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New folder/"/>
    </mc:Choice>
  </mc:AlternateContent>
  <xr:revisionPtr revIDLastSave="333" documentId="8_{79D9B08C-24B9-41E4-97C1-89C232EF1532}" xr6:coauthVersionLast="47" xr6:coauthVersionMax="47" xr10:uidLastSave="{DCE776A9-DAA1-4808-A0F2-E4CE862952B4}"/>
  <bookViews>
    <workbookView xWindow="-105" yWindow="0" windowWidth="14610" windowHeight="17385" xr2:uid="{00000000-000D-0000-FFFF-FFFF00000000}"/>
  </bookViews>
  <sheets>
    <sheet name="July26" sheetId="20" r:id="rId1"/>
    <sheet name="June26" sheetId="19" r:id="rId2"/>
    <sheet name="May26" sheetId="18" r:id="rId3"/>
    <sheet name="Apr26" sheetId="17" r:id="rId4"/>
    <sheet name="Mar26" sheetId="7" r:id="rId5"/>
    <sheet name="Feb26" sheetId="6" r:id="rId6"/>
    <sheet name="Jan26" sheetId="5" r:id="rId7"/>
    <sheet name="Aug26" sheetId="12" r:id="rId8"/>
    <sheet name="Sept26" sheetId="13" r:id="rId9"/>
    <sheet name="Oct26" sheetId="14" r:id="rId10"/>
    <sheet name="Nov25" sheetId="15" r:id="rId11"/>
    <sheet name="Dec26" sheetId="16" r:id="rId12"/>
    <sheet name="Master" sheetId="1" r:id="rId13"/>
    <sheet name="Yearly-26" sheetId="3" r:id="rId14"/>
  </sheets>
  <externalReferences>
    <externalReference r:id="rId1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0" l="1"/>
  <c r="D4" i="20"/>
  <c r="D5" i="20"/>
  <c r="D6" i="20"/>
  <c r="D7" i="20"/>
  <c r="D8" i="20"/>
  <c r="D9" i="20"/>
  <c r="D10" i="20"/>
  <c r="D11" i="20"/>
  <c r="D12" i="20"/>
  <c r="D13" i="20"/>
  <c r="D14" i="20"/>
  <c r="D15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2" i="20"/>
  <c r="K3" i="20"/>
  <c r="K4" i="20"/>
  <c r="K5" i="20"/>
  <c r="K6" i="20"/>
  <c r="K7" i="20"/>
  <c r="K8" i="20"/>
  <c r="K9" i="20"/>
  <c r="K10" i="20"/>
  <c r="K11" i="20"/>
  <c r="K12" i="20"/>
  <c r="K13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2" i="20"/>
  <c r="I3" i="20"/>
  <c r="J3" i="20"/>
  <c r="I4" i="20"/>
  <c r="J4" i="20"/>
  <c r="I5" i="20"/>
  <c r="J5" i="20"/>
  <c r="I6" i="20"/>
  <c r="J6" i="20"/>
  <c r="I7" i="20"/>
  <c r="J7" i="20"/>
  <c r="I8" i="20"/>
  <c r="J8" i="20"/>
  <c r="I9" i="20"/>
  <c r="J9" i="20"/>
  <c r="I10" i="20"/>
  <c r="J10" i="20"/>
  <c r="I11" i="20"/>
  <c r="J11" i="20"/>
  <c r="I12" i="20"/>
  <c r="J12" i="20"/>
  <c r="I13" i="20"/>
  <c r="J13" i="20"/>
  <c r="I14" i="20"/>
  <c r="J14" i="20"/>
  <c r="I15" i="20"/>
  <c r="J15" i="20"/>
  <c r="I16" i="20"/>
  <c r="J16" i="20"/>
  <c r="I17" i="20"/>
  <c r="J17" i="20"/>
  <c r="I18" i="20"/>
  <c r="J18" i="20"/>
  <c r="I19" i="20"/>
  <c r="J19" i="20"/>
  <c r="I20" i="20"/>
  <c r="J20" i="20"/>
  <c r="I21" i="20"/>
  <c r="J21" i="20"/>
  <c r="I22" i="20"/>
  <c r="J22" i="20"/>
  <c r="I23" i="20"/>
  <c r="J23" i="20"/>
  <c r="I24" i="20"/>
  <c r="J24" i="20"/>
  <c r="I25" i="20"/>
  <c r="J25" i="20"/>
  <c r="I26" i="20"/>
  <c r="J26" i="20"/>
  <c r="I27" i="20"/>
  <c r="J27" i="20"/>
  <c r="I28" i="20"/>
  <c r="J28" i="20"/>
  <c r="I29" i="20"/>
  <c r="J29" i="20"/>
  <c r="I30" i="20"/>
  <c r="J30" i="20"/>
  <c r="I31" i="20"/>
  <c r="J31" i="20"/>
  <c r="I32" i="20"/>
  <c r="J32" i="20"/>
  <c r="I2" i="20"/>
  <c r="J2" i="20"/>
  <c r="M3" i="20"/>
  <c r="N3" i="20"/>
  <c r="O3" i="20"/>
  <c r="P3" i="20"/>
  <c r="M4" i="20"/>
  <c r="N4" i="20"/>
  <c r="O4" i="20"/>
  <c r="P4" i="20"/>
  <c r="M5" i="20"/>
  <c r="N5" i="20"/>
  <c r="O5" i="20"/>
  <c r="P5" i="20"/>
  <c r="M6" i="20"/>
  <c r="N6" i="20"/>
  <c r="O6" i="20"/>
  <c r="P6" i="20"/>
  <c r="M7" i="20"/>
  <c r="N7" i="20"/>
  <c r="O7" i="20"/>
  <c r="P7" i="20"/>
  <c r="M8" i="20"/>
  <c r="N8" i="20"/>
  <c r="O8" i="20"/>
  <c r="P8" i="20"/>
  <c r="M9" i="20"/>
  <c r="N9" i="20"/>
  <c r="O9" i="20"/>
  <c r="P9" i="20"/>
  <c r="M10" i="20"/>
  <c r="N10" i="20"/>
  <c r="O10" i="20"/>
  <c r="P10" i="20"/>
  <c r="M11" i="20"/>
  <c r="N11" i="20"/>
  <c r="O11" i="20"/>
  <c r="P11" i="20"/>
  <c r="M12" i="20"/>
  <c r="N12" i="20"/>
  <c r="O12" i="20"/>
  <c r="P12" i="20"/>
  <c r="M13" i="20"/>
  <c r="N13" i="20"/>
  <c r="O13" i="20"/>
  <c r="P13" i="20"/>
  <c r="M14" i="20"/>
  <c r="N14" i="20"/>
  <c r="O14" i="20"/>
  <c r="P14" i="20"/>
  <c r="M15" i="20"/>
  <c r="N15" i="20"/>
  <c r="O15" i="20"/>
  <c r="P15" i="20"/>
  <c r="M16" i="20"/>
  <c r="N16" i="20"/>
  <c r="O16" i="20"/>
  <c r="P16" i="20"/>
  <c r="M17" i="20"/>
  <c r="N17" i="20"/>
  <c r="O17" i="20"/>
  <c r="P17" i="20"/>
  <c r="M18" i="20"/>
  <c r="N18" i="20"/>
  <c r="O18" i="20"/>
  <c r="P18" i="20"/>
  <c r="M19" i="20"/>
  <c r="N19" i="20"/>
  <c r="O19" i="20"/>
  <c r="P19" i="20"/>
  <c r="M20" i="20"/>
  <c r="N20" i="20"/>
  <c r="O20" i="20"/>
  <c r="P20" i="20"/>
  <c r="M21" i="20"/>
  <c r="N21" i="20"/>
  <c r="O21" i="20"/>
  <c r="P21" i="20"/>
  <c r="M22" i="20"/>
  <c r="N22" i="20"/>
  <c r="O22" i="20"/>
  <c r="P22" i="20"/>
  <c r="M23" i="20"/>
  <c r="N23" i="20"/>
  <c r="O23" i="20"/>
  <c r="P23" i="20"/>
  <c r="M24" i="20"/>
  <c r="N24" i="20"/>
  <c r="O24" i="20"/>
  <c r="P24" i="20"/>
  <c r="M25" i="20"/>
  <c r="N25" i="20"/>
  <c r="P25" i="20"/>
  <c r="M26" i="20"/>
  <c r="N26" i="20"/>
  <c r="O26" i="20"/>
  <c r="P26" i="20"/>
  <c r="M27" i="20"/>
  <c r="N27" i="20"/>
  <c r="O27" i="20"/>
  <c r="P27" i="20"/>
  <c r="M28" i="20"/>
  <c r="N28" i="20"/>
  <c r="P28" i="20"/>
  <c r="M29" i="20"/>
  <c r="N29" i="20"/>
  <c r="O29" i="20"/>
  <c r="P29" i="20"/>
  <c r="M30" i="20"/>
  <c r="N30" i="20"/>
  <c r="O30" i="20"/>
  <c r="P30" i="20"/>
  <c r="M31" i="20"/>
  <c r="N31" i="20"/>
  <c r="O31" i="20"/>
  <c r="P31" i="20"/>
  <c r="M32" i="20"/>
  <c r="N32" i="20"/>
  <c r="P32" i="20"/>
  <c r="P2" i="20"/>
  <c r="O2" i="20"/>
  <c r="N2" i="20"/>
  <c r="M2" i="20"/>
  <c r="L3" i="20"/>
  <c r="L4" i="20"/>
  <c r="L5" i="20"/>
  <c r="L6" i="20"/>
  <c r="L7" i="20"/>
  <c r="L8" i="20"/>
  <c r="L9" i="20"/>
  <c r="L10" i="20"/>
  <c r="L11" i="20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25" i="20"/>
  <c r="L26" i="20"/>
  <c r="L27" i="20"/>
  <c r="L28" i="20"/>
  <c r="L29" i="20"/>
  <c r="L30" i="20"/>
  <c r="L31" i="20"/>
  <c r="L2" i="20"/>
  <c r="F32" i="20"/>
  <c r="E32" i="20"/>
  <c r="B32" i="20"/>
  <c r="F31" i="20"/>
  <c r="E31" i="20"/>
  <c r="B31" i="20"/>
  <c r="F30" i="20"/>
  <c r="E30" i="20"/>
  <c r="B30" i="20"/>
  <c r="F29" i="20"/>
  <c r="E29" i="20"/>
  <c r="B29" i="20"/>
  <c r="F28" i="20"/>
  <c r="E28" i="20"/>
  <c r="B28" i="20"/>
  <c r="F27" i="20"/>
  <c r="E27" i="20"/>
  <c r="B27" i="20"/>
  <c r="F26" i="20"/>
  <c r="E26" i="20"/>
  <c r="B26" i="20"/>
  <c r="F25" i="20"/>
  <c r="E25" i="20"/>
  <c r="B25" i="20"/>
  <c r="F24" i="20"/>
  <c r="E24" i="20"/>
  <c r="B24" i="20"/>
  <c r="F23" i="20"/>
  <c r="E23" i="20"/>
  <c r="B23" i="20"/>
  <c r="F22" i="20"/>
  <c r="E22" i="20"/>
  <c r="B22" i="20"/>
  <c r="F21" i="20"/>
  <c r="E21" i="20"/>
  <c r="B21" i="20"/>
  <c r="F20" i="20"/>
  <c r="E20" i="20"/>
  <c r="B20" i="20"/>
  <c r="F19" i="20"/>
  <c r="E19" i="20"/>
  <c r="B19" i="20"/>
  <c r="F18" i="20"/>
  <c r="E18" i="20"/>
  <c r="B18" i="20"/>
  <c r="F17" i="20"/>
  <c r="E17" i="20"/>
  <c r="B17" i="20"/>
  <c r="F16" i="20"/>
  <c r="E16" i="20"/>
  <c r="B16" i="20"/>
  <c r="F15" i="20"/>
  <c r="E15" i="20"/>
  <c r="B15" i="20"/>
  <c r="F14" i="20"/>
  <c r="E14" i="20"/>
  <c r="B14" i="20"/>
  <c r="F13" i="20"/>
  <c r="E13" i="20"/>
  <c r="B13" i="20"/>
  <c r="F12" i="20"/>
  <c r="E12" i="20"/>
  <c r="B12" i="20"/>
  <c r="F11" i="20"/>
  <c r="E11" i="20"/>
  <c r="B11" i="20"/>
  <c r="F10" i="20"/>
  <c r="E10" i="20"/>
  <c r="B10" i="20"/>
  <c r="F9" i="20"/>
  <c r="E9" i="20"/>
  <c r="B9" i="20"/>
  <c r="F8" i="20"/>
  <c r="E8" i="20"/>
  <c r="B8" i="20"/>
  <c r="F7" i="20"/>
  <c r="E7" i="20"/>
  <c r="B7" i="20"/>
  <c r="F6" i="20"/>
  <c r="E6" i="20"/>
  <c r="B6" i="20"/>
  <c r="F5" i="20"/>
  <c r="E5" i="20"/>
  <c r="B5" i="20"/>
  <c r="F4" i="20"/>
  <c r="E4" i="20"/>
  <c r="B4" i="20"/>
  <c r="F3" i="20"/>
  <c r="E3" i="20"/>
  <c r="B3" i="20"/>
  <c r="F2" i="20"/>
  <c r="E2" i="20"/>
  <c r="B2" i="20"/>
  <c r="AG31" i="20"/>
  <c r="AF31" i="20"/>
  <c r="AE31" i="20"/>
  <c r="AD31" i="20"/>
  <c r="AA31" i="20"/>
  <c r="Z31" i="20"/>
  <c r="Y31" i="20"/>
  <c r="X31" i="20"/>
  <c r="W31" i="20"/>
  <c r="V31" i="20"/>
  <c r="AK33" i="20"/>
  <c r="AK35" i="20" s="1"/>
  <c r="AJ33" i="20"/>
  <c r="AJ35" i="20" s="1"/>
  <c r="AI33" i="20"/>
  <c r="AI35" i="20" s="1"/>
  <c r="AH33" i="20"/>
  <c r="AH35" i="20" s="1"/>
  <c r="AB33" i="20"/>
  <c r="Q33" i="20"/>
  <c r="Q34" i="20" s="1"/>
  <c r="Q35" i="20" s="1"/>
  <c r="AG32" i="20"/>
  <c r="AF32" i="20"/>
  <c r="AE32" i="20"/>
  <c r="AD32" i="20"/>
  <c r="AA32" i="20"/>
  <c r="Z32" i="20"/>
  <c r="Y32" i="20"/>
  <c r="X32" i="20"/>
  <c r="W32" i="20"/>
  <c r="V32" i="20"/>
  <c r="AG30" i="20"/>
  <c r="AF30" i="20"/>
  <c r="AE30" i="20"/>
  <c r="AD30" i="20"/>
  <c r="AA30" i="20"/>
  <c r="Z30" i="20"/>
  <c r="Y30" i="20"/>
  <c r="X30" i="20"/>
  <c r="W30" i="20"/>
  <c r="V30" i="20"/>
  <c r="AG29" i="20"/>
  <c r="AF29" i="20"/>
  <c r="AE29" i="20"/>
  <c r="AD29" i="20"/>
  <c r="AA29" i="20"/>
  <c r="Z29" i="20"/>
  <c r="Y29" i="20"/>
  <c r="X29" i="20"/>
  <c r="W29" i="20"/>
  <c r="V29" i="20"/>
  <c r="AG28" i="20"/>
  <c r="AF28" i="20"/>
  <c r="AE28" i="20"/>
  <c r="AD28" i="20"/>
  <c r="AA28" i="20"/>
  <c r="Z28" i="20"/>
  <c r="Y28" i="20"/>
  <c r="X28" i="20"/>
  <c r="W28" i="20"/>
  <c r="V28" i="20"/>
  <c r="AG27" i="20"/>
  <c r="AF27" i="20"/>
  <c r="AE27" i="20"/>
  <c r="AD27" i="20"/>
  <c r="AA27" i="20"/>
  <c r="Z27" i="20"/>
  <c r="Y27" i="20"/>
  <c r="X27" i="20"/>
  <c r="W27" i="20"/>
  <c r="V27" i="20"/>
  <c r="AG26" i="20"/>
  <c r="AF26" i="20"/>
  <c r="AE26" i="20"/>
  <c r="AD26" i="20"/>
  <c r="AA26" i="20"/>
  <c r="Z26" i="20"/>
  <c r="Y26" i="20"/>
  <c r="X26" i="20"/>
  <c r="W26" i="20"/>
  <c r="V26" i="20"/>
  <c r="AG25" i="20"/>
  <c r="AF25" i="20"/>
  <c r="AE25" i="20"/>
  <c r="AD25" i="20"/>
  <c r="AA25" i="20"/>
  <c r="Z25" i="20"/>
  <c r="Y25" i="20"/>
  <c r="X25" i="20"/>
  <c r="W25" i="20"/>
  <c r="V25" i="20"/>
  <c r="AG24" i="20"/>
  <c r="AF24" i="20"/>
  <c r="AE24" i="20"/>
  <c r="AD24" i="20"/>
  <c r="AA24" i="20"/>
  <c r="Z24" i="20"/>
  <c r="Y24" i="20"/>
  <c r="X24" i="20"/>
  <c r="W24" i="20"/>
  <c r="V24" i="20"/>
  <c r="AG23" i="20"/>
  <c r="AF23" i="20"/>
  <c r="AE23" i="20"/>
  <c r="AD23" i="20"/>
  <c r="AA23" i="20"/>
  <c r="Z23" i="20"/>
  <c r="Y23" i="20"/>
  <c r="X23" i="20"/>
  <c r="W23" i="20"/>
  <c r="V23" i="20"/>
  <c r="AG22" i="20"/>
  <c r="AF22" i="20"/>
  <c r="AE22" i="20"/>
  <c r="AD22" i="20"/>
  <c r="AA22" i="20"/>
  <c r="Z22" i="20"/>
  <c r="Y22" i="20"/>
  <c r="X22" i="20"/>
  <c r="W22" i="20"/>
  <c r="V22" i="20"/>
  <c r="AG21" i="20"/>
  <c r="AF21" i="20"/>
  <c r="AE21" i="20"/>
  <c r="AD21" i="20"/>
  <c r="AA21" i="20"/>
  <c r="Z21" i="20"/>
  <c r="Y21" i="20"/>
  <c r="X21" i="20"/>
  <c r="W21" i="20"/>
  <c r="V21" i="20"/>
  <c r="AG20" i="20"/>
  <c r="AF20" i="20"/>
  <c r="AE20" i="20"/>
  <c r="AD20" i="20"/>
  <c r="AA20" i="20"/>
  <c r="Z20" i="20"/>
  <c r="Y20" i="20"/>
  <c r="X20" i="20"/>
  <c r="W20" i="20"/>
  <c r="V20" i="20"/>
  <c r="AG19" i="20"/>
  <c r="AF19" i="20"/>
  <c r="AE19" i="20"/>
  <c r="AD19" i="20"/>
  <c r="AA19" i="20"/>
  <c r="Z19" i="20"/>
  <c r="Y19" i="20"/>
  <c r="X19" i="20"/>
  <c r="W19" i="20"/>
  <c r="V19" i="20"/>
  <c r="AG18" i="20"/>
  <c r="AF18" i="20"/>
  <c r="AE18" i="20"/>
  <c r="AD18" i="20"/>
  <c r="AA18" i="20"/>
  <c r="Z18" i="20"/>
  <c r="Y18" i="20"/>
  <c r="X18" i="20"/>
  <c r="W18" i="20"/>
  <c r="V18" i="20"/>
  <c r="AG17" i="20"/>
  <c r="AF17" i="20"/>
  <c r="AE17" i="20"/>
  <c r="AD17" i="20"/>
  <c r="AA17" i="20"/>
  <c r="Z17" i="20"/>
  <c r="Y17" i="20"/>
  <c r="X17" i="20"/>
  <c r="W17" i="20"/>
  <c r="V17" i="20"/>
  <c r="AG16" i="20"/>
  <c r="AF16" i="20"/>
  <c r="AE16" i="20"/>
  <c r="AD16" i="20"/>
  <c r="AA16" i="20"/>
  <c r="Z16" i="20"/>
  <c r="Y16" i="20"/>
  <c r="X16" i="20"/>
  <c r="W16" i="20"/>
  <c r="V16" i="20"/>
  <c r="AG15" i="20"/>
  <c r="AF15" i="20"/>
  <c r="AE15" i="20"/>
  <c r="AD15" i="20"/>
  <c r="AA15" i="20"/>
  <c r="Z15" i="20"/>
  <c r="Y15" i="20"/>
  <c r="X15" i="20"/>
  <c r="W15" i="20"/>
  <c r="V15" i="20"/>
  <c r="AG14" i="20"/>
  <c r="AF14" i="20"/>
  <c r="AE14" i="20"/>
  <c r="AD14" i="20"/>
  <c r="U14" i="20" s="1"/>
  <c r="AL14" i="20" s="1"/>
  <c r="AA14" i="20"/>
  <c r="Z14" i="20"/>
  <c r="Y14" i="20"/>
  <c r="X14" i="20"/>
  <c r="W14" i="20"/>
  <c r="V14" i="20"/>
  <c r="AG13" i="20"/>
  <c r="AF13" i="20"/>
  <c r="AE13" i="20"/>
  <c r="AD13" i="20"/>
  <c r="AA13" i="20"/>
  <c r="Z13" i="20"/>
  <c r="Y13" i="20"/>
  <c r="X13" i="20"/>
  <c r="W13" i="20"/>
  <c r="V13" i="20"/>
  <c r="AG12" i="20"/>
  <c r="AF12" i="20"/>
  <c r="AE12" i="20"/>
  <c r="AD12" i="20"/>
  <c r="AA12" i="20"/>
  <c r="Z12" i="20"/>
  <c r="Y12" i="20"/>
  <c r="X12" i="20"/>
  <c r="W12" i="20"/>
  <c r="V12" i="20"/>
  <c r="AG11" i="20"/>
  <c r="AF11" i="20"/>
  <c r="AE11" i="20"/>
  <c r="AD11" i="20"/>
  <c r="AA11" i="20"/>
  <c r="Z11" i="20"/>
  <c r="Y11" i="20"/>
  <c r="X11" i="20"/>
  <c r="W11" i="20"/>
  <c r="V11" i="20"/>
  <c r="AG10" i="20"/>
  <c r="AF10" i="20"/>
  <c r="AE10" i="20"/>
  <c r="AD10" i="20"/>
  <c r="AA10" i="20"/>
  <c r="Z10" i="20"/>
  <c r="Y10" i="20"/>
  <c r="X10" i="20"/>
  <c r="W10" i="20"/>
  <c r="V10" i="20"/>
  <c r="AG9" i="20"/>
  <c r="AF9" i="20"/>
  <c r="AE9" i="20"/>
  <c r="AD9" i="20"/>
  <c r="AA9" i="20"/>
  <c r="Z9" i="20"/>
  <c r="Y9" i="20"/>
  <c r="X9" i="20"/>
  <c r="W9" i="20"/>
  <c r="V9" i="20"/>
  <c r="AG8" i="20"/>
  <c r="AF8" i="20"/>
  <c r="AE8" i="20"/>
  <c r="AD8" i="20"/>
  <c r="AA8" i="20"/>
  <c r="Z8" i="20"/>
  <c r="Y8" i="20"/>
  <c r="X8" i="20"/>
  <c r="W8" i="20"/>
  <c r="V8" i="20"/>
  <c r="AG7" i="20"/>
  <c r="AF7" i="20"/>
  <c r="AE7" i="20"/>
  <c r="AD7" i="20"/>
  <c r="AA7" i="20"/>
  <c r="Z7" i="20"/>
  <c r="Y7" i="20"/>
  <c r="X7" i="20"/>
  <c r="W7" i="20"/>
  <c r="V7" i="20"/>
  <c r="AG6" i="20"/>
  <c r="AF6" i="20"/>
  <c r="AE6" i="20"/>
  <c r="AD6" i="20"/>
  <c r="AA6" i="20"/>
  <c r="Z6" i="20"/>
  <c r="Y6" i="20"/>
  <c r="X6" i="20"/>
  <c r="W6" i="20"/>
  <c r="V6" i="20"/>
  <c r="AG5" i="20"/>
  <c r="AF5" i="20"/>
  <c r="AE5" i="20"/>
  <c r="AD5" i="20"/>
  <c r="AA5" i="20"/>
  <c r="Z5" i="20"/>
  <c r="Y5" i="20"/>
  <c r="X5" i="20"/>
  <c r="W5" i="20"/>
  <c r="V5" i="20"/>
  <c r="AG4" i="20"/>
  <c r="AF4" i="20"/>
  <c r="AE4" i="20"/>
  <c r="AD4" i="20"/>
  <c r="AA4" i="20"/>
  <c r="Z4" i="20"/>
  <c r="Y4" i="20"/>
  <c r="X4" i="20"/>
  <c r="W4" i="20"/>
  <c r="V4" i="20"/>
  <c r="AG3" i="20"/>
  <c r="AF3" i="20"/>
  <c r="AE3" i="20"/>
  <c r="AD3" i="20"/>
  <c r="AA3" i="20"/>
  <c r="Z3" i="20"/>
  <c r="Y3" i="20"/>
  <c r="X3" i="20"/>
  <c r="W3" i="20"/>
  <c r="V3" i="20"/>
  <c r="AG2" i="20"/>
  <c r="AF2" i="20"/>
  <c r="AE2" i="20"/>
  <c r="AD2" i="20"/>
  <c r="AA2" i="20"/>
  <c r="Z2" i="20"/>
  <c r="Y2" i="20"/>
  <c r="X2" i="20"/>
  <c r="W2" i="20"/>
  <c r="V2" i="20"/>
  <c r="H2" i="20"/>
  <c r="H33" i="20" s="1"/>
  <c r="G31" i="19"/>
  <c r="F31" i="19"/>
  <c r="E31" i="19"/>
  <c r="D31" i="19"/>
  <c r="C31" i="19"/>
  <c r="B31" i="19"/>
  <c r="G30" i="19"/>
  <c r="F30" i="19"/>
  <c r="E30" i="19"/>
  <c r="D30" i="19"/>
  <c r="C30" i="19"/>
  <c r="B30" i="19"/>
  <c r="G29" i="19"/>
  <c r="F29" i="19"/>
  <c r="E29" i="19"/>
  <c r="D29" i="19"/>
  <c r="C29" i="19"/>
  <c r="B29" i="19"/>
  <c r="G28" i="19"/>
  <c r="F28" i="19"/>
  <c r="E28" i="19"/>
  <c r="D28" i="19"/>
  <c r="C28" i="19"/>
  <c r="B28" i="19"/>
  <c r="G27" i="19"/>
  <c r="F27" i="19"/>
  <c r="E27" i="19"/>
  <c r="D27" i="19"/>
  <c r="C27" i="19"/>
  <c r="B27" i="19"/>
  <c r="G26" i="19"/>
  <c r="F26" i="19"/>
  <c r="E26" i="19"/>
  <c r="D26" i="19"/>
  <c r="C26" i="19"/>
  <c r="B26" i="19"/>
  <c r="G25" i="19"/>
  <c r="F25" i="19"/>
  <c r="E25" i="19"/>
  <c r="D25" i="19"/>
  <c r="C25" i="19"/>
  <c r="B25" i="19"/>
  <c r="G24" i="19"/>
  <c r="F24" i="19"/>
  <c r="E24" i="19"/>
  <c r="D24" i="19"/>
  <c r="C24" i="19"/>
  <c r="B24" i="19"/>
  <c r="G23" i="19"/>
  <c r="F23" i="19"/>
  <c r="E23" i="19"/>
  <c r="D23" i="19"/>
  <c r="C23" i="19"/>
  <c r="B23" i="19"/>
  <c r="G22" i="19"/>
  <c r="F22" i="19"/>
  <c r="E22" i="19"/>
  <c r="D22" i="19"/>
  <c r="C22" i="19"/>
  <c r="B22" i="19"/>
  <c r="G21" i="19"/>
  <c r="F21" i="19"/>
  <c r="E21" i="19"/>
  <c r="D21" i="19"/>
  <c r="C21" i="19"/>
  <c r="B21" i="19"/>
  <c r="G20" i="19"/>
  <c r="F20" i="19"/>
  <c r="E20" i="19"/>
  <c r="D20" i="19"/>
  <c r="C20" i="19"/>
  <c r="B20" i="19"/>
  <c r="G19" i="19"/>
  <c r="F19" i="19"/>
  <c r="E19" i="19"/>
  <c r="D19" i="19"/>
  <c r="C19" i="19"/>
  <c r="B19" i="19"/>
  <c r="G18" i="19"/>
  <c r="F18" i="19"/>
  <c r="E18" i="19"/>
  <c r="D18" i="19"/>
  <c r="C18" i="19"/>
  <c r="B18" i="19"/>
  <c r="Q18" i="19" s="1"/>
  <c r="G17" i="19"/>
  <c r="F17" i="19"/>
  <c r="E17" i="19"/>
  <c r="D17" i="19"/>
  <c r="C17" i="19"/>
  <c r="B17" i="19"/>
  <c r="Q17" i="19" s="1"/>
  <c r="G16" i="19"/>
  <c r="F16" i="19"/>
  <c r="E16" i="19"/>
  <c r="D16" i="19"/>
  <c r="C16" i="19"/>
  <c r="B16" i="19"/>
  <c r="G15" i="19"/>
  <c r="F15" i="19"/>
  <c r="E15" i="19"/>
  <c r="D15" i="19"/>
  <c r="C15" i="19"/>
  <c r="B15" i="19"/>
  <c r="Q15" i="19" s="1"/>
  <c r="G14" i="19"/>
  <c r="F14" i="19"/>
  <c r="E14" i="19"/>
  <c r="D14" i="19"/>
  <c r="C14" i="19"/>
  <c r="B14" i="19"/>
  <c r="G13" i="19"/>
  <c r="F13" i="19"/>
  <c r="E13" i="19"/>
  <c r="D13" i="19"/>
  <c r="C13" i="19"/>
  <c r="B13" i="19"/>
  <c r="G12" i="19"/>
  <c r="F12" i="19"/>
  <c r="E12" i="19"/>
  <c r="D12" i="19"/>
  <c r="C12" i="19"/>
  <c r="B12" i="19"/>
  <c r="G11" i="19"/>
  <c r="F11" i="19"/>
  <c r="E11" i="19"/>
  <c r="D11" i="19"/>
  <c r="C11" i="19"/>
  <c r="B11" i="19"/>
  <c r="G10" i="19"/>
  <c r="F10" i="19"/>
  <c r="E10" i="19"/>
  <c r="D10" i="19"/>
  <c r="C10" i="19"/>
  <c r="B10" i="19"/>
  <c r="G9" i="19"/>
  <c r="F9" i="19"/>
  <c r="E9" i="19"/>
  <c r="D9" i="19"/>
  <c r="C9" i="19"/>
  <c r="B9" i="19"/>
  <c r="G8" i="19"/>
  <c r="F8" i="19"/>
  <c r="E8" i="19"/>
  <c r="D8" i="19"/>
  <c r="C8" i="19"/>
  <c r="B8" i="19"/>
  <c r="G7" i="19"/>
  <c r="F7" i="19"/>
  <c r="E7" i="19"/>
  <c r="D7" i="19"/>
  <c r="C7" i="19"/>
  <c r="B7" i="19"/>
  <c r="G6" i="19"/>
  <c r="F6" i="19"/>
  <c r="E6" i="19"/>
  <c r="D6" i="19"/>
  <c r="C6" i="19"/>
  <c r="B6" i="19"/>
  <c r="G5" i="19"/>
  <c r="F5" i="19"/>
  <c r="E5" i="19"/>
  <c r="D5" i="19"/>
  <c r="C5" i="19"/>
  <c r="B5" i="19"/>
  <c r="G4" i="19"/>
  <c r="F4" i="19"/>
  <c r="E4" i="19"/>
  <c r="D4" i="19"/>
  <c r="C4" i="19"/>
  <c r="B4" i="19"/>
  <c r="G3" i="19"/>
  <c r="F3" i="19"/>
  <c r="E3" i="19"/>
  <c r="D3" i="19"/>
  <c r="C3" i="19"/>
  <c r="B3" i="19"/>
  <c r="H2" i="19"/>
  <c r="H32" i="19" s="1"/>
  <c r="G2" i="19"/>
  <c r="F2" i="19"/>
  <c r="E2" i="19"/>
  <c r="D2" i="19"/>
  <c r="C2" i="19"/>
  <c r="B2" i="19"/>
  <c r="AI32" i="19"/>
  <c r="AI34" i="19" s="1"/>
  <c r="AH32" i="19"/>
  <c r="AH34" i="19" s="1"/>
  <c r="AG32" i="19"/>
  <c r="AG34" i="19" s="1"/>
  <c r="AF32" i="19"/>
  <c r="AF34" i="19" s="1"/>
  <c r="Z32" i="19"/>
  <c r="O32" i="19"/>
  <c r="N32" i="19"/>
  <c r="M32" i="19"/>
  <c r="M33" i="19" s="1"/>
  <c r="L32" i="19"/>
  <c r="L33" i="19" s="1"/>
  <c r="K32" i="19"/>
  <c r="K33" i="19" s="1"/>
  <c r="K34" i="19" s="1"/>
  <c r="J32" i="19"/>
  <c r="J33" i="19" s="1"/>
  <c r="J34" i="19" s="1"/>
  <c r="I32" i="19"/>
  <c r="I33" i="19" s="1"/>
  <c r="I34" i="19" s="1"/>
  <c r="Q13" i="19"/>
  <c r="C3" i="18"/>
  <c r="C4" i="18"/>
  <c r="C5" i="18"/>
  <c r="C6" i="18"/>
  <c r="C7" i="18"/>
  <c r="C8" i="18"/>
  <c r="C9" i="18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C2" i="18"/>
  <c r="H2" i="18"/>
  <c r="H33" i="18" s="1"/>
  <c r="G32" i="18"/>
  <c r="E32" i="18"/>
  <c r="D32" i="18"/>
  <c r="B32" i="18"/>
  <c r="G31" i="18"/>
  <c r="E31" i="18"/>
  <c r="D31" i="18"/>
  <c r="B31" i="18"/>
  <c r="G30" i="18"/>
  <c r="E30" i="18"/>
  <c r="D30" i="18"/>
  <c r="B30" i="18"/>
  <c r="G29" i="18"/>
  <c r="E29" i="18"/>
  <c r="D29" i="18"/>
  <c r="B29" i="18"/>
  <c r="G28" i="18"/>
  <c r="E28" i="18"/>
  <c r="D28" i="18"/>
  <c r="B28" i="18"/>
  <c r="G27" i="18"/>
  <c r="E27" i="18"/>
  <c r="D27" i="18"/>
  <c r="B27" i="18"/>
  <c r="G26" i="18"/>
  <c r="E26" i="18"/>
  <c r="D26" i="18"/>
  <c r="B26" i="18"/>
  <c r="G25" i="18"/>
  <c r="E25" i="18"/>
  <c r="D25" i="18"/>
  <c r="B25" i="18"/>
  <c r="G24" i="18"/>
  <c r="E24" i="18"/>
  <c r="D24" i="18"/>
  <c r="B24" i="18"/>
  <c r="G23" i="18"/>
  <c r="E23" i="18"/>
  <c r="D23" i="18"/>
  <c r="B23" i="18"/>
  <c r="G22" i="18"/>
  <c r="E22" i="18"/>
  <c r="D22" i="18"/>
  <c r="B22" i="18"/>
  <c r="G21" i="18"/>
  <c r="E21" i="18"/>
  <c r="D21" i="18"/>
  <c r="B21" i="18"/>
  <c r="G20" i="18"/>
  <c r="E20" i="18"/>
  <c r="D20" i="18"/>
  <c r="B20" i="18"/>
  <c r="G19" i="18"/>
  <c r="E19" i="18"/>
  <c r="D19" i="18"/>
  <c r="B19" i="18"/>
  <c r="G18" i="18"/>
  <c r="E18" i="18"/>
  <c r="D18" i="18"/>
  <c r="B18" i="18"/>
  <c r="G17" i="18"/>
  <c r="E17" i="18"/>
  <c r="D17" i="18"/>
  <c r="B17" i="18"/>
  <c r="G16" i="18"/>
  <c r="E16" i="18"/>
  <c r="D16" i="18"/>
  <c r="B16" i="18"/>
  <c r="G15" i="18"/>
  <c r="E15" i="18"/>
  <c r="D15" i="18"/>
  <c r="B15" i="18"/>
  <c r="G14" i="18"/>
  <c r="E14" i="18"/>
  <c r="D14" i="18"/>
  <c r="B14" i="18"/>
  <c r="G13" i="18"/>
  <c r="E13" i="18"/>
  <c r="D13" i="18"/>
  <c r="B13" i="18"/>
  <c r="G12" i="18"/>
  <c r="E12" i="18"/>
  <c r="D12" i="18"/>
  <c r="B12" i="18"/>
  <c r="G11" i="18"/>
  <c r="E11" i="18"/>
  <c r="D11" i="18"/>
  <c r="B11" i="18"/>
  <c r="G10" i="18"/>
  <c r="E10" i="18"/>
  <c r="D10" i="18"/>
  <c r="B10" i="18"/>
  <c r="G9" i="18"/>
  <c r="E9" i="18"/>
  <c r="D9" i="18"/>
  <c r="B9" i="18"/>
  <c r="G8" i="18"/>
  <c r="E8" i="18"/>
  <c r="D8" i="18"/>
  <c r="B8" i="18"/>
  <c r="G7" i="18"/>
  <c r="E7" i="18"/>
  <c r="D7" i="18"/>
  <c r="B7" i="18"/>
  <c r="G6" i="18"/>
  <c r="E6" i="18"/>
  <c r="D6" i="18"/>
  <c r="B6" i="18"/>
  <c r="G5" i="18"/>
  <c r="E5" i="18"/>
  <c r="D5" i="18"/>
  <c r="B5" i="18"/>
  <c r="G4" i="18"/>
  <c r="E4" i="18"/>
  <c r="D4" i="18"/>
  <c r="B4" i="18"/>
  <c r="G3" i="18"/>
  <c r="E3" i="18"/>
  <c r="D3" i="18"/>
  <c r="B3" i="18"/>
  <c r="G2" i="18"/>
  <c r="E2" i="18"/>
  <c r="D2" i="18"/>
  <c r="B2" i="18"/>
  <c r="AI33" i="18"/>
  <c r="AI35" i="18" s="1"/>
  <c r="AH33" i="18"/>
  <c r="AH35" i="18" s="1"/>
  <c r="AG33" i="18"/>
  <c r="AG35" i="18" s="1"/>
  <c r="AF33" i="18"/>
  <c r="AF35" i="18" s="1"/>
  <c r="Z33" i="18"/>
  <c r="O33" i="18"/>
  <c r="N33" i="18"/>
  <c r="M33" i="18"/>
  <c r="L33" i="18"/>
  <c r="K33" i="18"/>
  <c r="J33" i="18"/>
  <c r="I33" i="18"/>
  <c r="G3" i="17"/>
  <c r="G4" i="17"/>
  <c r="G5" i="17"/>
  <c r="G6" i="17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2" i="17"/>
  <c r="C3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2" i="17"/>
  <c r="F3" i="17"/>
  <c r="F4" i="17"/>
  <c r="F5" i="17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2" i="17"/>
  <c r="E3" i="17"/>
  <c r="E4" i="17"/>
  <c r="E5" i="17"/>
  <c r="E6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2" i="17"/>
  <c r="AJ37" i="18"/>
  <c r="AL37" i="20"/>
  <c r="AJ36" i="19"/>
  <c r="P33" i="20" l="1"/>
  <c r="P34" i="20" s="1"/>
  <c r="P35" i="20" s="1"/>
  <c r="B33" i="20"/>
  <c r="B34" i="20" s="1"/>
  <c r="B35" i="20" s="1"/>
  <c r="N33" i="20"/>
  <c r="N34" i="20" s="1"/>
  <c r="N35" i="20" s="1"/>
  <c r="K33" i="20"/>
  <c r="K34" i="20"/>
  <c r="K35" i="20" s="1"/>
  <c r="U3" i="20"/>
  <c r="AL3" i="20" s="1"/>
  <c r="J33" i="20"/>
  <c r="J34" i="20" s="1"/>
  <c r="J35" i="20" s="1"/>
  <c r="I33" i="20"/>
  <c r="I34" i="20" s="1"/>
  <c r="I35" i="20" s="1"/>
  <c r="M33" i="20"/>
  <c r="M34" i="20" s="1"/>
  <c r="M35" i="20" s="1"/>
  <c r="U32" i="20"/>
  <c r="AL32" i="20" s="1"/>
  <c r="U26" i="20"/>
  <c r="AL26" i="20" s="1"/>
  <c r="U16" i="20"/>
  <c r="AL16" i="20" s="1"/>
  <c r="U31" i="20"/>
  <c r="AL31" i="20" s="1"/>
  <c r="U6" i="20"/>
  <c r="AL6" i="20" s="1"/>
  <c r="Q11" i="19"/>
  <c r="Q25" i="19"/>
  <c r="Q27" i="19"/>
  <c r="Q29" i="19"/>
  <c r="U2" i="20"/>
  <c r="U10" i="20"/>
  <c r="AL10" i="20" s="1"/>
  <c r="AC29" i="20"/>
  <c r="U28" i="20"/>
  <c r="AL28" i="20" s="1"/>
  <c r="U18" i="20"/>
  <c r="AL18" i="20" s="1"/>
  <c r="F33" i="20"/>
  <c r="F34" i="20" s="1"/>
  <c r="F35" i="20" s="1"/>
  <c r="AC31" i="20"/>
  <c r="AC12" i="20"/>
  <c r="AC22" i="20"/>
  <c r="U15" i="20"/>
  <c r="AL15" i="20" s="1"/>
  <c r="U24" i="20"/>
  <c r="AL24" i="20" s="1"/>
  <c r="AC6" i="20"/>
  <c r="AC7" i="20"/>
  <c r="U27" i="20"/>
  <c r="AL27" i="20" s="1"/>
  <c r="U30" i="20"/>
  <c r="AL30" i="20" s="1"/>
  <c r="U5" i="20"/>
  <c r="AL5" i="20" s="1"/>
  <c r="AC10" i="20"/>
  <c r="AC19" i="20"/>
  <c r="AG33" i="20"/>
  <c r="AG35" i="20" s="1"/>
  <c r="U17" i="20"/>
  <c r="AL17" i="20" s="1"/>
  <c r="U23" i="20"/>
  <c r="AL23" i="20" s="1"/>
  <c r="U20" i="20"/>
  <c r="AL20" i="20" s="1"/>
  <c r="AC32" i="20"/>
  <c r="V33" i="20"/>
  <c r="V35" i="20" s="1"/>
  <c r="AC27" i="20"/>
  <c r="W33" i="20"/>
  <c r="W35" i="20" s="1"/>
  <c r="AE33" i="20"/>
  <c r="AE35" i="20" s="1"/>
  <c r="U8" i="20"/>
  <c r="AL8" i="20" s="1"/>
  <c r="U11" i="20"/>
  <c r="AL11" i="20" s="1"/>
  <c r="AC15" i="20"/>
  <c r="AC20" i="20"/>
  <c r="U25" i="20"/>
  <c r="AL25" i="20" s="1"/>
  <c r="AC3" i="20"/>
  <c r="AC8" i="20"/>
  <c r="U13" i="20"/>
  <c r="AL13" i="20" s="1"/>
  <c r="AC21" i="20"/>
  <c r="AC23" i="20"/>
  <c r="Y33" i="20"/>
  <c r="Y35" i="20" s="1"/>
  <c r="AC11" i="20"/>
  <c r="U21" i="20"/>
  <c r="AL21" i="20" s="1"/>
  <c r="U9" i="20"/>
  <c r="AL9" i="20" s="1"/>
  <c r="AC17" i="20"/>
  <c r="AC9" i="20"/>
  <c r="AC5" i="20"/>
  <c r="AC28" i="20"/>
  <c r="AC30" i="20"/>
  <c r="AC16" i="20"/>
  <c r="AC26" i="20"/>
  <c r="AC4" i="20"/>
  <c r="U12" i="20"/>
  <c r="AL12" i="20" s="1"/>
  <c r="AC14" i="20"/>
  <c r="U29" i="20"/>
  <c r="AL29" i="20" s="1"/>
  <c r="X33" i="20"/>
  <c r="X35" i="20" s="1"/>
  <c r="Z33" i="20"/>
  <c r="Z35" i="20" s="1"/>
  <c r="AA33" i="20"/>
  <c r="AA35" i="20" s="1"/>
  <c r="AF33" i="20"/>
  <c r="AF35" i="20" s="1"/>
  <c r="U7" i="20"/>
  <c r="AL7" i="20" s="1"/>
  <c r="AC18" i="20"/>
  <c r="U19" i="20"/>
  <c r="AL19" i="20" s="1"/>
  <c r="U22" i="20"/>
  <c r="AL22" i="20" s="1"/>
  <c r="AC24" i="20"/>
  <c r="E33" i="20"/>
  <c r="E34" i="20" s="1"/>
  <c r="E35" i="20" s="1"/>
  <c r="H34" i="20"/>
  <c r="H35" i="20" s="1"/>
  <c r="AL2" i="20"/>
  <c r="AC2" i="20"/>
  <c r="AC25" i="20"/>
  <c r="AC13" i="20"/>
  <c r="U4" i="20"/>
  <c r="AL4" i="20" s="1"/>
  <c r="D33" i="20"/>
  <c r="AD33" i="20"/>
  <c r="F32" i="19"/>
  <c r="F33" i="19" s="1"/>
  <c r="F34" i="19" s="1"/>
  <c r="D32" i="19"/>
  <c r="D33" i="19" s="1"/>
  <c r="D34" i="19" s="1"/>
  <c r="P3" i="19"/>
  <c r="P5" i="19"/>
  <c r="Q31" i="19"/>
  <c r="Q6" i="19"/>
  <c r="Q8" i="19"/>
  <c r="Q10" i="19"/>
  <c r="Q12" i="19"/>
  <c r="Q14" i="19"/>
  <c r="Q16" i="19"/>
  <c r="Q20" i="19"/>
  <c r="Q22" i="19"/>
  <c r="Q24" i="19"/>
  <c r="Q26" i="19"/>
  <c r="C32" i="19"/>
  <c r="P4" i="19"/>
  <c r="P28" i="19"/>
  <c r="E32" i="19"/>
  <c r="E33" i="19" s="1"/>
  <c r="E34" i="19" s="1"/>
  <c r="G32" i="19"/>
  <c r="Q7" i="19"/>
  <c r="Q9" i="19"/>
  <c r="Q19" i="19"/>
  <c r="Q21" i="19"/>
  <c r="Q23" i="19"/>
  <c r="Q3" i="19"/>
  <c r="Q4" i="19"/>
  <c r="Q5" i="19"/>
  <c r="R5" i="19" s="1"/>
  <c r="Q28" i="19"/>
  <c r="P30" i="19"/>
  <c r="P6" i="19"/>
  <c r="R6" i="19" s="1"/>
  <c r="P17" i="19"/>
  <c r="R17" i="19" s="1"/>
  <c r="Q30" i="19"/>
  <c r="P16" i="19"/>
  <c r="P7" i="19"/>
  <c r="P27" i="19"/>
  <c r="R27" i="19" s="1"/>
  <c r="P29" i="19"/>
  <c r="P15" i="19"/>
  <c r="P18" i="19"/>
  <c r="R18" i="19" s="1"/>
  <c r="P2" i="19"/>
  <c r="R4" i="19"/>
  <c r="G33" i="19"/>
  <c r="G34" i="19" s="1"/>
  <c r="R3" i="19"/>
  <c r="H33" i="19"/>
  <c r="H34" i="19" s="1"/>
  <c r="C33" i="19"/>
  <c r="C34" i="19" s="1"/>
  <c r="P14" i="19"/>
  <c r="P26" i="19"/>
  <c r="O33" i="19"/>
  <c r="O34" i="19" s="1"/>
  <c r="L34" i="19"/>
  <c r="B32" i="19"/>
  <c r="Q2" i="19"/>
  <c r="P13" i="19"/>
  <c r="P25" i="19"/>
  <c r="M34" i="19"/>
  <c r="N33" i="19"/>
  <c r="N34" i="19" s="1"/>
  <c r="P12" i="19"/>
  <c r="P24" i="19"/>
  <c r="P11" i="19"/>
  <c r="P23" i="19"/>
  <c r="P10" i="19"/>
  <c r="P22" i="19"/>
  <c r="P9" i="19"/>
  <c r="P21" i="19"/>
  <c r="P8" i="19"/>
  <c r="P20" i="19"/>
  <c r="P19" i="19"/>
  <c r="P31" i="19"/>
  <c r="H34" i="18"/>
  <c r="H35" i="18" s="1"/>
  <c r="E33" i="18"/>
  <c r="E34" i="18" s="1"/>
  <c r="E35" i="18" s="1"/>
  <c r="C33" i="18"/>
  <c r="C34" i="18" s="1"/>
  <c r="C35" i="18" s="1"/>
  <c r="D33" i="18"/>
  <c r="D34" i="18" s="1"/>
  <c r="D35" i="18" s="1"/>
  <c r="G33" i="18"/>
  <c r="G34" i="18" s="1"/>
  <c r="G35" i="18" s="1"/>
  <c r="Q31" i="18"/>
  <c r="O34" i="18"/>
  <c r="O35" i="18" s="1"/>
  <c r="N34" i="18"/>
  <c r="N35" i="18" s="1"/>
  <c r="M34" i="18"/>
  <c r="M35" i="18" s="1"/>
  <c r="L34" i="18"/>
  <c r="L35" i="18" s="1"/>
  <c r="K34" i="18"/>
  <c r="K35" i="18" s="1"/>
  <c r="J34" i="18"/>
  <c r="J35" i="18" s="1"/>
  <c r="I34" i="18"/>
  <c r="I35" i="18" s="1"/>
  <c r="Q32" i="18"/>
  <c r="Q30" i="18"/>
  <c r="Q29" i="18"/>
  <c r="Q28" i="18"/>
  <c r="Q27" i="18"/>
  <c r="Q26" i="18"/>
  <c r="Q25" i="18"/>
  <c r="Q24" i="18"/>
  <c r="Q23" i="18"/>
  <c r="Q22" i="18"/>
  <c r="Q21" i="18"/>
  <c r="Q20" i="18"/>
  <c r="Q19" i="18"/>
  <c r="Q18" i="18"/>
  <c r="Q17" i="18"/>
  <c r="Q16" i="18"/>
  <c r="Q15" i="18"/>
  <c r="Q14" i="18"/>
  <c r="Q13" i="18"/>
  <c r="Q12" i="18"/>
  <c r="Q11" i="18"/>
  <c r="Q10" i="18"/>
  <c r="Q9" i="18"/>
  <c r="Q8" i="18"/>
  <c r="Q7" i="18"/>
  <c r="Q6" i="18"/>
  <c r="Q5" i="18"/>
  <c r="Q4" i="18"/>
  <c r="Q3" i="18"/>
  <c r="B33" i="18"/>
  <c r="Q2" i="18"/>
  <c r="D31" i="17"/>
  <c r="B31" i="17"/>
  <c r="O31" i="17" s="1"/>
  <c r="D30" i="17"/>
  <c r="B30" i="17"/>
  <c r="O30" i="17" s="1"/>
  <c r="D29" i="17"/>
  <c r="B29" i="17"/>
  <c r="O29" i="17" s="1"/>
  <c r="D28" i="17"/>
  <c r="B28" i="17"/>
  <c r="O28" i="17" s="1"/>
  <c r="D27" i="17"/>
  <c r="B27" i="17"/>
  <c r="O27" i="17" s="1"/>
  <c r="D26" i="17"/>
  <c r="B26" i="17"/>
  <c r="O26" i="17" s="1"/>
  <c r="D25" i="17"/>
  <c r="B25" i="17"/>
  <c r="D24" i="17"/>
  <c r="B24" i="17"/>
  <c r="O24" i="17" s="1"/>
  <c r="D23" i="17"/>
  <c r="B23" i="17"/>
  <c r="O23" i="17" s="1"/>
  <c r="D22" i="17"/>
  <c r="B22" i="17"/>
  <c r="O22" i="17" s="1"/>
  <c r="D21" i="17"/>
  <c r="B21" i="17"/>
  <c r="O21" i="17" s="1"/>
  <c r="D20" i="17"/>
  <c r="B20" i="17"/>
  <c r="O20" i="17" s="1"/>
  <c r="D19" i="17"/>
  <c r="B19" i="17"/>
  <c r="O19" i="17" s="1"/>
  <c r="D18" i="17"/>
  <c r="B18" i="17"/>
  <c r="O18" i="17" s="1"/>
  <c r="D17" i="17"/>
  <c r="B17" i="17"/>
  <c r="O17" i="17" s="1"/>
  <c r="D16" i="17"/>
  <c r="B16" i="17"/>
  <c r="O16" i="17" s="1"/>
  <c r="D15" i="17"/>
  <c r="B15" i="17"/>
  <c r="O15" i="17" s="1"/>
  <c r="D14" i="17"/>
  <c r="B14" i="17"/>
  <c r="O14" i="17" s="1"/>
  <c r="D13" i="17"/>
  <c r="B13" i="17"/>
  <c r="D12" i="17"/>
  <c r="B12" i="17"/>
  <c r="O12" i="17" s="1"/>
  <c r="D11" i="17"/>
  <c r="B11" i="17"/>
  <c r="O11" i="17" s="1"/>
  <c r="D10" i="17"/>
  <c r="B10" i="17"/>
  <c r="O10" i="17" s="1"/>
  <c r="D9" i="17"/>
  <c r="B9" i="17"/>
  <c r="O9" i="17" s="1"/>
  <c r="D8" i="17"/>
  <c r="B8" i="17"/>
  <c r="O8" i="17" s="1"/>
  <c r="D7" i="17"/>
  <c r="B7" i="17"/>
  <c r="O7" i="17" s="1"/>
  <c r="D6" i="17"/>
  <c r="B6" i="17"/>
  <c r="O6" i="17" s="1"/>
  <c r="D5" i="17"/>
  <c r="B5" i="17"/>
  <c r="O5" i="17" s="1"/>
  <c r="D4" i="17"/>
  <c r="B4" i="17"/>
  <c r="O4" i="17" s="1"/>
  <c r="D3" i="17"/>
  <c r="B3" i="17"/>
  <c r="O3" i="17" s="1"/>
  <c r="D2" i="17"/>
  <c r="B2" i="17"/>
  <c r="O2" i="17" s="1"/>
  <c r="AH32" i="17"/>
  <c r="AH34" i="17" s="1"/>
  <c r="AG32" i="17"/>
  <c r="AG34" i="17" s="1"/>
  <c r="AF32" i="17"/>
  <c r="AF34" i="17" s="1"/>
  <c r="AE32" i="17"/>
  <c r="AE34" i="17" s="1"/>
  <c r="Y32" i="17"/>
  <c r="N32" i="17"/>
  <c r="M32" i="17"/>
  <c r="M33" i="17" s="1"/>
  <c r="M34" i="17" s="1"/>
  <c r="L32" i="17"/>
  <c r="L33" i="17" s="1"/>
  <c r="L34" i="17" s="1"/>
  <c r="K32" i="17"/>
  <c r="J32" i="17"/>
  <c r="J33" i="17" s="1"/>
  <c r="J34" i="17" s="1"/>
  <c r="I32" i="17"/>
  <c r="I33" i="17" s="1"/>
  <c r="I34" i="17" s="1"/>
  <c r="H32" i="17"/>
  <c r="H33" i="17" s="1"/>
  <c r="H34" i="17" s="1"/>
  <c r="G32" i="17"/>
  <c r="Z32" i="7"/>
  <c r="M33" i="7"/>
  <c r="M34" i="7"/>
  <c r="X33" i="7"/>
  <c r="Z33" i="7"/>
  <c r="Z35" i="7" s="1"/>
  <c r="R4" i="3" s="1"/>
  <c r="R3" i="7"/>
  <c r="AE3" i="7" s="1"/>
  <c r="R4" i="7"/>
  <c r="AE4" i="7" s="1"/>
  <c r="R6" i="7"/>
  <c r="AE6" i="7" s="1"/>
  <c r="R7" i="7"/>
  <c r="AE7" i="7" s="1"/>
  <c r="R8" i="7"/>
  <c r="AE8" i="7" s="1"/>
  <c r="R9" i="7"/>
  <c r="AE9" i="7" s="1"/>
  <c r="R10" i="7"/>
  <c r="AE10" i="7" s="1"/>
  <c r="R11" i="7"/>
  <c r="AE11" i="7" s="1"/>
  <c r="R12" i="7"/>
  <c r="AE12" i="7" s="1"/>
  <c r="R13" i="7"/>
  <c r="AE13" i="7" s="1"/>
  <c r="R14" i="7"/>
  <c r="AE14" i="7" s="1"/>
  <c r="R15" i="7"/>
  <c r="AE15" i="7" s="1"/>
  <c r="R16" i="7"/>
  <c r="AE16" i="7" s="1"/>
  <c r="R17" i="7"/>
  <c r="AE17" i="7" s="1"/>
  <c r="R18" i="7"/>
  <c r="AE18" i="7" s="1"/>
  <c r="R19" i="7"/>
  <c r="AE19" i="7" s="1"/>
  <c r="R20" i="7"/>
  <c r="AE20" i="7" s="1"/>
  <c r="R21" i="7"/>
  <c r="AE21" i="7" s="1"/>
  <c r="R22" i="7"/>
  <c r="AE22" i="7" s="1"/>
  <c r="R23" i="7"/>
  <c r="AE23" i="7" s="1"/>
  <c r="R24" i="7"/>
  <c r="AE24" i="7" s="1"/>
  <c r="R25" i="7"/>
  <c r="AE25" i="7" s="1"/>
  <c r="R26" i="7"/>
  <c r="AE26" i="7" s="1"/>
  <c r="R27" i="7"/>
  <c r="AE27" i="7" s="1"/>
  <c r="R28" i="7"/>
  <c r="AE28" i="7" s="1"/>
  <c r="R29" i="7"/>
  <c r="AE29" i="7" s="1"/>
  <c r="R30" i="7"/>
  <c r="AE30" i="7" s="1"/>
  <c r="R31" i="7"/>
  <c r="AE31" i="7" s="1"/>
  <c r="R32" i="7"/>
  <c r="R2" i="7"/>
  <c r="AE2" i="7" s="1"/>
  <c r="C3" i="7"/>
  <c r="D3" i="7"/>
  <c r="C4" i="7"/>
  <c r="D4" i="7"/>
  <c r="C5" i="7"/>
  <c r="D5" i="7"/>
  <c r="C6" i="7"/>
  <c r="D6" i="7"/>
  <c r="C7" i="7"/>
  <c r="D7" i="7"/>
  <c r="C8" i="7"/>
  <c r="D8" i="7"/>
  <c r="C9" i="7"/>
  <c r="D9" i="7"/>
  <c r="C10" i="7"/>
  <c r="D10" i="7"/>
  <c r="C11" i="7"/>
  <c r="D11" i="7"/>
  <c r="C12" i="7"/>
  <c r="D12" i="7"/>
  <c r="C13" i="7"/>
  <c r="D13" i="7"/>
  <c r="C14" i="7"/>
  <c r="D14" i="7"/>
  <c r="C15" i="7"/>
  <c r="D15" i="7"/>
  <c r="C16" i="7"/>
  <c r="D16" i="7"/>
  <c r="C17" i="7"/>
  <c r="D17" i="7"/>
  <c r="C18" i="7"/>
  <c r="D18" i="7"/>
  <c r="C19" i="7"/>
  <c r="D19" i="7"/>
  <c r="C20" i="7"/>
  <c r="D20" i="7"/>
  <c r="C21" i="7"/>
  <c r="D21" i="7"/>
  <c r="C22" i="7"/>
  <c r="D22" i="7"/>
  <c r="C23" i="7"/>
  <c r="D23" i="7"/>
  <c r="C24" i="7"/>
  <c r="D24" i="7"/>
  <c r="C25" i="7"/>
  <c r="D25" i="7"/>
  <c r="C26" i="7"/>
  <c r="D26" i="7"/>
  <c r="C27" i="7"/>
  <c r="D27" i="7"/>
  <c r="C28" i="7"/>
  <c r="D28" i="7"/>
  <c r="C29" i="7"/>
  <c r="D29" i="7"/>
  <c r="C30" i="7"/>
  <c r="D30" i="7"/>
  <c r="C31" i="7"/>
  <c r="D31" i="7"/>
  <c r="C32" i="7"/>
  <c r="D32" i="7"/>
  <c r="D2" i="7"/>
  <c r="C2" i="7"/>
  <c r="E3" i="7"/>
  <c r="F3" i="7"/>
  <c r="E4" i="7"/>
  <c r="F4" i="7"/>
  <c r="E5" i="7"/>
  <c r="F5" i="7"/>
  <c r="E6" i="7"/>
  <c r="F6" i="7"/>
  <c r="E7" i="7"/>
  <c r="F7" i="7"/>
  <c r="E8" i="7"/>
  <c r="F8" i="7"/>
  <c r="E9" i="7"/>
  <c r="F9" i="7"/>
  <c r="E10" i="7"/>
  <c r="F10" i="7"/>
  <c r="E11" i="7"/>
  <c r="F11" i="7"/>
  <c r="E12" i="7"/>
  <c r="F12" i="7"/>
  <c r="E13" i="7"/>
  <c r="F13" i="7"/>
  <c r="E14" i="7"/>
  <c r="F14" i="7"/>
  <c r="E15" i="7"/>
  <c r="F15" i="7"/>
  <c r="E16" i="7"/>
  <c r="F16" i="7"/>
  <c r="E17" i="7"/>
  <c r="F17" i="7"/>
  <c r="E18" i="7"/>
  <c r="F18" i="7"/>
  <c r="E19" i="7"/>
  <c r="F19" i="7"/>
  <c r="E20" i="7"/>
  <c r="F20" i="7"/>
  <c r="E21" i="7"/>
  <c r="F21" i="7"/>
  <c r="E22" i="7"/>
  <c r="F22" i="7"/>
  <c r="E23" i="7"/>
  <c r="F23" i="7"/>
  <c r="E24" i="7"/>
  <c r="F24" i="7"/>
  <c r="E25" i="7"/>
  <c r="F25" i="7"/>
  <c r="E26" i="7"/>
  <c r="F26" i="7"/>
  <c r="E27" i="7"/>
  <c r="F27" i="7"/>
  <c r="E28" i="7"/>
  <c r="F28" i="7"/>
  <c r="E29" i="7"/>
  <c r="F29" i="7"/>
  <c r="E30" i="7"/>
  <c r="F30" i="7"/>
  <c r="E31" i="7"/>
  <c r="F31" i="7"/>
  <c r="E32" i="7"/>
  <c r="F32" i="7"/>
  <c r="F2" i="7"/>
  <c r="E2" i="7"/>
  <c r="B3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2" i="7"/>
  <c r="O37" i="7"/>
  <c r="O28" i="6"/>
  <c r="V5" i="3"/>
  <c r="T11" i="3"/>
  <c r="U11" i="3"/>
  <c r="V11" i="3"/>
  <c r="C12" i="3"/>
  <c r="V33" i="16"/>
  <c r="V35" i="16" s="1"/>
  <c r="V13" i="3" s="1"/>
  <c r="U33" i="16"/>
  <c r="U35" i="16" s="1"/>
  <c r="U13" i="3" s="1"/>
  <c r="T33" i="16"/>
  <c r="T35" i="16" s="1"/>
  <c r="T13" i="3" s="1"/>
  <c r="S33" i="16"/>
  <c r="S35" i="16" s="1"/>
  <c r="S13" i="3" s="1"/>
  <c r="R33" i="16"/>
  <c r="R35" i="16" s="1"/>
  <c r="R13" i="3" s="1"/>
  <c r="Q33" i="16"/>
  <c r="Q35" i="16" s="1"/>
  <c r="Q13" i="3" s="1"/>
  <c r="P33" i="16"/>
  <c r="P35" i="16" s="1"/>
  <c r="P13" i="3" s="1"/>
  <c r="N33" i="16"/>
  <c r="N34" i="16" s="1"/>
  <c r="M33" i="16"/>
  <c r="M34" i="16" s="1"/>
  <c r="L33" i="16"/>
  <c r="L34" i="16" s="1"/>
  <c r="K33" i="16"/>
  <c r="K34" i="16" s="1"/>
  <c r="K35" i="16" s="1"/>
  <c r="K13" i="3" s="1"/>
  <c r="J33" i="16"/>
  <c r="J34" i="16" s="1"/>
  <c r="I33" i="16"/>
  <c r="H33" i="16"/>
  <c r="G33" i="16"/>
  <c r="F33" i="16"/>
  <c r="F34" i="16" s="1"/>
  <c r="E33" i="16"/>
  <c r="E34" i="16" s="1"/>
  <c r="D33" i="16"/>
  <c r="D34" i="16" s="1"/>
  <c r="C33" i="16"/>
  <c r="C34" i="16" s="1"/>
  <c r="C35" i="16" s="1"/>
  <c r="C13" i="3" s="1"/>
  <c r="B33" i="16"/>
  <c r="W32" i="16"/>
  <c r="O32" i="16"/>
  <c r="W31" i="16"/>
  <c r="O31" i="16"/>
  <c r="W30" i="16"/>
  <c r="O30" i="16"/>
  <c r="W29" i="16"/>
  <c r="O29" i="16"/>
  <c r="X29" i="16" s="1"/>
  <c r="W28" i="16"/>
  <c r="O28" i="16"/>
  <c r="W27" i="16"/>
  <c r="O27" i="16"/>
  <c r="W26" i="16"/>
  <c r="O26" i="16"/>
  <c r="W25" i="16"/>
  <c r="O25" i="16"/>
  <c r="X25" i="16" s="1"/>
  <c r="W24" i="16"/>
  <c r="O24" i="16"/>
  <c r="W23" i="16"/>
  <c r="O23" i="16"/>
  <c r="W22" i="16"/>
  <c r="O22" i="16"/>
  <c r="X22" i="16" s="1"/>
  <c r="W21" i="16"/>
  <c r="O21" i="16"/>
  <c r="W20" i="16"/>
  <c r="O20" i="16"/>
  <c r="W19" i="16"/>
  <c r="O19" i="16"/>
  <c r="X19" i="16" s="1"/>
  <c r="W18" i="16"/>
  <c r="O18" i="16"/>
  <c r="X18" i="16" s="1"/>
  <c r="W17" i="16"/>
  <c r="O17" i="16"/>
  <c r="W16" i="16"/>
  <c r="O16" i="16"/>
  <c r="W15" i="16"/>
  <c r="O15" i="16"/>
  <c r="W14" i="16"/>
  <c r="O14" i="16"/>
  <c r="W13" i="16"/>
  <c r="O13" i="16"/>
  <c r="X13" i="16" s="1"/>
  <c r="W12" i="16"/>
  <c r="O12" i="16"/>
  <c r="W11" i="16"/>
  <c r="O11" i="16"/>
  <c r="W10" i="16"/>
  <c r="O10" i="16"/>
  <c r="W9" i="16"/>
  <c r="O9" i="16"/>
  <c r="W8" i="16"/>
  <c r="O8" i="16"/>
  <c r="W7" i="16"/>
  <c r="O7" i="16"/>
  <c r="X7" i="16" s="1"/>
  <c r="W6" i="16"/>
  <c r="O6" i="16"/>
  <c r="X6" i="16" s="1"/>
  <c r="W5" i="16"/>
  <c r="O5" i="16"/>
  <c r="W4" i="16"/>
  <c r="O4" i="16"/>
  <c r="W3" i="16"/>
  <c r="O3" i="16"/>
  <c r="W2" i="16"/>
  <c r="O2" i="16"/>
  <c r="V32" i="15"/>
  <c r="V34" i="15" s="1"/>
  <c r="V12" i="3" s="1"/>
  <c r="U32" i="15"/>
  <c r="U34" i="15" s="1"/>
  <c r="U12" i="3" s="1"/>
  <c r="T32" i="15"/>
  <c r="T34" i="15" s="1"/>
  <c r="T12" i="3" s="1"/>
  <c r="S32" i="15"/>
  <c r="S34" i="15" s="1"/>
  <c r="S12" i="3" s="1"/>
  <c r="R32" i="15"/>
  <c r="R34" i="15" s="1"/>
  <c r="R12" i="3" s="1"/>
  <c r="Q32" i="15"/>
  <c r="Q34" i="15" s="1"/>
  <c r="Q12" i="3" s="1"/>
  <c r="P32" i="15"/>
  <c r="P34" i="15" s="1"/>
  <c r="P12" i="3" s="1"/>
  <c r="N32" i="15"/>
  <c r="N33" i="15" s="1"/>
  <c r="M32" i="15"/>
  <c r="M33" i="15" s="1"/>
  <c r="L32" i="15"/>
  <c r="L33" i="15" s="1"/>
  <c r="K32" i="15"/>
  <c r="J32" i="15"/>
  <c r="J33" i="15" s="1"/>
  <c r="I32" i="15"/>
  <c r="I33" i="15" s="1"/>
  <c r="H32" i="15"/>
  <c r="G32" i="15"/>
  <c r="G33" i="15" s="1"/>
  <c r="G34" i="15" s="1"/>
  <c r="G12" i="3" s="1"/>
  <c r="F32" i="15"/>
  <c r="F33" i="15" s="1"/>
  <c r="E32" i="15"/>
  <c r="E33" i="15" s="1"/>
  <c r="D32" i="15"/>
  <c r="D33" i="15" s="1"/>
  <c r="C32" i="15"/>
  <c r="C33" i="15" s="1"/>
  <c r="C34" i="15" s="1"/>
  <c r="B32" i="15"/>
  <c r="W31" i="15"/>
  <c r="O31" i="15"/>
  <c r="W30" i="15"/>
  <c r="O30" i="15"/>
  <c r="W29" i="15"/>
  <c r="O29" i="15"/>
  <c r="W28" i="15"/>
  <c r="O28" i="15"/>
  <c r="W27" i="15"/>
  <c r="O27" i="15"/>
  <c r="W26" i="15"/>
  <c r="O26" i="15"/>
  <c r="X26" i="15" s="1"/>
  <c r="W25" i="15"/>
  <c r="O25" i="15"/>
  <c r="W24" i="15"/>
  <c r="X24" i="15" s="1"/>
  <c r="O24" i="15"/>
  <c r="W23" i="15"/>
  <c r="O23" i="15"/>
  <c r="X23" i="15" s="1"/>
  <c r="W22" i="15"/>
  <c r="O22" i="15"/>
  <c r="X22" i="15" s="1"/>
  <c r="W21" i="15"/>
  <c r="O21" i="15"/>
  <c r="X21" i="15" s="1"/>
  <c r="W20" i="15"/>
  <c r="O20" i="15"/>
  <c r="W19" i="15"/>
  <c r="O19" i="15"/>
  <c r="W18" i="15"/>
  <c r="O18" i="15"/>
  <c r="W17" i="15"/>
  <c r="O17" i="15"/>
  <c r="W16" i="15"/>
  <c r="O16" i="15"/>
  <c r="X16" i="15" s="1"/>
  <c r="W15" i="15"/>
  <c r="O15" i="15"/>
  <c r="X15" i="15" s="1"/>
  <c r="W14" i="15"/>
  <c r="O14" i="15"/>
  <c r="W13" i="15"/>
  <c r="O13" i="15"/>
  <c r="W12" i="15"/>
  <c r="X12" i="15" s="1"/>
  <c r="O12" i="15"/>
  <c r="W11" i="15"/>
  <c r="O11" i="15"/>
  <c r="W10" i="15"/>
  <c r="O10" i="15"/>
  <c r="W9" i="15"/>
  <c r="O9" i="15"/>
  <c r="X9" i="15" s="1"/>
  <c r="W8" i="15"/>
  <c r="O8" i="15"/>
  <c r="X8" i="15" s="1"/>
  <c r="X7" i="15"/>
  <c r="W7" i="15"/>
  <c r="O7" i="15"/>
  <c r="W6" i="15"/>
  <c r="O6" i="15"/>
  <c r="W5" i="15"/>
  <c r="O5" i="15"/>
  <c r="X5" i="15" s="1"/>
  <c r="W4" i="15"/>
  <c r="O4" i="15"/>
  <c r="W3" i="15"/>
  <c r="O3" i="15"/>
  <c r="X3" i="15" s="1"/>
  <c r="W2" i="15"/>
  <c r="O2" i="15"/>
  <c r="V33" i="14"/>
  <c r="V35" i="14" s="1"/>
  <c r="U33" i="14"/>
  <c r="U35" i="14" s="1"/>
  <c r="T33" i="14"/>
  <c r="T35" i="14" s="1"/>
  <c r="S33" i="14"/>
  <c r="S35" i="14" s="1"/>
  <c r="S11" i="3" s="1"/>
  <c r="R33" i="14"/>
  <c r="R35" i="14" s="1"/>
  <c r="R11" i="3" s="1"/>
  <c r="Q33" i="14"/>
  <c r="Q35" i="14" s="1"/>
  <c r="Q11" i="3" s="1"/>
  <c r="P33" i="14"/>
  <c r="P35" i="14" s="1"/>
  <c r="P11" i="3" s="1"/>
  <c r="N33" i="14"/>
  <c r="N34" i="14" s="1"/>
  <c r="M33" i="14"/>
  <c r="M34" i="14" s="1"/>
  <c r="L33" i="14"/>
  <c r="L34" i="14" s="1"/>
  <c r="K33" i="14"/>
  <c r="K34" i="14" s="1"/>
  <c r="K35" i="14" s="1"/>
  <c r="K11" i="3" s="1"/>
  <c r="J33" i="14"/>
  <c r="J34" i="14" s="1"/>
  <c r="I33" i="14"/>
  <c r="H33" i="14"/>
  <c r="G33" i="14"/>
  <c r="G34" i="14" s="1"/>
  <c r="F33" i="14"/>
  <c r="F34" i="14" s="1"/>
  <c r="E33" i="14"/>
  <c r="D33" i="14"/>
  <c r="D34" i="14" s="1"/>
  <c r="C33" i="14"/>
  <c r="C34" i="14" s="1"/>
  <c r="C35" i="14" s="1"/>
  <c r="C11" i="3" s="1"/>
  <c r="B33" i="14"/>
  <c r="B34" i="14" s="1"/>
  <c r="W32" i="14"/>
  <c r="O32" i="14"/>
  <c r="W31" i="14"/>
  <c r="O31" i="14"/>
  <c r="W30" i="14"/>
  <c r="O30" i="14"/>
  <c r="W29" i="14"/>
  <c r="O29" i="14"/>
  <c r="X29" i="14" s="1"/>
  <c r="W28" i="14"/>
  <c r="O28" i="14"/>
  <c r="W27" i="14"/>
  <c r="O27" i="14"/>
  <c r="X27" i="14" s="1"/>
  <c r="W26" i="14"/>
  <c r="O26" i="14"/>
  <c r="X26" i="14" s="1"/>
  <c r="W25" i="14"/>
  <c r="O25" i="14"/>
  <c r="X25" i="14" s="1"/>
  <c r="W24" i="14"/>
  <c r="O24" i="14"/>
  <c r="W23" i="14"/>
  <c r="O23" i="14"/>
  <c r="X23" i="14" s="1"/>
  <c r="W22" i="14"/>
  <c r="O22" i="14"/>
  <c r="X22" i="14" s="1"/>
  <c r="W21" i="14"/>
  <c r="O21" i="14"/>
  <c r="X21" i="14" s="1"/>
  <c r="W20" i="14"/>
  <c r="O20" i="14"/>
  <c r="W19" i="14"/>
  <c r="O19" i="14"/>
  <c r="W18" i="14"/>
  <c r="O18" i="14"/>
  <c r="W17" i="14"/>
  <c r="O17" i="14"/>
  <c r="X17" i="14" s="1"/>
  <c r="W16" i="14"/>
  <c r="O16" i="14"/>
  <c r="W15" i="14"/>
  <c r="O15" i="14"/>
  <c r="W14" i="14"/>
  <c r="O14" i="14"/>
  <c r="W13" i="14"/>
  <c r="O13" i="14"/>
  <c r="X13" i="14" s="1"/>
  <c r="W12" i="14"/>
  <c r="O12" i="14"/>
  <c r="W11" i="14"/>
  <c r="O11" i="14"/>
  <c r="X11" i="14" s="1"/>
  <c r="W10" i="14"/>
  <c r="O10" i="14"/>
  <c r="X10" i="14" s="1"/>
  <c r="W9" i="14"/>
  <c r="O9" i="14"/>
  <c r="X9" i="14" s="1"/>
  <c r="W8" i="14"/>
  <c r="O8" i="14"/>
  <c r="W7" i="14"/>
  <c r="O7" i="14"/>
  <c r="X7" i="14" s="1"/>
  <c r="W6" i="14"/>
  <c r="O6" i="14"/>
  <c r="X6" i="14" s="1"/>
  <c r="W5" i="14"/>
  <c r="O5" i="14"/>
  <c r="X5" i="14" s="1"/>
  <c r="W4" i="14"/>
  <c r="O4" i="14"/>
  <c r="W3" i="14"/>
  <c r="O3" i="14"/>
  <c r="W2" i="14"/>
  <c r="O2" i="14"/>
  <c r="X2" i="14" s="1"/>
  <c r="M33" i="13"/>
  <c r="V32" i="13"/>
  <c r="V34" i="13" s="1"/>
  <c r="V10" i="3" s="1"/>
  <c r="U32" i="13"/>
  <c r="U34" i="13" s="1"/>
  <c r="U10" i="3" s="1"/>
  <c r="T32" i="13"/>
  <c r="T34" i="13" s="1"/>
  <c r="T10" i="3" s="1"/>
  <c r="S32" i="13"/>
  <c r="S34" i="13" s="1"/>
  <c r="S10" i="3" s="1"/>
  <c r="R32" i="13"/>
  <c r="R34" i="13" s="1"/>
  <c r="R10" i="3" s="1"/>
  <c r="Q32" i="13"/>
  <c r="Q34" i="13" s="1"/>
  <c r="Q10" i="3" s="1"/>
  <c r="P32" i="13"/>
  <c r="P34" i="13" s="1"/>
  <c r="P10" i="3" s="1"/>
  <c r="N32" i="13"/>
  <c r="N33" i="13" s="1"/>
  <c r="M32" i="13"/>
  <c r="L32" i="13"/>
  <c r="L33" i="13" s="1"/>
  <c r="K32" i="13"/>
  <c r="K33" i="13" s="1"/>
  <c r="J32" i="13"/>
  <c r="J33" i="13" s="1"/>
  <c r="I32" i="13"/>
  <c r="I33" i="13" s="1"/>
  <c r="I34" i="13" s="1"/>
  <c r="I10" i="3" s="1"/>
  <c r="H32" i="13"/>
  <c r="G32" i="13"/>
  <c r="G33" i="13" s="1"/>
  <c r="G34" i="13" s="1"/>
  <c r="G10" i="3" s="1"/>
  <c r="F32" i="13"/>
  <c r="F33" i="13" s="1"/>
  <c r="E32" i="13"/>
  <c r="D32" i="13"/>
  <c r="C32" i="13"/>
  <c r="C33" i="13" s="1"/>
  <c r="B32" i="13"/>
  <c r="B33" i="13" s="1"/>
  <c r="W31" i="13"/>
  <c r="O31" i="13"/>
  <c r="X31" i="13" s="1"/>
  <c r="W30" i="13"/>
  <c r="O30" i="13"/>
  <c r="W29" i="13"/>
  <c r="O29" i="13"/>
  <c r="W28" i="13"/>
  <c r="O28" i="13"/>
  <c r="W27" i="13"/>
  <c r="O27" i="13"/>
  <c r="W26" i="13"/>
  <c r="O26" i="13"/>
  <c r="W25" i="13"/>
  <c r="O25" i="13"/>
  <c r="X25" i="13" s="1"/>
  <c r="W24" i="13"/>
  <c r="O24" i="13"/>
  <c r="W23" i="13"/>
  <c r="O23" i="13"/>
  <c r="X23" i="13" s="1"/>
  <c r="W22" i="13"/>
  <c r="O22" i="13"/>
  <c r="W21" i="13"/>
  <c r="O21" i="13"/>
  <c r="W20" i="13"/>
  <c r="O20" i="13"/>
  <c r="W19" i="13"/>
  <c r="O19" i="13"/>
  <c r="W18" i="13"/>
  <c r="O18" i="13"/>
  <c r="X18" i="13" s="1"/>
  <c r="W17" i="13"/>
  <c r="O17" i="13"/>
  <c r="W16" i="13"/>
  <c r="O16" i="13"/>
  <c r="W15" i="13"/>
  <c r="O15" i="13"/>
  <c r="W14" i="13"/>
  <c r="X14" i="13" s="1"/>
  <c r="O14" i="13"/>
  <c r="W13" i="13"/>
  <c r="O13" i="13"/>
  <c r="W12" i="13"/>
  <c r="O12" i="13"/>
  <c r="X12" i="13" s="1"/>
  <c r="W11" i="13"/>
  <c r="O11" i="13"/>
  <c r="X11" i="13" s="1"/>
  <c r="W10" i="13"/>
  <c r="O10" i="13"/>
  <c r="W9" i="13"/>
  <c r="O9" i="13"/>
  <c r="W8" i="13"/>
  <c r="O8" i="13"/>
  <c r="W7" i="13"/>
  <c r="O7" i="13"/>
  <c r="X7" i="13" s="1"/>
  <c r="W6" i="13"/>
  <c r="O6" i="13"/>
  <c r="W5" i="13"/>
  <c r="O5" i="13"/>
  <c r="X5" i="13" s="1"/>
  <c r="W4" i="13"/>
  <c r="O4" i="13"/>
  <c r="X3" i="13"/>
  <c r="W3" i="13"/>
  <c r="O3" i="13"/>
  <c r="W2" i="13"/>
  <c r="O2" i="13"/>
  <c r="G34" i="12"/>
  <c r="E34" i="12"/>
  <c r="V33" i="12"/>
  <c r="V35" i="12" s="1"/>
  <c r="V9" i="3" s="1"/>
  <c r="U33" i="12"/>
  <c r="U35" i="12" s="1"/>
  <c r="U9" i="3" s="1"/>
  <c r="T33" i="12"/>
  <c r="T35" i="12" s="1"/>
  <c r="T9" i="3" s="1"/>
  <c r="S33" i="12"/>
  <c r="S35" i="12" s="1"/>
  <c r="S9" i="3" s="1"/>
  <c r="R33" i="12"/>
  <c r="R35" i="12" s="1"/>
  <c r="R9" i="3" s="1"/>
  <c r="Q33" i="12"/>
  <c r="Q35" i="12" s="1"/>
  <c r="Q9" i="3" s="1"/>
  <c r="P33" i="12"/>
  <c r="P35" i="12" s="1"/>
  <c r="P9" i="3" s="1"/>
  <c r="N33" i="12"/>
  <c r="M33" i="12"/>
  <c r="L33" i="12"/>
  <c r="L34" i="12" s="1"/>
  <c r="K33" i="12"/>
  <c r="J33" i="12"/>
  <c r="I33" i="12"/>
  <c r="H33" i="12"/>
  <c r="G33" i="12"/>
  <c r="F33" i="12"/>
  <c r="F34" i="12" s="1"/>
  <c r="E33" i="12"/>
  <c r="D33" i="12"/>
  <c r="D34" i="12" s="1"/>
  <c r="C33" i="12"/>
  <c r="C34" i="12" s="1"/>
  <c r="C35" i="12" s="1"/>
  <c r="C9" i="3" s="1"/>
  <c r="B33" i="12"/>
  <c r="W32" i="12"/>
  <c r="O32" i="12"/>
  <c r="W31" i="12"/>
  <c r="O31" i="12"/>
  <c r="X31" i="12" s="1"/>
  <c r="W30" i="12"/>
  <c r="O30" i="12"/>
  <c r="X30" i="12" s="1"/>
  <c r="W29" i="12"/>
  <c r="O29" i="12"/>
  <c r="X29" i="12" s="1"/>
  <c r="W28" i="12"/>
  <c r="O28" i="12"/>
  <c r="W27" i="12"/>
  <c r="O27" i="12"/>
  <c r="X27" i="12" s="1"/>
  <c r="W26" i="12"/>
  <c r="O26" i="12"/>
  <c r="X26" i="12" s="1"/>
  <c r="W25" i="12"/>
  <c r="O25" i="12"/>
  <c r="X25" i="12" s="1"/>
  <c r="W24" i="12"/>
  <c r="O24" i="12"/>
  <c r="W23" i="12"/>
  <c r="O23" i="12"/>
  <c r="W22" i="12"/>
  <c r="O22" i="12"/>
  <c r="W21" i="12"/>
  <c r="O21" i="12"/>
  <c r="X21" i="12" s="1"/>
  <c r="W20" i="12"/>
  <c r="O20" i="12"/>
  <c r="W19" i="12"/>
  <c r="O19" i="12"/>
  <c r="W18" i="12"/>
  <c r="O18" i="12"/>
  <c r="W17" i="12"/>
  <c r="O17" i="12"/>
  <c r="X17" i="12" s="1"/>
  <c r="W16" i="12"/>
  <c r="O16" i="12"/>
  <c r="W15" i="12"/>
  <c r="O15" i="12"/>
  <c r="X15" i="12" s="1"/>
  <c r="W14" i="12"/>
  <c r="O14" i="12"/>
  <c r="X14" i="12" s="1"/>
  <c r="W13" i="12"/>
  <c r="O13" i="12"/>
  <c r="X13" i="12" s="1"/>
  <c r="W12" i="12"/>
  <c r="O12" i="12"/>
  <c r="W11" i="12"/>
  <c r="O11" i="12"/>
  <c r="X11" i="12" s="1"/>
  <c r="W10" i="12"/>
  <c r="O10" i="12"/>
  <c r="X10" i="12" s="1"/>
  <c r="W9" i="12"/>
  <c r="O9" i="12"/>
  <c r="X9" i="12" s="1"/>
  <c r="W8" i="12"/>
  <c r="O8" i="12"/>
  <c r="W7" i="12"/>
  <c r="O7" i="12"/>
  <c r="W6" i="12"/>
  <c r="O6" i="12"/>
  <c r="W5" i="12"/>
  <c r="O5" i="12"/>
  <c r="X5" i="12" s="1"/>
  <c r="W4" i="12"/>
  <c r="O4" i="12"/>
  <c r="W3" i="12"/>
  <c r="O3" i="12"/>
  <c r="W2" i="12"/>
  <c r="O2" i="12"/>
  <c r="V8" i="3"/>
  <c r="U8" i="3"/>
  <c r="T8" i="3"/>
  <c r="S8" i="3"/>
  <c r="R8" i="3"/>
  <c r="Q8" i="3"/>
  <c r="P8" i="3"/>
  <c r="V7" i="3"/>
  <c r="U7" i="3"/>
  <c r="T7" i="3"/>
  <c r="S7" i="3"/>
  <c r="R7" i="3"/>
  <c r="Q7" i="3"/>
  <c r="P7" i="3"/>
  <c r="K7" i="3"/>
  <c r="I7" i="3"/>
  <c r="C7" i="3"/>
  <c r="V6" i="3"/>
  <c r="U6" i="3"/>
  <c r="T6" i="3"/>
  <c r="S6" i="3"/>
  <c r="R6" i="3"/>
  <c r="Q6" i="3"/>
  <c r="P6" i="3"/>
  <c r="K6" i="3"/>
  <c r="C6" i="3"/>
  <c r="U5" i="3"/>
  <c r="T5" i="3"/>
  <c r="S5" i="3"/>
  <c r="R5" i="3"/>
  <c r="Q5" i="3"/>
  <c r="P5" i="3"/>
  <c r="L5" i="3"/>
  <c r="D5" i="3"/>
  <c r="C5" i="3"/>
  <c r="AD33" i="7"/>
  <c r="AD35" i="7" s="1"/>
  <c r="V4" i="3" s="1"/>
  <c r="AC33" i="7"/>
  <c r="AC35" i="7" s="1"/>
  <c r="U4" i="3" s="1"/>
  <c r="AB33" i="7"/>
  <c r="AB35" i="7" s="1"/>
  <c r="T4" i="3" s="1"/>
  <c r="AA33" i="7"/>
  <c r="AA35" i="7" s="1"/>
  <c r="S4" i="3" s="1"/>
  <c r="N33" i="7"/>
  <c r="N34" i="7" s="1"/>
  <c r="L33" i="7"/>
  <c r="L34" i="7" s="1"/>
  <c r="L35" i="7" s="1"/>
  <c r="K4" i="3" s="1"/>
  <c r="K33" i="7"/>
  <c r="K34" i="7" s="1"/>
  <c r="K35" i="7" s="1"/>
  <c r="J4" i="3" s="1"/>
  <c r="J33" i="7"/>
  <c r="J34" i="7" s="1"/>
  <c r="J35" i="7" s="1"/>
  <c r="I4" i="3" s="1"/>
  <c r="I33" i="7"/>
  <c r="I34" i="7" s="1"/>
  <c r="I35" i="7" s="1"/>
  <c r="H4" i="3" s="1"/>
  <c r="H33" i="7"/>
  <c r="H34" i="7" s="1"/>
  <c r="V30" i="6"/>
  <c r="V32" i="6" s="1"/>
  <c r="V3" i="3" s="1"/>
  <c r="U30" i="6"/>
  <c r="U32" i="6" s="1"/>
  <c r="U3" i="3" s="1"/>
  <c r="T30" i="6"/>
  <c r="T32" i="6" s="1"/>
  <c r="T3" i="3" s="1"/>
  <c r="S30" i="6"/>
  <c r="S32" i="6" s="1"/>
  <c r="S3" i="3" s="1"/>
  <c r="R30" i="6"/>
  <c r="R32" i="6" s="1"/>
  <c r="R3" i="3" s="1"/>
  <c r="Q30" i="6"/>
  <c r="Q32" i="6" s="1"/>
  <c r="Q3" i="3" s="1"/>
  <c r="P30" i="6"/>
  <c r="P32" i="6" s="1"/>
  <c r="P3" i="3" s="1"/>
  <c r="N30" i="6"/>
  <c r="N31" i="6" s="1"/>
  <c r="N32" i="6" s="1"/>
  <c r="N3" i="3" s="1"/>
  <c r="M30" i="6"/>
  <c r="M31" i="6" s="1"/>
  <c r="L30" i="6"/>
  <c r="L31" i="6" s="1"/>
  <c r="K30" i="6"/>
  <c r="K31" i="6" s="1"/>
  <c r="J30" i="6"/>
  <c r="J31" i="6" s="1"/>
  <c r="J32" i="6" s="1"/>
  <c r="J3" i="3" s="1"/>
  <c r="I30" i="6"/>
  <c r="I31" i="6" s="1"/>
  <c r="I32" i="6" s="1"/>
  <c r="I3" i="3" s="1"/>
  <c r="H30" i="6"/>
  <c r="H31" i="6" s="1"/>
  <c r="H32" i="6" s="1"/>
  <c r="H3" i="3" s="1"/>
  <c r="G30" i="6"/>
  <c r="G31" i="6" s="1"/>
  <c r="G32" i="6" s="1"/>
  <c r="G3" i="3" s="1"/>
  <c r="E30" i="6"/>
  <c r="D30" i="6"/>
  <c r="D31" i="6" s="1"/>
  <c r="C30" i="6"/>
  <c r="C31" i="6" s="1"/>
  <c r="B30" i="6"/>
  <c r="B31" i="6" s="1"/>
  <c r="B32" i="6" s="1"/>
  <c r="B3" i="3" s="1"/>
  <c r="W29" i="6"/>
  <c r="O29" i="6"/>
  <c r="W28" i="6"/>
  <c r="W27" i="6"/>
  <c r="O27" i="6"/>
  <c r="X27" i="6" s="1"/>
  <c r="W26" i="6"/>
  <c r="O26" i="6"/>
  <c r="X26" i="6" s="1"/>
  <c r="W25" i="6"/>
  <c r="X25" i="6" s="1"/>
  <c r="O25" i="6"/>
  <c r="W24" i="6"/>
  <c r="O24" i="6"/>
  <c r="W23" i="6"/>
  <c r="O23" i="6"/>
  <c r="X23" i="6" s="1"/>
  <c r="W22" i="6"/>
  <c r="O22" i="6"/>
  <c r="W21" i="6"/>
  <c r="O21" i="6"/>
  <c r="W20" i="6"/>
  <c r="O20" i="6"/>
  <c r="X20" i="6" s="1"/>
  <c r="W19" i="6"/>
  <c r="O19" i="6"/>
  <c r="W18" i="6"/>
  <c r="O18" i="6"/>
  <c r="X18" i="6" s="1"/>
  <c r="W17" i="6"/>
  <c r="X17" i="6" s="1"/>
  <c r="O17" i="6"/>
  <c r="W16" i="6"/>
  <c r="O16" i="6"/>
  <c r="W15" i="6"/>
  <c r="O15" i="6"/>
  <c r="W14" i="6"/>
  <c r="O14" i="6"/>
  <c r="W13" i="6"/>
  <c r="O13" i="6"/>
  <c r="X13" i="6" s="1"/>
  <c r="W12" i="6"/>
  <c r="O12" i="6"/>
  <c r="W11" i="6"/>
  <c r="O11" i="6"/>
  <c r="W10" i="6"/>
  <c r="O10" i="6"/>
  <c r="X10" i="6" s="1"/>
  <c r="W9" i="6"/>
  <c r="O9" i="6"/>
  <c r="X9" i="6" s="1"/>
  <c r="W8" i="6"/>
  <c r="O8" i="6"/>
  <c r="W7" i="6"/>
  <c r="O7" i="6"/>
  <c r="W6" i="6"/>
  <c r="O6" i="6"/>
  <c r="X5" i="6"/>
  <c r="W5" i="6"/>
  <c r="O5" i="6"/>
  <c r="W4" i="6"/>
  <c r="O4" i="6"/>
  <c r="W3" i="6"/>
  <c r="O3" i="6"/>
  <c r="X3" i="6" s="1"/>
  <c r="W2" i="6"/>
  <c r="O2" i="6"/>
  <c r="K34" i="5"/>
  <c r="V33" i="5"/>
  <c r="V35" i="5" s="1"/>
  <c r="V2" i="3" s="1"/>
  <c r="U33" i="5"/>
  <c r="U35" i="5" s="1"/>
  <c r="U2" i="3" s="1"/>
  <c r="T33" i="5"/>
  <c r="T35" i="5" s="1"/>
  <c r="T2" i="3" s="1"/>
  <c r="S33" i="5"/>
  <c r="S35" i="5" s="1"/>
  <c r="S2" i="3" s="1"/>
  <c r="R33" i="5"/>
  <c r="R35" i="5" s="1"/>
  <c r="R2" i="3" s="1"/>
  <c r="Q33" i="5"/>
  <c r="Q35" i="5" s="1"/>
  <c r="Q2" i="3" s="1"/>
  <c r="P33" i="5"/>
  <c r="P35" i="5" s="1"/>
  <c r="P2" i="3" s="1"/>
  <c r="N33" i="5"/>
  <c r="M33" i="5"/>
  <c r="L33" i="5"/>
  <c r="L34" i="5" s="1"/>
  <c r="K33" i="5"/>
  <c r="J33" i="5"/>
  <c r="I33" i="5"/>
  <c r="H33" i="5"/>
  <c r="H34" i="5" s="1"/>
  <c r="H35" i="5" s="1"/>
  <c r="H2" i="3" s="1"/>
  <c r="G33" i="5"/>
  <c r="G34" i="5" s="1"/>
  <c r="F33" i="5"/>
  <c r="E33" i="5"/>
  <c r="D33" i="5"/>
  <c r="D34" i="5" s="1"/>
  <c r="C33" i="5"/>
  <c r="B33" i="5"/>
  <c r="W32" i="5"/>
  <c r="O32" i="5"/>
  <c r="W31" i="5"/>
  <c r="O31" i="5"/>
  <c r="X31" i="5" s="1"/>
  <c r="W30" i="5"/>
  <c r="O30" i="5"/>
  <c r="X29" i="5"/>
  <c r="W29" i="5"/>
  <c r="O29" i="5"/>
  <c r="W28" i="5"/>
  <c r="O28" i="5"/>
  <c r="W27" i="5"/>
  <c r="O27" i="5"/>
  <c r="X27" i="5" s="1"/>
  <c r="W26" i="5"/>
  <c r="O26" i="5"/>
  <c r="W25" i="5"/>
  <c r="X25" i="5" s="1"/>
  <c r="O25" i="5"/>
  <c r="W24" i="5"/>
  <c r="X24" i="5" s="1"/>
  <c r="O24" i="5"/>
  <c r="W23" i="5"/>
  <c r="O23" i="5"/>
  <c r="X23" i="5" s="1"/>
  <c r="W22" i="5"/>
  <c r="O22" i="5"/>
  <c r="X22" i="5" s="1"/>
  <c r="W21" i="5"/>
  <c r="X21" i="5" s="1"/>
  <c r="O21" i="5"/>
  <c r="W20" i="5"/>
  <c r="O20" i="5"/>
  <c r="W19" i="5"/>
  <c r="O19" i="5"/>
  <c r="X19" i="5" s="1"/>
  <c r="W18" i="5"/>
  <c r="O18" i="5"/>
  <c r="X18" i="5" s="1"/>
  <c r="W17" i="5"/>
  <c r="O17" i="5"/>
  <c r="X17" i="5" s="1"/>
  <c r="W16" i="5"/>
  <c r="O16" i="5"/>
  <c r="W15" i="5"/>
  <c r="O15" i="5"/>
  <c r="X15" i="5" s="1"/>
  <c r="W14" i="5"/>
  <c r="O14" i="5"/>
  <c r="X13" i="5"/>
  <c r="W13" i="5"/>
  <c r="O13" i="5"/>
  <c r="W12" i="5"/>
  <c r="O12" i="5"/>
  <c r="W11" i="5"/>
  <c r="O11" i="5"/>
  <c r="X11" i="5" s="1"/>
  <c r="W10" i="5"/>
  <c r="O10" i="5"/>
  <c r="W9" i="5"/>
  <c r="X9" i="5" s="1"/>
  <c r="O9" i="5"/>
  <c r="W8" i="5"/>
  <c r="X8" i="5" s="1"/>
  <c r="O8" i="5"/>
  <c r="W7" i="5"/>
  <c r="O7" i="5"/>
  <c r="X7" i="5" s="1"/>
  <c r="W6" i="5"/>
  <c r="O6" i="5"/>
  <c r="X6" i="5" s="1"/>
  <c r="W5" i="5"/>
  <c r="X5" i="5" s="1"/>
  <c r="O5" i="5"/>
  <c r="W4" i="5"/>
  <c r="O4" i="5"/>
  <c r="W3" i="5"/>
  <c r="O3" i="5"/>
  <c r="X3" i="5" s="1"/>
  <c r="W2" i="5"/>
  <c r="O2" i="5"/>
  <c r="X2" i="5" s="1"/>
  <c r="W17" i="1"/>
  <c r="AE37" i="7"/>
  <c r="AI36" i="17"/>
  <c r="R16" i="19" l="1"/>
  <c r="U33" i="20"/>
  <c r="AL33" i="20"/>
  <c r="AL35" i="20" s="1"/>
  <c r="AC33" i="20"/>
  <c r="AC35" i="20" s="1"/>
  <c r="AD35" i="20"/>
  <c r="D34" i="20"/>
  <c r="D35" i="20" s="1"/>
  <c r="R28" i="19"/>
  <c r="Q32" i="19"/>
  <c r="Q34" i="19" s="1"/>
  <c r="R30" i="19"/>
  <c r="R2" i="19"/>
  <c r="R29" i="19"/>
  <c r="R7" i="19"/>
  <c r="R15" i="19"/>
  <c r="R21" i="19"/>
  <c r="R8" i="19"/>
  <c r="R9" i="19"/>
  <c r="R25" i="19"/>
  <c r="R26" i="19"/>
  <c r="R12" i="19"/>
  <c r="R14" i="19"/>
  <c r="R22" i="19"/>
  <c r="R10" i="19"/>
  <c r="R13" i="19"/>
  <c r="R20" i="19"/>
  <c r="P32" i="19"/>
  <c r="R23" i="19"/>
  <c r="R31" i="19"/>
  <c r="R11" i="19"/>
  <c r="R19" i="19"/>
  <c r="R24" i="19"/>
  <c r="B33" i="19"/>
  <c r="P33" i="19" s="1"/>
  <c r="Q33" i="18"/>
  <c r="Q35" i="18" s="1"/>
  <c r="B34" i="18"/>
  <c r="O25" i="17"/>
  <c r="O13" i="17"/>
  <c r="P14" i="17"/>
  <c r="F32" i="17"/>
  <c r="F33" i="17" s="1"/>
  <c r="F34" i="17" s="1"/>
  <c r="P4" i="17"/>
  <c r="P12" i="17"/>
  <c r="P7" i="17"/>
  <c r="P9" i="17"/>
  <c r="Q9" i="17" s="1"/>
  <c r="C33" i="7"/>
  <c r="C34" i="7" s="1"/>
  <c r="C35" i="7" s="1"/>
  <c r="G33" i="17"/>
  <c r="G34" i="17" s="1"/>
  <c r="P15" i="17"/>
  <c r="P2" i="17"/>
  <c r="P26" i="17"/>
  <c r="P29" i="17"/>
  <c r="Q29" i="17" s="1"/>
  <c r="D33" i="7"/>
  <c r="D34" i="7" s="1"/>
  <c r="D35" i="7" s="1"/>
  <c r="P16" i="17"/>
  <c r="P28" i="17"/>
  <c r="P27" i="17"/>
  <c r="P24" i="17"/>
  <c r="Q24" i="17" s="1"/>
  <c r="P13" i="17"/>
  <c r="K33" i="17"/>
  <c r="K34" i="17" s="1"/>
  <c r="P17" i="17"/>
  <c r="P25" i="17"/>
  <c r="P21" i="17"/>
  <c r="P6" i="17"/>
  <c r="P11" i="17"/>
  <c r="P18" i="17"/>
  <c r="P23" i="17"/>
  <c r="P30" i="17"/>
  <c r="P19" i="17"/>
  <c r="P31" i="17"/>
  <c r="P8" i="17"/>
  <c r="Q8" i="17" s="1"/>
  <c r="P10" i="17"/>
  <c r="P22" i="17"/>
  <c r="P20" i="17"/>
  <c r="C32" i="17"/>
  <c r="C33" i="17" s="1"/>
  <c r="C34" i="17" s="1"/>
  <c r="D32" i="17"/>
  <c r="D33" i="17" s="1"/>
  <c r="D34" i="17" s="1"/>
  <c r="E32" i="17"/>
  <c r="E33" i="17" s="1"/>
  <c r="E34" i="17" s="1"/>
  <c r="B32" i="17"/>
  <c r="P3" i="17"/>
  <c r="N33" i="17"/>
  <c r="N34" i="17" s="1"/>
  <c r="P5" i="17"/>
  <c r="Q5" i="17" s="1"/>
  <c r="AE32" i="7"/>
  <c r="P26" i="7"/>
  <c r="P14" i="7"/>
  <c r="P18" i="7"/>
  <c r="P27" i="7"/>
  <c r="P3" i="7"/>
  <c r="P12" i="7"/>
  <c r="P10" i="7"/>
  <c r="P29" i="7"/>
  <c r="P28" i="7"/>
  <c r="P15" i="7"/>
  <c r="P11" i="7"/>
  <c r="P17" i="7"/>
  <c r="P16" i="7"/>
  <c r="P2" i="7"/>
  <c r="P32" i="7"/>
  <c r="P20" i="7"/>
  <c r="P31" i="7"/>
  <c r="P19" i="7"/>
  <c r="P7" i="7"/>
  <c r="P13" i="7"/>
  <c r="P6" i="7"/>
  <c r="P25" i="7"/>
  <c r="P5" i="7"/>
  <c r="P30" i="7"/>
  <c r="P4" i="7"/>
  <c r="P24" i="7"/>
  <c r="P23" i="7"/>
  <c r="P22" i="7"/>
  <c r="P21" i="7"/>
  <c r="P9" i="7"/>
  <c r="P8" i="7"/>
  <c r="E33" i="7"/>
  <c r="E34" i="7" s="1"/>
  <c r="F33" i="7"/>
  <c r="F34" i="7" s="1"/>
  <c r="B33" i="7"/>
  <c r="X21" i="6"/>
  <c r="K34" i="12"/>
  <c r="K35" i="12" s="1"/>
  <c r="K9" i="3" s="1"/>
  <c r="X16" i="5"/>
  <c r="X14" i="6"/>
  <c r="X20" i="12"/>
  <c r="X16" i="12"/>
  <c r="X12" i="14"/>
  <c r="X28" i="14"/>
  <c r="X4" i="12"/>
  <c r="X12" i="5"/>
  <c r="X28" i="5"/>
  <c r="X11" i="6"/>
  <c r="X22" i="6"/>
  <c r="X6" i="12"/>
  <c r="X22" i="12"/>
  <c r="X13" i="13"/>
  <c r="X19" i="13"/>
  <c r="X24" i="13"/>
  <c r="X18" i="14"/>
  <c r="X28" i="15"/>
  <c r="X16" i="13"/>
  <c r="X14" i="5"/>
  <c r="X30" i="5"/>
  <c r="X6" i="6"/>
  <c r="X7" i="12"/>
  <c r="X12" i="12"/>
  <c r="X23" i="12"/>
  <c r="X28" i="12"/>
  <c r="X20" i="13"/>
  <c r="X3" i="14"/>
  <c r="X8" i="14"/>
  <c r="X19" i="14"/>
  <c r="X24" i="14"/>
  <c r="X17" i="15"/>
  <c r="X31" i="16"/>
  <c r="X16" i="14"/>
  <c r="X2" i="12"/>
  <c r="X18" i="12"/>
  <c r="X26" i="13"/>
  <c r="X14" i="14"/>
  <c r="X30" i="14"/>
  <c r="X18" i="15"/>
  <c r="X30" i="15"/>
  <c r="X2" i="16"/>
  <c r="X14" i="16"/>
  <c r="X26" i="16"/>
  <c r="X4" i="5"/>
  <c r="X20" i="5"/>
  <c r="X24" i="6"/>
  <c r="X10" i="5"/>
  <c r="X26" i="5"/>
  <c r="K35" i="5"/>
  <c r="K2" i="3" s="1"/>
  <c r="X2" i="6"/>
  <c r="X19" i="6"/>
  <c r="X3" i="12"/>
  <c r="X8" i="12"/>
  <c r="X19" i="12"/>
  <c r="X24" i="12"/>
  <c r="G35" i="12"/>
  <c r="G9" i="3" s="1"/>
  <c r="X15" i="13"/>
  <c r="X27" i="13"/>
  <c r="X4" i="14"/>
  <c r="X15" i="14"/>
  <c r="X20" i="14"/>
  <c r="X31" i="14"/>
  <c r="X13" i="15"/>
  <c r="X25" i="15"/>
  <c r="X3" i="16"/>
  <c r="X9" i="16"/>
  <c r="X15" i="16"/>
  <c r="X21" i="16"/>
  <c r="X27" i="16"/>
  <c r="X22" i="13"/>
  <c r="X5" i="16"/>
  <c r="X17" i="16"/>
  <c r="X23" i="16"/>
  <c r="X11" i="16"/>
  <c r="X30" i="16"/>
  <c r="X8" i="16"/>
  <c r="X20" i="16"/>
  <c r="X10" i="16"/>
  <c r="X24" i="16"/>
  <c r="G34" i="16"/>
  <c r="G35" i="16" s="1"/>
  <c r="G13" i="3" s="1"/>
  <c r="X28" i="16"/>
  <c r="X4" i="16"/>
  <c r="X12" i="16"/>
  <c r="X16" i="16"/>
  <c r="X32" i="16"/>
  <c r="I34" i="16"/>
  <c r="I35" i="16" s="1"/>
  <c r="I13" i="3" s="1"/>
  <c r="J35" i="16"/>
  <c r="J13" i="3" s="1"/>
  <c r="F35" i="16"/>
  <c r="F13" i="3" s="1"/>
  <c r="N35" i="16"/>
  <c r="N13" i="3" s="1"/>
  <c r="B34" i="16"/>
  <c r="B35" i="16" s="1"/>
  <c r="B13" i="3" s="1"/>
  <c r="W33" i="16"/>
  <c r="W35" i="16" s="1"/>
  <c r="X31" i="15"/>
  <c r="J35" i="14"/>
  <c r="J11" i="3" s="1"/>
  <c r="G35" i="14"/>
  <c r="G11" i="3" s="1"/>
  <c r="E35" i="14"/>
  <c r="E11" i="3" s="1"/>
  <c r="M35" i="14"/>
  <c r="M11" i="3" s="1"/>
  <c r="E34" i="14"/>
  <c r="B35" i="14"/>
  <c r="B11" i="3" s="1"/>
  <c r="X32" i="14"/>
  <c r="I34" i="14"/>
  <c r="I35" i="14" s="1"/>
  <c r="I11" i="3" s="1"/>
  <c r="W33" i="14"/>
  <c r="W35" i="14" s="1"/>
  <c r="M34" i="13"/>
  <c r="M10" i="3" s="1"/>
  <c r="E33" i="13"/>
  <c r="E34" i="13" s="1"/>
  <c r="E10" i="3" s="1"/>
  <c r="X32" i="12"/>
  <c r="I34" i="12"/>
  <c r="I35" i="12" s="1"/>
  <c r="I9" i="3" s="1"/>
  <c r="J34" i="12"/>
  <c r="J35" i="12" s="1"/>
  <c r="J9" i="3" s="1"/>
  <c r="E35" i="12"/>
  <c r="E9" i="3" s="1"/>
  <c r="F35" i="12"/>
  <c r="F9" i="3" s="1"/>
  <c r="B34" i="12"/>
  <c r="B35" i="12" s="1"/>
  <c r="B9" i="3" s="1"/>
  <c r="M34" i="12"/>
  <c r="M35" i="12" s="1"/>
  <c r="M9" i="3" s="1"/>
  <c r="N34" i="12"/>
  <c r="N35" i="12" s="1"/>
  <c r="N9" i="3" s="1"/>
  <c r="W33" i="12"/>
  <c r="W35" i="12" s="1"/>
  <c r="C8" i="3"/>
  <c r="I8" i="3"/>
  <c r="G8" i="3"/>
  <c r="N8" i="3"/>
  <c r="B8" i="3"/>
  <c r="K8" i="3"/>
  <c r="F8" i="3"/>
  <c r="J8" i="3"/>
  <c r="E8" i="3"/>
  <c r="M8" i="3"/>
  <c r="I6" i="3"/>
  <c r="G6" i="3"/>
  <c r="E6" i="3"/>
  <c r="M6" i="3"/>
  <c r="K5" i="3"/>
  <c r="M4" i="3"/>
  <c r="N35" i="7"/>
  <c r="N4" i="3" s="1"/>
  <c r="H35" i="7"/>
  <c r="G4" i="3" s="1"/>
  <c r="F4" i="3"/>
  <c r="T15" i="3"/>
  <c r="X29" i="6"/>
  <c r="F30" i="6"/>
  <c r="F31" i="6" s="1"/>
  <c r="F32" i="6" s="1"/>
  <c r="F3" i="3" s="1"/>
  <c r="V15" i="3"/>
  <c r="W33" i="5"/>
  <c r="W35" i="5" s="1"/>
  <c r="W2" i="3" s="1"/>
  <c r="R15" i="3"/>
  <c r="S15" i="3"/>
  <c r="U15" i="3"/>
  <c r="M34" i="5"/>
  <c r="M35" i="5" s="1"/>
  <c r="M2" i="3" s="1"/>
  <c r="C34" i="5"/>
  <c r="C35" i="5" s="1"/>
  <c r="C2" i="3" s="1"/>
  <c r="N34" i="5"/>
  <c r="N35" i="5" s="1"/>
  <c r="N2" i="3" s="1"/>
  <c r="E34" i="5"/>
  <c r="E35" i="5" s="1"/>
  <c r="E2" i="3" s="1"/>
  <c r="F34" i="5"/>
  <c r="F35" i="5" s="1"/>
  <c r="F2" i="3" s="1"/>
  <c r="G35" i="5"/>
  <c r="G2" i="3" s="1"/>
  <c r="X32" i="5"/>
  <c r="I34" i="5"/>
  <c r="O34" i="5" s="1"/>
  <c r="J34" i="5"/>
  <c r="J35" i="5" s="1"/>
  <c r="J2" i="3" s="1"/>
  <c r="B34" i="5"/>
  <c r="B35" i="5" s="1"/>
  <c r="X29" i="15"/>
  <c r="K33" i="15"/>
  <c r="K34" i="15" s="1"/>
  <c r="K12" i="3" s="1"/>
  <c r="J34" i="15"/>
  <c r="J12" i="3" s="1"/>
  <c r="X2" i="15"/>
  <c r="X6" i="15"/>
  <c r="X19" i="15"/>
  <c r="W32" i="15"/>
  <c r="W34" i="15" s="1"/>
  <c r="E34" i="15"/>
  <c r="E12" i="3" s="1"/>
  <c r="M34" i="15"/>
  <c r="M12" i="3" s="1"/>
  <c r="B33" i="15"/>
  <c r="B34" i="15" s="1"/>
  <c r="B12" i="3" s="1"/>
  <c r="X10" i="15"/>
  <c r="X14" i="15"/>
  <c r="X20" i="15"/>
  <c r="X27" i="15"/>
  <c r="X4" i="15"/>
  <c r="X11" i="15"/>
  <c r="X4" i="13"/>
  <c r="X29" i="13"/>
  <c r="X8" i="13"/>
  <c r="X2" i="13"/>
  <c r="X9" i="13"/>
  <c r="X30" i="13"/>
  <c r="D33" i="13"/>
  <c r="D34" i="13" s="1"/>
  <c r="D10" i="3" s="1"/>
  <c r="W32" i="13"/>
  <c r="W34" i="13" s="1"/>
  <c r="X6" i="13"/>
  <c r="X10" i="13"/>
  <c r="X17" i="13"/>
  <c r="X21" i="13"/>
  <c r="X28" i="13"/>
  <c r="O33" i="16"/>
  <c r="X33" i="16" s="1"/>
  <c r="H34" i="16"/>
  <c r="H35" i="16" s="1"/>
  <c r="H13" i="3" s="1"/>
  <c r="D35" i="16"/>
  <c r="E35" i="16"/>
  <c r="E13" i="3" s="1"/>
  <c r="M35" i="16"/>
  <c r="M13" i="3" s="1"/>
  <c r="L35" i="16"/>
  <c r="L13" i="3" s="1"/>
  <c r="I34" i="15"/>
  <c r="I12" i="3" s="1"/>
  <c r="O32" i="15"/>
  <c r="H33" i="15"/>
  <c r="H34" i="15" s="1"/>
  <c r="H12" i="3" s="1"/>
  <c r="D34" i="15"/>
  <c r="D12" i="3" s="1"/>
  <c r="L34" i="15"/>
  <c r="L12" i="3" s="1"/>
  <c r="F34" i="15"/>
  <c r="F12" i="3" s="1"/>
  <c r="N34" i="15"/>
  <c r="N12" i="3" s="1"/>
  <c r="O33" i="14"/>
  <c r="X33" i="14" s="1"/>
  <c r="H34" i="14"/>
  <c r="O34" i="14" s="1"/>
  <c r="D35" i="14"/>
  <c r="L35" i="14"/>
  <c r="L11" i="3" s="1"/>
  <c r="F35" i="14"/>
  <c r="F11" i="3" s="1"/>
  <c r="N35" i="14"/>
  <c r="N11" i="3" s="1"/>
  <c r="O32" i="13"/>
  <c r="H33" i="13"/>
  <c r="H34" i="13" s="1"/>
  <c r="H10" i="3" s="1"/>
  <c r="B34" i="13"/>
  <c r="B10" i="3" s="1"/>
  <c r="J34" i="13"/>
  <c r="J10" i="3" s="1"/>
  <c r="C34" i="13"/>
  <c r="C10" i="3" s="1"/>
  <c r="K34" i="13"/>
  <c r="K10" i="3" s="1"/>
  <c r="L34" i="13"/>
  <c r="L10" i="3" s="1"/>
  <c r="F34" i="13"/>
  <c r="F10" i="3" s="1"/>
  <c r="N34" i="13"/>
  <c r="N10" i="3" s="1"/>
  <c r="O33" i="12"/>
  <c r="H34" i="12"/>
  <c r="H35" i="12" s="1"/>
  <c r="H9" i="3" s="1"/>
  <c r="L35" i="12"/>
  <c r="L9" i="3" s="1"/>
  <c r="D35" i="12"/>
  <c r="E7" i="3"/>
  <c r="G7" i="3"/>
  <c r="W7" i="3"/>
  <c r="M7" i="3"/>
  <c r="H8" i="3"/>
  <c r="L8" i="3"/>
  <c r="D8" i="3"/>
  <c r="H7" i="3"/>
  <c r="B7" i="3"/>
  <c r="J7" i="3"/>
  <c r="D7" i="3"/>
  <c r="L7" i="3"/>
  <c r="F7" i="3"/>
  <c r="N7" i="3"/>
  <c r="H6" i="3"/>
  <c r="B6" i="3"/>
  <c r="J6" i="3"/>
  <c r="D6" i="3"/>
  <c r="L6" i="3"/>
  <c r="F6" i="3"/>
  <c r="N6" i="3"/>
  <c r="J5" i="3"/>
  <c r="F5" i="3"/>
  <c r="N5" i="3"/>
  <c r="B5" i="3"/>
  <c r="G5" i="3"/>
  <c r="I5" i="3"/>
  <c r="E5" i="3"/>
  <c r="M5" i="3"/>
  <c r="M35" i="7"/>
  <c r="L4" i="3" s="1"/>
  <c r="W30" i="6"/>
  <c r="W32" i="6" s="1"/>
  <c r="W3" i="3" s="1"/>
  <c r="X16" i="6"/>
  <c r="X4" i="6"/>
  <c r="X7" i="6"/>
  <c r="M32" i="6"/>
  <c r="M3" i="3" s="1"/>
  <c r="X28" i="6"/>
  <c r="X8" i="6"/>
  <c r="X12" i="6"/>
  <c r="X15" i="6"/>
  <c r="E31" i="6"/>
  <c r="E32" i="6" s="1"/>
  <c r="E3" i="3" s="1"/>
  <c r="C32" i="6"/>
  <c r="C3" i="3" s="1"/>
  <c r="K32" i="6"/>
  <c r="K3" i="3" s="1"/>
  <c r="D32" i="6"/>
  <c r="D3" i="3" s="1"/>
  <c r="L32" i="6"/>
  <c r="L3" i="3" s="1"/>
  <c r="O33" i="5"/>
  <c r="L35" i="5"/>
  <c r="L2" i="3" s="1"/>
  <c r="D35" i="5"/>
  <c r="D2" i="3" s="1"/>
  <c r="U35" i="20" l="1"/>
  <c r="R32" i="19"/>
  <c r="R34" i="19" s="1"/>
  <c r="B34" i="19"/>
  <c r="S39" i="19"/>
  <c r="S37" i="19"/>
  <c r="P34" i="19"/>
  <c r="O32" i="17"/>
  <c r="R37" i="17" s="1"/>
  <c r="B35" i="18"/>
  <c r="Q17" i="17"/>
  <c r="Q15" i="17"/>
  <c r="Q13" i="17"/>
  <c r="Q14" i="17"/>
  <c r="Q12" i="17"/>
  <c r="Q6" i="17"/>
  <c r="Q26" i="17"/>
  <c r="Q19" i="17"/>
  <c r="B33" i="17"/>
  <c r="O33" i="17" s="1"/>
  <c r="Q3" i="17"/>
  <c r="Q18" i="17"/>
  <c r="Q20" i="17"/>
  <c r="Q27" i="17"/>
  <c r="Q4" i="17"/>
  <c r="P32" i="17"/>
  <c r="P34" i="17" s="1"/>
  <c r="Q10" i="17"/>
  <c r="Q16" i="17"/>
  <c r="Q25" i="17"/>
  <c r="Q31" i="17"/>
  <c r="Q21" i="17"/>
  <c r="Q7" i="17"/>
  <c r="Q22" i="17"/>
  <c r="Q2" i="17"/>
  <c r="Q11" i="17"/>
  <c r="Q30" i="17"/>
  <c r="Q28" i="17"/>
  <c r="Q23" i="17"/>
  <c r="B34" i="7"/>
  <c r="O34" i="7" s="1"/>
  <c r="P33" i="7"/>
  <c r="P35" i="7" s="1"/>
  <c r="E35" i="7"/>
  <c r="C4" i="3" s="1"/>
  <c r="C15" i="3" s="1"/>
  <c r="F35" i="7"/>
  <c r="D4" i="3" s="1"/>
  <c r="I35" i="5"/>
  <c r="I2" i="3" s="1"/>
  <c r="I15" i="3" s="1"/>
  <c r="H35" i="14"/>
  <c r="H11" i="3" s="1"/>
  <c r="K15" i="3"/>
  <c r="O34" i="16"/>
  <c r="O35" i="16"/>
  <c r="O13" i="3" s="1"/>
  <c r="D13" i="3"/>
  <c r="W13" i="3"/>
  <c r="W12" i="3"/>
  <c r="X32" i="15"/>
  <c r="O35" i="14"/>
  <c r="O11" i="3" s="1"/>
  <c r="D11" i="3"/>
  <c r="W11" i="3"/>
  <c r="X32" i="13"/>
  <c r="W10" i="3"/>
  <c r="O35" i="12"/>
  <c r="O9" i="3" s="1"/>
  <c r="D9" i="3"/>
  <c r="W9" i="3"/>
  <c r="X33" i="12"/>
  <c r="W8" i="3"/>
  <c r="J15" i="3"/>
  <c r="N15" i="3"/>
  <c r="W6" i="3"/>
  <c r="G15" i="3"/>
  <c r="W5" i="3"/>
  <c r="M15" i="3"/>
  <c r="F15" i="3"/>
  <c r="L15" i="3"/>
  <c r="O31" i="6"/>
  <c r="O30" i="6"/>
  <c r="X30" i="6" s="1"/>
  <c r="X33" i="5"/>
  <c r="B2" i="3"/>
  <c r="O34" i="15"/>
  <c r="O12" i="3" s="1"/>
  <c r="O33" i="13"/>
  <c r="O33" i="15"/>
  <c r="O34" i="13"/>
  <c r="O10" i="3" s="1"/>
  <c r="O34" i="12"/>
  <c r="O8" i="3"/>
  <c r="O6" i="3"/>
  <c r="O32" i="6"/>
  <c r="R39" i="17" l="1"/>
  <c r="AK36" i="19"/>
  <c r="B34" i="17"/>
  <c r="Q32" i="17"/>
  <c r="Q34" i="17" s="1"/>
  <c r="O34" i="17"/>
  <c r="B35" i="7"/>
  <c r="O35" i="5"/>
  <c r="X34" i="13"/>
  <c r="X10" i="3" s="1"/>
  <c r="X35" i="14"/>
  <c r="X11" i="3" s="1"/>
  <c r="X35" i="16"/>
  <c r="X13" i="3" s="1"/>
  <c r="X34" i="15"/>
  <c r="X12" i="3" s="1"/>
  <c r="D15" i="3"/>
  <c r="X35" i="12"/>
  <c r="X9" i="3" s="1"/>
  <c r="X8" i="3"/>
  <c r="O7" i="3"/>
  <c r="X7" i="3"/>
  <c r="X6" i="3"/>
  <c r="H5" i="3"/>
  <c r="H15" i="3" s="1"/>
  <c r="O3" i="3"/>
  <c r="X32" i="6"/>
  <c r="X3" i="3" s="1"/>
  <c r="AJ36" i="17" l="1"/>
  <c r="B4" i="3"/>
  <c r="B15" i="3" s="1"/>
  <c r="O2" i="3"/>
  <c r="X35" i="5"/>
  <c r="X2" i="3" s="1"/>
  <c r="O5" i="3"/>
  <c r="X5" i="3"/>
  <c r="M33" i="1" l="1"/>
  <c r="M34" i="1" s="1"/>
  <c r="V33" i="1"/>
  <c r="V35" i="1" s="1"/>
  <c r="U33" i="1"/>
  <c r="U35" i="1" s="1"/>
  <c r="T33" i="1"/>
  <c r="T35" i="1" s="1"/>
  <c r="S33" i="1"/>
  <c r="S35" i="1" s="1"/>
  <c r="R33" i="1"/>
  <c r="Q33" i="1"/>
  <c r="Q35" i="1" s="1"/>
  <c r="P33" i="1"/>
  <c r="P35" i="1" s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2" i="1"/>
  <c r="M35" i="1" l="1"/>
  <c r="R35" i="1"/>
  <c r="N33" i="1"/>
  <c r="L33" i="1"/>
  <c r="L34" i="1" s="1"/>
  <c r="L35" i="1" s="1"/>
  <c r="K33" i="1"/>
  <c r="K34" i="1" s="1"/>
  <c r="K35" i="1" s="1"/>
  <c r="J33" i="1"/>
  <c r="J34" i="1" s="1"/>
  <c r="J35" i="1" s="1"/>
  <c r="I33" i="1"/>
  <c r="H33" i="1"/>
  <c r="G33" i="1"/>
  <c r="G34" i="1" s="1"/>
  <c r="G35" i="1" s="1"/>
  <c r="F33" i="1"/>
  <c r="F34" i="1" s="1"/>
  <c r="E33" i="1"/>
  <c r="E34" i="1" s="1"/>
  <c r="E35" i="1" s="1"/>
  <c r="D33" i="1"/>
  <c r="C33" i="1"/>
  <c r="B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W3" i="1"/>
  <c r="W2" i="1"/>
  <c r="W33" i="1" l="1"/>
  <c r="W35" i="1" s="1"/>
  <c r="O33" i="1"/>
  <c r="X10" i="1"/>
  <c r="X14" i="1"/>
  <c r="X16" i="1"/>
  <c r="X20" i="1"/>
  <c r="X24" i="1"/>
  <c r="X28" i="1"/>
  <c r="X7" i="1"/>
  <c r="X15" i="1"/>
  <c r="X23" i="1"/>
  <c r="X27" i="1"/>
  <c r="X25" i="1"/>
  <c r="X22" i="1"/>
  <c r="X30" i="1"/>
  <c r="X21" i="1"/>
  <c r="X6" i="1"/>
  <c r="X4" i="1"/>
  <c r="X8" i="1"/>
  <c r="X12" i="1"/>
  <c r="X5" i="1"/>
  <c r="X13" i="1"/>
  <c r="X19" i="1"/>
  <c r="X26" i="1"/>
  <c r="X29" i="1"/>
  <c r="B34" i="1"/>
  <c r="B35" i="1" s="1"/>
  <c r="X2" i="1"/>
  <c r="X9" i="1"/>
  <c r="X31" i="1"/>
  <c r="X3" i="1"/>
  <c r="X17" i="1"/>
  <c r="I34" i="1"/>
  <c r="I35" i="1" s="1"/>
  <c r="X11" i="1"/>
  <c r="X18" i="1"/>
  <c r="X32" i="1"/>
  <c r="F35" i="1"/>
  <c r="C34" i="1"/>
  <c r="C35" i="1" s="1"/>
  <c r="H34" i="1"/>
  <c r="D34" i="1"/>
  <c r="D35" i="1" s="1"/>
  <c r="N34" i="1"/>
  <c r="N35" i="1" s="1"/>
  <c r="X33" i="1" l="1"/>
  <c r="X35" i="1" s="1"/>
  <c r="H35" i="1"/>
  <c r="O34" i="1"/>
  <c r="O35" i="1" l="1"/>
  <c r="F3" i="18" l="1"/>
  <c r="P3" i="18" s="1"/>
  <c r="F5" i="18"/>
  <c r="P5" i="18" s="1"/>
  <c r="F6" i="18"/>
  <c r="P6" i="18" s="1"/>
  <c r="F7" i="18"/>
  <c r="P7" i="18" s="1"/>
  <c r="F8" i="18"/>
  <c r="P8" i="18" s="1"/>
  <c r="F9" i="18"/>
  <c r="P9" i="18" s="1"/>
  <c r="F10" i="18"/>
  <c r="P10" i="18" s="1"/>
  <c r="F11" i="18"/>
  <c r="P11" i="18" s="1"/>
  <c r="F12" i="18"/>
  <c r="P12" i="18" s="1"/>
  <c r="F13" i="18"/>
  <c r="P13" i="18" s="1"/>
  <c r="F14" i="18"/>
  <c r="P14" i="18" s="1"/>
  <c r="F15" i="18"/>
  <c r="P15" i="18" s="1"/>
  <c r="F16" i="18"/>
  <c r="P16" i="18" s="1"/>
  <c r="F17" i="18"/>
  <c r="P17" i="18" s="1"/>
  <c r="F18" i="18"/>
  <c r="P18" i="18" s="1"/>
  <c r="F19" i="18"/>
  <c r="P19" i="18" s="1"/>
  <c r="F20" i="18"/>
  <c r="P20" i="18" s="1"/>
  <c r="F21" i="18"/>
  <c r="P21" i="18" s="1"/>
  <c r="F22" i="18"/>
  <c r="P22" i="18" s="1"/>
  <c r="F23" i="18"/>
  <c r="P23" i="18" s="1"/>
  <c r="F24" i="18"/>
  <c r="P24" i="18" s="1"/>
  <c r="F25" i="18"/>
  <c r="P25" i="18" s="1"/>
  <c r="F26" i="18"/>
  <c r="P26" i="18" s="1"/>
  <c r="F27" i="18"/>
  <c r="P27" i="18" s="1"/>
  <c r="F28" i="18"/>
  <c r="P28" i="18" s="1"/>
  <c r="F29" i="18"/>
  <c r="P29" i="18" s="1"/>
  <c r="F30" i="18"/>
  <c r="P30" i="18" s="1"/>
  <c r="F31" i="18"/>
  <c r="P31" i="18" s="1"/>
  <c r="F32" i="18"/>
  <c r="P32" i="18" s="1"/>
  <c r="F2" i="18"/>
  <c r="G2" i="7"/>
  <c r="G3" i="7"/>
  <c r="O3" i="7" s="1"/>
  <c r="G4" i="7"/>
  <c r="O4" i="7" s="1"/>
  <c r="G5" i="7"/>
  <c r="O5" i="7" s="1"/>
  <c r="G6" i="7"/>
  <c r="O6" i="7" s="1"/>
  <c r="G7" i="7"/>
  <c r="O7" i="7" s="1"/>
  <c r="G8" i="7"/>
  <c r="O8" i="7" s="1"/>
  <c r="G9" i="7"/>
  <c r="O9" i="7" s="1"/>
  <c r="G10" i="7"/>
  <c r="O10" i="7" s="1"/>
  <c r="G11" i="7"/>
  <c r="O11" i="7" s="1"/>
  <c r="G12" i="7"/>
  <c r="O12" i="7" s="1"/>
  <c r="G13" i="7"/>
  <c r="O13" i="7" s="1"/>
  <c r="G14" i="7"/>
  <c r="O14" i="7" s="1"/>
  <c r="G15" i="7"/>
  <c r="O15" i="7" s="1"/>
  <c r="G16" i="7"/>
  <c r="O16" i="7" s="1"/>
  <c r="G17" i="7"/>
  <c r="O17" i="7" s="1"/>
  <c r="G18" i="7"/>
  <c r="O18" i="7" s="1"/>
  <c r="G19" i="7"/>
  <c r="O19" i="7" s="1"/>
  <c r="G20" i="7"/>
  <c r="O20" i="7" s="1"/>
  <c r="G21" i="7"/>
  <c r="O21" i="7" s="1"/>
  <c r="G22" i="7"/>
  <c r="O22" i="7" s="1"/>
  <c r="G23" i="7"/>
  <c r="O23" i="7" s="1"/>
  <c r="G24" i="7"/>
  <c r="O24" i="7" s="1"/>
  <c r="G25" i="7"/>
  <c r="O25" i="7" s="1"/>
  <c r="G26" i="7"/>
  <c r="O26" i="7" s="1"/>
  <c r="G27" i="7"/>
  <c r="O27" i="7" s="1"/>
  <c r="G28" i="7"/>
  <c r="O28" i="7" s="1"/>
  <c r="G29" i="7"/>
  <c r="O29" i="7" s="1"/>
  <c r="G30" i="7"/>
  <c r="O30" i="7" s="1"/>
  <c r="G31" i="7"/>
  <c r="O31" i="7" s="1"/>
  <c r="G32" i="7"/>
  <c r="O32" i="7" s="1"/>
  <c r="AF31" i="7" l="1"/>
  <c r="Q31" i="7"/>
  <c r="Q4" i="7"/>
  <c r="AF4" i="7"/>
  <c r="Q7" i="7"/>
  <c r="AF7" i="7"/>
  <c r="AF17" i="7"/>
  <c r="Q17" i="7"/>
  <c r="AF19" i="7"/>
  <c r="Q19" i="7"/>
  <c r="Q6" i="7"/>
  <c r="AF6" i="7"/>
  <c r="Q5" i="7"/>
  <c r="AF28" i="7"/>
  <c r="Q28" i="7"/>
  <c r="Q3" i="7"/>
  <c r="AF3" i="7"/>
  <c r="O2" i="7"/>
  <c r="G33" i="7"/>
  <c r="Q13" i="7"/>
  <c r="AF13" i="7"/>
  <c r="AF24" i="7"/>
  <c r="Q24" i="7"/>
  <c r="Q12" i="7"/>
  <c r="AF12" i="7"/>
  <c r="AF30" i="7"/>
  <c r="Q30" i="7"/>
  <c r="Q16" i="7"/>
  <c r="AF16" i="7"/>
  <c r="AF25" i="7"/>
  <c r="Q25" i="7"/>
  <c r="Q11" i="7"/>
  <c r="AF11" i="7"/>
  <c r="AF22" i="7"/>
  <c r="Q22" i="7"/>
  <c r="AF10" i="7"/>
  <c r="Q10" i="7"/>
  <c r="Q29" i="7"/>
  <c r="AF29" i="7"/>
  <c r="AF27" i="7"/>
  <c r="Q27" i="7"/>
  <c r="AF14" i="7"/>
  <c r="Q14" i="7"/>
  <c r="Q23" i="7"/>
  <c r="AF23" i="7"/>
  <c r="Q21" i="7"/>
  <c r="AF21" i="7"/>
  <c r="AF9" i="7"/>
  <c r="Q9" i="7"/>
  <c r="Q18" i="7"/>
  <c r="AF18" i="7"/>
  <c r="AF15" i="7"/>
  <c r="Q15" i="7"/>
  <c r="Q26" i="7"/>
  <c r="AF26" i="7"/>
  <c r="AF32" i="7"/>
  <c r="Q32" i="7"/>
  <c r="Q20" i="7"/>
  <c r="AF20" i="7"/>
  <c r="Q8" i="7"/>
  <c r="AF8" i="7"/>
  <c r="R23" i="18"/>
  <c r="R11" i="18"/>
  <c r="R22" i="18"/>
  <c r="R10" i="18"/>
  <c r="P2" i="18"/>
  <c r="R21" i="18"/>
  <c r="R9" i="18"/>
  <c r="R12" i="18"/>
  <c r="R32" i="18"/>
  <c r="R20" i="18"/>
  <c r="R8" i="18"/>
  <c r="R31" i="18"/>
  <c r="R19" i="18"/>
  <c r="R7" i="18"/>
  <c r="R30" i="18"/>
  <c r="R18" i="18"/>
  <c r="R6" i="18"/>
  <c r="R29" i="18"/>
  <c r="R17" i="18"/>
  <c r="R5" i="18"/>
  <c r="R24" i="18"/>
  <c r="R28" i="18"/>
  <c r="R16" i="18"/>
  <c r="F4" i="18"/>
  <c r="P4" i="18" s="1"/>
  <c r="R27" i="18"/>
  <c r="R15" i="18"/>
  <c r="R3" i="18"/>
  <c r="R26" i="18"/>
  <c r="R14" i="18"/>
  <c r="R25" i="18"/>
  <c r="R13" i="18"/>
  <c r="AF2" i="7" l="1"/>
  <c r="Q2" i="7"/>
  <c r="Q33" i="7" s="1"/>
  <c r="Q35" i="7" s="1"/>
  <c r="G35" i="7"/>
  <c r="E4" i="3" s="1"/>
  <c r="E15" i="3" s="1"/>
  <c r="O33" i="7"/>
  <c r="F33" i="18"/>
  <c r="F34" i="18" s="1"/>
  <c r="R4" i="18"/>
  <c r="R2" i="18"/>
  <c r="P33" i="18"/>
  <c r="R33" i="18" l="1"/>
  <c r="R35" i="18" s="1"/>
  <c r="O35" i="7"/>
  <c r="S38" i="18"/>
  <c r="S40" i="18"/>
  <c r="F35" i="18"/>
  <c r="P34" i="18"/>
  <c r="P35" i="18" s="1"/>
  <c r="AF37" i="7" l="1"/>
  <c r="O4" i="3"/>
  <c r="O15" i="3" s="1"/>
  <c r="AK37" i="18"/>
  <c r="AD30" i="19" l="1"/>
  <c r="AB29" i="19"/>
  <c r="AE23" i="19"/>
  <c r="AC22" i="19"/>
  <c r="AE16" i="19"/>
  <c r="AC15" i="19"/>
  <c r="AB14" i="19"/>
  <c r="AD8" i="19"/>
  <c r="AB7" i="19"/>
  <c r="AD2" i="19"/>
  <c r="AE9" i="19"/>
  <c r="AE3" i="19"/>
  <c r="AE4" i="19"/>
  <c r="AC3" i="19"/>
  <c r="AB10" i="19"/>
  <c r="AE31" i="19"/>
  <c r="AC30" i="19"/>
  <c r="AD23" i="19"/>
  <c r="AB22" i="19"/>
  <c r="AE17" i="19"/>
  <c r="AD16" i="19"/>
  <c r="AB15" i="19"/>
  <c r="AC8" i="19"/>
  <c r="AC2" i="19"/>
  <c r="AD3" i="19"/>
  <c r="AD31" i="19"/>
  <c r="AB30" i="19"/>
  <c r="AE24" i="19"/>
  <c r="AC23" i="19"/>
  <c r="AE18" i="19"/>
  <c r="AD17" i="19"/>
  <c r="AC16" i="19"/>
  <c r="AD9" i="19"/>
  <c r="AB8" i="19"/>
  <c r="AB2" i="19"/>
  <c r="AC31" i="19"/>
  <c r="AE25" i="19"/>
  <c r="AD24" i="19"/>
  <c r="AB23" i="19"/>
  <c r="AD18" i="19"/>
  <c r="AC17" i="19"/>
  <c r="AB16" i="19"/>
  <c r="AE10" i="19"/>
  <c r="AC9" i="19"/>
  <c r="AE20" i="19"/>
  <c r="AB31" i="19"/>
  <c r="AD25" i="19"/>
  <c r="AC24" i="19"/>
  <c r="AE19" i="19"/>
  <c r="AC18" i="19"/>
  <c r="AB17" i="19"/>
  <c r="AE11" i="19"/>
  <c r="AD10" i="19"/>
  <c r="AB9" i="19"/>
  <c r="AD4" i="19"/>
  <c r="AB3" i="19"/>
  <c r="AD26" i="19"/>
  <c r="AE12" i="19"/>
  <c r="AE26" i="19"/>
  <c r="AC25" i="19"/>
  <c r="AB24" i="19"/>
  <c r="AD19" i="19"/>
  <c r="AB18" i="19"/>
  <c r="AD11" i="19"/>
  <c r="AC10" i="19"/>
  <c r="AE5" i="19"/>
  <c r="AC4" i="19"/>
  <c r="AD27" i="19"/>
  <c r="AC26" i="19"/>
  <c r="AD20" i="19"/>
  <c r="AB19" i="19"/>
  <c r="AE13" i="19"/>
  <c r="AD12" i="19"/>
  <c r="AB11" i="19"/>
  <c r="AE6" i="19"/>
  <c r="AC5" i="19"/>
  <c r="AD22" i="19"/>
  <c r="AE27" i="19"/>
  <c r="AE28" i="19"/>
  <c r="AC27" i="19"/>
  <c r="AB26" i="19"/>
  <c r="S26" i="19" s="1"/>
  <c r="AJ26" i="19" s="1"/>
  <c r="AK26" i="19" s="1"/>
  <c r="AE21" i="19"/>
  <c r="AC20" i="19"/>
  <c r="AD13" i="19"/>
  <c r="AC12" i="19"/>
  <c r="AD6" i="19"/>
  <c r="AB5" i="19"/>
  <c r="AE7" i="19"/>
  <c r="AD15" i="19"/>
  <c r="AE2" i="19"/>
  <c r="AB4" i="19"/>
  <c r="S4" i="19" s="1"/>
  <c r="AJ4" i="19" s="1"/>
  <c r="AK4" i="19" s="1"/>
  <c r="AE29" i="19"/>
  <c r="AD28" i="19"/>
  <c r="AB27" i="19"/>
  <c r="AD21" i="19"/>
  <c r="AB20" i="19"/>
  <c r="AE14" i="19"/>
  <c r="AC13" i="19"/>
  <c r="AB12" i="19"/>
  <c r="S12" i="19" s="1"/>
  <c r="AJ12" i="19" s="1"/>
  <c r="AK12" i="19" s="1"/>
  <c r="AC6" i="19"/>
  <c r="AC14" i="19"/>
  <c r="AE8" i="19"/>
  <c r="AC11" i="19"/>
  <c r="AD29" i="19"/>
  <c r="AC28" i="19"/>
  <c r="AE22" i="19"/>
  <c r="AC21" i="19"/>
  <c r="AE15" i="19"/>
  <c r="AD14" i="19"/>
  <c r="AB13" i="19"/>
  <c r="AD7" i="19"/>
  <c r="AB6" i="19"/>
  <c r="AE30" i="19"/>
  <c r="AC29" i="19"/>
  <c r="AB28" i="19"/>
  <c r="AB21" i="19"/>
  <c r="AC7" i="19"/>
  <c r="AB25" i="19"/>
  <c r="AC19" i="19"/>
  <c r="AD5" i="19"/>
  <c r="AE31" i="18"/>
  <c r="AD31" i="18"/>
  <c r="AB6" i="17"/>
  <c r="AC15" i="18"/>
  <c r="AE22" i="18"/>
  <c r="AA27" i="17"/>
  <c r="AE8" i="18"/>
  <c r="AD25" i="18"/>
  <c r="AA20" i="17"/>
  <c r="AA15" i="17"/>
  <c r="AC9" i="17"/>
  <c r="AA12" i="17"/>
  <c r="AB15" i="17"/>
  <c r="AB16" i="17"/>
  <c r="AE16" i="18"/>
  <c r="AC5" i="18"/>
  <c r="AA9" i="17"/>
  <c r="AC12" i="17"/>
  <c r="AC13" i="17"/>
  <c r="AB6" i="18"/>
  <c r="AE29" i="18"/>
  <c r="AC30" i="17"/>
  <c r="AB7" i="18"/>
  <c r="AC26" i="17"/>
  <c r="AB30" i="18"/>
  <c r="AD11" i="17"/>
  <c r="AA16" i="17"/>
  <c r="AD7" i="17"/>
  <c r="AD13" i="18"/>
  <c r="AD18" i="18"/>
  <c r="AD24" i="18"/>
  <c r="AB23" i="18"/>
  <c r="AD21" i="17"/>
  <c r="AA7" i="17"/>
  <c r="AA17" i="17"/>
  <c r="AD17" i="18"/>
  <c r="AD28" i="17"/>
  <c r="AC18" i="17"/>
  <c r="AB20" i="18"/>
  <c r="AE9" i="18"/>
  <c r="AD17" i="17"/>
  <c r="AD3" i="17"/>
  <c r="AD23" i="18"/>
  <c r="AD29" i="18"/>
  <c r="AC20" i="18"/>
  <c r="AB22" i="18"/>
  <c r="AB23" i="17"/>
  <c r="AC32" i="18"/>
  <c r="AA19" i="17"/>
  <c r="AA26" i="17"/>
  <c r="AD2" i="18"/>
  <c r="AC14" i="17"/>
  <c r="AC21" i="17"/>
  <c r="AC27" i="17"/>
  <c r="AB24" i="18"/>
  <c r="AE3" i="18"/>
  <c r="AC31" i="17"/>
  <c r="AD27" i="18"/>
  <c r="AD21" i="18"/>
  <c r="AD22" i="17"/>
  <c r="AC3" i="17"/>
  <c r="AE21" i="18"/>
  <c r="AE4" i="18"/>
  <c r="AE7" i="18"/>
  <c r="AD9" i="18"/>
  <c r="AE17" i="18"/>
  <c r="AB21" i="17"/>
  <c r="AA5" i="17"/>
  <c r="AA3" i="17"/>
  <c r="AD8" i="17"/>
  <c r="AD14" i="18"/>
  <c r="AD7" i="18"/>
  <c r="AC27" i="18"/>
  <c r="AB2" i="17"/>
  <c r="AE26" i="18"/>
  <c r="AE27" i="18"/>
  <c r="AD32" i="18"/>
  <c r="AE12" i="18"/>
  <c r="AB5" i="17"/>
  <c r="AD15" i="17"/>
  <c r="AC20" i="17"/>
  <c r="AB29" i="18"/>
  <c r="AD11" i="18"/>
  <c r="AD31" i="17"/>
  <c r="AB32" i="18"/>
  <c r="AB9" i="18"/>
  <c r="AD25" i="17"/>
  <c r="AD27" i="17"/>
  <c r="AC8" i="17"/>
  <c r="AC7" i="18"/>
  <c r="AC28" i="17"/>
  <c r="AD12" i="17"/>
  <c r="AD28" i="18"/>
  <c r="AC16" i="17"/>
  <c r="AC17" i="17"/>
  <c r="AC31" i="18"/>
  <c r="AD10" i="17"/>
  <c r="AC14" i="18"/>
  <c r="AE5" i="18"/>
  <c r="AC10" i="17"/>
  <c r="AA31" i="17"/>
  <c r="AC22" i="18"/>
  <c r="AB24" i="17"/>
  <c r="AB2" i="18"/>
  <c r="AD26" i="17"/>
  <c r="AD23" i="17"/>
  <c r="AC29" i="18"/>
  <c r="AA2" i="17"/>
  <c r="AC11" i="18"/>
  <c r="AB18" i="18"/>
  <c r="AB13" i="18"/>
  <c r="AB15" i="18"/>
  <c r="AB27" i="17"/>
  <c r="AE14" i="18"/>
  <c r="AD15" i="18"/>
  <c r="AC8" i="18"/>
  <c r="AE15" i="18"/>
  <c r="AB13" i="17"/>
  <c r="AB12" i="18"/>
  <c r="AB21" i="18"/>
  <c r="AC3" i="18"/>
  <c r="AD13" i="17"/>
  <c r="AD8" i="18"/>
  <c r="AE24" i="18"/>
  <c r="AB7" i="17"/>
  <c r="AD4" i="17"/>
  <c r="AC2" i="18"/>
  <c r="AE10" i="18"/>
  <c r="AC30" i="18"/>
  <c r="AB11" i="18"/>
  <c r="AB12" i="17"/>
  <c r="AE20" i="18"/>
  <c r="AD14" i="17"/>
  <c r="AD5" i="18"/>
  <c r="AC10" i="18"/>
  <c r="AA18" i="17"/>
  <c r="AB22" i="17"/>
  <c r="AE28" i="18"/>
  <c r="AB19" i="18"/>
  <c r="AD22" i="18"/>
  <c r="AD26" i="18"/>
  <c r="AC2" i="17"/>
  <c r="AD29" i="17"/>
  <c r="AD16" i="17"/>
  <c r="AC6" i="18"/>
  <c r="AD6" i="18"/>
  <c r="AC19" i="17"/>
  <c r="AC12" i="18"/>
  <c r="AD2" i="17"/>
  <c r="AB14" i="17"/>
  <c r="AA28" i="17"/>
  <c r="AB5" i="18"/>
  <c r="AD18" i="17"/>
  <c r="AA24" i="17"/>
  <c r="AD12" i="18"/>
  <c r="AA23" i="17"/>
  <c r="AB16" i="18"/>
  <c r="AA29" i="17"/>
  <c r="AD24" i="17"/>
  <c r="AB4" i="18"/>
  <c r="AB3" i="18"/>
  <c r="AE32" i="18"/>
  <c r="AC26" i="18"/>
  <c r="AB28" i="18"/>
  <c r="AB25" i="18"/>
  <c r="AB8" i="18"/>
  <c r="AC15" i="17"/>
  <c r="AC23" i="18"/>
  <c r="AD6" i="17"/>
  <c r="AC6" i="17"/>
  <c r="AE25" i="18"/>
  <c r="AA30" i="17"/>
  <c r="AD3" i="18"/>
  <c r="AD30" i="18"/>
  <c r="AB27" i="18"/>
  <c r="S27" i="18" s="1"/>
  <c r="AJ27" i="18" s="1"/>
  <c r="AK27" i="18" s="1"/>
  <c r="AE6" i="18"/>
  <c r="AB14" i="18"/>
  <c r="AE2" i="18"/>
  <c r="AD5" i="17"/>
  <c r="AB30" i="17"/>
  <c r="AA25" i="17"/>
  <c r="AD19" i="17"/>
  <c r="AB25" i="17"/>
  <c r="AA10" i="17"/>
  <c r="AB20" i="17"/>
  <c r="AB31" i="18"/>
  <c r="S31" i="18" s="1"/>
  <c r="AJ31" i="18" s="1"/>
  <c r="AK31" i="18" s="1"/>
  <c r="AB3" i="17"/>
  <c r="R3" i="17" s="1"/>
  <c r="AI3" i="17" s="1"/>
  <c r="AJ3" i="17" s="1"/>
  <c r="AA4" i="17"/>
  <c r="AC5" i="17"/>
  <c r="AB17" i="18"/>
  <c r="AA11" i="17"/>
  <c r="AB26" i="17"/>
  <c r="AC24" i="18"/>
  <c r="AC24" i="17"/>
  <c r="AD4" i="18"/>
  <c r="AD16" i="18"/>
  <c r="AC25" i="18"/>
  <c r="AE30" i="18"/>
  <c r="AC23" i="17"/>
  <c r="AA21" i="17"/>
  <c r="AB8" i="17"/>
  <c r="AC25" i="17"/>
  <c r="AC7" i="17"/>
  <c r="AB4" i="17"/>
  <c r="AB26" i="18"/>
  <c r="AC9" i="18"/>
  <c r="AD19" i="18"/>
  <c r="AD20" i="18"/>
  <c r="AC18" i="18"/>
  <c r="AD10" i="18"/>
  <c r="AC13" i="18"/>
  <c r="AC21" i="18"/>
  <c r="AA13" i="17"/>
  <c r="AE13" i="18"/>
  <c r="AD30" i="17"/>
  <c r="AB28" i="17"/>
  <c r="AB17" i="17"/>
  <c r="AB31" i="17"/>
  <c r="AC29" i="17"/>
  <c r="AA8" i="17"/>
  <c r="AB19" i="17"/>
  <c r="AC4" i="17"/>
  <c r="AB11" i="17"/>
  <c r="AB10" i="17"/>
  <c r="AE11" i="18"/>
  <c r="AE18" i="18"/>
  <c r="AD9" i="17"/>
  <c r="AA14" i="17"/>
  <c r="AE23" i="18"/>
  <c r="AB29" i="17"/>
  <c r="AB10" i="18"/>
  <c r="AC22" i="17"/>
  <c r="AC16" i="18"/>
  <c r="AB18" i="17"/>
  <c r="AE19" i="18"/>
  <c r="AC11" i="17"/>
  <c r="AD20" i="17"/>
  <c r="AC28" i="18"/>
  <c r="AC4" i="18"/>
  <c r="AA6" i="17"/>
  <c r="AC19" i="18"/>
  <c r="AB9" i="17"/>
  <c r="AC17" i="18"/>
  <c r="AA22" i="17"/>
  <c r="S4" i="18" l="1"/>
  <c r="AJ4" i="18" s="1"/>
  <c r="AK4" i="18" s="1"/>
  <c r="S6" i="19"/>
  <c r="AJ6" i="19" s="1"/>
  <c r="AK6" i="19" s="1"/>
  <c r="S29" i="19"/>
  <c r="AJ29" i="19" s="1"/>
  <c r="AK29" i="19" s="1"/>
  <c r="R28" i="17"/>
  <c r="AI28" i="17" s="1"/>
  <c r="AJ28" i="17" s="1"/>
  <c r="S19" i="18"/>
  <c r="AJ19" i="18" s="1"/>
  <c r="AK19" i="18" s="1"/>
  <c r="S24" i="18"/>
  <c r="AJ24" i="18" s="1"/>
  <c r="AK24" i="18" s="1"/>
  <c r="S28" i="19"/>
  <c r="AJ28" i="19" s="1"/>
  <c r="AK28" i="19" s="1"/>
  <c r="R31" i="17"/>
  <c r="AI31" i="17" s="1"/>
  <c r="AJ31" i="17" s="1"/>
  <c r="R9" i="17"/>
  <c r="AI9" i="17" s="1"/>
  <c r="AJ9" i="17" s="1"/>
  <c r="R6" i="17"/>
  <c r="AI6" i="17" s="1"/>
  <c r="AJ6" i="17" s="1"/>
  <c r="S17" i="18"/>
  <c r="AJ17" i="18" s="1"/>
  <c r="AK17" i="18" s="1"/>
  <c r="R24" i="17"/>
  <c r="AI24" i="17" s="1"/>
  <c r="AJ24" i="17" s="1"/>
  <c r="S11" i="18"/>
  <c r="AJ11" i="18" s="1"/>
  <c r="AK11" i="18" s="1"/>
  <c r="R7" i="17"/>
  <c r="AI7" i="17" s="1"/>
  <c r="AJ7" i="17" s="1"/>
  <c r="R15" i="17"/>
  <c r="AI15" i="17" s="1"/>
  <c r="AJ15" i="17" s="1"/>
  <c r="S25" i="19"/>
  <c r="AJ25" i="19" s="1"/>
  <c r="AK25" i="19" s="1"/>
  <c r="S31" i="19"/>
  <c r="AJ31" i="19" s="1"/>
  <c r="AK31" i="19" s="1"/>
  <c r="S14" i="18"/>
  <c r="AJ14" i="18" s="1"/>
  <c r="AK14" i="18" s="1"/>
  <c r="R21" i="17"/>
  <c r="AI21" i="17" s="1"/>
  <c r="AJ21" i="17" s="1"/>
  <c r="R4" i="17"/>
  <c r="AI4" i="17" s="1"/>
  <c r="AJ4" i="17" s="1"/>
  <c r="S28" i="18"/>
  <c r="AJ28" i="18" s="1"/>
  <c r="AK28" i="18" s="1"/>
  <c r="S5" i="18"/>
  <c r="AJ5" i="18" s="1"/>
  <c r="AK5" i="18" s="1"/>
  <c r="R5" i="17"/>
  <c r="AI5" i="17" s="1"/>
  <c r="AJ5" i="17" s="1"/>
  <c r="S23" i="18"/>
  <c r="AJ23" i="18" s="1"/>
  <c r="AK23" i="18" s="1"/>
  <c r="S6" i="18"/>
  <c r="AJ6" i="18" s="1"/>
  <c r="AK6" i="18" s="1"/>
  <c r="S21" i="19"/>
  <c r="AJ21" i="19" s="1"/>
  <c r="AK21" i="19" s="1"/>
  <c r="S3" i="19"/>
  <c r="AJ3" i="19" s="1"/>
  <c r="AK3" i="19" s="1"/>
  <c r="S14" i="19"/>
  <c r="AJ14" i="19" s="1"/>
  <c r="AK14" i="19" s="1"/>
  <c r="S2" i="18"/>
  <c r="AB33" i="18"/>
  <c r="AC33" i="18"/>
  <c r="S22" i="19"/>
  <c r="AJ22" i="19" s="1"/>
  <c r="AK22" i="19" s="1"/>
  <c r="R27" i="17"/>
  <c r="AI27" i="17" s="1"/>
  <c r="AJ27" i="17" s="1"/>
  <c r="S16" i="19"/>
  <c r="AJ16" i="19" s="1"/>
  <c r="AK16" i="19" s="1"/>
  <c r="S3" i="18"/>
  <c r="AJ3" i="18" s="1"/>
  <c r="AK3" i="18" s="1"/>
  <c r="R8" i="17"/>
  <c r="AI8" i="17" s="1"/>
  <c r="AJ8" i="17" s="1"/>
  <c r="R10" i="17"/>
  <c r="AI10" i="17" s="1"/>
  <c r="AJ10" i="17" s="1"/>
  <c r="R18" i="17"/>
  <c r="AI18" i="17" s="1"/>
  <c r="AJ18" i="17" s="1"/>
  <c r="R14" i="17"/>
  <c r="AI14" i="17" s="1"/>
  <c r="AJ14" i="17" s="1"/>
  <c r="R23" i="17"/>
  <c r="AI23" i="17" s="1"/>
  <c r="AJ23" i="17" s="1"/>
  <c r="S21" i="18"/>
  <c r="AJ21" i="18" s="1"/>
  <c r="AK21" i="18" s="1"/>
  <c r="AA32" i="17"/>
  <c r="AA34" i="17" s="1"/>
  <c r="R12" i="17"/>
  <c r="AI12" i="17" s="1"/>
  <c r="AJ12" i="17" s="1"/>
  <c r="S20" i="19"/>
  <c r="AJ20" i="19" s="1"/>
  <c r="AK20" i="19" s="1"/>
  <c r="AC32" i="19"/>
  <c r="R11" i="17"/>
  <c r="AI11" i="17" s="1"/>
  <c r="AJ11" i="17" s="1"/>
  <c r="S12" i="18"/>
  <c r="AJ12" i="18" s="1"/>
  <c r="AK12" i="18" s="1"/>
  <c r="R17" i="17"/>
  <c r="AI17" i="17" s="1"/>
  <c r="AJ17" i="17" s="1"/>
  <c r="S7" i="18"/>
  <c r="AJ7" i="18" s="1"/>
  <c r="AK7" i="18" s="1"/>
  <c r="S19" i="19"/>
  <c r="AJ19" i="19" s="1"/>
  <c r="AK19" i="19" s="1"/>
  <c r="AB32" i="19"/>
  <c r="S2" i="19"/>
  <c r="AD32" i="19"/>
  <c r="AD34" i="19" s="1"/>
  <c r="Y28" i="19"/>
  <c r="W27" i="19"/>
  <c r="V26" i="19"/>
  <c r="T25" i="19"/>
  <c r="Y21" i="19"/>
  <c r="W20" i="19"/>
  <c r="U19" i="19"/>
  <c r="X13" i="19"/>
  <c r="W12" i="19"/>
  <c r="U11" i="19"/>
  <c r="T10" i="19"/>
  <c r="X6" i="19"/>
  <c r="V5" i="19"/>
  <c r="T4" i="19"/>
  <c r="T11" i="19"/>
  <c r="Y7" i="19"/>
  <c r="U5" i="19"/>
  <c r="T5" i="19"/>
  <c r="V30" i="19"/>
  <c r="X17" i="19"/>
  <c r="Y29" i="19"/>
  <c r="X28" i="19"/>
  <c r="V27" i="19"/>
  <c r="U26" i="19"/>
  <c r="X21" i="19"/>
  <c r="V20" i="19"/>
  <c r="T19" i="19"/>
  <c r="Y14" i="19"/>
  <c r="W13" i="19"/>
  <c r="V12" i="19"/>
  <c r="W6" i="19"/>
  <c r="Y2" i="19"/>
  <c r="T29" i="19"/>
  <c r="X9" i="19"/>
  <c r="X29" i="19"/>
  <c r="W28" i="19"/>
  <c r="U27" i="19"/>
  <c r="T26" i="19"/>
  <c r="Y22" i="19"/>
  <c r="W21" i="19"/>
  <c r="U20" i="19"/>
  <c r="Y15" i="19"/>
  <c r="X14" i="19"/>
  <c r="V13" i="19"/>
  <c r="U12" i="19"/>
  <c r="X7" i="19"/>
  <c r="V6" i="19"/>
  <c r="W2" i="19"/>
  <c r="Y18" i="19"/>
  <c r="V2" i="19"/>
  <c r="Y30" i="19"/>
  <c r="W29" i="19"/>
  <c r="V28" i="19"/>
  <c r="T27" i="19"/>
  <c r="X22" i="19"/>
  <c r="V21" i="19"/>
  <c r="T20" i="19"/>
  <c r="X15" i="19"/>
  <c r="W14" i="19"/>
  <c r="U13" i="19"/>
  <c r="T12" i="19"/>
  <c r="Y8" i="19"/>
  <c r="W7" i="19"/>
  <c r="U6" i="19"/>
  <c r="X2" i="19"/>
  <c r="X3" i="19"/>
  <c r="X30" i="19"/>
  <c r="V29" i="19"/>
  <c r="U28" i="19"/>
  <c r="Y23" i="19"/>
  <c r="W22" i="19"/>
  <c r="U21" i="19"/>
  <c r="Y16" i="19"/>
  <c r="W15" i="19"/>
  <c r="V14" i="19"/>
  <c r="T13" i="19"/>
  <c r="X8" i="19"/>
  <c r="V7" i="19"/>
  <c r="T6" i="19"/>
  <c r="Y31" i="19"/>
  <c r="W30" i="19"/>
  <c r="U29" i="19"/>
  <c r="T28" i="19"/>
  <c r="X23" i="19"/>
  <c r="V22" i="19"/>
  <c r="T21" i="19"/>
  <c r="Y17" i="19"/>
  <c r="X16" i="19"/>
  <c r="V15" i="19"/>
  <c r="U14" i="19"/>
  <c r="Y9" i="19"/>
  <c r="W8" i="19"/>
  <c r="U7" i="19"/>
  <c r="Y3" i="19"/>
  <c r="U22" i="19"/>
  <c r="T7" i="19"/>
  <c r="X31" i="19"/>
  <c r="W31" i="19"/>
  <c r="U30" i="19"/>
  <c r="Y25" i="19"/>
  <c r="X24" i="19"/>
  <c r="V23" i="19"/>
  <c r="T22" i="19"/>
  <c r="X18" i="19"/>
  <c r="W17" i="19"/>
  <c r="V16" i="19"/>
  <c r="T15" i="19"/>
  <c r="Y10" i="19"/>
  <c r="W9" i="19"/>
  <c r="U8" i="19"/>
  <c r="Y4" i="19"/>
  <c r="W3" i="19"/>
  <c r="U2" i="19"/>
  <c r="U9" i="19"/>
  <c r="W4" i="19"/>
  <c r="X27" i="19"/>
  <c r="V19" i="19"/>
  <c r="Y13" i="19"/>
  <c r="U10" i="19"/>
  <c r="W5" i="19"/>
  <c r="W16" i="19"/>
  <c r="V8" i="19"/>
  <c r="V31" i="19"/>
  <c r="T30" i="19"/>
  <c r="X25" i="19"/>
  <c r="W24" i="19"/>
  <c r="U23" i="19"/>
  <c r="Y19" i="19"/>
  <c r="W18" i="19"/>
  <c r="V17" i="19"/>
  <c r="U16" i="19"/>
  <c r="Y11" i="19"/>
  <c r="X10" i="19"/>
  <c r="V9" i="19"/>
  <c r="T8" i="19"/>
  <c r="X4" i="19"/>
  <c r="V3" i="19"/>
  <c r="T2" i="19"/>
  <c r="X11" i="19"/>
  <c r="Y5" i="19"/>
  <c r="U3" i="19"/>
  <c r="W26" i="19"/>
  <c r="X20" i="19"/>
  <c r="X12" i="19"/>
  <c r="Y6" i="19"/>
  <c r="W23" i="19"/>
  <c r="U15" i="19"/>
  <c r="U31" i="19"/>
  <c r="Y26" i="19"/>
  <c r="W25" i="19"/>
  <c r="V24" i="19"/>
  <c r="T23" i="19"/>
  <c r="X19" i="19"/>
  <c r="V18" i="19"/>
  <c r="U17" i="19"/>
  <c r="T16" i="19"/>
  <c r="W10" i="19"/>
  <c r="T24" i="19"/>
  <c r="Y24" i="19"/>
  <c r="T31" i="19"/>
  <c r="Y27" i="19"/>
  <c r="X26" i="19"/>
  <c r="V25" i="19"/>
  <c r="U24" i="19"/>
  <c r="Y20" i="19"/>
  <c r="W19" i="19"/>
  <c r="U18" i="19"/>
  <c r="T17" i="19"/>
  <c r="Y12" i="19"/>
  <c r="W11" i="19"/>
  <c r="V10" i="19"/>
  <c r="T9" i="19"/>
  <c r="X5" i="19"/>
  <c r="V4" i="19"/>
  <c r="T3" i="19"/>
  <c r="U25" i="19"/>
  <c r="T18" i="19"/>
  <c r="V11" i="19"/>
  <c r="U4" i="19"/>
  <c r="T14" i="19"/>
  <c r="W8" i="7"/>
  <c r="U7" i="7"/>
  <c r="W14" i="18"/>
  <c r="X4" i="17"/>
  <c r="V11" i="7"/>
  <c r="W13" i="7"/>
  <c r="S6" i="7"/>
  <c r="W2" i="18"/>
  <c r="V9" i="7"/>
  <c r="W17" i="18"/>
  <c r="T24" i="7"/>
  <c r="W5" i="18"/>
  <c r="Y25" i="18"/>
  <c r="U20" i="7"/>
  <c r="V28" i="7"/>
  <c r="W22" i="17"/>
  <c r="W8" i="18"/>
  <c r="W15" i="18"/>
  <c r="V6" i="17"/>
  <c r="W9" i="17"/>
  <c r="T2" i="18"/>
  <c r="U20" i="17"/>
  <c r="U17" i="17"/>
  <c r="X10" i="18"/>
  <c r="U24" i="18"/>
  <c r="W8" i="17"/>
  <c r="Y2" i="18"/>
  <c r="X20" i="17"/>
  <c r="X22" i="17"/>
  <c r="V31" i="7"/>
  <c r="V15" i="7"/>
  <c r="V24" i="7"/>
  <c r="U21" i="17"/>
  <c r="V20" i="7"/>
  <c r="U7" i="18"/>
  <c r="W28" i="18"/>
  <c r="W10" i="18"/>
  <c r="W27" i="7"/>
  <c r="V2" i="17"/>
  <c r="X21" i="17"/>
  <c r="T12" i="7"/>
  <c r="U25" i="17"/>
  <c r="X2" i="18"/>
  <c r="V7" i="7"/>
  <c r="V3" i="18"/>
  <c r="W25" i="18"/>
  <c r="Y10" i="18"/>
  <c r="S10" i="17"/>
  <c r="U15" i="7"/>
  <c r="S23" i="7"/>
  <c r="V5" i="18"/>
  <c r="V28" i="18"/>
  <c r="U11" i="17"/>
  <c r="U8" i="17"/>
  <c r="T11" i="7"/>
  <c r="V21" i="18"/>
  <c r="U25" i="18"/>
  <c r="T6" i="17"/>
  <c r="S17" i="7"/>
  <c r="Y32" i="18"/>
  <c r="U31" i="18"/>
  <c r="X18" i="17"/>
  <c r="X7" i="17"/>
  <c r="S32" i="7"/>
  <c r="W10" i="17"/>
  <c r="T21" i="7"/>
  <c r="Y14" i="18"/>
  <c r="W22" i="18"/>
  <c r="W3" i="7"/>
  <c r="U5" i="17"/>
  <c r="U26" i="18"/>
  <c r="X11" i="17"/>
  <c r="T8" i="7"/>
  <c r="Y20" i="18"/>
  <c r="W18" i="18"/>
  <c r="W13" i="17"/>
  <c r="T10" i="7"/>
  <c r="U15" i="18"/>
  <c r="X31" i="18"/>
  <c r="U22" i="18"/>
  <c r="U22" i="7"/>
  <c r="T20" i="17"/>
  <c r="W20" i="17"/>
  <c r="T19" i="17"/>
  <c r="T17" i="18"/>
  <c r="U18" i="17"/>
  <c r="T25" i="18"/>
  <c r="W28" i="17"/>
  <c r="S12" i="7"/>
  <c r="Y23" i="18"/>
  <c r="W24" i="17"/>
  <c r="U21" i="18"/>
  <c r="U29" i="7"/>
  <c r="W10" i="7"/>
  <c r="S22" i="17"/>
  <c r="Y11" i="18"/>
  <c r="U13" i="7"/>
  <c r="T31" i="18"/>
  <c r="U17" i="18"/>
  <c r="V17" i="17"/>
  <c r="Y6" i="18"/>
  <c r="X31" i="17"/>
  <c r="V5" i="17"/>
  <c r="U13" i="17"/>
  <c r="X18" i="18"/>
  <c r="V22" i="18"/>
  <c r="V28" i="17"/>
  <c r="V6" i="18"/>
  <c r="W24" i="18"/>
  <c r="W6" i="17"/>
  <c r="V13" i="7"/>
  <c r="X24" i="17"/>
  <c r="T31" i="17"/>
  <c r="T26" i="17"/>
  <c r="W4" i="7"/>
  <c r="U4" i="17"/>
  <c r="Y31" i="18"/>
  <c r="V27" i="7"/>
  <c r="U26" i="7"/>
  <c r="S4" i="7"/>
  <c r="X11" i="18"/>
  <c r="Y5" i="18"/>
  <c r="T2" i="7"/>
  <c r="U4" i="18"/>
  <c r="U15" i="17"/>
  <c r="X9" i="18"/>
  <c r="U19" i="18"/>
  <c r="X29" i="17"/>
  <c r="V29" i="18"/>
  <c r="W23" i="7"/>
  <c r="S2" i="7"/>
  <c r="V26" i="18"/>
  <c r="T32" i="7"/>
  <c r="W7" i="17"/>
  <c r="X21" i="18"/>
  <c r="W29" i="17"/>
  <c r="X26" i="17"/>
  <c r="Y27" i="18"/>
  <c r="V21" i="7"/>
  <c r="S2" i="17"/>
  <c r="T6" i="18"/>
  <c r="V4" i="17"/>
  <c r="X14" i="18"/>
  <c r="W25" i="7"/>
  <c r="T16" i="17"/>
  <c r="W7" i="7"/>
  <c r="W4" i="17"/>
  <c r="X17" i="17"/>
  <c r="U30" i="7"/>
  <c r="S13" i="7"/>
  <c r="V17" i="7"/>
  <c r="S12" i="17"/>
  <c r="U10" i="18"/>
  <c r="W6" i="7"/>
  <c r="X8" i="18"/>
  <c r="W18" i="7"/>
  <c r="S13" i="17"/>
  <c r="U29" i="17"/>
  <c r="T30" i="7"/>
  <c r="V14" i="17"/>
  <c r="X3" i="18"/>
  <c r="S18" i="17"/>
  <c r="X30" i="17"/>
  <c r="S30" i="7"/>
  <c r="T27" i="17"/>
  <c r="X27" i="18"/>
  <c r="S24" i="17"/>
  <c r="X23" i="17"/>
  <c r="S11" i="7"/>
  <c r="W13" i="18"/>
  <c r="T26" i="7"/>
  <c r="U2" i="17"/>
  <c r="W3" i="18"/>
  <c r="S28" i="7"/>
  <c r="V11" i="18"/>
  <c r="U9" i="18"/>
  <c r="T20" i="18"/>
  <c r="W11" i="7"/>
  <c r="S11" i="17"/>
  <c r="U6" i="17"/>
  <c r="S27" i="7"/>
  <c r="V27" i="17"/>
  <c r="U8" i="7"/>
  <c r="T10" i="17"/>
  <c r="S25" i="17"/>
  <c r="T4" i="18"/>
  <c r="U16" i="7"/>
  <c r="W15" i="17"/>
  <c r="V31" i="18"/>
  <c r="Y7" i="18"/>
  <c r="W27" i="18"/>
  <c r="V3" i="17"/>
  <c r="T25" i="17"/>
  <c r="X28" i="17"/>
  <c r="Y13" i="18"/>
  <c r="T14" i="18"/>
  <c r="U7" i="17"/>
  <c r="S5" i="7"/>
  <c r="W7" i="18"/>
  <c r="U14" i="17"/>
  <c r="V2" i="18"/>
  <c r="V16" i="7"/>
  <c r="U11" i="7"/>
  <c r="T6" i="7"/>
  <c r="V13" i="17"/>
  <c r="W18" i="17"/>
  <c r="T15" i="17"/>
  <c r="W12" i="7"/>
  <c r="T14" i="7"/>
  <c r="V18" i="7"/>
  <c r="T9" i="18"/>
  <c r="W21" i="17"/>
  <c r="U2" i="7"/>
  <c r="U6" i="7"/>
  <c r="V10" i="17"/>
  <c r="S14" i="7"/>
  <c r="U28" i="18"/>
  <c r="S31" i="7"/>
  <c r="U25" i="7"/>
  <c r="X29" i="18"/>
  <c r="X15" i="18"/>
  <c r="X10" i="17"/>
  <c r="T20" i="7"/>
  <c r="V25" i="17"/>
  <c r="T19" i="7"/>
  <c r="T5" i="7"/>
  <c r="S29" i="7"/>
  <c r="U17" i="7"/>
  <c r="V32" i="7"/>
  <c r="T29" i="18"/>
  <c r="W29" i="18"/>
  <c r="T18" i="18"/>
  <c r="V14" i="18"/>
  <c r="S18" i="7"/>
  <c r="T30" i="17"/>
  <c r="S7" i="7"/>
  <c r="X20" i="18"/>
  <c r="T3" i="7"/>
  <c r="U24" i="17"/>
  <c r="T17" i="17"/>
  <c r="V18" i="18"/>
  <c r="T11" i="18"/>
  <c r="T15" i="18"/>
  <c r="T23" i="7"/>
  <c r="Y8" i="18"/>
  <c r="S19" i="17"/>
  <c r="S9" i="7"/>
  <c r="W15" i="7"/>
  <c r="V23" i="18"/>
  <c r="U10" i="17"/>
  <c r="W21" i="7"/>
  <c r="S19" i="7"/>
  <c r="V8" i="7"/>
  <c r="Y29" i="18"/>
  <c r="U31" i="7"/>
  <c r="V3" i="7"/>
  <c r="X27" i="17"/>
  <c r="X16" i="18"/>
  <c r="T8" i="18"/>
  <c r="X22" i="18"/>
  <c r="V17" i="18"/>
  <c r="W16" i="17"/>
  <c r="X2" i="17"/>
  <c r="V32" i="18"/>
  <c r="U32" i="18"/>
  <c r="U27" i="7"/>
  <c r="Y26" i="18"/>
  <c r="X8" i="17"/>
  <c r="T21" i="18"/>
  <c r="X28" i="18"/>
  <c r="W14" i="7"/>
  <c r="U11" i="18"/>
  <c r="Y9" i="18"/>
  <c r="X12" i="18"/>
  <c r="T5" i="17"/>
  <c r="Y28" i="18"/>
  <c r="V18" i="17"/>
  <c r="T27" i="7"/>
  <c r="X4" i="18"/>
  <c r="U10" i="7"/>
  <c r="W5" i="17"/>
  <c r="T21" i="17"/>
  <c r="V25" i="18"/>
  <c r="V4" i="18"/>
  <c r="W19" i="7"/>
  <c r="V24" i="17"/>
  <c r="T4" i="7"/>
  <c r="V13" i="18"/>
  <c r="W2" i="7"/>
  <c r="V9" i="18"/>
  <c r="X5" i="17"/>
  <c r="T9" i="17"/>
  <c r="V4" i="7"/>
  <c r="W30" i="7"/>
  <c r="W6" i="18"/>
  <c r="W9" i="18"/>
  <c r="S16" i="17"/>
  <c r="T3" i="18"/>
  <c r="U20" i="18"/>
  <c r="U12" i="7"/>
  <c r="T15" i="7"/>
  <c r="T27" i="18"/>
  <c r="W16" i="7"/>
  <c r="U14" i="18"/>
  <c r="V22" i="7"/>
  <c r="W27" i="17"/>
  <c r="T16" i="7"/>
  <c r="Y30" i="18"/>
  <c r="T23" i="17"/>
  <c r="U14" i="7"/>
  <c r="U21" i="7"/>
  <c r="W5" i="7"/>
  <c r="U16" i="18"/>
  <c r="Y4" i="18"/>
  <c r="V27" i="18"/>
  <c r="V24" i="18"/>
  <c r="U12" i="17"/>
  <c r="W30" i="18"/>
  <c r="V26" i="17"/>
  <c r="T28" i="18"/>
  <c r="S20" i="7"/>
  <c r="W2" i="17"/>
  <c r="Y15" i="18"/>
  <c r="S26" i="17"/>
  <c r="T12" i="18"/>
  <c r="T29" i="7"/>
  <c r="X14" i="17"/>
  <c r="W16" i="18"/>
  <c r="T14" i="17"/>
  <c r="Y3" i="18"/>
  <c r="V2" i="7"/>
  <c r="T7" i="17"/>
  <c r="V10" i="18"/>
  <c r="W31" i="18"/>
  <c r="T17" i="7"/>
  <c r="U16" i="17"/>
  <c r="X19" i="18"/>
  <c r="W17" i="17"/>
  <c r="U6" i="18"/>
  <c r="W24" i="7"/>
  <c r="T2" i="17"/>
  <c r="S4" i="17"/>
  <c r="T7" i="7"/>
  <c r="X16" i="17"/>
  <c r="X9" i="17"/>
  <c r="X23" i="18"/>
  <c r="S17" i="17"/>
  <c r="W20" i="7"/>
  <c r="T28" i="7"/>
  <c r="W20" i="18"/>
  <c r="X19" i="17"/>
  <c r="W4" i="18"/>
  <c r="T28" i="17"/>
  <c r="S3" i="7"/>
  <c r="Y21" i="18"/>
  <c r="S24" i="7"/>
  <c r="U30" i="17"/>
  <c r="Y16" i="18"/>
  <c r="T29" i="17"/>
  <c r="U2" i="18"/>
  <c r="W23" i="17"/>
  <c r="V19" i="17"/>
  <c r="W14" i="17"/>
  <c r="U3" i="18"/>
  <c r="W26" i="17"/>
  <c r="U9" i="7"/>
  <c r="U12" i="18"/>
  <c r="T24" i="18"/>
  <c r="X24" i="18"/>
  <c r="V9" i="17"/>
  <c r="T11" i="17"/>
  <c r="X6" i="17"/>
  <c r="W32" i="18"/>
  <c r="V12" i="18"/>
  <c r="V15" i="17"/>
  <c r="X3" i="17"/>
  <c r="X17" i="18"/>
  <c r="X25" i="18"/>
  <c r="V5" i="7"/>
  <c r="U28" i="17"/>
  <c r="S22" i="7"/>
  <c r="T18" i="17"/>
  <c r="W17" i="7"/>
  <c r="X30" i="18"/>
  <c r="T19" i="18"/>
  <c r="S6" i="17"/>
  <c r="S30" i="17"/>
  <c r="X13" i="18"/>
  <c r="V19" i="7"/>
  <c r="V8" i="17"/>
  <c r="T10" i="18"/>
  <c r="W9" i="7"/>
  <c r="W26" i="7"/>
  <c r="X15" i="17"/>
  <c r="T18" i="7"/>
  <c r="V23" i="17"/>
  <c r="S21" i="17"/>
  <c r="T4" i="17"/>
  <c r="U22" i="17"/>
  <c r="T13" i="18"/>
  <c r="T12" i="17"/>
  <c r="V10" i="7"/>
  <c r="S27" i="17"/>
  <c r="X32" i="18"/>
  <c r="T16" i="18"/>
  <c r="T22" i="17"/>
  <c r="Y22" i="18"/>
  <c r="U4" i="7"/>
  <c r="W26" i="18"/>
  <c r="S28" i="17"/>
  <c r="S7" i="17"/>
  <c r="S21" i="7"/>
  <c r="W3" i="17"/>
  <c r="U5" i="18"/>
  <c r="V11" i="17"/>
  <c r="T26" i="18"/>
  <c r="T9" i="7"/>
  <c r="S16" i="7"/>
  <c r="V29" i="7"/>
  <c r="S23" i="17"/>
  <c r="V16" i="17"/>
  <c r="V14" i="7"/>
  <c r="U29" i="18"/>
  <c r="S15" i="7"/>
  <c r="W12" i="17"/>
  <c r="V30" i="17"/>
  <c r="U23" i="7"/>
  <c r="T13" i="17"/>
  <c r="W21" i="18"/>
  <c r="V8" i="18"/>
  <c r="U28" i="7"/>
  <c r="U27" i="17"/>
  <c r="U3" i="17"/>
  <c r="U3" i="7"/>
  <c r="W31" i="7"/>
  <c r="V6" i="7"/>
  <c r="U27" i="18"/>
  <c r="S5" i="17"/>
  <c r="T5" i="18"/>
  <c r="W11" i="18"/>
  <c r="T7" i="18"/>
  <c r="T3" i="17"/>
  <c r="W19" i="18"/>
  <c r="V26" i="7"/>
  <c r="T32" i="18"/>
  <c r="V20" i="18"/>
  <c r="W19" i="17"/>
  <c r="V25" i="7"/>
  <c r="T8" i="17"/>
  <c r="U24" i="7"/>
  <c r="S31" i="17"/>
  <c r="T24" i="17"/>
  <c r="X7" i="18"/>
  <c r="V23" i="7"/>
  <c r="W30" i="17"/>
  <c r="V12" i="7"/>
  <c r="V7" i="18"/>
  <c r="V7" i="17"/>
  <c r="U8" i="18"/>
  <c r="W28" i="7"/>
  <c r="U30" i="18"/>
  <c r="W22" i="7"/>
  <c r="U19" i="17"/>
  <c r="X26" i="18"/>
  <c r="X6" i="18"/>
  <c r="X13" i="17"/>
  <c r="S9" i="17"/>
  <c r="T13" i="7"/>
  <c r="U23" i="18"/>
  <c r="W25" i="17"/>
  <c r="Y18" i="18"/>
  <c r="X12" i="17"/>
  <c r="V30" i="7"/>
  <c r="V30" i="18"/>
  <c r="T22" i="7"/>
  <c r="S3" i="17"/>
  <c r="S10" i="7"/>
  <c r="V31" i="17"/>
  <c r="U26" i="17"/>
  <c r="V12" i="17"/>
  <c r="T23" i="18"/>
  <c r="W31" i="17"/>
  <c r="T30" i="18"/>
  <c r="T22" i="18"/>
  <c r="S29" i="17"/>
  <c r="T25" i="7"/>
  <c r="V29" i="17"/>
  <c r="U13" i="18"/>
  <c r="Y24" i="18"/>
  <c r="W23" i="18"/>
  <c r="V19" i="18"/>
  <c r="Y17" i="18"/>
  <c r="X5" i="18"/>
  <c r="S20" i="17"/>
  <c r="Y12" i="18"/>
  <c r="V15" i="18"/>
  <c r="T31" i="7"/>
  <c r="W32" i="7"/>
  <c r="V22" i="17"/>
  <c r="U18" i="7"/>
  <c r="X25" i="17"/>
  <c r="S25" i="7"/>
  <c r="S14" i="17"/>
  <c r="W29" i="7"/>
  <c r="U31" i="17"/>
  <c r="V21" i="17"/>
  <c r="W11" i="17"/>
  <c r="U18" i="18"/>
  <c r="U32" i="7"/>
  <c r="U9" i="17"/>
  <c r="W12" i="18"/>
  <c r="V16" i="18"/>
  <c r="S26" i="7"/>
  <c r="U23" i="17"/>
  <c r="S15" i="17"/>
  <c r="Y19" i="18"/>
  <c r="S8" i="17"/>
  <c r="S8" i="7"/>
  <c r="V20" i="17"/>
  <c r="U19" i="7"/>
  <c r="AE33" i="18"/>
  <c r="AE35" i="18" s="1"/>
  <c r="S8" i="18"/>
  <c r="AJ8" i="18" s="1"/>
  <c r="AK8" i="18" s="1"/>
  <c r="AC32" i="17"/>
  <c r="S29" i="18"/>
  <c r="AJ29" i="18" s="1"/>
  <c r="AK29" i="18" s="1"/>
  <c r="S22" i="18"/>
  <c r="AJ22" i="18" s="1"/>
  <c r="AK22" i="18" s="1"/>
  <c r="S27" i="19"/>
  <c r="AJ27" i="19" s="1"/>
  <c r="AK27" i="19" s="1"/>
  <c r="S8" i="19"/>
  <c r="AJ8" i="19" s="1"/>
  <c r="AK8" i="19" s="1"/>
  <c r="S15" i="19"/>
  <c r="AJ15" i="19" s="1"/>
  <c r="AK15" i="19" s="1"/>
  <c r="R13" i="17"/>
  <c r="AI13" i="17" s="1"/>
  <c r="AJ13" i="17" s="1"/>
  <c r="S25" i="18"/>
  <c r="AJ25" i="18" s="1"/>
  <c r="AK25" i="18" s="1"/>
  <c r="R20" i="17"/>
  <c r="AI20" i="17" s="1"/>
  <c r="AJ20" i="17" s="1"/>
  <c r="S7" i="19"/>
  <c r="AJ7" i="19" s="1"/>
  <c r="AK7" i="19" s="1"/>
  <c r="AE32" i="19"/>
  <c r="AE34" i="19" s="1"/>
  <c r="S9" i="19"/>
  <c r="AJ9" i="19" s="1"/>
  <c r="AK9" i="19" s="1"/>
  <c r="AD32" i="17"/>
  <c r="R22" i="17"/>
  <c r="AI22" i="17" s="1"/>
  <c r="AJ22" i="17" s="1"/>
  <c r="R30" i="17"/>
  <c r="AI30" i="17" s="1"/>
  <c r="AJ30" i="17" s="1"/>
  <c r="S15" i="18"/>
  <c r="AJ15" i="18" s="1"/>
  <c r="AK15" i="18" s="1"/>
  <c r="S10" i="18"/>
  <c r="AJ10" i="18" s="1"/>
  <c r="AK10" i="18" s="1"/>
  <c r="S13" i="18"/>
  <c r="AJ13" i="18" s="1"/>
  <c r="AK13" i="18" s="1"/>
  <c r="AD33" i="18"/>
  <c r="AD35" i="18" s="1"/>
  <c r="S20" i="18"/>
  <c r="AJ20" i="18" s="1"/>
  <c r="AK20" i="18" s="1"/>
  <c r="R16" i="17"/>
  <c r="AI16" i="17" s="1"/>
  <c r="AJ16" i="17" s="1"/>
  <c r="S5" i="19"/>
  <c r="AJ5" i="19" s="1"/>
  <c r="AK5" i="19" s="1"/>
  <c r="S18" i="19"/>
  <c r="AJ18" i="19" s="1"/>
  <c r="AK18" i="19" s="1"/>
  <c r="S17" i="19"/>
  <c r="AJ17" i="19" s="1"/>
  <c r="AK17" i="19" s="1"/>
  <c r="S23" i="19"/>
  <c r="AJ23" i="19" s="1"/>
  <c r="AK23" i="19" s="1"/>
  <c r="S30" i="19"/>
  <c r="AJ30" i="19" s="1"/>
  <c r="AK30" i="19" s="1"/>
  <c r="S10" i="19"/>
  <c r="AJ10" i="19" s="1"/>
  <c r="AK10" i="19" s="1"/>
  <c r="R29" i="17"/>
  <c r="AI29" i="17" s="1"/>
  <c r="AJ29" i="17" s="1"/>
  <c r="S18" i="18"/>
  <c r="AJ18" i="18" s="1"/>
  <c r="AK18" i="18" s="1"/>
  <c r="S9" i="18"/>
  <c r="AJ9" i="18" s="1"/>
  <c r="AK9" i="18" s="1"/>
  <c r="AB32" i="17"/>
  <c r="R26" i="17"/>
  <c r="AI26" i="17" s="1"/>
  <c r="AJ26" i="17" s="1"/>
  <c r="S13" i="19"/>
  <c r="AJ13" i="19" s="1"/>
  <c r="AK13" i="19" s="1"/>
  <c r="S11" i="19"/>
  <c r="AJ11" i="19" s="1"/>
  <c r="AK11" i="19" s="1"/>
  <c r="S26" i="18"/>
  <c r="AJ26" i="18" s="1"/>
  <c r="AK26" i="18" s="1"/>
  <c r="R25" i="17"/>
  <c r="AI25" i="17" s="1"/>
  <c r="AJ25" i="17" s="1"/>
  <c r="S16" i="18"/>
  <c r="AJ16" i="18" s="1"/>
  <c r="AK16" i="18" s="1"/>
  <c r="S32" i="18"/>
  <c r="AJ32" i="18" s="1"/>
  <c r="AK32" i="18" s="1"/>
  <c r="R19" i="17"/>
  <c r="AI19" i="17" s="1"/>
  <c r="AJ19" i="17" s="1"/>
  <c r="S30" i="18"/>
  <c r="AJ30" i="18" s="1"/>
  <c r="AK30" i="18" s="1"/>
  <c r="S24" i="19"/>
  <c r="AJ24" i="19" s="1"/>
  <c r="AK24" i="19" s="1"/>
  <c r="R2" i="17"/>
  <c r="Y22" i="7" l="1"/>
  <c r="Z26" i="17"/>
  <c r="Z23" i="17"/>
  <c r="U33" i="18"/>
  <c r="U35" i="18" s="1"/>
  <c r="Y19" i="7"/>
  <c r="Y14" i="7"/>
  <c r="AA7" i="19"/>
  <c r="Z15" i="17"/>
  <c r="Z14" i="17"/>
  <c r="Z9" i="17"/>
  <c r="Z22" i="17"/>
  <c r="AA15" i="19"/>
  <c r="AA28" i="19"/>
  <c r="Y16" i="7"/>
  <c r="AA3" i="18"/>
  <c r="Y7" i="7"/>
  <c r="Y30" i="7"/>
  <c r="Z17" i="17"/>
  <c r="Y17" i="7"/>
  <c r="AA16" i="18"/>
  <c r="AA20" i="18"/>
  <c r="AA20" i="19"/>
  <c r="AA29" i="19"/>
  <c r="Y2" i="7"/>
  <c r="S33" i="7"/>
  <c r="AA10" i="19"/>
  <c r="AA26" i="18"/>
  <c r="AA23" i="19"/>
  <c r="Y29" i="7"/>
  <c r="AA18" i="19"/>
  <c r="Z3" i="17"/>
  <c r="AA28" i="18"/>
  <c r="Y25" i="7"/>
  <c r="W32" i="17"/>
  <c r="Y26" i="7"/>
  <c r="Y20" i="7"/>
  <c r="T33" i="18"/>
  <c r="T35" i="18" s="1"/>
  <c r="AA2" i="18"/>
  <c r="Z2" i="17"/>
  <c r="S32" i="17"/>
  <c r="X32" i="17"/>
  <c r="X34" i="17" s="1"/>
  <c r="AA7" i="18"/>
  <c r="Z16" i="17"/>
  <c r="AA6" i="18"/>
  <c r="W33" i="18"/>
  <c r="W35" i="18" s="1"/>
  <c r="AA25" i="19"/>
  <c r="Z24" i="17"/>
  <c r="Y10" i="7"/>
  <c r="Y24" i="7"/>
  <c r="Z12" i="17"/>
  <c r="Z11" i="17"/>
  <c r="AA24" i="18"/>
  <c r="V33" i="18"/>
  <c r="V35" i="18" s="1"/>
  <c r="Y4" i="7"/>
  <c r="Z10" i="17"/>
  <c r="AA14" i="19"/>
  <c r="AA17" i="19"/>
  <c r="AA16" i="19"/>
  <c r="W32" i="19"/>
  <c r="W34" i="19" s="1"/>
  <c r="S32" i="19"/>
  <c r="AJ2" i="19"/>
  <c r="AB34" i="19"/>
  <c r="AB35" i="19"/>
  <c r="AC34" i="19"/>
  <c r="AC35" i="19"/>
  <c r="AC36" i="18"/>
  <c r="AC35" i="18"/>
  <c r="Y32" i="19"/>
  <c r="Y34" i="19" s="1"/>
  <c r="Z31" i="17"/>
  <c r="AA5" i="18"/>
  <c r="Z27" i="17"/>
  <c r="AA10" i="18"/>
  <c r="V33" i="7"/>
  <c r="AA8" i="18"/>
  <c r="Y9" i="7"/>
  <c r="AA9" i="18"/>
  <c r="X33" i="18"/>
  <c r="X35" i="18" s="1"/>
  <c r="Y6" i="7"/>
  <c r="AA3" i="19"/>
  <c r="AA22" i="19"/>
  <c r="AA6" i="19"/>
  <c r="Z5" i="17"/>
  <c r="Y3" i="7"/>
  <c r="Z4" i="17"/>
  <c r="Z19" i="17"/>
  <c r="Y18" i="7"/>
  <c r="AA4" i="18"/>
  <c r="Y28" i="7"/>
  <c r="Z18" i="17"/>
  <c r="Y13" i="7"/>
  <c r="T32" i="19"/>
  <c r="T34" i="19" s="1"/>
  <c r="AA2" i="19"/>
  <c r="AA27" i="19"/>
  <c r="AA5" i="19"/>
  <c r="Z29" i="17"/>
  <c r="T32" i="17"/>
  <c r="AA21" i="18"/>
  <c r="Z25" i="17"/>
  <c r="Y12" i="7"/>
  <c r="U32" i="19"/>
  <c r="U34" i="19" s="1"/>
  <c r="X32" i="19"/>
  <c r="X34" i="19" s="1"/>
  <c r="AA22" i="18"/>
  <c r="Y15" i="7"/>
  <c r="Y21" i="7"/>
  <c r="AA13" i="18"/>
  <c r="AA18" i="18"/>
  <c r="AA14" i="18"/>
  <c r="U32" i="17"/>
  <c r="Y32" i="7"/>
  <c r="AA9" i="19"/>
  <c r="AA31" i="19"/>
  <c r="AA30" i="19"/>
  <c r="AA13" i="19"/>
  <c r="AA30" i="18"/>
  <c r="Z7" i="17"/>
  <c r="Z30" i="17"/>
  <c r="AA15" i="18"/>
  <c r="T33" i="7"/>
  <c r="AA25" i="18"/>
  <c r="V32" i="17"/>
  <c r="Y33" i="18"/>
  <c r="Y35" i="18" s="1"/>
  <c r="AA8" i="19"/>
  <c r="AA19" i="19"/>
  <c r="AA11" i="19"/>
  <c r="Y8" i="7"/>
  <c r="Z20" i="17"/>
  <c r="Z28" i="17"/>
  <c r="Z6" i="17"/>
  <c r="AA27" i="18"/>
  <c r="AA11" i="18"/>
  <c r="AA29" i="18"/>
  <c r="Y31" i="7"/>
  <c r="AA31" i="18"/>
  <c r="Y23" i="7"/>
  <c r="AA24" i="19"/>
  <c r="AA21" i="19"/>
  <c r="V32" i="19"/>
  <c r="V34" i="19" s="1"/>
  <c r="AA26" i="19"/>
  <c r="AA4" i="19"/>
  <c r="AI2" i="17"/>
  <c r="R32" i="17"/>
  <c r="Z8" i="17"/>
  <c r="AA23" i="18"/>
  <c r="AA32" i="18"/>
  <c r="Z21" i="17"/>
  <c r="AA19" i="18"/>
  <c r="AA12" i="18"/>
  <c r="W33" i="7"/>
  <c r="W35" i="7" s="1"/>
  <c r="Q4" i="3" s="1"/>
  <c r="Q15" i="3" s="1"/>
  <c r="Y27" i="7"/>
  <c r="Y11" i="7"/>
  <c r="Z13" i="17"/>
  <c r="AA17" i="18"/>
  <c r="AA12" i="19"/>
  <c r="AB35" i="18"/>
  <c r="AB36" i="18"/>
  <c r="AJ2" i="18"/>
  <c r="S33" i="18"/>
  <c r="R34" i="17" l="1"/>
  <c r="R35" i="17"/>
  <c r="AJ2" i="17"/>
  <c r="AI32" i="17"/>
  <c r="S35" i="18"/>
  <c r="S36" i="18"/>
  <c r="Z32" i="17"/>
  <c r="AJ32" i="19"/>
  <c r="AK2" i="19"/>
  <c r="AA33" i="18"/>
  <c r="AA35" i="18" s="1"/>
  <c r="AA32" i="19"/>
  <c r="AA34" i="19" s="1"/>
  <c r="AJ33" i="18"/>
  <c r="AK2" i="18"/>
  <c r="S34" i="19"/>
  <c r="S35" i="19"/>
  <c r="R5" i="7"/>
  <c r="U5" i="7"/>
  <c r="AJ35" i="18" l="1"/>
  <c r="AK35" i="18" s="1"/>
  <c r="AK36" i="18" s="1"/>
  <c r="AK33" i="18"/>
  <c r="AJ34" i="19"/>
  <c r="AK34" i="19" s="1"/>
  <c r="AK35" i="19" s="1"/>
  <c r="AK32" i="19"/>
  <c r="U33" i="7"/>
  <c r="Y5" i="7"/>
  <c r="Y33" i="7" s="1"/>
  <c r="AE5" i="7"/>
  <c r="R33" i="7"/>
  <c r="R35" i="7" s="1"/>
  <c r="P4" i="3" s="1"/>
  <c r="P15" i="3" s="1"/>
  <c r="AI34" i="17"/>
  <c r="AJ34" i="17" s="1"/>
  <c r="AJ32" i="17"/>
  <c r="AE33" i="7" l="1"/>
  <c r="AF5" i="7"/>
  <c r="AE35" i="7" l="1"/>
  <c r="AF33" i="7"/>
  <c r="W4" i="3" l="1"/>
  <c r="W15" i="3" s="1"/>
  <c r="AF35" i="7"/>
  <c r="X4" i="3" s="1"/>
  <c r="X15" i="3" s="1"/>
  <c r="L32" i="20"/>
  <c r="L33" i="20" s="1"/>
  <c r="L34" i="20" s="1"/>
  <c r="L35" i="20" s="1"/>
  <c r="O32" i="20"/>
  <c r="O28" i="20"/>
  <c r="O25" i="20"/>
  <c r="O33" i="20" l="1"/>
  <c r="O34" i="20" s="1"/>
  <c r="O35" i="20" s="1"/>
  <c r="G14" i="20" l="1"/>
  <c r="R14" i="20" s="1"/>
  <c r="C14" i="20"/>
  <c r="S14" i="20" s="1"/>
  <c r="G2" i="20"/>
  <c r="R2" i="20" s="1"/>
  <c r="C2" i="20"/>
  <c r="G10" i="20"/>
  <c r="R10" i="20" s="1"/>
  <c r="C10" i="20"/>
  <c r="S10" i="20" s="1"/>
  <c r="C27" i="20"/>
  <c r="S27" i="20" s="1"/>
  <c r="G27" i="20"/>
  <c r="R27" i="20" s="1"/>
  <c r="G23" i="20"/>
  <c r="R23" i="20" s="1"/>
  <c r="C23" i="20"/>
  <c r="S23" i="20" s="1"/>
  <c r="G25" i="20"/>
  <c r="R25" i="20" s="1"/>
  <c r="C25" i="20"/>
  <c r="S25" i="20" s="1"/>
  <c r="C4" i="20"/>
  <c r="S4" i="20" s="1"/>
  <c r="G4" i="20"/>
  <c r="R4" i="20" s="1"/>
  <c r="AM4" i="20" s="1"/>
  <c r="C12" i="20"/>
  <c r="S12" i="20" s="1"/>
  <c r="G12" i="20"/>
  <c r="R12" i="20" s="1"/>
  <c r="C21" i="20"/>
  <c r="S21" i="20" s="1"/>
  <c r="G21" i="20"/>
  <c r="R21" i="20" s="1"/>
  <c r="C30" i="20"/>
  <c r="S30" i="20" s="1"/>
  <c r="G30" i="20"/>
  <c r="R30" i="20" s="1"/>
  <c r="C7" i="20"/>
  <c r="S7" i="20" s="1"/>
  <c r="G7" i="20"/>
  <c r="R7" i="20" s="1"/>
  <c r="C15" i="20"/>
  <c r="S15" i="20" s="1"/>
  <c r="G15" i="20"/>
  <c r="R15" i="20" s="1"/>
  <c r="C17" i="20"/>
  <c r="S17" i="20" s="1"/>
  <c r="G17" i="20"/>
  <c r="R17" i="20" s="1"/>
  <c r="G19" i="20"/>
  <c r="R19" i="20" s="1"/>
  <c r="C19" i="20"/>
  <c r="S19" i="20" s="1"/>
  <c r="G9" i="20"/>
  <c r="R9" i="20" s="1"/>
  <c r="C9" i="20"/>
  <c r="S9" i="20" s="1"/>
  <c r="C28" i="20"/>
  <c r="S28" i="20" s="1"/>
  <c r="G28" i="20"/>
  <c r="R28" i="20" s="1"/>
  <c r="G3" i="20"/>
  <c r="R3" i="20" s="1"/>
  <c r="C3" i="20"/>
  <c r="S3" i="20" s="1"/>
  <c r="G5" i="20"/>
  <c r="R5" i="20" s="1"/>
  <c r="C5" i="20"/>
  <c r="S5" i="20" s="1"/>
  <c r="G13" i="20"/>
  <c r="R13" i="20" s="1"/>
  <c r="C13" i="20"/>
  <c r="S13" i="20" s="1"/>
  <c r="G11" i="20"/>
  <c r="C11" i="20"/>
  <c r="S11" i="20" s="1"/>
  <c r="G22" i="20"/>
  <c r="R22" i="20" s="1"/>
  <c r="C22" i="20"/>
  <c r="S22" i="20" s="1"/>
  <c r="C24" i="20"/>
  <c r="S24" i="20" s="1"/>
  <c r="G24" i="20"/>
  <c r="R24" i="20" s="1"/>
  <c r="C26" i="20"/>
  <c r="S26" i="20" s="1"/>
  <c r="G26" i="20"/>
  <c r="R26" i="20" s="1"/>
  <c r="C31" i="20"/>
  <c r="S31" i="20" s="1"/>
  <c r="G31" i="20"/>
  <c r="R31" i="20" s="1"/>
  <c r="G20" i="20"/>
  <c r="R20" i="20" s="1"/>
  <c r="C20" i="20"/>
  <c r="S20" i="20" s="1"/>
  <c r="G32" i="20"/>
  <c r="R32" i="20" s="1"/>
  <c r="C32" i="20"/>
  <c r="S32" i="20" s="1"/>
  <c r="C6" i="20"/>
  <c r="S6" i="20" s="1"/>
  <c r="G6" i="20"/>
  <c r="R6" i="20" s="1"/>
  <c r="G8" i="20"/>
  <c r="R8" i="20" s="1"/>
  <c r="C8" i="20"/>
  <c r="S8" i="20" s="1"/>
  <c r="C16" i="20"/>
  <c r="S16" i="20" s="1"/>
  <c r="G16" i="20"/>
  <c r="R16" i="20" s="1"/>
  <c r="C18" i="20"/>
  <c r="S18" i="20" s="1"/>
  <c r="G18" i="20"/>
  <c r="R18" i="20" s="1"/>
  <c r="C29" i="20"/>
  <c r="S29" i="20" s="1"/>
  <c r="G29" i="20"/>
  <c r="R29" i="20" s="1"/>
  <c r="AM18" i="20" l="1"/>
  <c r="T18" i="20"/>
  <c r="AM31" i="20"/>
  <c r="T31" i="20"/>
  <c r="AM15" i="20"/>
  <c r="T15" i="20"/>
  <c r="AM5" i="20"/>
  <c r="T5" i="20"/>
  <c r="T25" i="20"/>
  <c r="AM25" i="20"/>
  <c r="AM16" i="20"/>
  <c r="T16" i="20"/>
  <c r="T26" i="20"/>
  <c r="AM26" i="20"/>
  <c r="T7" i="20"/>
  <c r="AM7" i="20"/>
  <c r="T3" i="20"/>
  <c r="AM3" i="20"/>
  <c r="AM23" i="20"/>
  <c r="T23" i="20"/>
  <c r="T24" i="20"/>
  <c r="AM24" i="20"/>
  <c r="AM28" i="20"/>
  <c r="T28" i="20"/>
  <c r="AM30" i="20"/>
  <c r="T30" i="20"/>
  <c r="T27" i="20"/>
  <c r="AM27" i="20"/>
  <c r="T8" i="20"/>
  <c r="AM8" i="20"/>
  <c r="T6" i="20"/>
  <c r="AM6" i="20"/>
  <c r="AM21" i="20"/>
  <c r="T21" i="20"/>
  <c r="T22" i="20"/>
  <c r="AM22" i="20"/>
  <c r="AM9" i="20"/>
  <c r="T9" i="20"/>
  <c r="T10" i="20"/>
  <c r="AM10" i="20"/>
  <c r="T12" i="20"/>
  <c r="AM12" i="20"/>
  <c r="S2" i="20"/>
  <c r="S33" i="20" s="1"/>
  <c r="S35" i="20" s="1"/>
  <c r="C33" i="20"/>
  <c r="C34" i="20" s="1"/>
  <c r="C35" i="20" s="1"/>
  <c r="AM32" i="20"/>
  <c r="T32" i="20"/>
  <c r="G33" i="20"/>
  <c r="G34" i="20" s="1"/>
  <c r="R11" i="20"/>
  <c r="AM11" i="20" s="1"/>
  <c r="AM19" i="20"/>
  <c r="T19" i="20"/>
  <c r="AM2" i="20"/>
  <c r="AM29" i="20"/>
  <c r="T29" i="20"/>
  <c r="AM17" i="20"/>
  <c r="T17" i="20"/>
  <c r="AM20" i="20"/>
  <c r="T20" i="20"/>
  <c r="T13" i="20"/>
  <c r="AM13" i="20"/>
  <c r="T4" i="20"/>
  <c r="AM14" i="20"/>
  <c r="T14" i="20"/>
  <c r="R33" i="20" l="1"/>
  <c r="U38" i="20" s="1"/>
  <c r="G35" i="20"/>
  <c r="R34" i="20"/>
  <c r="T2" i="20"/>
  <c r="T11" i="20"/>
  <c r="R35" i="20" l="1"/>
  <c r="AM33" i="20"/>
  <c r="U36" i="20"/>
  <c r="AE36" i="20"/>
  <c r="U40" i="20"/>
  <c r="AD36" i="20"/>
  <c r="AM35" i="20"/>
  <c r="AM36" i="20" s="1"/>
  <c r="AM37" i="20"/>
  <c r="T33" i="20"/>
  <c r="T35" i="20" s="1"/>
</calcChain>
</file>

<file path=xl/sharedStrings.xml><?xml version="1.0" encoding="utf-8"?>
<sst xmlns="http://schemas.openxmlformats.org/spreadsheetml/2006/main" count="470" uniqueCount="55">
  <si>
    <t>DATE</t>
  </si>
  <si>
    <t>CASH</t>
  </si>
  <si>
    <t>AMEX</t>
  </si>
  <si>
    <t>MASTER</t>
  </si>
  <si>
    <t>VISA</t>
  </si>
  <si>
    <t>PAY NOW</t>
  </si>
  <si>
    <t xml:space="preserve">FOOD PANDA </t>
  </si>
  <si>
    <t>GRAB FOOD</t>
  </si>
  <si>
    <t xml:space="preserve">PAYPAL </t>
  </si>
  <si>
    <t>NETS</t>
  </si>
  <si>
    <t>CHEQUE</t>
  </si>
  <si>
    <t xml:space="preserve">STRIPE </t>
  </si>
  <si>
    <t>SALE</t>
  </si>
  <si>
    <t xml:space="preserve">PETTY CASH </t>
  </si>
  <si>
    <t>EXPENSES</t>
  </si>
  <si>
    <t>PROFIT</t>
  </si>
  <si>
    <t xml:space="preserve">SUPPLIERS </t>
  </si>
  <si>
    <t>MICS</t>
  </si>
  <si>
    <t xml:space="preserve">CPF / LOAN </t>
  </si>
  <si>
    <t>SINGTEL / STAR HUB</t>
  </si>
  <si>
    <t>SALARIE</t>
  </si>
  <si>
    <t xml:space="preserve">CONE SONE </t>
  </si>
  <si>
    <t>Total</t>
  </si>
  <si>
    <t>Service Fee</t>
  </si>
  <si>
    <t>Grand Total</t>
  </si>
  <si>
    <t>Yearly 26</t>
  </si>
  <si>
    <t>Adyen</t>
  </si>
  <si>
    <t>Qashier</t>
  </si>
  <si>
    <t>Credit Cards</t>
  </si>
  <si>
    <t>SALES - Received</t>
  </si>
  <si>
    <t>Difference</t>
  </si>
  <si>
    <t>OCBC-PayNow</t>
  </si>
  <si>
    <t>PayNow-Qashier</t>
  </si>
  <si>
    <t>BANJARA SALES</t>
  </si>
  <si>
    <t>OCBC Account</t>
  </si>
  <si>
    <t>Petty Cash</t>
  </si>
  <si>
    <t>Sowji Cash</t>
  </si>
  <si>
    <t>Un-Paid</t>
  </si>
  <si>
    <t>Counter Cash</t>
  </si>
  <si>
    <t>Total Supplies Expenses</t>
  </si>
  <si>
    <t>Banjara Samosa</t>
  </si>
  <si>
    <t>POS SALES</t>
  </si>
  <si>
    <t>Madhav DBS</t>
  </si>
  <si>
    <t>Rent</t>
  </si>
  <si>
    <t>SALARIES</t>
  </si>
  <si>
    <t>WITHOUT BANJARA</t>
  </si>
  <si>
    <t>WITHOUT LOAN AND STAFF EXP</t>
  </si>
  <si>
    <t>Loan</t>
  </si>
  <si>
    <t>Assets</t>
  </si>
  <si>
    <t>Unipro cash</t>
  </si>
  <si>
    <t>Unipro  Online</t>
  </si>
  <si>
    <t>Unipro OCBC Paynow</t>
  </si>
  <si>
    <t>YeahPay card</t>
  </si>
  <si>
    <t>YeahPay Paynow</t>
  </si>
  <si>
    <t>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</si>
</sst>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[$-409]d/mmm/yy;@"/>
    <numFmt numFmtId="166" formatCode="[$-409]mmmm/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fornian FB"/>
      <family val="1"/>
    </font>
    <font>
      <b/>
      <sz val="10"/>
      <color rgb="FFFF0000"/>
      <name val="Californian FB"/>
      <family val="1"/>
    </font>
    <font>
      <sz val="11"/>
      <name val="Californian FB"/>
      <family val="1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fornian FB"/>
      <family val="1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E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14" fontId="5" fillId="2" borderId="1" xfId="2" applyNumberFormat="1" applyFont="1" applyFill="1" applyBorder="1" applyAlignment="1">
      <alignment horizontal="left"/>
    </xf>
    <xf numFmtId="44" fontId="6" fillId="3" borderId="1" xfId="1" applyFont="1" applyFill="1" applyBorder="1"/>
    <xf numFmtId="164" fontId="7" fillId="3" borderId="1" xfId="3" applyNumberFormat="1" applyFont="1" applyFill="1" applyBorder="1" applyAlignment="1">
      <alignment horizontal="center"/>
    </xf>
    <xf numFmtId="164" fontId="0" fillId="0" borderId="0" xfId="0" applyNumberFormat="1"/>
    <xf numFmtId="44" fontId="8" fillId="3" borderId="1" xfId="3" applyFont="1" applyFill="1" applyBorder="1"/>
    <xf numFmtId="44" fontId="8" fillId="3" borderId="1" xfId="3" applyFont="1" applyFill="1" applyBorder="1" applyAlignment="1">
      <alignment horizontal="center"/>
    </xf>
    <xf numFmtId="44" fontId="8" fillId="3" borderId="1" xfId="1" applyFont="1" applyFill="1" applyBorder="1"/>
    <xf numFmtId="44" fontId="8" fillId="3" borderId="1" xfId="1" applyFont="1" applyFill="1" applyBorder="1" applyAlignment="1">
      <alignment horizontal="left"/>
    </xf>
    <xf numFmtId="44" fontId="8" fillId="3" borderId="1" xfId="1" applyFont="1" applyFill="1" applyBorder="1" applyAlignment="1">
      <alignment horizontal="center"/>
    </xf>
    <xf numFmtId="44" fontId="8" fillId="3" borderId="1" xfId="3" applyFont="1" applyFill="1" applyBorder="1" applyAlignment="1">
      <alignment horizontal="left"/>
    </xf>
    <xf numFmtId="44" fontId="8" fillId="3" borderId="1" xfId="3" applyFont="1" applyFill="1" applyBorder="1" applyAlignment="1"/>
    <xf numFmtId="8" fontId="8" fillId="3" borderId="1" xfId="3" applyNumberFormat="1" applyFont="1" applyFill="1" applyBorder="1" applyAlignment="1">
      <alignment horizontal="center"/>
    </xf>
    <xf numFmtId="8" fontId="8" fillId="3" borderId="1" xfId="3" applyNumberFormat="1" applyFont="1" applyFill="1" applyBorder="1"/>
    <xf numFmtId="44" fontId="8" fillId="3" borderId="1" xfId="1" quotePrefix="1" applyFont="1" applyFill="1" applyBorder="1" applyAlignment="1">
      <alignment horizontal="center"/>
    </xf>
    <xf numFmtId="164" fontId="8" fillId="5" borderId="1" xfId="1" applyNumberFormat="1" applyFont="1" applyFill="1" applyBorder="1" applyAlignment="1">
      <alignment horizontal="center"/>
    </xf>
    <xf numFmtId="44" fontId="8" fillId="5" borderId="1" xfId="1" applyFont="1" applyFill="1" applyBorder="1" applyAlignment="1">
      <alignment horizontal="left"/>
    </xf>
    <xf numFmtId="164" fontId="7" fillId="5" borderId="1" xfId="1" applyNumberFormat="1" applyFont="1" applyFill="1" applyBorder="1" applyAlignment="1">
      <alignment horizontal="center"/>
    </xf>
    <xf numFmtId="44" fontId="7" fillId="5" borderId="1" xfId="1" applyFont="1" applyFill="1" applyBorder="1" applyAlignment="1">
      <alignment horizontal="left"/>
    </xf>
    <xf numFmtId="6" fontId="0" fillId="0" borderId="1" xfId="0" applyNumberFormat="1" applyBorder="1"/>
    <xf numFmtId="8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8" fontId="0" fillId="0" borderId="1" xfId="1" applyNumberFormat="1" applyFont="1" applyBorder="1"/>
    <xf numFmtId="0" fontId="3" fillId="2" borderId="1" xfId="2" applyFont="1" applyFill="1" applyBorder="1" applyAlignment="1">
      <alignment horizontal="center" vertical="top" wrapText="1"/>
    </xf>
    <xf numFmtId="0" fontId="4" fillId="3" borderId="1" xfId="2" applyFont="1" applyFill="1" applyBorder="1" applyAlignment="1">
      <alignment horizontal="center" vertical="top" wrapText="1"/>
    </xf>
    <xf numFmtId="44" fontId="4" fillId="3" borderId="1" xfId="3" applyFont="1" applyFill="1" applyBorder="1" applyAlignment="1">
      <alignment horizontal="center" vertical="top" wrapText="1"/>
    </xf>
    <xf numFmtId="44" fontId="3" fillId="3" borderId="1" xfId="1" applyFont="1" applyFill="1" applyBorder="1" applyAlignment="1">
      <alignment horizontal="center" vertical="top" wrapText="1"/>
    </xf>
    <xf numFmtId="44" fontId="3" fillId="3" borderId="1" xfId="3" applyFont="1" applyFill="1" applyBorder="1" applyAlignment="1">
      <alignment horizontal="center" vertical="top" wrapText="1"/>
    </xf>
    <xf numFmtId="44" fontId="9" fillId="4" borderId="1" xfId="3" applyFont="1" applyFill="1" applyBorder="1" applyAlignment="1">
      <alignment horizontal="center" vertical="top" wrapText="1"/>
    </xf>
    <xf numFmtId="44" fontId="3" fillId="4" borderId="1" xfId="3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44" fontId="3" fillId="6" borderId="1" xfId="3" applyFont="1" applyFill="1" applyBorder="1" applyAlignment="1">
      <alignment horizontal="center" vertical="top" wrapText="1"/>
    </xf>
    <xf numFmtId="17" fontId="0" fillId="0" borderId="0" xfId="0" applyNumberFormat="1"/>
    <xf numFmtId="165" fontId="3" fillId="2" borderId="1" xfId="2" applyNumberFormat="1" applyFont="1" applyFill="1" applyBorder="1" applyAlignment="1">
      <alignment horizontal="center" vertical="top" wrapText="1"/>
    </xf>
    <xf numFmtId="165" fontId="5" fillId="2" borderId="1" xfId="2" applyNumberFormat="1" applyFont="1" applyFill="1" applyBorder="1" applyAlignment="1">
      <alignment horizontal="left"/>
    </xf>
    <xf numFmtId="165" fontId="0" fillId="0" borderId="0" xfId="0" applyNumberFormat="1"/>
    <xf numFmtId="166" fontId="5" fillId="2" borderId="1" xfId="2" applyNumberFormat="1" applyFont="1" applyFill="1" applyBorder="1" applyAlignment="1">
      <alignment horizontal="left"/>
    </xf>
    <xf numFmtId="2" fontId="0" fillId="0" borderId="0" xfId="0" applyNumberFormat="1"/>
    <xf numFmtId="44" fontId="0" fillId="0" borderId="0" xfId="0" applyNumberFormat="1"/>
    <xf numFmtId="0" fontId="11" fillId="0" borderId="1" xfId="2" applyFont="1" applyBorder="1"/>
    <xf numFmtId="0" fontId="2" fillId="0" borderId="1" xfId="2" applyBorder="1"/>
    <xf numFmtId="164" fontId="7" fillId="5" borderId="1" xfId="1" applyNumberFormat="1" applyFont="1" applyFill="1" applyBorder="1" applyAlignment="1">
      <alignment horizontal="left"/>
    </xf>
    <xf numFmtId="164" fontId="8" fillId="5" borderId="1" xfId="1" applyNumberFormat="1" applyFont="1" applyFill="1" applyBorder="1" applyAlignment="1">
      <alignment horizontal="left"/>
    </xf>
    <xf numFmtId="9" fontId="0" fillId="0" borderId="0" xfId="4" applyFont="1"/>
  </cellXfs>
  <cellStyles count="5">
    <cellStyle name="Currency" xfId="1" builtinId="4"/>
    <cellStyle name="Currency 2" xfId="3" xr:uid="{00000000-0005-0000-0000-000001000000}"/>
    <cellStyle name="Normal" xfId="0" builtinId="0"/>
    <cellStyle name="Normal 2" xfId="2" xr:uid="{00000000-0005-0000-0000-000003000000}"/>
    <cellStyle name="Percent" xfId="4" builtinId="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hitachivantara-my.sharepoint.com/personal/ashok_moori_hitachivantara_com/Documents/Desktop/Hitachi%20Laptop/Aug%202018/C%20Drive/Ashok_Data/data_old/Persona_Data/Cone%20Stone/Master%20Reports/Master%20Cone%20Stone%20Sales%20Report%2031%20mar26.xlsx" TargetMode="External"/><Relationship Id="rId2" Type="http://schemas.microsoft.com/office/2019/04/relationships/externalLinkLongPath" Target="/personal/ashok_moori_hitachivantara_com/Documents/Desktop/Hitachi%20Laptop/Aug%202018/C%20Drive/Ashok_Data/data_old/Persona_Data/Cone%20Stone/Master%20Reports/Master%20Cone%20Stone%20Sales%20Report%2031%20mar26.xlsx?801F45ED" TargetMode="External"/><Relationship Id="rId1" Type="http://schemas.openxmlformats.org/officeDocument/2006/relationships/externalLinkPath" Target="file:///\\801F45ED\Master%20Cone%20Stone%20Sales%20Report%2031%20mar26.xlsx" TargetMode="External"/><Relationship Id="rId4" Type="http://schemas.openxmlformats.org/officeDocument/2006/relationships/externalLinkPath" Target="../Master%20Reports/Master%20Cone%20Stone%20Sales%20Report%2031%20mar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Aug26- Sales"/>
      <sheetName val="July26- Sales"/>
      <sheetName val="Sheet3"/>
      <sheetName val="June26- Sales"/>
      <sheetName val="May26- Sales"/>
      <sheetName val="APR26- Sales"/>
      <sheetName val="Main"/>
      <sheetName val="March26- Sales"/>
      <sheetName val="Pivot Type"/>
      <sheetName val="Sheet2"/>
      <sheetName val="Expenes- Delivery Details"/>
      <sheetName val="Ashok Expenses"/>
      <sheetName val="Veera Mangoes"/>
      <sheetName val="Vikram "/>
      <sheetName val="ocbc trans"/>
      <sheetName val="Petty Cash"/>
      <sheetName val="Qashier 2026"/>
      <sheetName val="Qashier"/>
      <sheetName val="Qashier summary 2026"/>
      <sheetName val="cash countere"/>
      <sheetName val="Madhav DBS"/>
      <sheetName val="Banjara Food Order"/>
      <sheetName val="ADYEN"/>
      <sheetName val="Adyen - Mar26"/>
      <sheetName val="Sheet1"/>
      <sheetName val="Adyen 2026"/>
      <sheetName val="Payments made"/>
      <sheetName val="Sales - Itemwise Report"/>
      <sheetName val="Detail4-02-Mar-26"/>
      <sheetName val="Detail3-03-Mar-26"/>
      <sheetName val="Detail2-03-Mar-26"/>
      <sheetName val="Detail1-03-Mar-26"/>
      <sheetName val="Cash Flow"/>
      <sheetName val="Expenses"/>
      <sheetName val="Pivot Expenses"/>
    </sheetNames>
    <sheetDataSet>
      <sheetData sheetId="0"/>
      <sheetData sheetId="1">
        <row r="1">
          <cell r="A1" t="str">
            <v>Date</v>
          </cell>
          <cell r="B1" t="str">
            <v>No Of  Transactions</v>
          </cell>
          <cell r="C1" t="str">
            <v>Cash</v>
          </cell>
          <cell r="D1" t="str">
            <v>Unipro cash</v>
          </cell>
          <cell r="E1" t="str">
            <v>Unipro  Online</v>
          </cell>
          <cell r="F1" t="str">
            <v>Unipro OCBC Paynow</v>
          </cell>
          <cell r="G1" t="str">
            <v>YeahPay card</v>
          </cell>
          <cell r="H1" t="str">
            <v>YeahPay Paynow</v>
          </cell>
          <cell r="I1" t="str">
            <v>Grab</v>
          </cell>
          <cell r="J1" t="str">
            <v>Food Panda</v>
          </cell>
          <cell r="K1" t="str">
            <v>Nets</v>
          </cell>
          <cell r="L1" t="str">
            <v>Visa</v>
          </cell>
          <cell r="M1" t="str">
            <v>Master</v>
          </cell>
          <cell r="N1" t="str">
            <v>AMEX</v>
          </cell>
          <cell r="O1" t="str">
            <v>PayNow</v>
          </cell>
          <cell r="P1" t="str">
            <v>Total</v>
          </cell>
          <cell r="Q1" t="str">
            <v xml:space="preserve">QASHIER </v>
          </cell>
          <cell r="R1" t="str">
            <v>Total Yeah Pay</v>
          </cell>
          <cell r="S1" t="str">
            <v>QASHIER export</v>
          </cell>
          <cell r="T1" t="str">
            <v>OCBC</v>
          </cell>
          <cell r="U1" t="str">
            <v>OCBC Deposit</v>
          </cell>
          <cell r="V1" t="str">
            <v>Qashier Diff</v>
          </cell>
          <cell r="W1" t="str">
            <v>Quasher Fees</v>
          </cell>
          <cell r="Y1" t="str">
            <v>G Pay</v>
          </cell>
          <cell r="Z1" t="str">
            <v>QF Pay</v>
          </cell>
          <cell r="AA1" t="str">
            <v xml:space="preserve">Stall </v>
          </cell>
          <cell r="AB1" t="str">
            <v>Delivery Hero</v>
          </cell>
          <cell r="AC1" t="str">
            <v>Qashier Dep on OCBC</v>
          </cell>
          <cell r="AD1" t="str">
            <v>credit cards - Adyen</v>
          </cell>
          <cell r="AE1" t="str">
            <v>OCBC-Adyen Report Amount</v>
          </cell>
          <cell r="AF1" t="str">
            <v>Adyen Diff</v>
          </cell>
          <cell r="AG1" t="str">
            <v>Cash @Counter</v>
          </cell>
          <cell r="AH1" t="str">
            <v>Cash @Counter difference</v>
          </cell>
          <cell r="AI1" t="str">
            <v>Total Diff</v>
          </cell>
          <cell r="AJ1" t="str">
            <v>Cash Extra</v>
          </cell>
          <cell r="AK1" t="str">
            <v>OCBC-Adyen Report payable</v>
          </cell>
          <cell r="AL1" t="str">
            <v>OCBC-Adyen Report Fees</v>
          </cell>
          <cell r="AM1" t="str">
            <v>OCBC-Adyen Report Total</v>
          </cell>
          <cell r="AN1" t="str">
            <v>Difference</v>
          </cell>
          <cell r="AO1" t="str">
            <v>Adyen service Charge %</v>
          </cell>
          <cell r="AP1" t="str">
            <v>Gpay</v>
          </cell>
          <cell r="AQ1" t="str">
            <v>Service Charges</v>
          </cell>
        </row>
        <row r="2">
          <cell r="A2">
            <v>46204</v>
          </cell>
          <cell r="C2">
            <v>137.9</v>
          </cell>
          <cell r="L2">
            <v>144.6</v>
          </cell>
          <cell r="M2">
            <v>248.5</v>
          </cell>
          <cell r="O2">
            <v>1278.9000000000001</v>
          </cell>
          <cell r="P2">
            <v>1809.9</v>
          </cell>
          <cell r="Q2">
            <v>1333.6</v>
          </cell>
          <cell r="R2">
            <v>0</v>
          </cell>
          <cell r="S2">
            <v>0</v>
          </cell>
          <cell r="V2">
            <v>54.699999999999818</v>
          </cell>
          <cell r="Y2">
            <v>6.12</v>
          </cell>
          <cell r="AC2">
            <v>835.03</v>
          </cell>
          <cell r="AD2">
            <v>393.1</v>
          </cell>
          <cell r="AE2">
            <v>393.1</v>
          </cell>
          <cell r="AF2">
            <v>0</v>
          </cell>
          <cell r="AG2">
            <v>138</v>
          </cell>
          <cell r="AI2">
            <v>54.699999999999818</v>
          </cell>
          <cell r="AJ2">
            <v>54.699999999999818</v>
          </cell>
          <cell r="AK2">
            <v>386.42</v>
          </cell>
          <cell r="AL2">
            <v>6.6800000000000006</v>
          </cell>
          <cell r="AM2">
            <v>393.1</v>
          </cell>
          <cell r="AN2">
            <v>0</v>
          </cell>
        </row>
        <row r="3">
          <cell r="A3">
            <v>46205</v>
          </cell>
          <cell r="C3">
            <v>123.2</v>
          </cell>
          <cell r="L3">
            <v>197.7</v>
          </cell>
          <cell r="M3">
            <v>339.6</v>
          </cell>
          <cell r="O3">
            <v>946.08</v>
          </cell>
          <cell r="P3">
            <v>1606.58</v>
          </cell>
          <cell r="Q3">
            <v>1012.06</v>
          </cell>
          <cell r="R3">
            <v>0</v>
          </cell>
          <cell r="S3">
            <v>0</v>
          </cell>
          <cell r="V3">
            <v>65.979999999999905</v>
          </cell>
          <cell r="W3">
            <v>-14.029999999999973</v>
          </cell>
          <cell r="Y3">
            <v>17.97</v>
          </cell>
          <cell r="AC3">
            <v>1326.31</v>
          </cell>
          <cell r="AD3">
            <v>537.29999999999995</v>
          </cell>
          <cell r="AE3">
            <v>541.19999999999993</v>
          </cell>
          <cell r="AF3">
            <v>3.8999999999999773</v>
          </cell>
          <cell r="AG3">
            <v>126</v>
          </cell>
          <cell r="AI3">
            <v>69.879999999999882</v>
          </cell>
          <cell r="AK3">
            <v>531.99</v>
          </cell>
          <cell r="AL3">
            <v>9.2099999999999991</v>
          </cell>
          <cell r="AM3">
            <v>541.20000000000005</v>
          </cell>
          <cell r="AN3">
            <v>3.9000000000000909</v>
          </cell>
          <cell r="AO3">
            <v>1.701773835920177E-2</v>
          </cell>
        </row>
        <row r="4">
          <cell r="A4">
            <v>46206</v>
          </cell>
          <cell r="C4">
            <v>103.8</v>
          </cell>
          <cell r="L4">
            <v>238.3</v>
          </cell>
          <cell r="M4">
            <v>330.6</v>
          </cell>
          <cell r="O4">
            <v>1288.7</v>
          </cell>
          <cell r="P4">
            <v>1961.4</v>
          </cell>
          <cell r="Q4">
            <v>1294</v>
          </cell>
          <cell r="R4">
            <v>0</v>
          </cell>
          <cell r="S4">
            <v>0</v>
          </cell>
          <cell r="V4">
            <v>5.2999999999999545</v>
          </cell>
          <cell r="W4">
            <v>1294</v>
          </cell>
          <cell r="AC4">
            <v>1026.0899999999999</v>
          </cell>
          <cell r="AD4">
            <v>568.90000000000009</v>
          </cell>
          <cell r="AE4">
            <v>599.4</v>
          </cell>
          <cell r="AF4">
            <v>30.499999999999886</v>
          </cell>
          <cell r="AG4">
            <v>103</v>
          </cell>
          <cell r="AI4">
            <v>35.799999999999841</v>
          </cell>
          <cell r="AJ4">
            <v>35.799999999999841</v>
          </cell>
          <cell r="AK4">
            <v>589.22000000000014</v>
          </cell>
          <cell r="AL4">
            <v>10.18</v>
          </cell>
          <cell r="AM4">
            <v>599.40000000000009</v>
          </cell>
          <cell r="AN4">
            <v>30.5</v>
          </cell>
          <cell r="AO4">
            <v>1.6983650316983647E-2</v>
          </cell>
        </row>
        <row r="5">
          <cell r="A5">
            <v>46207</v>
          </cell>
          <cell r="P5">
            <v>0</v>
          </cell>
          <cell r="R5">
            <v>0</v>
          </cell>
          <cell r="S5">
            <v>0</v>
          </cell>
          <cell r="V5">
            <v>0</v>
          </cell>
          <cell r="W5">
            <v>0</v>
          </cell>
          <cell r="AD5">
            <v>0</v>
          </cell>
          <cell r="AE5">
            <v>0</v>
          </cell>
          <cell r="AF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 t="e">
            <v>#DIV/0!</v>
          </cell>
        </row>
        <row r="6">
          <cell r="A6">
            <v>46208</v>
          </cell>
          <cell r="C6">
            <v>10</v>
          </cell>
          <cell r="L6">
            <v>73.8</v>
          </cell>
          <cell r="O6">
            <v>223.3</v>
          </cell>
          <cell r="P6">
            <v>307.10000000000002</v>
          </cell>
          <cell r="Q6">
            <v>224.9</v>
          </cell>
          <cell r="R6">
            <v>0</v>
          </cell>
          <cell r="S6">
            <v>0</v>
          </cell>
          <cell r="V6">
            <v>1.5999999999999943</v>
          </cell>
          <cell r="AD6">
            <v>73.8</v>
          </cell>
          <cell r="AE6">
            <v>73.8</v>
          </cell>
          <cell r="AF6">
            <v>0</v>
          </cell>
          <cell r="AG6">
            <v>10</v>
          </cell>
          <cell r="AH6">
            <v>0</v>
          </cell>
          <cell r="AI6">
            <v>1.5999999999999943</v>
          </cell>
          <cell r="AJ6">
            <v>1.5999999999999943</v>
          </cell>
          <cell r="AK6">
            <v>72.55</v>
          </cell>
          <cell r="AL6">
            <v>1.25</v>
          </cell>
          <cell r="AM6">
            <v>73.8</v>
          </cell>
          <cell r="AN6">
            <v>0</v>
          </cell>
          <cell r="AO6">
            <v>1.6937669376693769E-2</v>
          </cell>
        </row>
        <row r="7">
          <cell r="A7">
            <v>46209</v>
          </cell>
          <cell r="C7">
            <v>122.6</v>
          </cell>
          <cell r="L7">
            <v>41</v>
          </cell>
          <cell r="O7">
            <v>931.4</v>
          </cell>
          <cell r="P7">
            <v>1095</v>
          </cell>
          <cell r="Q7">
            <v>947.44</v>
          </cell>
          <cell r="R7">
            <v>0</v>
          </cell>
          <cell r="S7">
            <v>0</v>
          </cell>
          <cell r="U7">
            <v>1004</v>
          </cell>
          <cell r="V7">
            <v>16.040000000000077</v>
          </cell>
          <cell r="AC7">
            <v>1511.81</v>
          </cell>
          <cell r="AD7">
            <v>41</v>
          </cell>
          <cell r="AE7">
            <v>40</v>
          </cell>
          <cell r="AF7">
            <v>-1</v>
          </cell>
          <cell r="AG7">
            <v>122.6</v>
          </cell>
          <cell r="AH7">
            <v>0</v>
          </cell>
          <cell r="AI7">
            <v>15.040000000000077</v>
          </cell>
          <cell r="AK7">
            <v>39.32</v>
          </cell>
          <cell r="AL7">
            <v>0.68</v>
          </cell>
          <cell r="AM7">
            <v>40</v>
          </cell>
          <cell r="AN7">
            <v>-1</v>
          </cell>
          <cell r="AO7">
            <v>1.7000000000000001E-2</v>
          </cell>
        </row>
        <row r="8">
          <cell r="A8">
            <v>46210</v>
          </cell>
          <cell r="C8">
            <v>147.80000000000001</v>
          </cell>
          <cell r="L8">
            <v>156.5</v>
          </cell>
          <cell r="M8">
            <v>57.8</v>
          </cell>
          <cell r="O8">
            <v>1100.95</v>
          </cell>
          <cell r="P8">
            <v>1463.0500000000002</v>
          </cell>
          <cell r="Q8">
            <v>1138.8</v>
          </cell>
          <cell r="R8">
            <v>0</v>
          </cell>
          <cell r="S8">
            <v>0</v>
          </cell>
          <cell r="V8">
            <v>37.849999999999909</v>
          </cell>
          <cell r="AC8">
            <v>960.79</v>
          </cell>
          <cell r="AD8">
            <v>214.3</v>
          </cell>
          <cell r="AE8">
            <v>214.20000000000005</v>
          </cell>
          <cell r="AF8">
            <v>-9.9999999999965894E-2</v>
          </cell>
          <cell r="AG8">
            <v>146</v>
          </cell>
          <cell r="AH8">
            <v>-1.8000000000000114</v>
          </cell>
          <cell r="AI8">
            <v>35.949999999999932</v>
          </cell>
          <cell r="AJ8">
            <v>35.949999999999932</v>
          </cell>
          <cell r="AK8">
            <v>210.54</v>
          </cell>
          <cell r="AL8">
            <v>3.6599999999999997</v>
          </cell>
          <cell r="AM8">
            <v>214.2</v>
          </cell>
          <cell r="AN8">
            <v>-0.10000000000002274</v>
          </cell>
          <cell r="AO8">
            <v>1.7086834733893556E-2</v>
          </cell>
        </row>
        <row r="9">
          <cell r="A9">
            <v>46211</v>
          </cell>
          <cell r="C9">
            <v>138.80000000000001</v>
          </cell>
          <cell r="L9">
            <v>148.80000000000001</v>
          </cell>
          <cell r="M9">
            <v>257.39999999999998</v>
          </cell>
          <cell r="O9">
            <v>1028.6500000000001</v>
          </cell>
          <cell r="P9">
            <v>1573.65</v>
          </cell>
          <cell r="Q9">
            <v>1080</v>
          </cell>
          <cell r="R9">
            <v>0</v>
          </cell>
          <cell r="S9">
            <v>0</v>
          </cell>
          <cell r="V9">
            <v>51.349999999999909</v>
          </cell>
          <cell r="W9">
            <v>1178.8600000000004</v>
          </cell>
          <cell r="AB9">
            <v>152.18</v>
          </cell>
          <cell r="AC9">
            <v>1132.28</v>
          </cell>
          <cell r="AD9">
            <v>406.2</v>
          </cell>
          <cell r="AE9">
            <v>406.2</v>
          </cell>
          <cell r="AF9">
            <v>0</v>
          </cell>
          <cell r="AG9">
            <v>138</v>
          </cell>
          <cell r="AH9">
            <v>-0.80000000000001137</v>
          </cell>
          <cell r="AI9">
            <v>50.549999999999898</v>
          </cell>
          <cell r="AJ9">
            <v>50.549999999999898</v>
          </cell>
          <cell r="AK9">
            <v>399.3</v>
          </cell>
          <cell r="AL9">
            <v>6.9</v>
          </cell>
          <cell r="AM9">
            <v>406.2</v>
          </cell>
          <cell r="AN9">
            <v>0</v>
          </cell>
          <cell r="AO9">
            <v>1.6986706056129987E-2</v>
          </cell>
        </row>
        <row r="10">
          <cell r="A10">
            <v>46212</v>
          </cell>
          <cell r="C10">
            <v>133.1</v>
          </cell>
          <cell r="K10">
            <v>5.6</v>
          </cell>
          <cell r="M10">
            <v>149.9</v>
          </cell>
          <cell r="O10">
            <v>1495.6</v>
          </cell>
          <cell r="P10">
            <v>1784.1999999999998</v>
          </cell>
          <cell r="Q10">
            <v>1394.8</v>
          </cell>
          <cell r="R10">
            <v>0</v>
          </cell>
          <cell r="S10">
            <v>0</v>
          </cell>
          <cell r="V10">
            <v>-100.79999999999995</v>
          </cell>
          <cell r="W10">
            <v>7.5399999999999636</v>
          </cell>
          <cell r="AB10">
            <v>19.13</v>
          </cell>
          <cell r="AC10">
            <v>103.77</v>
          </cell>
          <cell r="AD10">
            <v>155.5</v>
          </cell>
          <cell r="AE10">
            <v>249</v>
          </cell>
          <cell r="AF10">
            <v>93.5</v>
          </cell>
          <cell r="AG10">
            <v>133</v>
          </cell>
          <cell r="AH10">
            <v>-9.9999999999994316E-2</v>
          </cell>
          <cell r="AI10">
            <v>-7.3999999999999488</v>
          </cell>
          <cell r="AK10">
            <v>244.76999999999998</v>
          </cell>
          <cell r="AL10">
            <v>4.2299999999999995</v>
          </cell>
          <cell r="AM10">
            <v>248.99999999999997</v>
          </cell>
          <cell r="AN10">
            <v>93.499999999999972</v>
          </cell>
          <cell r="AO10">
            <v>1.6987951807228917E-2</v>
          </cell>
        </row>
        <row r="11">
          <cell r="A11">
            <v>46213</v>
          </cell>
          <cell r="C11">
            <v>88.1</v>
          </cell>
          <cell r="L11">
            <v>756.4</v>
          </cell>
          <cell r="M11">
            <v>357.4</v>
          </cell>
          <cell r="O11">
            <v>959.7</v>
          </cell>
          <cell r="P11">
            <v>2161.6000000000004</v>
          </cell>
          <cell r="Q11">
            <v>1030.5</v>
          </cell>
          <cell r="R11">
            <v>0</v>
          </cell>
          <cell r="S11">
            <v>0</v>
          </cell>
          <cell r="V11">
            <v>70.799999999999955</v>
          </cell>
          <cell r="W11">
            <v>1030.5</v>
          </cell>
          <cell r="AC11">
            <v>1387.26</v>
          </cell>
          <cell r="AD11">
            <v>1113.8</v>
          </cell>
          <cell r="AE11">
            <v>1113.8</v>
          </cell>
          <cell r="AF11">
            <v>0</v>
          </cell>
          <cell r="AG11">
            <v>100</v>
          </cell>
          <cell r="AH11">
            <v>11.900000000000006</v>
          </cell>
          <cell r="AI11">
            <v>82.69999999999996</v>
          </cell>
          <cell r="AK11">
            <v>1094.8599999999999</v>
          </cell>
          <cell r="AL11">
            <v>18.940000000000001</v>
          </cell>
          <cell r="AM11">
            <v>1113.8</v>
          </cell>
          <cell r="AN11">
            <v>0</v>
          </cell>
          <cell r="AO11">
            <v>1.7004848267193395E-2</v>
          </cell>
        </row>
        <row r="12">
          <cell r="A12">
            <v>46214</v>
          </cell>
          <cell r="K12">
            <v>5.3</v>
          </cell>
          <cell r="O12">
            <v>208.2</v>
          </cell>
          <cell r="P12">
            <v>213.5</v>
          </cell>
          <cell r="Q12">
            <v>209.7</v>
          </cell>
          <cell r="R12">
            <v>0</v>
          </cell>
          <cell r="S12">
            <v>0</v>
          </cell>
          <cell r="V12">
            <v>1.5</v>
          </cell>
          <cell r="W12">
            <v>209.7</v>
          </cell>
          <cell r="AD12">
            <v>5.3</v>
          </cell>
          <cell r="AE12">
            <v>0</v>
          </cell>
          <cell r="AF12">
            <v>-5.3</v>
          </cell>
          <cell r="AG12">
            <v>5.3</v>
          </cell>
          <cell r="AH12">
            <v>5.3</v>
          </cell>
          <cell r="AI12">
            <v>1.5</v>
          </cell>
          <cell r="AJ12">
            <v>1.5</v>
          </cell>
          <cell r="AK12">
            <v>0</v>
          </cell>
          <cell r="AL12">
            <v>0</v>
          </cell>
          <cell r="AM12">
            <v>0</v>
          </cell>
          <cell r="AN12">
            <v>-5.3</v>
          </cell>
          <cell r="AO12" t="e">
            <v>#DIV/0!</v>
          </cell>
        </row>
        <row r="13">
          <cell r="A13">
            <v>46215</v>
          </cell>
          <cell r="C13">
            <v>25.2</v>
          </cell>
          <cell r="L13">
            <v>94.4</v>
          </cell>
          <cell r="O13">
            <v>163.5</v>
          </cell>
          <cell r="P13">
            <v>283.10000000000002</v>
          </cell>
          <cell r="Q13">
            <v>170.9</v>
          </cell>
          <cell r="R13">
            <v>0</v>
          </cell>
          <cell r="S13">
            <v>0</v>
          </cell>
          <cell r="V13">
            <v>7.4000000000000057</v>
          </cell>
          <cell r="AD13">
            <v>94.4</v>
          </cell>
          <cell r="AE13">
            <v>94.4</v>
          </cell>
          <cell r="AF13">
            <v>0</v>
          </cell>
          <cell r="AG13">
            <v>25</v>
          </cell>
          <cell r="AH13">
            <v>-0.19999999999999929</v>
          </cell>
          <cell r="AI13">
            <v>7.2000000000000064</v>
          </cell>
          <cell r="AK13">
            <v>92.8</v>
          </cell>
          <cell r="AL13">
            <v>1.6</v>
          </cell>
          <cell r="AM13">
            <v>94.399999999999991</v>
          </cell>
          <cell r="AN13">
            <v>0</v>
          </cell>
          <cell r="AO13">
            <v>1.6949152542372885E-2</v>
          </cell>
        </row>
        <row r="14">
          <cell r="A14">
            <v>46216</v>
          </cell>
          <cell r="C14">
            <v>117.2</v>
          </cell>
          <cell r="L14">
            <v>138.30000000000001</v>
          </cell>
          <cell r="M14">
            <v>53.5</v>
          </cell>
          <cell r="O14">
            <v>1101.7</v>
          </cell>
          <cell r="P14">
            <v>1410.7</v>
          </cell>
          <cell r="Q14">
            <v>1146.76</v>
          </cell>
          <cell r="R14">
            <v>0</v>
          </cell>
          <cell r="S14">
            <v>0</v>
          </cell>
          <cell r="V14">
            <v>45.059999999999945</v>
          </cell>
          <cell r="AB14">
            <v>18.13</v>
          </cell>
          <cell r="AC14">
            <v>1403.63</v>
          </cell>
          <cell r="AD14">
            <v>191.8</v>
          </cell>
          <cell r="AE14">
            <v>252.2</v>
          </cell>
          <cell r="AF14">
            <v>60.399999999999977</v>
          </cell>
          <cell r="AG14">
            <v>117.2</v>
          </cell>
          <cell r="AH14">
            <v>0</v>
          </cell>
          <cell r="AI14">
            <v>105.45999999999992</v>
          </cell>
          <cell r="AK14">
            <v>247.92</v>
          </cell>
          <cell r="AL14">
            <v>4.28</v>
          </cell>
          <cell r="AM14">
            <v>252.2</v>
          </cell>
          <cell r="AN14">
            <v>60.399999999999977</v>
          </cell>
          <cell r="AO14">
            <v>1.6970658207771612E-2</v>
          </cell>
        </row>
        <row r="15">
          <cell r="A15">
            <v>46217</v>
          </cell>
          <cell r="C15">
            <v>153.19999999999999</v>
          </cell>
          <cell r="L15">
            <v>122</v>
          </cell>
          <cell r="M15">
            <v>77</v>
          </cell>
          <cell r="O15">
            <v>1160</v>
          </cell>
          <cell r="P15">
            <v>1512.2</v>
          </cell>
          <cell r="Q15">
            <v>1221.3</v>
          </cell>
          <cell r="R15">
            <v>0</v>
          </cell>
          <cell r="S15">
            <v>0</v>
          </cell>
          <cell r="V15">
            <v>61.299999999999955</v>
          </cell>
          <cell r="AC15">
            <v>1140.23</v>
          </cell>
          <cell r="AD15">
            <v>199</v>
          </cell>
          <cell r="AE15">
            <v>199</v>
          </cell>
          <cell r="AF15">
            <v>0</v>
          </cell>
          <cell r="AG15">
            <v>150</v>
          </cell>
          <cell r="AH15">
            <v>-3.1999999999999886</v>
          </cell>
          <cell r="AI15">
            <v>58.099999999999966</v>
          </cell>
          <cell r="AK15">
            <v>195.62</v>
          </cell>
          <cell r="AL15">
            <v>3.3800000000000003</v>
          </cell>
          <cell r="AM15">
            <v>199</v>
          </cell>
          <cell r="AN15">
            <v>0</v>
          </cell>
          <cell r="AO15">
            <v>1.6984924623115578E-2</v>
          </cell>
        </row>
        <row r="16">
          <cell r="A16">
            <v>46218</v>
          </cell>
          <cell r="C16">
            <v>154.9</v>
          </cell>
          <cell r="L16">
            <v>60</v>
          </cell>
          <cell r="M16">
            <v>114.3</v>
          </cell>
          <cell r="O16">
            <v>968.8</v>
          </cell>
          <cell r="P16">
            <v>1298</v>
          </cell>
          <cell r="Q16">
            <v>1065.7</v>
          </cell>
          <cell r="R16">
            <v>0</v>
          </cell>
          <cell r="S16">
            <v>0</v>
          </cell>
          <cell r="V16">
            <v>96.900000000000091</v>
          </cell>
          <cell r="W16">
            <v>1324.46</v>
          </cell>
          <cell r="AB16">
            <v>12</v>
          </cell>
          <cell r="AC16">
            <v>1214.5</v>
          </cell>
          <cell r="AD16">
            <v>174.3</v>
          </cell>
          <cell r="AE16">
            <v>394.29999999999995</v>
          </cell>
          <cell r="AF16">
            <v>219.99999999999994</v>
          </cell>
          <cell r="AG16">
            <v>150</v>
          </cell>
          <cell r="AH16">
            <v>-4.9000000000000057</v>
          </cell>
          <cell r="AI16">
            <v>312</v>
          </cell>
          <cell r="AJ16">
            <v>312</v>
          </cell>
          <cell r="AK16">
            <v>387.6</v>
          </cell>
          <cell r="AL16">
            <v>6.7</v>
          </cell>
          <cell r="AM16">
            <v>394.3</v>
          </cell>
          <cell r="AN16">
            <v>220</v>
          </cell>
          <cell r="AO16">
            <v>1.6992137966015723E-2</v>
          </cell>
        </row>
        <row r="17">
          <cell r="A17">
            <v>46219</v>
          </cell>
          <cell r="C17">
            <v>119</v>
          </cell>
          <cell r="L17">
            <v>74</v>
          </cell>
          <cell r="M17">
            <v>170.7</v>
          </cell>
          <cell r="O17">
            <v>1009.9</v>
          </cell>
          <cell r="P17">
            <v>1373.6</v>
          </cell>
          <cell r="Q17">
            <v>1075.3599999999999</v>
          </cell>
          <cell r="R17">
            <v>0</v>
          </cell>
          <cell r="S17">
            <v>0</v>
          </cell>
          <cell r="V17">
            <v>65.459999999999923</v>
          </cell>
          <cell r="W17">
            <v>6.1499999999998636</v>
          </cell>
          <cell r="AC17">
            <v>1059.6300000000001</v>
          </cell>
          <cell r="AD17">
            <v>244.7</v>
          </cell>
          <cell r="AE17">
            <v>244.70000000000002</v>
          </cell>
          <cell r="AF17">
            <v>0</v>
          </cell>
          <cell r="AG17">
            <v>119</v>
          </cell>
          <cell r="AH17">
            <v>0</v>
          </cell>
          <cell r="AI17">
            <v>65.459999999999923</v>
          </cell>
          <cell r="AJ17">
            <v>65.459999999999923</v>
          </cell>
          <cell r="AK17">
            <v>240.54000000000002</v>
          </cell>
          <cell r="AL17">
            <v>4.16</v>
          </cell>
          <cell r="AM17">
            <v>244.70000000000002</v>
          </cell>
          <cell r="AN17">
            <v>0</v>
          </cell>
          <cell r="AO17">
            <v>1.7000408663669798E-2</v>
          </cell>
        </row>
        <row r="18">
          <cell r="A18">
            <v>46220</v>
          </cell>
          <cell r="C18">
            <v>98.8</v>
          </cell>
          <cell r="L18">
            <v>810.1</v>
          </cell>
          <cell r="O18">
            <v>1130.2</v>
          </cell>
          <cell r="P18">
            <v>2039.1</v>
          </cell>
          <cell r="Q18">
            <v>1164.0999999999999</v>
          </cell>
          <cell r="R18">
            <v>0</v>
          </cell>
          <cell r="S18">
            <v>0</v>
          </cell>
          <cell r="V18">
            <v>33.899999999999864</v>
          </cell>
          <cell r="W18">
            <v>1164.0999999999999</v>
          </cell>
          <cell r="AC18">
            <v>1069.21</v>
          </cell>
          <cell r="AD18">
            <v>810.1</v>
          </cell>
          <cell r="AE18">
            <v>810.09999999999991</v>
          </cell>
          <cell r="AF18">
            <v>0</v>
          </cell>
          <cell r="AG18">
            <v>98</v>
          </cell>
          <cell r="AH18">
            <v>-0.79999999999999716</v>
          </cell>
          <cell r="AI18">
            <v>33.099999999999866</v>
          </cell>
          <cell r="AK18">
            <v>796.32</v>
          </cell>
          <cell r="AL18">
            <v>13.78</v>
          </cell>
          <cell r="AM18">
            <v>810.1</v>
          </cell>
          <cell r="AN18">
            <v>0</v>
          </cell>
          <cell r="AO18">
            <v>1.7010245648685345E-2</v>
          </cell>
        </row>
        <row r="19">
          <cell r="A19">
            <v>46221</v>
          </cell>
          <cell r="C19">
            <v>20</v>
          </cell>
          <cell r="L19">
            <v>44.1</v>
          </cell>
          <cell r="O19">
            <v>104.4</v>
          </cell>
          <cell r="P19">
            <v>168.5</v>
          </cell>
          <cell r="Q19">
            <v>140.19999999999999</v>
          </cell>
          <cell r="R19">
            <v>0</v>
          </cell>
          <cell r="S19">
            <v>0</v>
          </cell>
          <cell r="V19">
            <v>35.799999999999983</v>
          </cell>
          <cell r="W19">
            <v>140.19999999999999</v>
          </cell>
          <cell r="AA19">
            <v>204</v>
          </cell>
          <cell r="AD19">
            <v>44.1</v>
          </cell>
          <cell r="AE19">
            <v>44.1</v>
          </cell>
          <cell r="AF19">
            <v>0</v>
          </cell>
          <cell r="AG19">
            <v>20</v>
          </cell>
          <cell r="AH19">
            <v>0</v>
          </cell>
          <cell r="AI19">
            <v>35.799999999999983</v>
          </cell>
          <cell r="AK19">
            <v>43.35</v>
          </cell>
          <cell r="AL19">
            <v>0.75</v>
          </cell>
          <cell r="AM19">
            <v>44.1</v>
          </cell>
          <cell r="AN19">
            <v>0</v>
          </cell>
          <cell r="AO19">
            <v>1.7006802721088433E-2</v>
          </cell>
        </row>
        <row r="20">
          <cell r="A20">
            <v>46222</v>
          </cell>
          <cell r="D20">
            <v>13.4</v>
          </cell>
          <cell r="E20">
            <v>43.3</v>
          </cell>
          <cell r="F20">
            <v>12.8</v>
          </cell>
          <cell r="G20">
            <v>818.25</v>
          </cell>
          <cell r="H20">
            <v>38.6</v>
          </cell>
          <cell r="P20">
            <v>926.35</v>
          </cell>
          <cell r="Q20">
            <v>11.2</v>
          </cell>
          <cell r="R20">
            <v>912.95</v>
          </cell>
          <cell r="S20">
            <v>0</v>
          </cell>
          <cell r="V20">
            <v>11.2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  <cell r="AI20">
            <v>11.2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 t="e">
            <v>#DIV/0!</v>
          </cell>
        </row>
        <row r="21">
          <cell r="A21">
            <v>46223</v>
          </cell>
          <cell r="C21">
            <v>87.1</v>
          </cell>
          <cell r="D21">
            <v>80.7</v>
          </cell>
          <cell r="F21">
            <v>1.3</v>
          </cell>
          <cell r="G21">
            <v>548.5</v>
          </cell>
          <cell r="H21">
            <v>167.5</v>
          </cell>
          <cell r="O21">
            <v>490.7</v>
          </cell>
          <cell r="P21">
            <v>1375.8</v>
          </cell>
          <cell r="Q21">
            <v>509.3</v>
          </cell>
          <cell r="R21">
            <v>717.3</v>
          </cell>
          <cell r="S21">
            <v>0</v>
          </cell>
          <cell r="U21" t="str">
            <v>2,60</v>
          </cell>
          <cell r="V21">
            <v>18.600000000000023</v>
          </cell>
          <cell r="Z21">
            <v>133.37</v>
          </cell>
          <cell r="AB21">
            <v>6.87</v>
          </cell>
          <cell r="AC21">
            <v>1308.28</v>
          </cell>
          <cell r="AD21">
            <v>0</v>
          </cell>
          <cell r="AE21">
            <v>0</v>
          </cell>
          <cell r="AF21">
            <v>0</v>
          </cell>
          <cell r="AG21">
            <v>167</v>
          </cell>
          <cell r="AH21">
            <v>79.900000000000006</v>
          </cell>
          <cell r="AI21">
            <v>98.500000000000028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 t="e">
            <v>#DIV/0!</v>
          </cell>
        </row>
        <row r="22">
          <cell r="A22">
            <v>46224</v>
          </cell>
          <cell r="C22">
            <v>112.7</v>
          </cell>
          <cell r="D22">
            <v>66.099999999999994</v>
          </cell>
          <cell r="E22">
            <v>2.2000000000000002</v>
          </cell>
          <cell r="F22">
            <v>59.4</v>
          </cell>
          <cell r="G22">
            <v>507.7</v>
          </cell>
          <cell r="H22">
            <v>81.5</v>
          </cell>
          <cell r="O22">
            <v>568.29999999999995</v>
          </cell>
          <cell r="P22">
            <v>1397.9</v>
          </cell>
          <cell r="Q22">
            <v>625.9</v>
          </cell>
          <cell r="R22">
            <v>650.79999999999995</v>
          </cell>
          <cell r="S22">
            <v>0</v>
          </cell>
          <cell r="U22">
            <v>59.4</v>
          </cell>
          <cell r="V22">
            <v>57.600000000000023</v>
          </cell>
          <cell r="Z22">
            <v>1107.75</v>
          </cell>
          <cell r="AC22">
            <v>506.23</v>
          </cell>
          <cell r="AD22">
            <v>0</v>
          </cell>
          <cell r="AE22">
            <v>0</v>
          </cell>
          <cell r="AF22">
            <v>0</v>
          </cell>
          <cell r="AG22">
            <v>178</v>
          </cell>
          <cell r="AH22">
            <v>65.3</v>
          </cell>
          <cell r="AI22">
            <v>122.90000000000002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 t="e">
            <v>#DIV/0!</v>
          </cell>
        </row>
        <row r="23">
          <cell r="A23">
            <v>46225</v>
          </cell>
          <cell r="C23">
            <v>133.30000000000001</v>
          </cell>
          <cell r="D23">
            <v>34</v>
          </cell>
          <cell r="E23">
            <v>26.4</v>
          </cell>
          <cell r="F23">
            <v>3</v>
          </cell>
          <cell r="G23">
            <v>927.35</v>
          </cell>
          <cell r="H23">
            <v>143.1</v>
          </cell>
          <cell r="O23">
            <v>776.9</v>
          </cell>
          <cell r="P23">
            <v>2044.0499999999997</v>
          </cell>
          <cell r="Q23">
            <v>819.4</v>
          </cell>
          <cell r="R23">
            <v>1099.8499999999999</v>
          </cell>
          <cell r="S23">
            <v>0</v>
          </cell>
          <cell r="V23">
            <v>42.5</v>
          </cell>
          <cell r="W23">
            <v>524.41000000000008</v>
          </cell>
          <cell r="Z23">
            <v>613.58000000000004</v>
          </cell>
          <cell r="AB23">
            <v>32.15</v>
          </cell>
          <cell r="AC23">
            <v>621.99</v>
          </cell>
          <cell r="AD23">
            <v>0</v>
          </cell>
          <cell r="AE23">
            <v>0</v>
          </cell>
          <cell r="AF23">
            <v>0</v>
          </cell>
          <cell r="AG23">
            <v>167</v>
          </cell>
          <cell r="AH23">
            <v>33.699999999999989</v>
          </cell>
          <cell r="AI23">
            <v>76.199999999999989</v>
          </cell>
          <cell r="AJ23">
            <v>76.199999999999989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 t="e">
            <v>#DIV/0!</v>
          </cell>
        </row>
        <row r="24">
          <cell r="A24">
            <v>46226</v>
          </cell>
          <cell r="C24">
            <v>100.1</v>
          </cell>
          <cell r="D24">
            <v>21.8</v>
          </cell>
          <cell r="G24">
            <v>655.05999999999995</v>
          </cell>
          <cell r="H24">
            <v>119.6</v>
          </cell>
          <cell r="O24">
            <v>779.8</v>
          </cell>
          <cell r="P24">
            <v>1676.36</v>
          </cell>
          <cell r="Q24">
            <v>869</v>
          </cell>
          <cell r="R24">
            <v>774.66</v>
          </cell>
          <cell r="S24">
            <v>0</v>
          </cell>
          <cell r="V24">
            <v>89.200000000000045</v>
          </cell>
          <cell r="W24">
            <v>4.5</v>
          </cell>
          <cell r="Z24">
            <v>1065.3599999999999</v>
          </cell>
          <cell r="AB24">
            <v>51.14</v>
          </cell>
          <cell r="AC24">
            <v>814.39</v>
          </cell>
          <cell r="AD24">
            <v>0</v>
          </cell>
          <cell r="AE24">
            <v>0</v>
          </cell>
          <cell r="AF24">
            <v>0</v>
          </cell>
          <cell r="AG24">
            <v>121</v>
          </cell>
          <cell r="AH24">
            <v>20.900000000000006</v>
          </cell>
          <cell r="AI24">
            <v>110.10000000000005</v>
          </cell>
          <cell r="AJ24">
            <v>110.10000000000005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 t="e">
            <v>#DIV/0!</v>
          </cell>
        </row>
        <row r="25">
          <cell r="A25">
            <v>46227</v>
          </cell>
          <cell r="C25">
            <v>99.8</v>
          </cell>
          <cell r="D25">
            <v>14.5</v>
          </cell>
          <cell r="G25">
            <v>1774.75</v>
          </cell>
          <cell r="H25">
            <v>91.3</v>
          </cell>
          <cell r="O25">
            <v>582.79999999999995</v>
          </cell>
          <cell r="P25">
            <v>2563.1499999999996</v>
          </cell>
          <cell r="Q25">
            <v>601.75</v>
          </cell>
          <cell r="R25">
            <v>1866.05</v>
          </cell>
          <cell r="S25">
            <v>0</v>
          </cell>
          <cell r="V25">
            <v>18.950000000000045</v>
          </cell>
          <cell r="W25">
            <v>601.75</v>
          </cell>
          <cell r="Z25">
            <v>451.66</v>
          </cell>
          <cell r="AC25">
            <v>864.5</v>
          </cell>
          <cell r="AD25">
            <v>0</v>
          </cell>
          <cell r="AE25">
            <v>0</v>
          </cell>
          <cell r="AF25">
            <v>0</v>
          </cell>
          <cell r="AG25">
            <v>113</v>
          </cell>
          <cell r="AH25">
            <v>13.200000000000003</v>
          </cell>
          <cell r="AI25">
            <v>32.150000000000048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 t="e">
            <v>#DIV/0!</v>
          </cell>
        </row>
        <row r="26">
          <cell r="A26">
            <v>46228</v>
          </cell>
          <cell r="P26">
            <v>0</v>
          </cell>
          <cell r="R26">
            <v>0</v>
          </cell>
          <cell r="S26">
            <v>0</v>
          </cell>
          <cell r="V26">
            <v>0</v>
          </cell>
          <cell r="W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 t="e">
            <v>#DIV/0!</v>
          </cell>
        </row>
        <row r="27">
          <cell r="A27">
            <v>46229</v>
          </cell>
          <cell r="C27">
            <v>5.4</v>
          </cell>
          <cell r="D27">
            <v>13.1</v>
          </cell>
          <cell r="E27">
            <v>39</v>
          </cell>
          <cell r="G27">
            <v>70.2</v>
          </cell>
          <cell r="H27">
            <v>41.4</v>
          </cell>
          <cell r="P27">
            <v>169.1</v>
          </cell>
          <cell r="R27">
            <v>150.6</v>
          </cell>
          <cell r="S27">
            <v>0</v>
          </cell>
          <cell r="V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13.1</v>
          </cell>
          <cell r="AH27">
            <v>7.6999999999999993</v>
          </cell>
          <cell r="AI27">
            <v>7.6999999999999993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 t="e">
            <v>#DIV/0!</v>
          </cell>
        </row>
        <row r="28">
          <cell r="A28">
            <v>46230</v>
          </cell>
          <cell r="C28">
            <v>132.6</v>
          </cell>
          <cell r="E28">
            <v>9.8000000000000007</v>
          </cell>
          <cell r="G28">
            <v>363.31</v>
          </cell>
          <cell r="H28">
            <v>1</v>
          </cell>
          <cell r="O28">
            <v>827.3</v>
          </cell>
          <cell r="P28">
            <v>1334.01</v>
          </cell>
          <cell r="Q28">
            <v>874.6</v>
          </cell>
          <cell r="R28">
            <v>374.11</v>
          </cell>
          <cell r="S28">
            <v>0</v>
          </cell>
          <cell r="V28">
            <v>47.300000000000068</v>
          </cell>
          <cell r="Z28">
            <v>2297.31</v>
          </cell>
          <cell r="AB28">
            <v>23.24</v>
          </cell>
          <cell r="AC28">
            <v>598.14</v>
          </cell>
          <cell r="AD28">
            <v>0</v>
          </cell>
          <cell r="AE28">
            <v>0</v>
          </cell>
          <cell r="AF28">
            <v>0</v>
          </cell>
          <cell r="AG28">
            <v>132</v>
          </cell>
          <cell r="AH28">
            <v>-0.59999999999999432</v>
          </cell>
          <cell r="AI28">
            <v>46.700000000000074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 t="e">
            <v>#DIV/0!</v>
          </cell>
        </row>
        <row r="29">
          <cell r="A29">
            <v>46231</v>
          </cell>
          <cell r="C29">
            <v>111.9</v>
          </cell>
          <cell r="D29">
            <v>22.32</v>
          </cell>
          <cell r="E29">
            <v>25</v>
          </cell>
          <cell r="G29">
            <v>191.4</v>
          </cell>
          <cell r="H29">
            <v>14.5</v>
          </cell>
          <cell r="I29">
            <v>16</v>
          </cell>
          <cell r="O29">
            <v>970.9</v>
          </cell>
          <cell r="P29">
            <v>1352.02</v>
          </cell>
          <cell r="Q29">
            <v>1017.1</v>
          </cell>
          <cell r="R29">
            <v>230.9</v>
          </cell>
          <cell r="S29">
            <v>0</v>
          </cell>
          <cell r="U29">
            <v>22.45</v>
          </cell>
          <cell r="V29">
            <v>46.200000000000045</v>
          </cell>
          <cell r="AC29">
            <v>869.35</v>
          </cell>
          <cell r="AD29">
            <v>0</v>
          </cell>
          <cell r="AE29">
            <v>0</v>
          </cell>
          <cell r="AF29">
            <v>0</v>
          </cell>
          <cell r="AG29">
            <v>133</v>
          </cell>
          <cell r="AH29">
            <v>21.099999999999994</v>
          </cell>
          <cell r="AI29">
            <v>67.30000000000004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 t="e">
            <v>#DIV/0!</v>
          </cell>
        </row>
        <row r="30">
          <cell r="A30">
            <v>46232</v>
          </cell>
          <cell r="C30">
            <v>63.5</v>
          </cell>
          <cell r="D30">
            <v>59</v>
          </cell>
          <cell r="E30">
            <v>13.2</v>
          </cell>
          <cell r="G30">
            <v>561.24</v>
          </cell>
          <cell r="H30">
            <v>163.19999999999999</v>
          </cell>
          <cell r="O30">
            <v>473</v>
          </cell>
          <cell r="P30">
            <v>1333.14</v>
          </cell>
          <cell r="Q30">
            <v>508.5</v>
          </cell>
          <cell r="R30">
            <v>737.6400000000001</v>
          </cell>
          <cell r="S30">
            <v>0</v>
          </cell>
          <cell r="V30">
            <v>35.5</v>
          </cell>
          <cell r="W30">
            <v>880.45</v>
          </cell>
          <cell r="Z30">
            <v>596.98</v>
          </cell>
          <cell r="AC30">
            <v>1011.25</v>
          </cell>
          <cell r="AD30">
            <v>0</v>
          </cell>
          <cell r="AE30">
            <v>0</v>
          </cell>
          <cell r="AF30">
            <v>0</v>
          </cell>
          <cell r="AG30">
            <v>119</v>
          </cell>
          <cell r="AH30">
            <v>55.5</v>
          </cell>
          <cell r="AI30">
            <v>91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 t="e">
            <v>#DIV/0!</v>
          </cell>
        </row>
        <row r="31">
          <cell r="A31">
            <v>46233</v>
          </cell>
          <cell r="C31">
            <v>91.4</v>
          </cell>
          <cell r="J31">
            <v>32</v>
          </cell>
          <cell r="M31">
            <v>160.5</v>
          </cell>
          <cell r="O31">
            <v>740.2</v>
          </cell>
          <cell r="P31">
            <v>1024.0999999999999</v>
          </cell>
          <cell r="Q31">
            <v>756</v>
          </cell>
          <cell r="R31">
            <v>0</v>
          </cell>
          <cell r="S31">
            <v>0</v>
          </cell>
          <cell r="V31">
            <v>15.799999999999955</v>
          </cell>
          <cell r="W31">
            <v>-505.5</v>
          </cell>
          <cell r="Z31">
            <v>676.5</v>
          </cell>
          <cell r="AC31">
            <v>505.5</v>
          </cell>
          <cell r="AD31">
            <v>160.5</v>
          </cell>
          <cell r="AE31">
            <v>0</v>
          </cell>
          <cell r="AF31">
            <v>-160.5</v>
          </cell>
          <cell r="AG31">
            <v>90</v>
          </cell>
          <cell r="AH31">
            <v>-1.4000000000000057</v>
          </cell>
          <cell r="AI31">
            <v>-146.10000000000005</v>
          </cell>
          <cell r="AK31">
            <v>0</v>
          </cell>
          <cell r="AL31">
            <v>0</v>
          </cell>
          <cell r="AM31">
            <v>0</v>
          </cell>
          <cell r="AN31">
            <v>-160.5</v>
          </cell>
          <cell r="AO31" t="e">
            <v>#DIV/0!</v>
          </cell>
          <cell r="AP31">
            <v>1.01</v>
          </cell>
        </row>
        <row r="32">
          <cell r="A32">
            <v>46234</v>
          </cell>
          <cell r="C32">
            <v>176.8</v>
          </cell>
          <cell r="D32">
            <v>65.700000000000017</v>
          </cell>
          <cell r="G32">
            <v>1816.6</v>
          </cell>
          <cell r="H32">
            <v>529.4</v>
          </cell>
          <cell r="J32">
            <v>51.2</v>
          </cell>
          <cell r="O32">
            <v>453.9</v>
          </cell>
          <cell r="P32">
            <v>3093.6</v>
          </cell>
          <cell r="Q32">
            <v>473</v>
          </cell>
          <cell r="R32">
            <v>2346</v>
          </cell>
          <cell r="S32">
            <v>0</v>
          </cell>
          <cell r="V32">
            <v>19.100000000000023</v>
          </cell>
          <cell r="W32">
            <v>-751.54</v>
          </cell>
          <cell r="Z32">
            <v>602.36</v>
          </cell>
          <cell r="AC32">
            <v>751.54</v>
          </cell>
          <cell r="AD32">
            <v>0</v>
          </cell>
          <cell r="AE32">
            <v>0</v>
          </cell>
          <cell r="AF32">
            <v>0</v>
          </cell>
          <cell r="AG32">
            <v>200</v>
          </cell>
          <cell r="AH32">
            <v>23.199999999999989</v>
          </cell>
          <cell r="AI32">
            <v>42.300000000000011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 t="e">
            <v>#DIV/0!</v>
          </cell>
          <cell r="AP32">
            <v>1.01</v>
          </cell>
        </row>
        <row r="33">
          <cell r="A33" t="str">
            <v>Total</v>
          </cell>
          <cell r="C33">
            <v>2808.2000000000007</v>
          </cell>
          <cell r="D33">
            <v>390.62</v>
          </cell>
          <cell r="E33">
            <v>158.89999999999998</v>
          </cell>
          <cell r="F33">
            <v>76.5</v>
          </cell>
          <cell r="G33">
            <v>8234.36</v>
          </cell>
          <cell r="H33">
            <v>1391.1</v>
          </cell>
          <cell r="I33">
            <v>16</v>
          </cell>
          <cell r="J33">
            <v>83.2</v>
          </cell>
          <cell r="K33">
            <v>10.899999999999999</v>
          </cell>
          <cell r="L33">
            <v>3100</v>
          </cell>
          <cell r="M33">
            <v>2317.2000000000003</v>
          </cell>
          <cell r="N33">
            <v>0</v>
          </cell>
          <cell r="O33">
            <v>21763.780000000002</v>
          </cell>
          <cell r="P33">
            <v>40350.759999999995</v>
          </cell>
          <cell r="Q33">
            <v>21382.269999999997</v>
          </cell>
          <cell r="R33">
            <v>9860.86</v>
          </cell>
          <cell r="S33">
            <v>0</v>
          </cell>
          <cell r="T33">
            <v>0</v>
          </cell>
          <cell r="U33">
            <v>1085.8500000000001</v>
          </cell>
          <cell r="V33">
            <v>952.08999999999958</v>
          </cell>
          <cell r="W33">
            <v>7095.55</v>
          </cell>
          <cell r="Y33">
            <v>24.09</v>
          </cell>
          <cell r="Z33">
            <v>7544.8699999999981</v>
          </cell>
          <cell r="AA33">
            <v>204</v>
          </cell>
          <cell r="AB33">
            <v>314.84000000000003</v>
          </cell>
          <cell r="AC33">
            <v>22021.71</v>
          </cell>
          <cell r="AD33">
            <v>5428.1</v>
          </cell>
          <cell r="AE33">
            <v>5669.5</v>
          </cell>
          <cell r="AF33">
            <v>241.39999999999964</v>
          </cell>
          <cell r="AG33">
            <v>3134.2000000000003</v>
          </cell>
          <cell r="AH33">
            <v>323.90000000000003</v>
          </cell>
          <cell r="AI33">
            <v>1517.3899999999994</v>
          </cell>
          <cell r="AJ33">
            <v>743.85999999999933</v>
          </cell>
          <cell r="AK33">
            <v>5573.1200000000008</v>
          </cell>
          <cell r="AL33">
            <v>96.38</v>
          </cell>
          <cell r="AM33">
            <v>5669.5</v>
          </cell>
          <cell r="AN33">
            <v>241.40000000000003</v>
          </cell>
        </row>
        <row r="34">
          <cell r="A34" t="str">
            <v>Average</v>
          </cell>
          <cell r="C34">
            <v>104.00740740740743</v>
          </cell>
          <cell r="I34">
            <v>16</v>
          </cell>
          <cell r="J34">
            <v>41.6</v>
          </cell>
          <cell r="K34">
            <v>5.4499999999999993</v>
          </cell>
          <cell r="L34">
            <v>206.66666666666666</v>
          </cell>
          <cell r="M34">
            <v>193.10000000000002</v>
          </cell>
          <cell r="N34" t="e">
            <v>#DIV/0!</v>
          </cell>
          <cell r="O34">
            <v>806.06592592592597</v>
          </cell>
          <cell r="P34">
            <v>1301.6374193548386</v>
          </cell>
          <cell r="AC34">
            <v>639.44000000000233</v>
          </cell>
          <cell r="AK34">
            <v>145.02000000000089</v>
          </cell>
        </row>
        <row r="35">
          <cell r="P35">
            <v>1754.3808695652172</v>
          </cell>
        </row>
        <row r="36">
          <cell r="Q36">
            <v>-381.51000000000568</v>
          </cell>
        </row>
        <row r="37">
          <cell r="M37">
            <v>25699</v>
          </cell>
        </row>
        <row r="38">
          <cell r="M38">
            <v>1100</v>
          </cell>
          <cell r="Q38">
            <v>26296</v>
          </cell>
        </row>
        <row r="39">
          <cell r="M39">
            <v>7800</v>
          </cell>
          <cell r="Q39">
            <v>549</v>
          </cell>
        </row>
        <row r="40">
          <cell r="M40">
            <v>1000</v>
          </cell>
          <cell r="W40">
            <v>46145</v>
          </cell>
          <cell r="AC40" t="str">
            <v>Adyan</v>
          </cell>
          <cell r="AD40">
            <v>185.71</v>
          </cell>
        </row>
        <row r="41">
          <cell r="A41">
            <v>46185</v>
          </cell>
          <cell r="C41">
            <v>29</v>
          </cell>
          <cell r="M41">
            <v>35599</v>
          </cell>
          <cell r="O41">
            <v>107</v>
          </cell>
        </row>
        <row r="43">
          <cell r="A43">
            <v>46185</v>
          </cell>
          <cell r="C43">
            <v>136.69999999999999</v>
          </cell>
          <cell r="L43">
            <v>293.60000000000002</v>
          </cell>
          <cell r="O43">
            <v>1169.7</v>
          </cell>
        </row>
      </sheetData>
      <sheetData sheetId="2"/>
      <sheetData sheetId="3">
        <row r="1">
          <cell r="A1" t="str">
            <v>Date</v>
          </cell>
          <cell r="B1" t="str">
            <v>No Of  Transactions</v>
          </cell>
          <cell r="C1" t="str">
            <v>Cash</v>
          </cell>
          <cell r="D1" t="str">
            <v>Nets</v>
          </cell>
          <cell r="E1" t="str">
            <v>Visa</v>
          </cell>
          <cell r="F1" t="str">
            <v>Master</v>
          </cell>
          <cell r="G1" t="str">
            <v>AMEX</v>
          </cell>
          <cell r="H1" t="str">
            <v>PayNow</v>
          </cell>
          <cell r="I1" t="str">
            <v>Total</v>
          </cell>
          <cell r="J1" t="str">
            <v xml:space="preserve">QASHIER </v>
          </cell>
          <cell r="K1" t="str">
            <v>QASHIER export</v>
          </cell>
          <cell r="L1" t="str">
            <v>OCBC</v>
          </cell>
          <cell r="M1" t="str">
            <v>OCBC Deposit</v>
          </cell>
          <cell r="N1" t="str">
            <v>Qashier Diff</v>
          </cell>
          <cell r="O1" t="str">
            <v>Quasher Fees</v>
          </cell>
          <cell r="Q1" t="str">
            <v>Qashier Dep on OCBC</v>
          </cell>
          <cell r="R1" t="str">
            <v>credit cards - Adyen</v>
          </cell>
          <cell r="S1" t="str">
            <v>OCBC-Adyen Report Amount</v>
          </cell>
          <cell r="T1" t="str">
            <v>Adyen Diff</v>
          </cell>
          <cell r="U1" t="str">
            <v>Cash @Counter</v>
          </cell>
          <cell r="V1" t="str">
            <v>Cash @Counter difference</v>
          </cell>
          <cell r="W1" t="str">
            <v>Total Diff</v>
          </cell>
          <cell r="X1" t="str">
            <v>Cash Extra</v>
          </cell>
          <cell r="Y1" t="str">
            <v>OCBC-Adyen Report payable</v>
          </cell>
          <cell r="Z1" t="str">
            <v>OCBC-Adyen Report Fees</v>
          </cell>
        </row>
        <row r="2">
          <cell r="A2">
            <v>46174</v>
          </cell>
          <cell r="I2">
            <v>0</v>
          </cell>
          <cell r="K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</row>
        <row r="3">
          <cell r="A3">
            <v>46175</v>
          </cell>
          <cell r="C3">
            <v>154.5</v>
          </cell>
          <cell r="E3">
            <v>49.5</v>
          </cell>
          <cell r="F3">
            <v>3.6</v>
          </cell>
          <cell r="H3">
            <v>977.1</v>
          </cell>
          <cell r="I3">
            <v>1184.7</v>
          </cell>
          <cell r="J3">
            <v>1036.7</v>
          </cell>
          <cell r="K3">
            <v>1036.6999999999985</v>
          </cell>
          <cell r="N3">
            <v>59.600000000000023</v>
          </cell>
          <cell r="O3">
            <v>8.9200000000000728</v>
          </cell>
          <cell r="Q3">
            <v>2385.16</v>
          </cell>
          <cell r="R3">
            <v>53.1</v>
          </cell>
          <cell r="S3">
            <v>53.1</v>
          </cell>
          <cell r="T3">
            <v>0</v>
          </cell>
          <cell r="U3">
            <v>153</v>
          </cell>
          <cell r="W3">
            <v>59.600000000000023</v>
          </cell>
          <cell r="Y3">
            <v>52.199999999999996</v>
          </cell>
          <cell r="Z3">
            <v>0.89999999999999991</v>
          </cell>
        </row>
        <row r="4">
          <cell r="A4">
            <v>46176</v>
          </cell>
          <cell r="C4">
            <v>238.1</v>
          </cell>
          <cell r="E4">
            <v>47.9</v>
          </cell>
          <cell r="F4">
            <v>177.4</v>
          </cell>
          <cell r="H4">
            <v>983.7</v>
          </cell>
          <cell r="I4">
            <v>1447.1</v>
          </cell>
          <cell r="J4">
            <v>1065.75</v>
          </cell>
          <cell r="K4">
            <v>1065.7499999999982</v>
          </cell>
          <cell r="N4">
            <v>82.049999999999955</v>
          </cell>
          <cell r="O4">
            <v>5.9800000000000182</v>
          </cell>
          <cell r="Q4">
            <v>1027.78</v>
          </cell>
          <cell r="R4">
            <v>225.3</v>
          </cell>
          <cell r="S4">
            <v>225.3</v>
          </cell>
          <cell r="T4">
            <v>0</v>
          </cell>
          <cell r="U4">
            <v>228</v>
          </cell>
          <cell r="W4">
            <v>82.049999999999955</v>
          </cell>
          <cell r="X4">
            <v>82.049999999999955</v>
          </cell>
          <cell r="Y4">
            <v>221.45999999999998</v>
          </cell>
          <cell r="Z4">
            <v>3.84</v>
          </cell>
        </row>
        <row r="5">
          <cell r="A5">
            <v>46177</v>
          </cell>
          <cell r="C5">
            <v>174.8</v>
          </cell>
          <cell r="E5">
            <v>42.6</v>
          </cell>
          <cell r="F5">
            <v>165.4</v>
          </cell>
          <cell r="H5">
            <v>844.6</v>
          </cell>
          <cell r="I5">
            <v>1227.4000000000001</v>
          </cell>
          <cell r="J5">
            <v>899.49</v>
          </cell>
          <cell r="K5">
            <v>899.4899999999991</v>
          </cell>
          <cell r="N5">
            <v>54.889999999999986</v>
          </cell>
          <cell r="O5">
            <v>5.2300000000000182</v>
          </cell>
          <cell r="Q5">
            <v>1059.77</v>
          </cell>
          <cell r="R5">
            <v>208</v>
          </cell>
          <cell r="S5">
            <v>208</v>
          </cell>
          <cell r="T5">
            <v>0</v>
          </cell>
          <cell r="U5">
            <v>175</v>
          </cell>
          <cell r="W5">
            <v>54.889999999999986</v>
          </cell>
          <cell r="X5">
            <v>54.889999999999986</v>
          </cell>
          <cell r="Y5">
            <v>204.47</v>
          </cell>
          <cell r="Z5">
            <v>3.53</v>
          </cell>
        </row>
        <row r="6">
          <cell r="A6">
            <v>46178</v>
          </cell>
          <cell r="C6">
            <v>176.2</v>
          </cell>
          <cell r="E6">
            <v>509.3</v>
          </cell>
          <cell r="F6">
            <v>44</v>
          </cell>
          <cell r="G6">
            <v>70.599999999999994</v>
          </cell>
          <cell r="H6">
            <v>1256.8</v>
          </cell>
          <cell r="I6">
            <v>2056.9</v>
          </cell>
          <cell r="J6">
            <v>1407.25</v>
          </cell>
          <cell r="K6">
            <v>1407.2499999999968</v>
          </cell>
          <cell r="N6">
            <v>150.45000000000005</v>
          </cell>
          <cell r="Q6">
            <v>894.26</v>
          </cell>
          <cell r="R6">
            <v>623.9</v>
          </cell>
          <cell r="S6">
            <v>549.29999999999995</v>
          </cell>
          <cell r="T6">
            <v>-74.600000000000023</v>
          </cell>
          <cell r="U6">
            <v>160</v>
          </cell>
          <cell r="V6">
            <v>-16.199999999999989</v>
          </cell>
          <cell r="W6">
            <v>59.650000000000034</v>
          </cell>
          <cell r="X6">
            <v>59.650000000000034</v>
          </cell>
          <cell r="Y6">
            <v>539.32999999999993</v>
          </cell>
          <cell r="Z6">
            <v>9.9700000000000006</v>
          </cell>
        </row>
        <row r="7">
          <cell r="A7">
            <v>46179</v>
          </cell>
          <cell r="C7">
            <v>11.9</v>
          </cell>
          <cell r="H7">
            <v>111.2</v>
          </cell>
          <cell r="I7">
            <v>123.10000000000001</v>
          </cell>
          <cell r="J7">
            <v>113.8</v>
          </cell>
          <cell r="K7">
            <v>113.79999999999997</v>
          </cell>
          <cell r="N7">
            <v>2.5999999999999943</v>
          </cell>
          <cell r="R7">
            <v>0</v>
          </cell>
          <cell r="S7">
            <v>74.599999999999994</v>
          </cell>
          <cell r="T7">
            <v>74.599999999999994</v>
          </cell>
          <cell r="U7">
            <v>12</v>
          </cell>
          <cell r="V7">
            <v>9.9999999999999645E-2</v>
          </cell>
          <cell r="W7">
            <v>77.299999999999983</v>
          </cell>
          <cell r="Y7">
            <v>73.33</v>
          </cell>
          <cell r="Z7">
            <v>1.27</v>
          </cell>
        </row>
        <row r="8">
          <cell r="A8">
            <v>46180</v>
          </cell>
          <cell r="C8">
            <v>34.049999999999997</v>
          </cell>
          <cell r="E8">
            <v>43.6</v>
          </cell>
          <cell r="F8">
            <v>136.69999999999999</v>
          </cell>
          <cell r="H8">
            <v>261.10000000000002</v>
          </cell>
          <cell r="I8">
            <v>475.45000000000005</v>
          </cell>
          <cell r="J8">
            <v>298</v>
          </cell>
          <cell r="K8">
            <v>298</v>
          </cell>
          <cell r="N8">
            <v>36.899999999999977</v>
          </cell>
          <cell r="R8">
            <v>180.29999999999998</v>
          </cell>
          <cell r="S8">
            <v>180.3</v>
          </cell>
          <cell r="T8">
            <v>0</v>
          </cell>
          <cell r="U8">
            <v>35</v>
          </cell>
          <cell r="V8">
            <v>0.95000000000000284</v>
          </cell>
          <cell r="W8">
            <v>37.84999999999998</v>
          </cell>
          <cell r="X8">
            <v>37.84999999999998</v>
          </cell>
          <cell r="Y8">
            <v>176.86</v>
          </cell>
          <cell r="Z8">
            <v>3.44</v>
          </cell>
        </row>
        <row r="9">
          <cell r="A9">
            <v>46181</v>
          </cell>
          <cell r="C9">
            <v>154.6</v>
          </cell>
          <cell r="E9">
            <v>248.55</v>
          </cell>
          <cell r="F9">
            <v>19.8</v>
          </cell>
          <cell r="H9">
            <v>930.55</v>
          </cell>
          <cell r="I9">
            <v>1353.5</v>
          </cell>
          <cell r="J9">
            <v>941.95</v>
          </cell>
          <cell r="K9">
            <v>941.94999999999891</v>
          </cell>
          <cell r="N9">
            <v>11.400000000000091</v>
          </cell>
          <cell r="O9">
            <v>9.4099999999998545</v>
          </cell>
          <cell r="Q9">
            <v>1809.64</v>
          </cell>
          <cell r="R9">
            <v>268.35000000000002</v>
          </cell>
          <cell r="S9">
            <v>272.35000000000002</v>
          </cell>
          <cell r="T9">
            <v>4</v>
          </cell>
          <cell r="U9">
            <v>152</v>
          </cell>
          <cell r="V9">
            <v>-2.5999999999999943</v>
          </cell>
          <cell r="W9">
            <v>12.800000000000097</v>
          </cell>
          <cell r="X9">
            <v>12.800000000000097</v>
          </cell>
          <cell r="Y9">
            <v>267.71000000000004</v>
          </cell>
          <cell r="Z9">
            <v>4.6400000000000006</v>
          </cell>
        </row>
        <row r="10">
          <cell r="A10">
            <v>46182</v>
          </cell>
          <cell r="C10">
            <v>175.5</v>
          </cell>
          <cell r="E10">
            <v>207.85</v>
          </cell>
          <cell r="H10">
            <v>1220.55</v>
          </cell>
          <cell r="I10">
            <v>1603.9</v>
          </cell>
          <cell r="J10">
            <v>1329.25</v>
          </cell>
          <cell r="K10">
            <v>1329.249999999997</v>
          </cell>
          <cell r="N10">
            <v>108.70000000000005</v>
          </cell>
          <cell r="O10">
            <v>7.4100000000000819</v>
          </cell>
          <cell r="Q10">
            <v>936.54</v>
          </cell>
          <cell r="R10">
            <v>207.85</v>
          </cell>
          <cell r="S10">
            <v>207.85</v>
          </cell>
          <cell r="T10">
            <v>0</v>
          </cell>
          <cell r="U10">
            <v>170</v>
          </cell>
          <cell r="V10">
            <v>-5.5</v>
          </cell>
          <cell r="W10">
            <v>103.20000000000005</v>
          </cell>
          <cell r="Y10">
            <v>204.32</v>
          </cell>
          <cell r="Z10">
            <v>3.53</v>
          </cell>
        </row>
        <row r="11">
          <cell r="A11">
            <v>46183</v>
          </cell>
          <cell r="C11">
            <v>198.8</v>
          </cell>
          <cell r="E11">
            <v>326.39999999999998</v>
          </cell>
          <cell r="F11">
            <v>211.7</v>
          </cell>
          <cell r="H11">
            <v>954.9</v>
          </cell>
          <cell r="I11">
            <v>1691.8000000000002</v>
          </cell>
          <cell r="J11">
            <v>1031.0999999999999</v>
          </cell>
          <cell r="K11">
            <v>1031.0999999999983</v>
          </cell>
          <cell r="N11">
            <v>76.199999999999932</v>
          </cell>
          <cell r="O11">
            <v>5.9299999999998363</v>
          </cell>
          <cell r="Q11">
            <v>1321.84</v>
          </cell>
          <cell r="R11">
            <v>538.09999999999991</v>
          </cell>
          <cell r="S11">
            <v>538.1</v>
          </cell>
          <cell r="T11">
            <v>0</v>
          </cell>
          <cell r="U11">
            <v>198</v>
          </cell>
          <cell r="V11">
            <v>-0.80000000000001137</v>
          </cell>
          <cell r="W11">
            <v>75.39999999999992</v>
          </cell>
          <cell r="Y11">
            <v>528.96000000000015</v>
          </cell>
          <cell r="Z11">
            <v>9.1399999999999988</v>
          </cell>
        </row>
        <row r="12">
          <cell r="A12">
            <v>46184</v>
          </cell>
          <cell r="C12">
            <v>119.1</v>
          </cell>
          <cell r="E12">
            <v>118.4</v>
          </cell>
          <cell r="F12">
            <v>184.7</v>
          </cell>
          <cell r="H12">
            <v>1149.7</v>
          </cell>
          <cell r="I12">
            <v>1571.9</v>
          </cell>
          <cell r="J12">
            <v>1246</v>
          </cell>
          <cell r="K12">
            <v>1245.9999999999975</v>
          </cell>
          <cell r="N12">
            <v>96.299999999999955</v>
          </cell>
          <cell r="O12">
            <v>6.7200000000000273</v>
          </cell>
          <cell r="Q12">
            <v>1025.17</v>
          </cell>
          <cell r="R12">
            <v>303.10000000000002</v>
          </cell>
          <cell r="S12">
            <v>334.6</v>
          </cell>
          <cell r="T12">
            <v>31.5</v>
          </cell>
          <cell r="U12">
            <v>110</v>
          </cell>
          <cell r="V12">
            <v>-9.0999999999999943</v>
          </cell>
          <cell r="W12">
            <v>118.69999999999996</v>
          </cell>
          <cell r="X12">
            <v>118.69999999999996</v>
          </cell>
          <cell r="Y12">
            <v>328.90999999999997</v>
          </cell>
          <cell r="Z12">
            <v>5.6899999999999995</v>
          </cell>
        </row>
        <row r="13">
          <cell r="A13">
            <v>46185</v>
          </cell>
          <cell r="C13">
            <v>136.69999999999999</v>
          </cell>
          <cell r="E13">
            <v>293.60000000000002</v>
          </cell>
          <cell r="H13">
            <v>1169.7</v>
          </cell>
          <cell r="I13">
            <v>1600</v>
          </cell>
          <cell r="J13">
            <v>1418.749999999997</v>
          </cell>
          <cell r="K13">
            <v>1418.749999999997</v>
          </cell>
          <cell r="N13">
            <v>249.049999999997</v>
          </cell>
          <cell r="Q13">
            <v>1239.28</v>
          </cell>
          <cell r="R13">
            <v>293.60000000000002</v>
          </cell>
          <cell r="S13">
            <v>298.10000000000002</v>
          </cell>
          <cell r="T13">
            <v>4.5</v>
          </cell>
          <cell r="U13">
            <v>136.69999999999999</v>
          </cell>
          <cell r="V13">
            <v>0</v>
          </cell>
          <cell r="W13">
            <v>253.549999999997</v>
          </cell>
          <cell r="Y13">
            <v>293.03000000000003</v>
          </cell>
          <cell r="Z13">
            <v>5.07</v>
          </cell>
        </row>
        <row r="14">
          <cell r="A14">
            <v>46186</v>
          </cell>
          <cell r="C14">
            <v>38.100000000000023</v>
          </cell>
          <cell r="E14">
            <v>47</v>
          </cell>
          <cell r="H14">
            <v>197.59999999999991</v>
          </cell>
          <cell r="I14">
            <v>282.69999999999993</v>
          </cell>
          <cell r="J14">
            <v>210.60000000000005</v>
          </cell>
          <cell r="K14">
            <v>210.60000000000005</v>
          </cell>
          <cell r="N14">
            <v>13.000000000000142</v>
          </cell>
          <cell r="R14">
            <v>47</v>
          </cell>
          <cell r="S14">
            <v>58</v>
          </cell>
          <cell r="T14">
            <v>11</v>
          </cell>
          <cell r="U14">
            <v>38</v>
          </cell>
          <cell r="V14">
            <v>-0.10000000000002274</v>
          </cell>
          <cell r="W14">
            <v>23.900000000000119</v>
          </cell>
          <cell r="Y14">
            <v>57.010000000000005</v>
          </cell>
          <cell r="Z14">
            <v>0.99</v>
          </cell>
        </row>
        <row r="15">
          <cell r="A15">
            <v>46187</v>
          </cell>
          <cell r="C15">
            <v>15.2</v>
          </cell>
          <cell r="D15">
            <v>6.8</v>
          </cell>
          <cell r="E15">
            <v>12</v>
          </cell>
          <cell r="F15">
            <v>166.4</v>
          </cell>
          <cell r="H15">
            <v>90.9</v>
          </cell>
          <cell r="I15">
            <v>291.3</v>
          </cell>
          <cell r="J15">
            <v>90.9</v>
          </cell>
          <cell r="K15">
            <v>90.9</v>
          </cell>
          <cell r="N15">
            <v>0</v>
          </cell>
          <cell r="R15">
            <v>185.20000000000002</v>
          </cell>
          <cell r="S15">
            <v>185.20000000000002</v>
          </cell>
          <cell r="T15">
            <v>0</v>
          </cell>
          <cell r="U15">
            <v>15</v>
          </cell>
          <cell r="V15">
            <v>-0.19999999999999929</v>
          </cell>
          <cell r="W15">
            <v>-0.19999999999999929</v>
          </cell>
          <cell r="Y15">
            <v>181.92000000000002</v>
          </cell>
          <cell r="Z15">
            <v>3.2800000000000002</v>
          </cell>
        </row>
        <row r="16">
          <cell r="A16">
            <v>46188</v>
          </cell>
          <cell r="C16">
            <v>175.9</v>
          </cell>
          <cell r="E16">
            <v>310</v>
          </cell>
          <cell r="F16">
            <v>25.2</v>
          </cell>
          <cell r="H16">
            <v>966</v>
          </cell>
          <cell r="I16">
            <v>1477.1</v>
          </cell>
          <cell r="J16">
            <v>1016.5</v>
          </cell>
          <cell r="K16">
            <v>1016.4999999999982</v>
          </cell>
          <cell r="N16">
            <v>50.5</v>
          </cell>
          <cell r="O16">
            <v>8.949999999997317</v>
          </cell>
          <cell r="Q16">
            <v>1711.3</v>
          </cell>
          <cell r="R16">
            <v>335.2</v>
          </cell>
          <cell r="S16">
            <v>335.9</v>
          </cell>
          <cell r="T16">
            <v>0.69999999999998863</v>
          </cell>
          <cell r="U16">
            <v>158</v>
          </cell>
          <cell r="V16">
            <v>-17.900000000000006</v>
          </cell>
          <cell r="W16">
            <v>33.299999999999983</v>
          </cell>
          <cell r="X16">
            <v>33.299999999999983</v>
          </cell>
          <cell r="Y16">
            <v>329.39</v>
          </cell>
          <cell r="Z16">
            <v>6.5099999999999989</v>
          </cell>
        </row>
        <row r="17">
          <cell r="A17">
            <v>46189</v>
          </cell>
          <cell r="C17">
            <v>174</v>
          </cell>
          <cell r="E17">
            <v>369.4</v>
          </cell>
          <cell r="H17">
            <v>1328.1</v>
          </cell>
          <cell r="I17">
            <v>1871.5</v>
          </cell>
          <cell r="J17">
            <v>1178.7</v>
          </cell>
          <cell r="K17">
            <v>1178.6999999999973</v>
          </cell>
          <cell r="N17">
            <v>-149.39999999999986</v>
          </cell>
          <cell r="O17">
            <v>6.5099999999999909</v>
          </cell>
          <cell r="Q17">
            <v>1010.77</v>
          </cell>
          <cell r="R17">
            <v>369.4</v>
          </cell>
          <cell r="S17">
            <v>530</v>
          </cell>
          <cell r="T17">
            <v>160.60000000000002</v>
          </cell>
          <cell r="U17">
            <v>180</v>
          </cell>
          <cell r="V17">
            <v>6</v>
          </cell>
          <cell r="W17">
            <v>17.200000000000159</v>
          </cell>
          <cell r="X17">
            <v>17.200000000000159</v>
          </cell>
          <cell r="Y17">
            <v>520.99</v>
          </cell>
          <cell r="Z17">
            <v>9.01</v>
          </cell>
        </row>
        <row r="18">
          <cell r="A18">
            <v>46190</v>
          </cell>
          <cell r="C18">
            <v>212.1</v>
          </cell>
          <cell r="E18">
            <v>355.2</v>
          </cell>
          <cell r="G18">
            <v>69.8</v>
          </cell>
          <cell r="H18">
            <v>1049.8499999999999</v>
          </cell>
          <cell r="I18">
            <v>1686.9499999999998</v>
          </cell>
          <cell r="J18">
            <v>1155.7499999999973</v>
          </cell>
          <cell r="K18">
            <v>1155.7499999999973</v>
          </cell>
          <cell r="N18">
            <v>105.89999999999736</v>
          </cell>
          <cell r="O18">
            <v>6.3999999999973625</v>
          </cell>
          <cell r="Q18">
            <v>1172.19</v>
          </cell>
          <cell r="R18">
            <v>425</v>
          </cell>
          <cell r="S18">
            <v>425</v>
          </cell>
          <cell r="T18">
            <v>0</v>
          </cell>
          <cell r="U18">
            <v>200</v>
          </cell>
          <cell r="V18">
            <v>-12.099999999999994</v>
          </cell>
          <cell r="W18">
            <v>93.799999999997368</v>
          </cell>
          <cell r="Y18">
            <v>417.15000000000003</v>
          </cell>
          <cell r="Z18">
            <v>7.85</v>
          </cell>
        </row>
        <row r="19">
          <cell r="A19">
            <v>46191</v>
          </cell>
          <cell r="C19">
            <v>142.4</v>
          </cell>
          <cell r="E19">
            <v>729.6</v>
          </cell>
          <cell r="F19">
            <v>255.4</v>
          </cell>
          <cell r="G19">
            <v>193.1</v>
          </cell>
          <cell r="H19">
            <v>986</v>
          </cell>
          <cell r="I19">
            <v>2306.5</v>
          </cell>
          <cell r="J19">
            <v>1043.0999999999999</v>
          </cell>
          <cell r="K19">
            <v>1043.0999999999979</v>
          </cell>
          <cell r="N19">
            <v>57.099999999999909</v>
          </cell>
          <cell r="O19">
            <v>5.7699999999999818</v>
          </cell>
          <cell r="Q19">
            <v>1149.3499999999999</v>
          </cell>
          <cell r="R19">
            <v>1178.0999999999999</v>
          </cell>
          <cell r="S19">
            <v>771.6</v>
          </cell>
          <cell r="T19">
            <v>-406.49999999999989</v>
          </cell>
          <cell r="U19">
            <v>140</v>
          </cell>
          <cell r="V19">
            <v>-2.4000000000000057</v>
          </cell>
          <cell r="W19">
            <v>-351.79999999999995</v>
          </cell>
          <cell r="Y19">
            <v>756.74</v>
          </cell>
          <cell r="Z19">
            <v>14.86</v>
          </cell>
        </row>
        <row r="20">
          <cell r="A20">
            <v>46192</v>
          </cell>
          <cell r="C20">
            <v>193.2</v>
          </cell>
          <cell r="E20">
            <v>146.4</v>
          </cell>
          <cell r="F20">
            <v>65.2</v>
          </cell>
          <cell r="G20">
            <v>56.3</v>
          </cell>
          <cell r="H20">
            <v>1034.4000000000001</v>
          </cell>
          <cell r="I20">
            <v>1495.5</v>
          </cell>
          <cell r="J20">
            <v>1105.0999999999999</v>
          </cell>
          <cell r="K20">
            <v>1105.0999999999983</v>
          </cell>
          <cell r="N20">
            <v>70.699999999999818</v>
          </cell>
          <cell r="Q20">
            <v>1037.33</v>
          </cell>
          <cell r="R20">
            <v>267.90000000000003</v>
          </cell>
          <cell r="S20">
            <v>669.9</v>
          </cell>
          <cell r="T20">
            <v>401.99999999999994</v>
          </cell>
          <cell r="U20">
            <v>190</v>
          </cell>
          <cell r="V20">
            <v>-3.1999999999999886</v>
          </cell>
          <cell r="W20">
            <v>469.49999999999977</v>
          </cell>
          <cell r="Y20">
            <v>658.01</v>
          </cell>
          <cell r="Z20">
            <v>11.89</v>
          </cell>
        </row>
        <row r="21">
          <cell r="A21">
            <v>46193</v>
          </cell>
          <cell r="C21">
            <v>20.3</v>
          </cell>
          <cell r="H21">
            <v>122.56</v>
          </cell>
          <cell r="I21">
            <v>142.86000000000001</v>
          </cell>
          <cell r="J21">
            <v>129</v>
          </cell>
          <cell r="K21">
            <v>129</v>
          </cell>
          <cell r="N21">
            <v>6.4399999999999977</v>
          </cell>
          <cell r="R21">
            <v>0</v>
          </cell>
          <cell r="S21">
            <v>0</v>
          </cell>
          <cell r="T21">
            <v>0</v>
          </cell>
          <cell r="U21">
            <v>20</v>
          </cell>
          <cell r="V21">
            <v>-0.30000000000000071</v>
          </cell>
          <cell r="W21">
            <v>6.139999999999997</v>
          </cell>
          <cell r="Y21">
            <v>0</v>
          </cell>
          <cell r="Z21">
            <v>0</v>
          </cell>
        </row>
        <row r="22">
          <cell r="A22">
            <v>46194</v>
          </cell>
          <cell r="C22">
            <v>53.2</v>
          </cell>
          <cell r="E22">
            <v>605.6</v>
          </cell>
          <cell r="F22">
            <v>437.2</v>
          </cell>
          <cell r="H22">
            <v>287.2</v>
          </cell>
          <cell r="I22">
            <v>1383.2</v>
          </cell>
          <cell r="J22">
            <v>288.5</v>
          </cell>
          <cell r="K22">
            <v>288.5</v>
          </cell>
          <cell r="N22">
            <v>1.3000000000000114</v>
          </cell>
          <cell r="R22">
            <v>1042.8</v>
          </cell>
          <cell r="S22">
            <v>1047.8</v>
          </cell>
          <cell r="T22">
            <v>5</v>
          </cell>
          <cell r="U22">
            <v>52</v>
          </cell>
          <cell r="V22">
            <v>-1.2000000000000028</v>
          </cell>
          <cell r="W22">
            <v>5.1000000000000085</v>
          </cell>
          <cell r="Y22">
            <v>1026.01</v>
          </cell>
          <cell r="Z22">
            <v>21.79</v>
          </cell>
        </row>
        <row r="23">
          <cell r="A23">
            <v>46195</v>
          </cell>
          <cell r="C23">
            <v>132.6</v>
          </cell>
          <cell r="E23">
            <v>329.5</v>
          </cell>
          <cell r="H23">
            <v>1034.3</v>
          </cell>
          <cell r="I23">
            <v>1496.4</v>
          </cell>
          <cell r="J23">
            <v>1120.3</v>
          </cell>
          <cell r="K23">
            <v>1120.2999999999988</v>
          </cell>
          <cell r="M23">
            <v>1</v>
          </cell>
          <cell r="N23">
            <v>86</v>
          </cell>
          <cell r="O23">
            <v>8.0399999999999636</v>
          </cell>
          <cell r="Q23">
            <v>1514.56</v>
          </cell>
          <cell r="R23">
            <v>329.5</v>
          </cell>
          <cell r="S23">
            <v>329.5</v>
          </cell>
          <cell r="T23">
            <v>0</v>
          </cell>
          <cell r="U23">
            <v>132.6</v>
          </cell>
          <cell r="V23">
            <v>0</v>
          </cell>
          <cell r="W23">
            <v>86</v>
          </cell>
          <cell r="X23">
            <v>86</v>
          </cell>
          <cell r="Y23">
            <v>323.89999999999998</v>
          </cell>
          <cell r="Z23">
            <v>5.6</v>
          </cell>
        </row>
        <row r="24">
          <cell r="A24">
            <v>46196</v>
          </cell>
          <cell r="C24">
            <v>136.5</v>
          </cell>
          <cell r="E24">
            <v>30.7</v>
          </cell>
          <cell r="F24">
            <v>325.60000000000002</v>
          </cell>
          <cell r="H24">
            <v>1139.9000000000001</v>
          </cell>
          <cell r="I24">
            <v>1632.7</v>
          </cell>
          <cell r="J24">
            <v>1214.2</v>
          </cell>
          <cell r="K24">
            <v>1214.1999999999973</v>
          </cell>
          <cell r="N24">
            <v>74.299999999999955</v>
          </cell>
          <cell r="O24">
            <v>6.6800000000000637</v>
          </cell>
          <cell r="Q24">
            <v>1114.07</v>
          </cell>
          <cell r="R24">
            <v>356.3</v>
          </cell>
          <cell r="S24">
            <v>356.3</v>
          </cell>
          <cell r="T24">
            <v>0</v>
          </cell>
          <cell r="U24">
            <v>136.5</v>
          </cell>
          <cell r="V24">
            <v>0</v>
          </cell>
          <cell r="W24">
            <v>74.299999999999955</v>
          </cell>
          <cell r="X24">
            <v>74.299999999999955</v>
          </cell>
          <cell r="Y24">
            <v>350.24</v>
          </cell>
          <cell r="Z24">
            <v>6.0599999999999987</v>
          </cell>
        </row>
        <row r="25">
          <cell r="A25">
            <v>46197</v>
          </cell>
          <cell r="C25">
            <v>139</v>
          </cell>
          <cell r="E25">
            <v>141.9</v>
          </cell>
          <cell r="F25">
            <v>87.7</v>
          </cell>
          <cell r="H25">
            <v>979.45</v>
          </cell>
          <cell r="I25">
            <v>1348.05</v>
          </cell>
          <cell r="J25">
            <v>1076.8499999999999</v>
          </cell>
          <cell r="K25">
            <v>1076.8499999999976</v>
          </cell>
          <cell r="N25">
            <v>97.399999999999864</v>
          </cell>
          <cell r="O25">
            <v>5.9900000000000091</v>
          </cell>
          <cell r="Q25">
            <v>1207.52</v>
          </cell>
          <cell r="R25">
            <v>229.60000000000002</v>
          </cell>
          <cell r="S25">
            <v>229.6</v>
          </cell>
          <cell r="T25">
            <v>0</v>
          </cell>
          <cell r="U25">
            <v>139</v>
          </cell>
          <cell r="V25">
            <v>0</v>
          </cell>
          <cell r="W25">
            <v>97.399999999999864</v>
          </cell>
          <cell r="Y25">
            <v>225.57</v>
          </cell>
          <cell r="Z25">
            <v>4.03</v>
          </cell>
        </row>
        <row r="26">
          <cell r="A26">
            <v>46198</v>
          </cell>
          <cell r="C26">
            <v>175.9</v>
          </cell>
          <cell r="E26">
            <v>140</v>
          </cell>
          <cell r="F26">
            <v>25</v>
          </cell>
          <cell r="H26">
            <v>976.9</v>
          </cell>
          <cell r="I26">
            <v>1317.8</v>
          </cell>
          <cell r="J26">
            <v>1074.8</v>
          </cell>
          <cell r="K26">
            <v>1074.7999999999984</v>
          </cell>
          <cell r="N26">
            <v>97.899999999999977</v>
          </cell>
          <cell r="O26">
            <v>5.9600000000000364</v>
          </cell>
          <cell r="Q26">
            <v>1070.8599999999999</v>
          </cell>
          <cell r="R26">
            <v>165</v>
          </cell>
          <cell r="S26">
            <v>178</v>
          </cell>
          <cell r="T26">
            <v>13</v>
          </cell>
          <cell r="U26">
            <v>175</v>
          </cell>
          <cell r="V26">
            <v>-0.90000000000000568</v>
          </cell>
          <cell r="W26">
            <v>109.99999999999997</v>
          </cell>
          <cell r="X26">
            <v>109.99999999999997</v>
          </cell>
          <cell r="Y26">
            <v>174.97</v>
          </cell>
          <cell r="Z26">
            <v>3.0300000000000002</v>
          </cell>
        </row>
        <row r="27">
          <cell r="A27">
            <v>46199</v>
          </cell>
          <cell r="C27">
            <v>122.3</v>
          </cell>
          <cell r="E27">
            <v>295.39999999999998</v>
          </cell>
          <cell r="F27">
            <v>317.89999999999998</v>
          </cell>
          <cell r="H27">
            <v>1124.5</v>
          </cell>
          <cell r="I27">
            <v>1860.1</v>
          </cell>
          <cell r="J27">
            <v>1363</v>
          </cell>
          <cell r="K27">
            <v>1372.9999999999977</v>
          </cell>
          <cell r="M27">
            <v>7.5</v>
          </cell>
          <cell r="N27">
            <v>238.5</v>
          </cell>
          <cell r="Q27">
            <v>1068.8399999999999</v>
          </cell>
          <cell r="R27">
            <v>613.29999999999995</v>
          </cell>
          <cell r="S27">
            <v>634.20000000000005</v>
          </cell>
          <cell r="T27">
            <v>20.900000000000091</v>
          </cell>
          <cell r="U27">
            <v>100</v>
          </cell>
          <cell r="V27">
            <v>-22.299999999999997</v>
          </cell>
          <cell r="W27">
            <v>237.10000000000008</v>
          </cell>
          <cell r="Y27">
            <v>623.41999999999985</v>
          </cell>
          <cell r="Z27">
            <v>10.780000000000001</v>
          </cell>
        </row>
        <row r="28">
          <cell r="A28">
            <v>46200</v>
          </cell>
          <cell r="C28">
            <v>55.8</v>
          </cell>
          <cell r="E28">
            <v>86.9</v>
          </cell>
          <cell r="H28">
            <v>108.1</v>
          </cell>
          <cell r="I28">
            <v>250.79999999999998</v>
          </cell>
          <cell r="J28">
            <v>114.7</v>
          </cell>
          <cell r="K28">
            <v>114.69999999999996</v>
          </cell>
          <cell r="N28">
            <v>6.6000000000000085</v>
          </cell>
          <cell r="R28">
            <v>86.9</v>
          </cell>
          <cell r="S28">
            <v>86.9</v>
          </cell>
          <cell r="T28">
            <v>0</v>
          </cell>
          <cell r="U28">
            <v>55.8</v>
          </cell>
          <cell r="V28">
            <v>0</v>
          </cell>
          <cell r="W28">
            <v>6.6000000000000085</v>
          </cell>
          <cell r="Y28">
            <v>85.42</v>
          </cell>
          <cell r="Z28">
            <v>1.48</v>
          </cell>
        </row>
        <row r="29">
          <cell r="A29">
            <v>46201</v>
          </cell>
          <cell r="C29">
            <v>66.3</v>
          </cell>
          <cell r="E29">
            <v>49.3</v>
          </cell>
          <cell r="F29">
            <v>79.8</v>
          </cell>
          <cell r="H29">
            <v>82.2</v>
          </cell>
          <cell r="I29">
            <v>277.59999999999997</v>
          </cell>
          <cell r="J29">
            <v>89.6</v>
          </cell>
          <cell r="K29">
            <v>89.599999999999966</v>
          </cell>
          <cell r="N29">
            <v>7.3999999999999915</v>
          </cell>
          <cell r="R29">
            <v>129.1</v>
          </cell>
          <cell r="S29">
            <v>129.1</v>
          </cell>
          <cell r="T29">
            <v>0</v>
          </cell>
          <cell r="U29">
            <v>66.3</v>
          </cell>
          <cell r="V29">
            <v>0</v>
          </cell>
          <cell r="W29">
            <v>7.3999999999999915</v>
          </cell>
          <cell r="Y29">
            <v>126.9</v>
          </cell>
          <cell r="Z29">
            <v>2.2000000000000002</v>
          </cell>
        </row>
        <row r="30">
          <cell r="A30">
            <v>46202</v>
          </cell>
          <cell r="C30">
            <v>154.6</v>
          </cell>
          <cell r="E30">
            <v>33</v>
          </cell>
          <cell r="F30">
            <v>115.4</v>
          </cell>
          <cell r="H30">
            <v>1004.2</v>
          </cell>
          <cell r="I30">
            <v>1307.2</v>
          </cell>
          <cell r="J30">
            <v>1046.4000000000001</v>
          </cell>
          <cell r="K30">
            <v>1046.3999999999976</v>
          </cell>
          <cell r="N30">
            <v>42.200000000000045</v>
          </cell>
          <cell r="O30">
            <v>-1.8700000000001182</v>
          </cell>
          <cell r="Q30">
            <v>1569.17</v>
          </cell>
          <cell r="R30">
            <v>148.4</v>
          </cell>
          <cell r="S30">
            <v>148.4</v>
          </cell>
          <cell r="T30">
            <v>0</v>
          </cell>
          <cell r="U30">
            <v>154.6</v>
          </cell>
          <cell r="V30">
            <v>0</v>
          </cell>
          <cell r="W30">
            <v>42.200000000000045</v>
          </cell>
          <cell r="Y30">
            <v>145.88</v>
          </cell>
          <cell r="Z30">
            <v>2.52</v>
          </cell>
        </row>
        <row r="31">
          <cell r="A31">
            <v>46203</v>
          </cell>
          <cell r="C31">
            <v>177.2</v>
          </cell>
          <cell r="E31">
            <v>116.8</v>
          </cell>
          <cell r="H31">
            <v>762.9</v>
          </cell>
          <cell r="I31">
            <v>1056.9000000000001</v>
          </cell>
          <cell r="J31">
            <v>840.1</v>
          </cell>
          <cell r="K31">
            <v>812.099999999999</v>
          </cell>
          <cell r="N31">
            <v>77.200000000000045</v>
          </cell>
          <cell r="O31">
            <v>5.9099999999975807</v>
          </cell>
          <cell r="Q31">
            <v>1040.49</v>
          </cell>
          <cell r="R31">
            <v>116.8</v>
          </cell>
          <cell r="S31">
            <v>7.3</v>
          </cell>
          <cell r="T31">
            <v>-109.5</v>
          </cell>
          <cell r="U31">
            <v>177</v>
          </cell>
          <cell r="V31">
            <v>-0.19999999999998863</v>
          </cell>
          <cell r="W31">
            <v>-32.499999999999943</v>
          </cell>
          <cell r="Y31">
            <v>7.18</v>
          </cell>
          <cell r="Z31">
            <v>0.12</v>
          </cell>
        </row>
        <row r="32">
          <cell r="A32" t="str">
            <v>Total</v>
          </cell>
          <cell r="C32">
            <v>3758.8500000000004</v>
          </cell>
          <cell r="D32">
            <v>6.8</v>
          </cell>
          <cell r="E32">
            <v>5686.3999999999987</v>
          </cell>
          <cell r="F32">
            <v>2844.1000000000004</v>
          </cell>
          <cell r="G32">
            <v>389.8</v>
          </cell>
          <cell r="H32">
            <v>23134.960000000006</v>
          </cell>
          <cell r="I32">
            <v>35820.910000000003</v>
          </cell>
          <cell r="J32">
            <v>24946.139999999992</v>
          </cell>
          <cell r="K32">
            <v>24928.139999999959</v>
          </cell>
          <cell r="L32">
            <v>0</v>
          </cell>
          <cell r="M32">
            <v>8.5</v>
          </cell>
          <cell r="N32">
            <v>1811.1799999999944</v>
          </cell>
          <cell r="O32">
            <v>107.9399999999921</v>
          </cell>
          <cell r="Q32">
            <v>26365.890000000003</v>
          </cell>
          <cell r="R32">
            <v>8927.0999999999985</v>
          </cell>
          <cell r="S32">
            <v>9064.2999999999993</v>
          </cell>
          <cell r="T32">
            <v>137.20000000000073</v>
          </cell>
          <cell r="U32">
            <v>3659.5</v>
          </cell>
          <cell r="V32">
            <v>-87.949999999999989</v>
          </cell>
          <cell r="W32">
            <v>1860.4299999999944</v>
          </cell>
          <cell r="X32">
            <v>686.74000000000012</v>
          </cell>
          <cell r="Y32">
            <v>8901.2799999999988</v>
          </cell>
          <cell r="Z32">
            <v>163.01999999999998</v>
          </cell>
        </row>
        <row r="33">
          <cell r="A33" t="str">
            <v>Average</v>
          </cell>
          <cell r="C33">
            <v>129.61551724137934</v>
          </cell>
          <cell r="D33">
            <v>6.8</v>
          </cell>
          <cell r="E33">
            <v>210.60740740740735</v>
          </cell>
          <cell r="F33">
            <v>149.68947368421055</v>
          </cell>
          <cell r="G33">
            <v>97.45</v>
          </cell>
          <cell r="H33">
            <v>797.75724137931059</v>
          </cell>
          <cell r="I33">
            <v>1194.0303333333334</v>
          </cell>
        </row>
        <row r="34">
          <cell r="I34">
            <v>1705.7576190476193</v>
          </cell>
        </row>
        <row r="35">
          <cell r="J35">
            <v>1811.1799999999857</v>
          </cell>
        </row>
        <row r="36">
          <cell r="F36">
            <v>25699</v>
          </cell>
        </row>
        <row r="37">
          <cell r="F37">
            <v>1100</v>
          </cell>
          <cell r="J37">
            <v>26296</v>
          </cell>
        </row>
        <row r="38">
          <cell r="F38">
            <v>7800</v>
          </cell>
          <cell r="J38">
            <v>549</v>
          </cell>
        </row>
        <row r="39">
          <cell r="F39">
            <v>1000</v>
          </cell>
          <cell r="O39">
            <v>46145</v>
          </cell>
          <cell r="Q39" t="str">
            <v>Adyan</v>
          </cell>
          <cell r="R39">
            <v>185.71</v>
          </cell>
        </row>
        <row r="40">
          <cell r="A40">
            <v>46185</v>
          </cell>
          <cell r="C40">
            <v>29</v>
          </cell>
          <cell r="F40">
            <v>35599</v>
          </cell>
          <cell r="H40">
            <v>107</v>
          </cell>
        </row>
        <row r="42">
          <cell r="A42">
            <v>46185</v>
          </cell>
          <cell r="C42">
            <v>136.69999999999999</v>
          </cell>
          <cell r="E42">
            <v>293.60000000000002</v>
          </cell>
          <cell r="H42">
            <v>1169.7</v>
          </cell>
        </row>
      </sheetData>
      <sheetData sheetId="4">
        <row r="1">
          <cell r="A1" t="str">
            <v>Date</v>
          </cell>
          <cell r="B1" t="str">
            <v>No Of  Transactions</v>
          </cell>
          <cell r="C1" t="str">
            <v>Cash</v>
          </cell>
          <cell r="D1" t="str">
            <v>Nets</v>
          </cell>
          <cell r="E1" t="str">
            <v>Visa</v>
          </cell>
          <cell r="F1" t="str">
            <v>Master</v>
          </cell>
          <cell r="G1" t="str">
            <v>AMEX</v>
          </cell>
          <cell r="H1" t="str">
            <v>PayNow</v>
          </cell>
          <cell r="I1" t="str">
            <v>Total</v>
          </cell>
          <cell r="J1" t="str">
            <v xml:space="preserve">QASHIER </v>
          </cell>
          <cell r="K1" t="str">
            <v>QASHIER export</v>
          </cell>
          <cell r="L1" t="str">
            <v>OCBC</v>
          </cell>
          <cell r="M1" t="str">
            <v>OCBC Deposit</v>
          </cell>
          <cell r="N1" t="str">
            <v>Qashier Diff</v>
          </cell>
          <cell r="O1" t="str">
            <v>Quasher Fees</v>
          </cell>
          <cell r="Q1" t="str">
            <v>Qashier Dep on OCBC</v>
          </cell>
          <cell r="R1" t="str">
            <v>credit cards - Adyen</v>
          </cell>
          <cell r="S1" t="str">
            <v>OCBC-Adyen Report Amount</v>
          </cell>
          <cell r="T1" t="str">
            <v>Adyen Diff</v>
          </cell>
          <cell r="U1" t="str">
            <v>Cash @Counter</v>
          </cell>
          <cell r="V1" t="str">
            <v>Cash @Counter difference</v>
          </cell>
          <cell r="W1" t="str">
            <v>Total Diff</v>
          </cell>
          <cell r="X1" t="str">
            <v>Cash Extra</v>
          </cell>
          <cell r="Y1" t="str">
            <v>OCBC-Adyen Report payable</v>
          </cell>
          <cell r="Z1" t="str">
            <v>OCBC-Adyen Report Fees</v>
          </cell>
        </row>
        <row r="2">
          <cell r="A2">
            <v>46143</v>
          </cell>
          <cell r="I2">
            <v>0</v>
          </cell>
          <cell r="K2">
            <v>0</v>
          </cell>
          <cell r="N2">
            <v>0</v>
          </cell>
          <cell r="O2">
            <v>0</v>
          </cell>
          <cell r="R2">
            <v>0</v>
          </cell>
          <cell r="S2">
            <v>0</v>
          </cell>
          <cell r="T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</row>
        <row r="3">
          <cell r="A3">
            <v>46144</v>
          </cell>
          <cell r="C3">
            <v>0</v>
          </cell>
          <cell r="H3">
            <v>281</v>
          </cell>
          <cell r="I3">
            <v>281</v>
          </cell>
          <cell r="J3">
            <v>281</v>
          </cell>
          <cell r="K3">
            <v>281.7</v>
          </cell>
          <cell r="N3">
            <v>0</v>
          </cell>
          <cell r="O3">
            <v>0</v>
          </cell>
          <cell r="R3">
            <v>0</v>
          </cell>
          <cell r="S3">
            <v>0</v>
          </cell>
          <cell r="T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</row>
        <row r="4">
          <cell r="A4">
            <v>46145</v>
          </cell>
          <cell r="C4">
            <v>83.05</v>
          </cell>
          <cell r="E4">
            <v>118.8</v>
          </cell>
          <cell r="F4">
            <v>47.3</v>
          </cell>
          <cell r="G4">
            <v>23.2</v>
          </cell>
          <cell r="H4">
            <v>332.4</v>
          </cell>
          <cell r="I4">
            <v>604.75</v>
          </cell>
          <cell r="J4">
            <v>332</v>
          </cell>
          <cell r="K4">
            <v>332.4</v>
          </cell>
          <cell r="N4">
            <v>-0.39999999999997726</v>
          </cell>
          <cell r="O4">
            <v>0</v>
          </cell>
          <cell r="Q4">
            <v>2436.17</v>
          </cell>
          <cell r="R4">
            <v>189.29999999999998</v>
          </cell>
          <cell r="S4">
            <v>189.29999999999995</v>
          </cell>
          <cell r="T4">
            <v>0</v>
          </cell>
          <cell r="U4">
            <v>83</v>
          </cell>
          <cell r="W4">
            <v>-0.39999999999997726</v>
          </cell>
          <cell r="Y4">
            <v>185.71</v>
          </cell>
          <cell r="Z4">
            <v>3.5900000000000003</v>
          </cell>
        </row>
        <row r="5">
          <cell r="A5">
            <v>46146</v>
          </cell>
          <cell r="C5">
            <v>175</v>
          </cell>
          <cell r="H5">
            <v>820.55</v>
          </cell>
          <cell r="I5">
            <v>995.55</v>
          </cell>
          <cell r="J5">
            <v>828</v>
          </cell>
          <cell r="K5">
            <v>826.7</v>
          </cell>
          <cell r="M5">
            <v>2450</v>
          </cell>
          <cell r="N5">
            <v>7.4500000000000455</v>
          </cell>
          <cell r="O5">
            <v>50.4</v>
          </cell>
          <cell r="Q5">
            <v>823.13</v>
          </cell>
          <cell r="R5">
            <v>0</v>
          </cell>
          <cell r="S5">
            <v>0</v>
          </cell>
          <cell r="T5">
            <v>0</v>
          </cell>
          <cell r="U5">
            <v>133</v>
          </cell>
          <cell r="W5">
            <v>7.4500000000000455</v>
          </cell>
          <cell r="X5">
            <v>7.4500000000000455</v>
          </cell>
          <cell r="Y5">
            <v>0</v>
          </cell>
          <cell r="Z5">
            <v>0</v>
          </cell>
        </row>
        <row r="6">
          <cell r="A6">
            <v>46147</v>
          </cell>
          <cell r="C6">
            <v>207.7</v>
          </cell>
          <cell r="G6">
            <v>18.3</v>
          </cell>
          <cell r="H6">
            <v>1042.95</v>
          </cell>
          <cell r="I6">
            <v>1268.95</v>
          </cell>
          <cell r="J6">
            <v>1122.8499999999999</v>
          </cell>
          <cell r="K6">
            <v>1122.8499999999999</v>
          </cell>
          <cell r="N6">
            <v>79.899999999999864</v>
          </cell>
          <cell r="O6">
            <v>55.2</v>
          </cell>
          <cell r="Q6">
            <v>1116.48</v>
          </cell>
          <cell r="R6">
            <v>18.3</v>
          </cell>
          <cell r="S6">
            <v>18.3</v>
          </cell>
          <cell r="T6">
            <v>0</v>
          </cell>
          <cell r="U6">
            <v>179</v>
          </cell>
          <cell r="W6">
            <v>79.899999999999864</v>
          </cell>
          <cell r="X6">
            <v>79.899999999999864</v>
          </cell>
          <cell r="Y6">
            <v>17.7</v>
          </cell>
          <cell r="Z6">
            <v>0.6</v>
          </cell>
        </row>
        <row r="7">
          <cell r="A7">
            <v>46148</v>
          </cell>
          <cell r="C7">
            <v>183.9</v>
          </cell>
          <cell r="H7">
            <v>1289.8</v>
          </cell>
          <cell r="I7">
            <v>1473.7</v>
          </cell>
          <cell r="J7">
            <v>1364.4</v>
          </cell>
          <cell r="K7">
            <v>1363.4</v>
          </cell>
          <cell r="N7">
            <v>74.600000000000136</v>
          </cell>
          <cell r="O7">
            <v>37.6</v>
          </cell>
          <cell r="Q7">
            <v>1355.9</v>
          </cell>
          <cell r="R7">
            <v>0</v>
          </cell>
          <cell r="S7">
            <v>0</v>
          </cell>
          <cell r="T7">
            <v>0</v>
          </cell>
          <cell r="U7">
            <v>130</v>
          </cell>
          <cell r="V7">
            <v>-53.900000000000006</v>
          </cell>
          <cell r="W7">
            <v>20.700000000000131</v>
          </cell>
          <cell r="X7">
            <v>20.700000000000131</v>
          </cell>
          <cell r="Y7">
            <v>0</v>
          </cell>
          <cell r="Z7">
            <v>0</v>
          </cell>
        </row>
        <row r="8">
          <cell r="A8">
            <v>46149</v>
          </cell>
          <cell r="C8">
            <v>157</v>
          </cell>
          <cell r="H8">
            <v>1023.9</v>
          </cell>
          <cell r="I8">
            <v>1180.9000000000001</v>
          </cell>
          <cell r="J8">
            <v>1075</v>
          </cell>
          <cell r="K8">
            <v>1075</v>
          </cell>
          <cell r="N8">
            <v>51.100000000000023</v>
          </cell>
          <cell r="O8">
            <v>22.3</v>
          </cell>
          <cell r="Q8">
            <v>1068.8699999999999</v>
          </cell>
          <cell r="R8">
            <v>0</v>
          </cell>
          <cell r="S8">
            <v>0</v>
          </cell>
          <cell r="T8">
            <v>0</v>
          </cell>
          <cell r="U8">
            <v>110</v>
          </cell>
          <cell r="V8">
            <v>-47</v>
          </cell>
          <cell r="W8">
            <v>4.1000000000000227</v>
          </cell>
          <cell r="Y8">
            <v>0</v>
          </cell>
          <cell r="Z8">
            <v>0</v>
          </cell>
        </row>
        <row r="9">
          <cell r="A9">
            <v>46150</v>
          </cell>
          <cell r="C9">
            <v>163.5</v>
          </cell>
          <cell r="E9">
            <v>386.8</v>
          </cell>
          <cell r="H9">
            <v>1397.4</v>
          </cell>
          <cell r="I9">
            <v>1947.7</v>
          </cell>
          <cell r="J9">
            <v>1478.4</v>
          </cell>
          <cell r="K9">
            <v>1478.4</v>
          </cell>
          <cell r="N9">
            <v>81</v>
          </cell>
          <cell r="O9">
            <v>59.3</v>
          </cell>
          <cell r="R9">
            <v>386.8</v>
          </cell>
          <cell r="S9">
            <v>860.78</v>
          </cell>
          <cell r="T9">
            <v>473.97999999999996</v>
          </cell>
          <cell r="U9">
            <v>95</v>
          </cell>
          <cell r="V9">
            <v>-68.5</v>
          </cell>
          <cell r="W9">
            <v>486.48</v>
          </cell>
          <cell r="X9">
            <v>486.48</v>
          </cell>
          <cell r="Y9">
            <v>846.15</v>
          </cell>
          <cell r="Z9">
            <v>14.63</v>
          </cell>
        </row>
        <row r="10">
          <cell r="A10">
            <v>46151</v>
          </cell>
          <cell r="C10">
            <v>45</v>
          </cell>
          <cell r="F10">
            <v>474</v>
          </cell>
          <cell r="H10">
            <v>203</v>
          </cell>
          <cell r="I10">
            <v>722</v>
          </cell>
          <cell r="J10">
            <v>253</v>
          </cell>
          <cell r="K10">
            <v>253.1</v>
          </cell>
          <cell r="N10">
            <v>50</v>
          </cell>
          <cell r="O10">
            <v>2.6</v>
          </cell>
          <cell r="R10">
            <v>474</v>
          </cell>
          <cell r="S10">
            <v>0</v>
          </cell>
          <cell r="T10">
            <v>-474</v>
          </cell>
          <cell r="U10">
            <v>35</v>
          </cell>
          <cell r="V10">
            <v>-10</v>
          </cell>
          <cell r="W10">
            <v>-434</v>
          </cell>
          <cell r="X10">
            <v>-434</v>
          </cell>
          <cell r="Y10">
            <v>0</v>
          </cell>
          <cell r="Z10">
            <v>0</v>
          </cell>
        </row>
        <row r="11">
          <cell r="A11">
            <v>46152</v>
          </cell>
          <cell r="C11">
            <v>19.2</v>
          </cell>
          <cell r="H11">
            <v>206</v>
          </cell>
          <cell r="I11">
            <v>225.2</v>
          </cell>
          <cell r="J11">
            <v>205</v>
          </cell>
          <cell r="K11">
            <v>205</v>
          </cell>
          <cell r="N11">
            <v>-1</v>
          </cell>
          <cell r="O11">
            <v>0</v>
          </cell>
          <cell r="Q11">
            <v>1926.64</v>
          </cell>
          <cell r="R11">
            <v>0</v>
          </cell>
          <cell r="S11">
            <v>846.15</v>
          </cell>
          <cell r="T11">
            <v>846.15</v>
          </cell>
          <cell r="U11">
            <v>19.2</v>
          </cell>
          <cell r="V11">
            <v>0</v>
          </cell>
          <cell r="W11">
            <v>845.15</v>
          </cell>
          <cell r="Y11">
            <v>0</v>
          </cell>
          <cell r="Z11">
            <v>0</v>
          </cell>
        </row>
        <row r="12">
          <cell r="A12">
            <v>46153</v>
          </cell>
          <cell r="C12">
            <v>171</v>
          </cell>
          <cell r="E12">
            <v>106.5</v>
          </cell>
          <cell r="F12">
            <v>5.5</v>
          </cell>
          <cell r="H12">
            <v>944</v>
          </cell>
          <cell r="I12">
            <v>1227</v>
          </cell>
          <cell r="J12">
            <v>1008</v>
          </cell>
          <cell r="K12">
            <v>1008</v>
          </cell>
          <cell r="N12">
            <v>64</v>
          </cell>
          <cell r="O12">
            <v>9.9</v>
          </cell>
          <cell r="Q12">
            <v>1002.21</v>
          </cell>
          <cell r="R12">
            <v>112</v>
          </cell>
          <cell r="S12">
            <v>112</v>
          </cell>
          <cell r="T12">
            <v>0</v>
          </cell>
          <cell r="U12">
            <v>85</v>
          </cell>
          <cell r="V12">
            <v>-86</v>
          </cell>
          <cell r="W12">
            <v>-22</v>
          </cell>
          <cell r="Y12">
            <v>110.00999999999999</v>
          </cell>
          <cell r="Z12">
            <v>1.99</v>
          </cell>
        </row>
        <row r="13">
          <cell r="A13">
            <v>46154</v>
          </cell>
          <cell r="C13">
            <v>146.9</v>
          </cell>
          <cell r="H13">
            <v>856.7</v>
          </cell>
          <cell r="I13">
            <v>1003.6</v>
          </cell>
          <cell r="J13">
            <v>972</v>
          </cell>
          <cell r="K13">
            <v>972.7</v>
          </cell>
          <cell r="N13">
            <v>115.29999999999995</v>
          </cell>
          <cell r="O13">
            <v>4</v>
          </cell>
          <cell r="Q13">
            <v>967.09</v>
          </cell>
          <cell r="R13">
            <v>0</v>
          </cell>
          <cell r="S13">
            <v>0</v>
          </cell>
          <cell r="T13">
            <v>0</v>
          </cell>
          <cell r="U13">
            <v>31</v>
          </cell>
          <cell r="V13">
            <v>-115.9</v>
          </cell>
          <cell r="W13">
            <v>-0.60000000000005116</v>
          </cell>
          <cell r="X13">
            <v>-0.60000000000005116</v>
          </cell>
          <cell r="Y13">
            <v>0</v>
          </cell>
          <cell r="Z13">
            <v>0</v>
          </cell>
        </row>
        <row r="14">
          <cell r="A14">
            <v>46155</v>
          </cell>
          <cell r="C14">
            <v>274</v>
          </cell>
          <cell r="H14">
            <v>1832.15</v>
          </cell>
          <cell r="I14">
            <v>2106.15</v>
          </cell>
          <cell r="J14">
            <v>1966</v>
          </cell>
          <cell r="K14">
            <v>1966.65</v>
          </cell>
          <cell r="N14">
            <v>133.84999999999991</v>
          </cell>
          <cell r="O14">
            <v>18.600000000000001</v>
          </cell>
          <cell r="Q14">
            <v>1956.53</v>
          </cell>
          <cell r="R14">
            <v>0</v>
          </cell>
          <cell r="S14">
            <v>0</v>
          </cell>
          <cell r="T14">
            <v>0</v>
          </cell>
          <cell r="U14">
            <v>182</v>
          </cell>
          <cell r="V14">
            <v>-92</v>
          </cell>
          <cell r="W14">
            <v>41.849999999999909</v>
          </cell>
          <cell r="Y14">
            <v>0</v>
          </cell>
          <cell r="Z14">
            <v>0</v>
          </cell>
        </row>
        <row r="15">
          <cell r="A15">
            <v>46156</v>
          </cell>
          <cell r="C15">
            <v>179</v>
          </cell>
          <cell r="H15">
            <v>962.9</v>
          </cell>
          <cell r="I15">
            <v>1141.9000000000001</v>
          </cell>
          <cell r="J15">
            <v>1020.91</v>
          </cell>
          <cell r="K15">
            <v>1020.91</v>
          </cell>
          <cell r="M15">
            <v>2000</v>
          </cell>
          <cell r="N15">
            <v>58.009999999999991</v>
          </cell>
          <cell r="O15">
            <v>22.8</v>
          </cell>
          <cell r="Q15">
            <v>1015.12</v>
          </cell>
          <cell r="R15">
            <v>0</v>
          </cell>
          <cell r="S15">
            <v>80</v>
          </cell>
          <cell r="T15">
            <v>80</v>
          </cell>
          <cell r="U15">
            <v>136</v>
          </cell>
          <cell r="V15">
            <v>-43</v>
          </cell>
          <cell r="W15">
            <v>95.009999999999991</v>
          </cell>
          <cell r="Y15">
            <v>78.64</v>
          </cell>
          <cell r="Z15">
            <v>1.36</v>
          </cell>
        </row>
        <row r="16">
          <cell r="A16">
            <v>46157</v>
          </cell>
          <cell r="C16">
            <v>163.4</v>
          </cell>
          <cell r="D16">
            <v>49</v>
          </cell>
          <cell r="E16">
            <v>334</v>
          </cell>
          <cell r="H16">
            <v>1145.4000000000001</v>
          </cell>
          <cell r="I16">
            <v>1691.8000000000002</v>
          </cell>
          <cell r="J16">
            <v>1257.5</v>
          </cell>
          <cell r="K16">
            <v>1257.5</v>
          </cell>
          <cell r="N16">
            <v>112.09999999999991</v>
          </cell>
          <cell r="O16">
            <v>5.8</v>
          </cell>
          <cell r="R16">
            <v>383</v>
          </cell>
          <cell r="S16">
            <v>334</v>
          </cell>
          <cell r="T16">
            <v>-49</v>
          </cell>
          <cell r="U16">
            <v>110</v>
          </cell>
          <cell r="V16">
            <v>-53.400000000000006</v>
          </cell>
          <cell r="W16">
            <v>9.6999999999999034</v>
          </cell>
          <cell r="Y16">
            <v>328.32</v>
          </cell>
          <cell r="Z16">
            <v>5.68</v>
          </cell>
        </row>
        <row r="17">
          <cell r="A17">
            <v>46158</v>
          </cell>
          <cell r="C17">
            <v>27.9</v>
          </cell>
          <cell r="H17">
            <v>229.75</v>
          </cell>
          <cell r="I17">
            <v>257.64999999999998</v>
          </cell>
          <cell r="J17">
            <v>232.35</v>
          </cell>
          <cell r="K17">
            <v>232.35</v>
          </cell>
          <cell r="M17">
            <v>2250</v>
          </cell>
          <cell r="N17">
            <v>2.5999999999999943</v>
          </cell>
          <cell r="O17">
            <v>3.6</v>
          </cell>
          <cell r="R17">
            <v>0</v>
          </cell>
          <cell r="S17">
            <v>0</v>
          </cell>
          <cell r="T17">
            <v>0</v>
          </cell>
          <cell r="U17">
            <v>27</v>
          </cell>
          <cell r="V17">
            <v>-0.89999999999999858</v>
          </cell>
          <cell r="W17">
            <v>1.6999999999999957</v>
          </cell>
          <cell r="X17">
            <v>1.6999999999999957</v>
          </cell>
          <cell r="Y17">
            <v>0</v>
          </cell>
          <cell r="Z17">
            <v>0</v>
          </cell>
        </row>
        <row r="18">
          <cell r="A18">
            <v>46159</v>
          </cell>
          <cell r="C18">
            <v>43.8</v>
          </cell>
          <cell r="E18">
            <v>76</v>
          </cell>
          <cell r="F18">
            <v>111.95</v>
          </cell>
          <cell r="H18">
            <v>125.5</v>
          </cell>
          <cell r="I18">
            <v>357.25</v>
          </cell>
          <cell r="J18">
            <v>128</v>
          </cell>
          <cell r="K18">
            <v>128</v>
          </cell>
          <cell r="M18">
            <v>942</v>
          </cell>
          <cell r="N18">
            <v>2.5</v>
          </cell>
          <cell r="O18">
            <v>0</v>
          </cell>
          <cell r="Q18">
            <v>1609.61</v>
          </cell>
          <cell r="R18">
            <v>187.95</v>
          </cell>
          <cell r="S18">
            <v>513.08000000000004</v>
          </cell>
          <cell r="T18">
            <v>325.13000000000005</v>
          </cell>
          <cell r="U18">
            <v>43</v>
          </cell>
          <cell r="V18">
            <v>-0.79999999999999716</v>
          </cell>
          <cell r="W18">
            <v>326.83000000000004</v>
          </cell>
          <cell r="X18">
            <v>326.83000000000004</v>
          </cell>
          <cell r="Y18">
            <v>184.76</v>
          </cell>
          <cell r="Z18">
            <v>3.19</v>
          </cell>
        </row>
        <row r="19">
          <cell r="A19">
            <v>46160</v>
          </cell>
          <cell r="C19">
            <v>149</v>
          </cell>
          <cell r="E19">
            <v>18.7</v>
          </cell>
          <cell r="H19">
            <v>1055.6500000000001</v>
          </cell>
          <cell r="I19">
            <v>1223.3500000000001</v>
          </cell>
          <cell r="J19">
            <v>1163.6199999999999</v>
          </cell>
          <cell r="K19">
            <v>1163.6199999999999</v>
          </cell>
          <cell r="N19">
            <v>107.9699999999998</v>
          </cell>
          <cell r="O19">
            <v>15.9</v>
          </cell>
          <cell r="Q19">
            <v>1156.99</v>
          </cell>
          <cell r="R19">
            <v>18.7</v>
          </cell>
          <cell r="S19">
            <v>18.38</v>
          </cell>
          <cell r="T19">
            <v>-0.32000000000000028</v>
          </cell>
          <cell r="U19">
            <v>105</v>
          </cell>
          <cell r="V19">
            <v>-44</v>
          </cell>
          <cell r="W19">
            <v>63.649999999999807</v>
          </cell>
          <cell r="Y19">
            <v>18.38</v>
          </cell>
          <cell r="Z19">
            <v>0.32</v>
          </cell>
        </row>
        <row r="20">
          <cell r="A20">
            <v>46161</v>
          </cell>
          <cell r="C20">
            <v>167.2</v>
          </cell>
          <cell r="E20">
            <v>369.4</v>
          </cell>
          <cell r="H20">
            <v>1210.9000000000001</v>
          </cell>
          <cell r="I20">
            <v>1747.5</v>
          </cell>
          <cell r="J20">
            <v>1297</v>
          </cell>
          <cell r="K20">
            <v>1297.01</v>
          </cell>
          <cell r="N20">
            <v>86.099999999999909</v>
          </cell>
          <cell r="O20">
            <v>64.7</v>
          </cell>
          <cell r="Q20">
            <v>1289.8499999999999</v>
          </cell>
          <cell r="R20">
            <v>369.4</v>
          </cell>
          <cell r="S20">
            <v>363.12</v>
          </cell>
          <cell r="T20">
            <v>-6.2799999999999727</v>
          </cell>
          <cell r="U20">
            <v>100</v>
          </cell>
          <cell r="V20">
            <v>-67.199999999999989</v>
          </cell>
          <cell r="W20">
            <v>12.619999999999948</v>
          </cell>
          <cell r="Y20">
            <v>363.12</v>
          </cell>
          <cell r="Z20">
            <v>6.28</v>
          </cell>
        </row>
        <row r="21">
          <cell r="A21">
            <v>46162</v>
          </cell>
          <cell r="C21">
            <v>160.6</v>
          </cell>
          <cell r="E21">
            <v>121.3</v>
          </cell>
          <cell r="H21">
            <v>973.35</v>
          </cell>
          <cell r="I21">
            <v>1255.25</v>
          </cell>
          <cell r="J21">
            <v>1022.68</v>
          </cell>
          <cell r="K21">
            <v>1028.18</v>
          </cell>
          <cell r="N21">
            <v>49.329999999999927</v>
          </cell>
          <cell r="O21">
            <v>16.600000000000001</v>
          </cell>
          <cell r="Q21">
            <v>1022.4</v>
          </cell>
          <cell r="R21">
            <v>121.3</v>
          </cell>
          <cell r="S21">
            <v>119.24</v>
          </cell>
          <cell r="T21">
            <v>-2.0600000000000023</v>
          </cell>
          <cell r="U21">
            <v>130</v>
          </cell>
          <cell r="V21">
            <v>-30.599999999999994</v>
          </cell>
          <cell r="W21">
            <v>16.669999999999931</v>
          </cell>
          <cell r="Y21">
            <v>119.24</v>
          </cell>
          <cell r="Z21">
            <v>2.06</v>
          </cell>
        </row>
        <row r="22">
          <cell r="A22">
            <v>46163</v>
          </cell>
          <cell r="C22">
            <v>246.3</v>
          </cell>
          <cell r="D22">
            <v>4</v>
          </cell>
          <cell r="E22">
            <v>198.35</v>
          </cell>
          <cell r="H22">
            <v>1064</v>
          </cell>
          <cell r="I22">
            <v>1512.65</v>
          </cell>
          <cell r="J22">
            <v>1495</v>
          </cell>
          <cell r="K22">
            <v>1495.8</v>
          </cell>
          <cell r="N22">
            <v>431</v>
          </cell>
          <cell r="O22">
            <v>35.799999999999997</v>
          </cell>
          <cell r="Q22">
            <v>1487.91</v>
          </cell>
          <cell r="R22">
            <v>202.35</v>
          </cell>
          <cell r="S22">
            <v>194.98</v>
          </cell>
          <cell r="T22">
            <v>-7.3700000000000045</v>
          </cell>
          <cell r="U22">
            <v>190</v>
          </cell>
          <cell r="V22">
            <v>-56.300000000000011</v>
          </cell>
          <cell r="W22">
            <v>367.33</v>
          </cell>
          <cell r="Y22">
            <v>194.98</v>
          </cell>
          <cell r="Z22">
            <v>3.37</v>
          </cell>
        </row>
        <row r="23">
          <cell r="A23">
            <v>46164</v>
          </cell>
          <cell r="C23">
            <v>88.2</v>
          </cell>
          <cell r="E23">
            <v>36.200000000000003</v>
          </cell>
          <cell r="H23">
            <v>1437.35</v>
          </cell>
          <cell r="I23">
            <v>1561.75</v>
          </cell>
          <cell r="J23">
            <v>1341</v>
          </cell>
          <cell r="K23">
            <v>1341.05</v>
          </cell>
          <cell r="N23">
            <v>-96.349999999999909</v>
          </cell>
          <cell r="O23">
            <v>19.8</v>
          </cell>
          <cell r="R23">
            <v>36.200000000000003</v>
          </cell>
          <cell r="S23">
            <v>223.2</v>
          </cell>
          <cell r="T23">
            <v>187</v>
          </cell>
          <cell r="U23">
            <v>50</v>
          </cell>
          <cell r="V23">
            <v>-38.200000000000003</v>
          </cell>
          <cell r="W23">
            <v>52.450000000000088</v>
          </cell>
          <cell r="Y23">
            <v>219.41000000000003</v>
          </cell>
          <cell r="Z23">
            <v>3.79</v>
          </cell>
        </row>
        <row r="24">
          <cell r="A24">
            <v>46165</v>
          </cell>
          <cell r="C24">
            <v>29.2</v>
          </cell>
          <cell r="E24">
            <v>43</v>
          </cell>
          <cell r="H24">
            <v>21.9</v>
          </cell>
          <cell r="I24">
            <v>94.1</v>
          </cell>
          <cell r="J24">
            <v>26.9</v>
          </cell>
          <cell r="K24">
            <v>26.9</v>
          </cell>
          <cell r="N24">
            <v>5</v>
          </cell>
          <cell r="O24">
            <v>0</v>
          </cell>
          <cell r="R24">
            <v>43</v>
          </cell>
          <cell r="S24">
            <v>44.1</v>
          </cell>
          <cell r="T24">
            <v>1.1000000000000014</v>
          </cell>
          <cell r="U24">
            <v>32</v>
          </cell>
          <cell r="V24">
            <v>2.8000000000000007</v>
          </cell>
          <cell r="W24">
            <v>8.9000000000000021</v>
          </cell>
          <cell r="X24">
            <v>8.9000000000000021</v>
          </cell>
          <cell r="Y24">
            <v>43.35</v>
          </cell>
          <cell r="Z24">
            <v>0.75</v>
          </cell>
        </row>
        <row r="25">
          <cell r="A25">
            <v>46166</v>
          </cell>
          <cell r="C25">
            <v>17.5</v>
          </cell>
          <cell r="E25">
            <v>66.5</v>
          </cell>
          <cell r="F25">
            <v>73</v>
          </cell>
          <cell r="G25">
            <v>7.8</v>
          </cell>
          <cell r="H25">
            <v>247.15</v>
          </cell>
          <cell r="I25">
            <v>411.95000000000005</v>
          </cell>
          <cell r="J25">
            <v>263.95</v>
          </cell>
          <cell r="K25">
            <v>263.95</v>
          </cell>
          <cell r="N25">
            <v>16.799999999999983</v>
          </cell>
          <cell r="O25">
            <v>0</v>
          </cell>
          <cell r="Q25">
            <v>1623.37</v>
          </cell>
          <cell r="R25">
            <v>147.30000000000001</v>
          </cell>
          <cell r="S25">
            <v>139.5</v>
          </cell>
          <cell r="T25">
            <v>-7.8000000000000114</v>
          </cell>
          <cell r="U25">
            <v>29</v>
          </cell>
          <cell r="V25">
            <v>11.5</v>
          </cell>
          <cell r="W25">
            <v>20.499999999999972</v>
          </cell>
          <cell r="X25">
            <v>20.499999999999972</v>
          </cell>
          <cell r="Y25">
            <v>137.13999999999999</v>
          </cell>
          <cell r="Z25">
            <v>2.36</v>
          </cell>
        </row>
        <row r="26">
          <cell r="A26">
            <v>46167</v>
          </cell>
          <cell r="C26">
            <v>247.6</v>
          </cell>
          <cell r="E26">
            <v>159.80000000000001</v>
          </cell>
          <cell r="F26">
            <v>101.2</v>
          </cell>
          <cell r="H26">
            <v>1112.2</v>
          </cell>
          <cell r="I26">
            <v>1620.8</v>
          </cell>
          <cell r="J26">
            <v>1170.9000000000001</v>
          </cell>
          <cell r="K26">
            <v>1170.9000000000001</v>
          </cell>
          <cell r="N26">
            <v>58.700000000000045</v>
          </cell>
          <cell r="O26">
            <v>39.1</v>
          </cell>
          <cell r="Q26">
            <v>1164.52</v>
          </cell>
          <cell r="R26">
            <v>261</v>
          </cell>
          <cell r="S26">
            <v>261</v>
          </cell>
          <cell r="T26">
            <v>0</v>
          </cell>
          <cell r="U26">
            <v>208</v>
          </cell>
          <cell r="V26">
            <v>-39.599999999999994</v>
          </cell>
          <cell r="W26">
            <v>19.100000000000051</v>
          </cell>
          <cell r="Y26">
            <v>256.57</v>
          </cell>
          <cell r="Z26">
            <v>4.43</v>
          </cell>
        </row>
        <row r="27">
          <cell r="A27">
            <v>46168</v>
          </cell>
          <cell r="C27">
            <v>126.9</v>
          </cell>
          <cell r="E27">
            <v>65.400000000000006</v>
          </cell>
          <cell r="F27">
            <v>181.2</v>
          </cell>
          <cell r="H27">
            <v>1127.0999999999999</v>
          </cell>
          <cell r="I27">
            <v>1500.6</v>
          </cell>
          <cell r="J27">
            <v>1340</v>
          </cell>
          <cell r="K27">
            <v>1340</v>
          </cell>
          <cell r="N27">
            <v>212.90000000000009</v>
          </cell>
          <cell r="O27">
            <v>32.700000000000003</v>
          </cell>
          <cell r="Q27">
            <v>1332.7</v>
          </cell>
          <cell r="R27">
            <v>246.6</v>
          </cell>
          <cell r="S27">
            <v>246.60000000000002</v>
          </cell>
          <cell r="T27">
            <v>0</v>
          </cell>
          <cell r="U27">
            <v>80</v>
          </cell>
          <cell r="V27">
            <v>-46.900000000000006</v>
          </cell>
          <cell r="W27">
            <v>166.00000000000009</v>
          </cell>
          <cell r="X27">
            <v>166.00000000000009</v>
          </cell>
          <cell r="Y27">
            <v>242.27</v>
          </cell>
          <cell r="Z27">
            <v>4.3299999999999992</v>
          </cell>
        </row>
        <row r="28">
          <cell r="A28">
            <v>46169</v>
          </cell>
          <cell r="I28">
            <v>0</v>
          </cell>
          <cell r="K28">
            <v>0</v>
          </cell>
          <cell r="N28">
            <v>0</v>
          </cell>
          <cell r="O28">
            <v>0</v>
          </cell>
          <cell r="R28">
            <v>0</v>
          </cell>
          <cell r="S28">
            <v>0</v>
          </cell>
          <cell r="T28">
            <v>0</v>
          </cell>
          <cell r="V28">
            <v>0</v>
          </cell>
          <cell r="W28">
            <v>0</v>
          </cell>
          <cell r="Y28">
            <v>0</v>
          </cell>
          <cell r="Z28">
            <v>0</v>
          </cell>
        </row>
        <row r="29">
          <cell r="A29">
            <v>46170</v>
          </cell>
          <cell r="C29">
            <v>131.80000000000001</v>
          </cell>
          <cell r="F29">
            <v>164.5</v>
          </cell>
          <cell r="G29">
            <v>3.8</v>
          </cell>
          <cell r="H29">
            <v>1178.45</v>
          </cell>
          <cell r="I29">
            <v>1478.5500000000002</v>
          </cell>
          <cell r="J29">
            <v>1247.74</v>
          </cell>
          <cell r="K29">
            <v>1247.74</v>
          </cell>
          <cell r="N29">
            <v>69.289999999999964</v>
          </cell>
          <cell r="O29">
            <v>21.9</v>
          </cell>
          <cell r="Q29">
            <v>1240.92</v>
          </cell>
          <cell r="R29">
            <v>168.3</v>
          </cell>
          <cell r="S29">
            <v>164.5</v>
          </cell>
          <cell r="T29">
            <v>-3.8000000000000114</v>
          </cell>
          <cell r="U29">
            <v>90</v>
          </cell>
          <cell r="V29">
            <v>-41.800000000000011</v>
          </cell>
          <cell r="W29">
            <v>23.689999999999941</v>
          </cell>
          <cell r="Y29">
            <v>161.69999999999999</v>
          </cell>
          <cell r="Z29">
            <v>2.8</v>
          </cell>
        </row>
        <row r="30">
          <cell r="A30">
            <v>46171</v>
          </cell>
          <cell r="C30">
            <v>129.6</v>
          </cell>
          <cell r="E30">
            <v>75.599999999999994</v>
          </cell>
          <cell r="F30">
            <v>507.95</v>
          </cell>
          <cell r="G30">
            <v>87</v>
          </cell>
          <cell r="H30">
            <v>1055.25</v>
          </cell>
          <cell r="I30">
            <v>1855.4</v>
          </cell>
          <cell r="J30">
            <v>1138</v>
          </cell>
          <cell r="K30">
            <v>1138</v>
          </cell>
          <cell r="N30">
            <v>82.75</v>
          </cell>
          <cell r="O30">
            <v>6.6</v>
          </cell>
          <cell r="R30">
            <v>670.55</v>
          </cell>
          <cell r="S30">
            <v>670.54</v>
          </cell>
          <cell r="T30">
            <v>-9.9999999999909051E-3</v>
          </cell>
          <cell r="U30">
            <v>100</v>
          </cell>
          <cell r="V30">
            <v>-29.599999999999994</v>
          </cell>
          <cell r="W30">
            <v>53.140000000000015</v>
          </cell>
          <cell r="Y30">
            <v>658.37</v>
          </cell>
          <cell r="Z30">
            <v>12.169999999999998</v>
          </cell>
        </row>
        <row r="31">
          <cell r="A31">
            <v>46172</v>
          </cell>
          <cell r="C31">
            <v>18.899999999999999</v>
          </cell>
          <cell r="H31">
            <v>543.29999999999995</v>
          </cell>
          <cell r="I31">
            <v>562.19999999999993</v>
          </cell>
          <cell r="J31">
            <v>697.3</v>
          </cell>
          <cell r="K31">
            <v>211.9</v>
          </cell>
          <cell r="N31">
            <v>154</v>
          </cell>
          <cell r="O31">
            <v>0</v>
          </cell>
          <cell r="R31">
            <v>0</v>
          </cell>
          <cell r="S31">
            <v>1</v>
          </cell>
          <cell r="T31">
            <v>1</v>
          </cell>
          <cell r="U31">
            <v>22</v>
          </cell>
          <cell r="V31">
            <v>3.1000000000000014</v>
          </cell>
          <cell r="W31">
            <v>158.1</v>
          </cell>
          <cell r="Y31">
            <v>0.98</v>
          </cell>
          <cell r="Z31">
            <v>0.02</v>
          </cell>
        </row>
        <row r="32">
          <cell r="A32">
            <v>46173</v>
          </cell>
          <cell r="C32">
            <v>33.1</v>
          </cell>
          <cell r="H32">
            <v>543.79999999999995</v>
          </cell>
          <cell r="I32">
            <v>576.9</v>
          </cell>
          <cell r="J32">
            <v>561.5</v>
          </cell>
          <cell r="K32">
            <v>0</v>
          </cell>
          <cell r="N32">
            <v>17.700000000000045</v>
          </cell>
          <cell r="O32">
            <v>1308.5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-1.1000000000000014</v>
          </cell>
          <cell r="W32">
            <v>16.600000000000044</v>
          </cell>
          <cell r="Y32">
            <v>0</v>
          </cell>
          <cell r="Z32">
            <v>0</v>
          </cell>
        </row>
        <row r="33">
          <cell r="A33" t="str">
            <v>Total</v>
          </cell>
          <cell r="C33">
            <v>3586.25</v>
          </cell>
          <cell r="D33">
            <v>53</v>
          </cell>
          <cell r="E33">
            <v>2176.3499999999995</v>
          </cell>
          <cell r="F33">
            <v>1666.6000000000001</v>
          </cell>
          <cell r="G33">
            <v>140.1</v>
          </cell>
          <cell r="H33">
            <v>24263.8</v>
          </cell>
          <cell r="I33">
            <v>31886.1</v>
          </cell>
          <cell r="J33">
            <v>26290.000000000004</v>
          </cell>
          <cell r="K33">
            <v>25249.710000000003</v>
          </cell>
          <cell r="L33">
            <v>0</v>
          </cell>
          <cell r="N33">
            <v>2026.1999999999996</v>
          </cell>
          <cell r="O33">
            <v>1853.7000000000003</v>
          </cell>
          <cell r="R33">
            <v>4036.05</v>
          </cell>
          <cell r="S33">
            <v>5399.7699999999995</v>
          </cell>
          <cell r="T33">
            <v>1363.7199999999993</v>
          </cell>
          <cell r="U33">
            <v>2566.1999999999998</v>
          </cell>
          <cell r="V33">
            <v>-949.30000000000007</v>
          </cell>
          <cell r="W33">
            <v>2440.6199999999994</v>
          </cell>
          <cell r="X33">
            <v>683.86000000000013</v>
          </cell>
          <cell r="Y33">
            <v>4166.7999999999993</v>
          </cell>
          <cell r="Z33">
            <v>73.719999999999985</v>
          </cell>
        </row>
        <row r="34">
          <cell r="A34" t="str">
            <v>Average</v>
          </cell>
          <cell r="C34">
            <v>123.66379310344827</v>
          </cell>
          <cell r="D34">
            <v>26.5</v>
          </cell>
          <cell r="E34">
            <v>145.08999999999997</v>
          </cell>
          <cell r="F34">
            <v>185.17777777777781</v>
          </cell>
          <cell r="G34">
            <v>28.02</v>
          </cell>
          <cell r="H34">
            <v>836.68275862068958</v>
          </cell>
          <cell r="I34">
            <v>1028.5838709677419</v>
          </cell>
        </row>
        <row r="35">
          <cell r="I35">
            <v>1518.3857142857141</v>
          </cell>
        </row>
        <row r="36">
          <cell r="J36">
            <v>2026.2000000000044</v>
          </cell>
        </row>
        <row r="38">
          <cell r="J38">
            <v>26296</v>
          </cell>
        </row>
        <row r="39">
          <cell r="J39">
            <v>549</v>
          </cell>
        </row>
        <row r="40">
          <cell r="O40">
            <v>46145</v>
          </cell>
          <cell r="Q40" t="str">
            <v>Adyan</v>
          </cell>
          <cell r="R40">
            <v>185.71</v>
          </cell>
        </row>
      </sheetData>
      <sheetData sheetId="5">
        <row r="1">
          <cell r="A1" t="str">
            <v>Date</v>
          </cell>
          <cell r="B1" t="str">
            <v>No Of  Transactions</v>
          </cell>
          <cell r="C1" t="str">
            <v>Cash</v>
          </cell>
          <cell r="D1" t="str">
            <v>Nets</v>
          </cell>
          <cell r="E1" t="str">
            <v>Visa</v>
          </cell>
          <cell r="F1" t="str">
            <v>Master</v>
          </cell>
          <cell r="G1" t="str">
            <v>AMEX</v>
          </cell>
          <cell r="H1" t="str">
            <v>PayNow</v>
          </cell>
          <cell r="I1" t="str">
            <v>Catering</v>
          </cell>
          <cell r="J1" t="str">
            <v>Total</v>
          </cell>
          <cell r="K1" t="str">
            <v xml:space="preserve">QASHIER </v>
          </cell>
          <cell r="L1" t="str">
            <v>OCBC</v>
          </cell>
          <cell r="M1" t="str">
            <v>OCBC Deposit</v>
          </cell>
          <cell r="N1" t="str">
            <v>Qashier Diff</v>
          </cell>
          <cell r="O1" t="str">
            <v>Quasher Fees</v>
          </cell>
          <cell r="P1" t="str">
            <v>Qashier Dep on OCBC</v>
          </cell>
          <cell r="Q1" t="str">
            <v>credit cards - Adyen</v>
          </cell>
          <cell r="R1" t="str">
            <v>OCBC-Adyen Report Amount</v>
          </cell>
          <cell r="S1" t="str">
            <v>Adyen Diff</v>
          </cell>
          <cell r="T1" t="str">
            <v>Cash @Counter</v>
          </cell>
          <cell r="U1" t="str">
            <v>Cash @Counter difference</v>
          </cell>
          <cell r="V1" t="str">
            <v>Total Diff</v>
          </cell>
          <cell r="W1" t="str">
            <v>Cash Extra</v>
          </cell>
          <cell r="X1" t="str">
            <v>OCBC-Adyen Report payable</v>
          </cell>
          <cell r="Y1" t="str">
            <v>OCBC-Adyen Report Fees</v>
          </cell>
          <cell r="Z1" t="str">
            <v>OCBC-Adyen Report Total</v>
          </cell>
        </row>
        <row r="2">
          <cell r="A2">
            <v>46113</v>
          </cell>
          <cell r="C2">
            <v>198.95</v>
          </cell>
          <cell r="D2">
            <v>8</v>
          </cell>
          <cell r="E2">
            <v>331.8</v>
          </cell>
          <cell r="F2">
            <v>24.6</v>
          </cell>
          <cell r="H2">
            <v>837.9</v>
          </cell>
          <cell r="J2">
            <v>1401.25</v>
          </cell>
          <cell r="K2">
            <v>697.2</v>
          </cell>
          <cell r="L2">
            <v>193.1</v>
          </cell>
          <cell r="N2">
            <v>52.400000000000091</v>
          </cell>
          <cell r="O2">
            <v>3.2100000000000364</v>
          </cell>
          <cell r="P2">
            <v>693.99</v>
          </cell>
          <cell r="Q2">
            <v>364.40000000000003</v>
          </cell>
          <cell r="R2">
            <v>367.70000000000005</v>
          </cell>
          <cell r="S2">
            <v>3.3000000000000114</v>
          </cell>
          <cell r="V2">
            <v>55.700000000000102</v>
          </cell>
          <cell r="W2">
            <v>55.700000000000102</v>
          </cell>
          <cell r="X2">
            <v>361.42000000000007</v>
          </cell>
          <cell r="Y2">
            <v>6.2799999999999985</v>
          </cell>
          <cell r="Z2">
            <v>367.70000000000005</v>
          </cell>
        </row>
        <row r="3">
          <cell r="A3">
            <v>46114</v>
          </cell>
          <cell r="C3">
            <v>157.19999999999999</v>
          </cell>
          <cell r="E3">
            <v>13.1</v>
          </cell>
          <cell r="F3">
            <v>8</v>
          </cell>
          <cell r="G3">
            <v>77.3</v>
          </cell>
          <cell r="H3">
            <v>934.6</v>
          </cell>
          <cell r="J3">
            <v>1190.2</v>
          </cell>
          <cell r="K3">
            <v>887.7</v>
          </cell>
          <cell r="L3">
            <v>92.4</v>
          </cell>
          <cell r="N3">
            <v>45.5</v>
          </cell>
          <cell r="O3">
            <v>4.9200000000000728</v>
          </cell>
          <cell r="P3">
            <v>882.78</v>
          </cell>
          <cell r="Q3">
            <v>98.4</v>
          </cell>
          <cell r="R3">
            <v>98.399999999999991</v>
          </cell>
          <cell r="S3">
            <v>0</v>
          </cell>
          <cell r="V3">
            <v>45.5</v>
          </cell>
          <cell r="W3">
            <v>45.5</v>
          </cell>
          <cell r="X3">
            <v>96.02000000000001</v>
          </cell>
          <cell r="Y3">
            <v>2.3799999999999994</v>
          </cell>
          <cell r="Z3">
            <v>98.4</v>
          </cell>
        </row>
        <row r="4">
          <cell r="A4">
            <v>46115</v>
          </cell>
          <cell r="J4">
            <v>0</v>
          </cell>
          <cell r="M4">
            <v>1219</v>
          </cell>
          <cell r="N4">
            <v>0</v>
          </cell>
          <cell r="Q4">
            <v>0</v>
          </cell>
          <cell r="R4">
            <v>0</v>
          </cell>
          <cell r="S4">
            <v>0</v>
          </cell>
          <cell r="V4">
            <v>0</v>
          </cell>
          <cell r="X4">
            <v>0</v>
          </cell>
          <cell r="Y4">
            <v>0</v>
          </cell>
          <cell r="Z4">
            <v>0</v>
          </cell>
        </row>
        <row r="5">
          <cell r="A5">
            <v>46116</v>
          </cell>
          <cell r="J5">
            <v>0</v>
          </cell>
          <cell r="L5">
            <v>1</v>
          </cell>
          <cell r="N5">
            <v>1</v>
          </cell>
          <cell r="Q5">
            <v>0</v>
          </cell>
          <cell r="R5">
            <v>0</v>
          </cell>
          <cell r="S5">
            <v>0</v>
          </cell>
          <cell r="V5">
            <v>1</v>
          </cell>
          <cell r="W5">
            <v>1</v>
          </cell>
          <cell r="X5">
            <v>0</v>
          </cell>
          <cell r="Y5">
            <v>0</v>
          </cell>
          <cell r="Z5">
            <v>0</v>
          </cell>
        </row>
        <row r="6">
          <cell r="A6">
            <v>46117</v>
          </cell>
          <cell r="J6">
            <v>0</v>
          </cell>
          <cell r="N6">
            <v>0</v>
          </cell>
          <cell r="Q6">
            <v>0</v>
          </cell>
          <cell r="R6">
            <v>0</v>
          </cell>
          <cell r="S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</row>
        <row r="7">
          <cell r="A7">
            <v>46118</v>
          </cell>
          <cell r="C7">
            <v>256.10000000000002</v>
          </cell>
          <cell r="E7">
            <v>72.900000000000006</v>
          </cell>
          <cell r="F7">
            <v>13.8</v>
          </cell>
          <cell r="H7">
            <v>795.9</v>
          </cell>
          <cell r="J7">
            <v>1138.7</v>
          </cell>
          <cell r="K7">
            <v>815</v>
          </cell>
          <cell r="M7">
            <v>138</v>
          </cell>
          <cell r="N7">
            <v>19.100000000000023</v>
          </cell>
          <cell r="O7">
            <v>5.0299999999999727</v>
          </cell>
          <cell r="P7">
            <v>809.97</v>
          </cell>
          <cell r="Q7">
            <v>86.7</v>
          </cell>
          <cell r="R7">
            <v>86.699999999999989</v>
          </cell>
          <cell r="S7">
            <v>0</v>
          </cell>
          <cell r="T7">
            <v>238</v>
          </cell>
          <cell r="U7">
            <v>-18.100000000000023</v>
          </cell>
          <cell r="V7">
            <v>1</v>
          </cell>
          <cell r="X7">
            <v>85.210000000000008</v>
          </cell>
          <cell r="Y7">
            <v>1.4900000000000004</v>
          </cell>
          <cell r="Z7">
            <v>86.7</v>
          </cell>
        </row>
        <row r="8">
          <cell r="A8">
            <v>46119</v>
          </cell>
          <cell r="C8">
            <v>171.3</v>
          </cell>
          <cell r="E8">
            <v>7.3</v>
          </cell>
          <cell r="F8">
            <v>22.8</v>
          </cell>
          <cell r="G8">
            <v>10.7</v>
          </cell>
          <cell r="H8">
            <v>957.3</v>
          </cell>
          <cell r="J8">
            <v>1169.4000000000001</v>
          </cell>
          <cell r="K8">
            <v>1007</v>
          </cell>
          <cell r="M8">
            <v>164</v>
          </cell>
          <cell r="N8">
            <v>49.700000000000045</v>
          </cell>
          <cell r="O8">
            <v>5.9600000000000364</v>
          </cell>
          <cell r="P8">
            <v>1001.04</v>
          </cell>
          <cell r="Q8">
            <v>40.799999999999997</v>
          </cell>
          <cell r="R8">
            <v>40.800000000000004</v>
          </cell>
          <cell r="S8">
            <v>0</v>
          </cell>
          <cell r="T8">
            <v>121</v>
          </cell>
          <cell r="U8">
            <v>-50.300000000000011</v>
          </cell>
          <cell r="V8">
            <v>-0.59999999999996589</v>
          </cell>
          <cell r="X8">
            <v>39.959999999999994</v>
          </cell>
          <cell r="Y8">
            <v>0.84</v>
          </cell>
          <cell r="Z8">
            <v>40.799999999999997</v>
          </cell>
        </row>
        <row r="9">
          <cell r="A9">
            <v>46120</v>
          </cell>
          <cell r="C9">
            <v>162.9</v>
          </cell>
          <cell r="D9">
            <v>1</v>
          </cell>
          <cell r="E9">
            <v>203.15</v>
          </cell>
          <cell r="H9">
            <v>939.8</v>
          </cell>
          <cell r="J9">
            <v>1306.8499999999999</v>
          </cell>
          <cell r="K9">
            <v>979.85</v>
          </cell>
          <cell r="M9">
            <v>144</v>
          </cell>
          <cell r="N9">
            <v>40.050000000000068</v>
          </cell>
          <cell r="O9">
            <v>5.5500000000000682</v>
          </cell>
          <cell r="P9">
            <v>974.3</v>
          </cell>
          <cell r="Q9">
            <v>204.15</v>
          </cell>
          <cell r="R9">
            <v>203.15000000000003</v>
          </cell>
          <cell r="S9">
            <v>-0.99999999999997158</v>
          </cell>
          <cell r="T9">
            <v>144</v>
          </cell>
          <cell r="U9">
            <v>-18.900000000000006</v>
          </cell>
          <cell r="V9">
            <v>20.150000000000091</v>
          </cell>
          <cell r="W9">
            <v>20.150000000000091</v>
          </cell>
          <cell r="X9">
            <v>199.68</v>
          </cell>
          <cell r="Y9">
            <v>3.4699999999999998</v>
          </cell>
          <cell r="Z9">
            <v>203.15</v>
          </cell>
        </row>
        <row r="10">
          <cell r="A10">
            <v>46121</v>
          </cell>
          <cell r="C10">
            <v>187.5</v>
          </cell>
          <cell r="E10">
            <v>68.8</v>
          </cell>
          <cell r="F10">
            <v>284.85000000000002</v>
          </cell>
          <cell r="H10">
            <v>887.95</v>
          </cell>
          <cell r="J10">
            <v>1429.1000000000001</v>
          </cell>
          <cell r="K10">
            <v>902.05</v>
          </cell>
          <cell r="M10">
            <v>160</v>
          </cell>
          <cell r="N10">
            <v>14.099999999999909</v>
          </cell>
          <cell r="O10">
            <v>5.3199999999999363</v>
          </cell>
          <cell r="P10">
            <v>896.73</v>
          </cell>
          <cell r="Q10">
            <v>353.65000000000003</v>
          </cell>
          <cell r="R10">
            <v>366.15</v>
          </cell>
          <cell r="S10">
            <v>12.499999999999943</v>
          </cell>
          <cell r="T10">
            <v>170</v>
          </cell>
          <cell r="U10">
            <v>-17.5</v>
          </cell>
          <cell r="V10">
            <v>9.0999999999998522</v>
          </cell>
          <cell r="W10">
            <v>9.0999999999998522</v>
          </cell>
          <cell r="X10">
            <v>359.94000000000005</v>
          </cell>
          <cell r="Y10">
            <v>6.2100000000000009</v>
          </cell>
          <cell r="Z10">
            <v>366.15000000000003</v>
          </cell>
        </row>
        <row r="11">
          <cell r="A11">
            <v>46122</v>
          </cell>
          <cell r="C11">
            <v>276.89999999999998</v>
          </cell>
          <cell r="E11">
            <v>1.8</v>
          </cell>
          <cell r="F11">
            <v>226.8</v>
          </cell>
          <cell r="H11">
            <v>833.9</v>
          </cell>
          <cell r="J11">
            <v>1339.4</v>
          </cell>
          <cell r="K11">
            <v>877</v>
          </cell>
          <cell r="M11">
            <v>254</v>
          </cell>
          <cell r="N11">
            <v>43.100000000000023</v>
          </cell>
          <cell r="O11">
            <v>5.1599999999999682</v>
          </cell>
          <cell r="P11">
            <v>871.84</v>
          </cell>
          <cell r="Q11">
            <v>228.60000000000002</v>
          </cell>
          <cell r="R11">
            <v>228.6</v>
          </cell>
          <cell r="S11">
            <v>0</v>
          </cell>
          <cell r="T11">
            <v>233</v>
          </cell>
          <cell r="U11">
            <v>-43.899999999999977</v>
          </cell>
          <cell r="V11">
            <v>-0.79999999999995453</v>
          </cell>
          <cell r="X11">
            <v>224.71</v>
          </cell>
          <cell r="Y11">
            <v>3.89</v>
          </cell>
          <cell r="Z11">
            <v>228.6</v>
          </cell>
        </row>
        <row r="12">
          <cell r="A12">
            <v>46123</v>
          </cell>
          <cell r="J12">
            <v>0</v>
          </cell>
          <cell r="N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X12">
            <v>0</v>
          </cell>
          <cell r="Y12">
            <v>0</v>
          </cell>
          <cell r="Z12">
            <v>0</v>
          </cell>
        </row>
        <row r="13">
          <cell r="A13">
            <v>46124</v>
          </cell>
          <cell r="J13">
            <v>0</v>
          </cell>
          <cell r="N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</row>
        <row r="14">
          <cell r="A14">
            <v>46125</v>
          </cell>
          <cell r="C14">
            <v>193.6</v>
          </cell>
          <cell r="H14">
            <v>1342.2</v>
          </cell>
          <cell r="J14">
            <v>1535.8</v>
          </cell>
          <cell r="K14">
            <v>1381.6</v>
          </cell>
          <cell r="N14">
            <v>39.399999999999864</v>
          </cell>
          <cell r="O14">
            <v>255.51999999999998</v>
          </cell>
          <cell r="P14">
            <v>1374.07</v>
          </cell>
          <cell r="Q14">
            <v>0</v>
          </cell>
          <cell r="R14">
            <v>0</v>
          </cell>
          <cell r="S14">
            <v>0</v>
          </cell>
          <cell r="T14">
            <v>154.19999999999999</v>
          </cell>
          <cell r="U14">
            <v>-39.400000000000006</v>
          </cell>
          <cell r="V14">
            <v>-1.4210854715202004E-13</v>
          </cell>
          <cell r="X14">
            <v>0</v>
          </cell>
          <cell r="Y14">
            <v>0</v>
          </cell>
          <cell r="Z14">
            <v>0</v>
          </cell>
        </row>
        <row r="15">
          <cell r="A15">
            <v>46126</v>
          </cell>
          <cell r="C15">
            <v>183.5</v>
          </cell>
          <cell r="E15">
            <v>70.849999999999994</v>
          </cell>
          <cell r="H15">
            <v>1096.75</v>
          </cell>
          <cell r="J15">
            <v>1351.1</v>
          </cell>
          <cell r="K15">
            <v>1132.45</v>
          </cell>
          <cell r="N15">
            <v>35.700000000000045</v>
          </cell>
          <cell r="O15">
            <v>-505.79999999999995</v>
          </cell>
          <cell r="P15">
            <v>1126.08</v>
          </cell>
          <cell r="Q15">
            <v>70.849999999999994</v>
          </cell>
          <cell r="R15">
            <v>70.849999999999994</v>
          </cell>
          <cell r="S15">
            <v>0</v>
          </cell>
          <cell r="T15">
            <v>160</v>
          </cell>
          <cell r="U15">
            <v>-23.5</v>
          </cell>
          <cell r="V15">
            <v>12.200000000000045</v>
          </cell>
          <cell r="X15">
            <v>69.650000000000006</v>
          </cell>
          <cell r="Y15">
            <v>1.2</v>
          </cell>
          <cell r="Z15">
            <v>70.850000000000009</v>
          </cell>
        </row>
        <row r="16">
          <cell r="A16">
            <v>46127</v>
          </cell>
          <cell r="C16">
            <v>282.35000000000002</v>
          </cell>
          <cell r="H16">
            <v>1636.6</v>
          </cell>
          <cell r="J16">
            <v>1918.9499999999998</v>
          </cell>
          <cell r="K16">
            <v>1647</v>
          </cell>
          <cell r="N16">
            <v>10.400000000000091</v>
          </cell>
          <cell r="O16">
            <v>387.65000000000009</v>
          </cell>
          <cell r="P16">
            <v>1638.25</v>
          </cell>
          <cell r="Q16">
            <v>0</v>
          </cell>
          <cell r="R16">
            <v>0</v>
          </cell>
          <cell r="S16">
            <v>0</v>
          </cell>
          <cell r="T16">
            <v>271</v>
          </cell>
          <cell r="U16">
            <v>-11.350000000000023</v>
          </cell>
          <cell r="V16">
            <v>-0.94999999999993179</v>
          </cell>
          <cell r="X16">
            <v>0</v>
          </cell>
          <cell r="Y16">
            <v>0</v>
          </cell>
          <cell r="Z16">
            <v>0</v>
          </cell>
        </row>
        <row r="17">
          <cell r="A17">
            <v>46128</v>
          </cell>
          <cell r="C17">
            <v>172.6</v>
          </cell>
          <cell r="H17">
            <v>1213.3</v>
          </cell>
          <cell r="J17">
            <v>1385.8999999999999</v>
          </cell>
          <cell r="K17">
            <v>1266.3</v>
          </cell>
          <cell r="N17">
            <v>53</v>
          </cell>
          <cell r="O17">
            <v>-350.73</v>
          </cell>
          <cell r="P17">
            <v>1259.3499999999999</v>
          </cell>
          <cell r="Q17">
            <v>0</v>
          </cell>
          <cell r="R17">
            <v>0</v>
          </cell>
          <cell r="S17">
            <v>0</v>
          </cell>
          <cell r="T17">
            <v>140</v>
          </cell>
          <cell r="U17">
            <v>-32.599999999999994</v>
          </cell>
          <cell r="V17">
            <v>20.400000000000006</v>
          </cell>
          <cell r="W17">
            <v>20.400000000000006</v>
          </cell>
          <cell r="X17">
            <v>0</v>
          </cell>
          <cell r="Y17">
            <v>0</v>
          </cell>
          <cell r="Z17">
            <v>0</v>
          </cell>
        </row>
        <row r="18">
          <cell r="A18">
            <v>46129</v>
          </cell>
          <cell r="C18">
            <v>178.85</v>
          </cell>
          <cell r="H18">
            <v>1557.05</v>
          </cell>
          <cell r="J18">
            <v>1735.8999999999999</v>
          </cell>
          <cell r="K18">
            <v>1615.55</v>
          </cell>
          <cell r="N18">
            <v>58.5</v>
          </cell>
          <cell r="O18">
            <v>-1.4800000000000182</v>
          </cell>
          <cell r="P18">
            <v>1617.03</v>
          </cell>
          <cell r="Q18">
            <v>0</v>
          </cell>
          <cell r="R18">
            <v>0</v>
          </cell>
          <cell r="S18">
            <v>0</v>
          </cell>
          <cell r="T18">
            <v>162</v>
          </cell>
          <cell r="U18">
            <v>-16.849999999999994</v>
          </cell>
          <cell r="V18">
            <v>41.650000000000006</v>
          </cell>
          <cell r="W18">
            <v>41.650000000000006</v>
          </cell>
          <cell r="X18">
            <v>0</v>
          </cell>
          <cell r="Y18">
            <v>0</v>
          </cell>
          <cell r="Z18">
            <v>0</v>
          </cell>
        </row>
        <row r="19">
          <cell r="A19">
            <v>46130</v>
          </cell>
          <cell r="J19">
            <v>0</v>
          </cell>
          <cell r="N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X19">
            <v>0</v>
          </cell>
          <cell r="Y19">
            <v>0</v>
          </cell>
          <cell r="Z19">
            <v>0</v>
          </cell>
        </row>
        <row r="20">
          <cell r="A20">
            <v>46131</v>
          </cell>
          <cell r="J20">
            <v>0</v>
          </cell>
          <cell r="N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X20">
            <v>0</v>
          </cell>
          <cell r="Y20">
            <v>0</v>
          </cell>
          <cell r="Z20">
            <v>0</v>
          </cell>
        </row>
        <row r="21">
          <cell r="A21">
            <v>46132</v>
          </cell>
          <cell r="C21">
            <v>186</v>
          </cell>
          <cell r="H21">
            <v>922.5</v>
          </cell>
          <cell r="J21">
            <v>1108.5</v>
          </cell>
          <cell r="K21">
            <v>960.4</v>
          </cell>
          <cell r="N21">
            <v>37.899999999999977</v>
          </cell>
          <cell r="O21">
            <v>5.6699999999999591</v>
          </cell>
          <cell r="P21">
            <v>954.73</v>
          </cell>
          <cell r="Q21">
            <v>0</v>
          </cell>
          <cell r="R21">
            <v>0</v>
          </cell>
          <cell r="S21">
            <v>0</v>
          </cell>
          <cell r="T21">
            <v>150</v>
          </cell>
          <cell r="U21">
            <v>-36</v>
          </cell>
          <cell r="V21">
            <v>1.8999999999999773</v>
          </cell>
          <cell r="X21">
            <v>0</v>
          </cell>
          <cell r="Y21">
            <v>0</v>
          </cell>
          <cell r="Z21">
            <v>0</v>
          </cell>
        </row>
        <row r="22">
          <cell r="A22">
            <v>46133</v>
          </cell>
          <cell r="C22">
            <v>155.19999999999999</v>
          </cell>
          <cell r="D22">
            <v>1.3</v>
          </cell>
          <cell r="H22">
            <v>1359.8</v>
          </cell>
          <cell r="J22">
            <v>1516.3</v>
          </cell>
          <cell r="K22">
            <v>1380.25</v>
          </cell>
          <cell r="N22">
            <v>20.450000000000045</v>
          </cell>
          <cell r="O22">
            <v>7.3699999999998909</v>
          </cell>
          <cell r="P22">
            <v>1372.88</v>
          </cell>
          <cell r="Q22">
            <v>1.3</v>
          </cell>
          <cell r="R22">
            <v>0</v>
          </cell>
          <cell r="S22">
            <v>-1.3</v>
          </cell>
          <cell r="T22">
            <v>140</v>
          </cell>
          <cell r="U22">
            <v>-15.199999999999989</v>
          </cell>
          <cell r="V22">
            <v>3.9500000000000561</v>
          </cell>
          <cell r="X22">
            <v>0</v>
          </cell>
          <cell r="Y22">
            <v>0</v>
          </cell>
          <cell r="Z22">
            <v>0</v>
          </cell>
        </row>
        <row r="23">
          <cell r="A23">
            <v>46134</v>
          </cell>
          <cell r="C23">
            <v>161.19999999999999</v>
          </cell>
          <cell r="H23">
            <v>2168.0500000000002</v>
          </cell>
          <cell r="J23">
            <v>2329.25</v>
          </cell>
          <cell r="K23">
            <v>2221.1</v>
          </cell>
          <cell r="N23">
            <v>53.049999999999727</v>
          </cell>
          <cell r="O23">
            <v>11.139999999999873</v>
          </cell>
          <cell r="P23">
            <v>2209.96</v>
          </cell>
          <cell r="Q23">
            <v>0</v>
          </cell>
          <cell r="R23">
            <v>0</v>
          </cell>
          <cell r="S23">
            <v>0</v>
          </cell>
          <cell r="T23">
            <v>120</v>
          </cell>
          <cell r="U23">
            <v>-41.199999999999989</v>
          </cell>
          <cell r="V23">
            <v>11.849999999999739</v>
          </cell>
          <cell r="X23">
            <v>0</v>
          </cell>
          <cell r="Y23">
            <v>0</v>
          </cell>
          <cell r="Z23">
            <v>0</v>
          </cell>
        </row>
        <row r="24">
          <cell r="A24">
            <v>46135</v>
          </cell>
          <cell r="C24">
            <v>204</v>
          </cell>
          <cell r="H24">
            <v>1230.5999999999999</v>
          </cell>
          <cell r="J24">
            <v>1434.6</v>
          </cell>
          <cell r="K24">
            <v>1289.29</v>
          </cell>
          <cell r="N24">
            <v>58.690000000000055</v>
          </cell>
          <cell r="O24">
            <v>6.4700000000000273</v>
          </cell>
          <cell r="P24">
            <v>1282.82</v>
          </cell>
          <cell r="Q24">
            <v>0</v>
          </cell>
          <cell r="R24">
            <v>0</v>
          </cell>
          <cell r="S24">
            <v>0</v>
          </cell>
          <cell r="T24">
            <v>155</v>
          </cell>
          <cell r="U24">
            <v>-49</v>
          </cell>
          <cell r="V24">
            <v>9.6900000000000546</v>
          </cell>
          <cell r="W24">
            <v>9.6900000000000546</v>
          </cell>
          <cell r="X24">
            <v>0</v>
          </cell>
          <cell r="Y24">
            <v>0</v>
          </cell>
          <cell r="Z24">
            <v>0</v>
          </cell>
        </row>
        <row r="25">
          <cell r="A25">
            <v>46136</v>
          </cell>
          <cell r="C25">
            <v>126.4</v>
          </cell>
          <cell r="H25">
            <v>1197.95</v>
          </cell>
          <cell r="J25">
            <v>1324.3500000000001</v>
          </cell>
          <cell r="K25">
            <v>1330.4</v>
          </cell>
          <cell r="M25">
            <v>1600</v>
          </cell>
          <cell r="N25">
            <v>132.45000000000005</v>
          </cell>
          <cell r="O25">
            <v>8.4000000000000909</v>
          </cell>
          <cell r="P25">
            <v>1322</v>
          </cell>
          <cell r="Q25">
            <v>0</v>
          </cell>
          <cell r="R25">
            <v>0</v>
          </cell>
          <cell r="S25">
            <v>0</v>
          </cell>
          <cell r="T25">
            <v>34</v>
          </cell>
          <cell r="U25">
            <v>-92.4</v>
          </cell>
          <cell r="V25">
            <v>40.05000000000004</v>
          </cell>
          <cell r="W25">
            <v>40.05000000000004</v>
          </cell>
          <cell r="X25">
            <v>0</v>
          </cell>
          <cell r="Y25">
            <v>0</v>
          </cell>
          <cell r="Z25">
            <v>0</v>
          </cell>
        </row>
        <row r="26">
          <cell r="A26">
            <v>46137</v>
          </cell>
          <cell r="J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X26">
            <v>0</v>
          </cell>
          <cell r="Y26">
            <v>0</v>
          </cell>
          <cell r="Z26">
            <v>0</v>
          </cell>
        </row>
        <row r="27">
          <cell r="A27">
            <v>46138</v>
          </cell>
          <cell r="C27">
            <v>123.1</v>
          </cell>
          <cell r="H27">
            <v>667.15</v>
          </cell>
          <cell r="J27">
            <v>790.25</v>
          </cell>
          <cell r="K27">
            <v>704.15</v>
          </cell>
          <cell r="N27">
            <v>37</v>
          </cell>
          <cell r="O27">
            <v>1.7300000000000182</v>
          </cell>
          <cell r="P27">
            <v>702.42</v>
          </cell>
          <cell r="Q27">
            <v>0</v>
          </cell>
          <cell r="R27">
            <v>0</v>
          </cell>
          <cell r="S27">
            <v>0</v>
          </cell>
          <cell r="T27">
            <v>115</v>
          </cell>
          <cell r="U27">
            <v>-8.0999999999999943</v>
          </cell>
          <cell r="V27">
            <v>28.900000000000006</v>
          </cell>
          <cell r="W27">
            <v>28.900000000000006</v>
          </cell>
          <cell r="X27">
            <v>0</v>
          </cell>
          <cell r="Y27">
            <v>0</v>
          </cell>
          <cell r="Z27">
            <v>0</v>
          </cell>
        </row>
        <row r="28">
          <cell r="A28">
            <v>46139</v>
          </cell>
          <cell r="C28">
            <v>206.3</v>
          </cell>
          <cell r="D28">
            <v>2</v>
          </cell>
          <cell r="H28">
            <v>954.5</v>
          </cell>
          <cell r="J28">
            <v>1162.8</v>
          </cell>
          <cell r="K28">
            <v>1099.7</v>
          </cell>
          <cell r="N28">
            <v>145.20000000000005</v>
          </cell>
          <cell r="O28">
            <v>6.3500000000001364</v>
          </cell>
          <cell r="P28">
            <v>1093.3499999999999</v>
          </cell>
          <cell r="Q28">
            <v>2</v>
          </cell>
          <cell r="R28">
            <v>0</v>
          </cell>
          <cell r="S28">
            <v>-2</v>
          </cell>
          <cell r="T28">
            <v>58</v>
          </cell>
          <cell r="U28">
            <v>-148.30000000000001</v>
          </cell>
          <cell r="V28">
            <v>-5.0999999999999659</v>
          </cell>
          <cell r="X28">
            <v>0</v>
          </cell>
          <cell r="Y28">
            <v>0</v>
          </cell>
          <cell r="Z28">
            <v>0</v>
          </cell>
        </row>
        <row r="29">
          <cell r="A29">
            <v>46140</v>
          </cell>
          <cell r="C29">
            <v>158.19999999999999</v>
          </cell>
          <cell r="H29">
            <v>1428.05</v>
          </cell>
          <cell r="J29">
            <v>1586.25</v>
          </cell>
          <cell r="K29">
            <v>1458.2</v>
          </cell>
          <cell r="N29">
            <v>30.150000000000091</v>
          </cell>
          <cell r="O29">
            <v>7.5099999999999909</v>
          </cell>
          <cell r="P29">
            <v>1450.69</v>
          </cell>
          <cell r="Q29">
            <v>0</v>
          </cell>
          <cell r="R29">
            <v>0</v>
          </cell>
          <cell r="S29">
            <v>0</v>
          </cell>
          <cell r="T29">
            <v>130</v>
          </cell>
          <cell r="U29">
            <v>-28.199999999999989</v>
          </cell>
          <cell r="V29">
            <v>1.9500000000001023</v>
          </cell>
          <cell r="X29">
            <v>0</v>
          </cell>
          <cell r="Y29">
            <v>0</v>
          </cell>
          <cell r="Z29">
            <v>0</v>
          </cell>
        </row>
        <row r="30">
          <cell r="A30">
            <v>46141</v>
          </cell>
          <cell r="C30">
            <v>155.6</v>
          </cell>
          <cell r="H30">
            <v>994.85</v>
          </cell>
          <cell r="J30">
            <v>1150.45</v>
          </cell>
          <cell r="K30">
            <v>1062.1500000000001</v>
          </cell>
          <cell r="N30">
            <v>67.300000000000068</v>
          </cell>
          <cell r="O30">
            <v>5.9500000000000455</v>
          </cell>
          <cell r="P30">
            <v>1056.2</v>
          </cell>
          <cell r="Q30">
            <v>0</v>
          </cell>
          <cell r="R30">
            <v>0</v>
          </cell>
          <cell r="S30">
            <v>0</v>
          </cell>
          <cell r="T30">
            <v>108</v>
          </cell>
          <cell r="U30">
            <v>-47.599999999999994</v>
          </cell>
          <cell r="V30">
            <v>19.700000000000074</v>
          </cell>
          <cell r="W30">
            <v>19.700000000000074</v>
          </cell>
          <cell r="X30">
            <v>0</v>
          </cell>
          <cell r="Y30">
            <v>0</v>
          </cell>
          <cell r="Z30">
            <v>0</v>
          </cell>
        </row>
        <row r="31">
          <cell r="A31">
            <v>46142</v>
          </cell>
          <cell r="C31">
            <v>247.55</v>
          </cell>
          <cell r="H31">
            <v>1745.5</v>
          </cell>
          <cell r="I31">
            <v>1056</v>
          </cell>
          <cell r="J31">
            <v>1993.05</v>
          </cell>
          <cell r="K31">
            <v>1834.1</v>
          </cell>
          <cell r="N31">
            <v>88.599999999999909</v>
          </cell>
          <cell r="O31">
            <v>-602.07000000000016</v>
          </cell>
          <cell r="P31">
            <v>2436.17</v>
          </cell>
          <cell r="Q31">
            <v>0</v>
          </cell>
          <cell r="R31">
            <v>0</v>
          </cell>
          <cell r="S31">
            <v>0</v>
          </cell>
          <cell r="T31">
            <v>159</v>
          </cell>
          <cell r="U31">
            <v>-88.550000000000011</v>
          </cell>
          <cell r="V31">
            <v>4.9999999999897682E-2</v>
          </cell>
          <cell r="X31">
            <v>0</v>
          </cell>
          <cell r="Y31">
            <v>0</v>
          </cell>
          <cell r="Z31">
            <v>0</v>
          </cell>
        </row>
        <row r="32">
          <cell r="A32" t="str">
            <v>Total</v>
          </cell>
          <cell r="C32">
            <v>4145.2999999999993</v>
          </cell>
          <cell r="D32">
            <v>12.3</v>
          </cell>
          <cell r="E32">
            <v>769.7</v>
          </cell>
          <cell r="F32">
            <v>580.85</v>
          </cell>
          <cell r="G32">
            <v>88</v>
          </cell>
          <cell r="H32">
            <v>25702.199999999997</v>
          </cell>
          <cell r="J32">
            <v>31298.349999999995</v>
          </cell>
          <cell r="K32">
            <v>26548.440000000002</v>
          </cell>
          <cell r="L32">
            <v>286.5</v>
          </cell>
          <cell r="N32">
            <v>1132.7400000000002</v>
          </cell>
          <cell r="Q32">
            <v>1450.8500000000001</v>
          </cell>
          <cell r="R32">
            <v>1462.35</v>
          </cell>
          <cell r="S32">
            <v>11.499999999999773</v>
          </cell>
          <cell r="V32">
            <v>317.29000000000002</v>
          </cell>
          <cell r="W32">
            <v>291.84000000000026</v>
          </cell>
          <cell r="X32">
            <v>1436.5900000000004</v>
          </cell>
          <cell r="Y32">
            <v>25.759999999999998</v>
          </cell>
          <cell r="Z32">
            <v>1462.35</v>
          </cell>
        </row>
        <row r="33">
          <cell r="A33" t="str">
            <v>Average</v>
          </cell>
          <cell r="C33">
            <v>188.42272727272723</v>
          </cell>
          <cell r="D33">
            <v>3.0750000000000002</v>
          </cell>
          <cell r="E33">
            <v>96.212500000000006</v>
          </cell>
          <cell r="F33">
            <v>96.808333333333337</v>
          </cell>
          <cell r="G33">
            <v>44</v>
          </cell>
          <cell r="H33">
            <v>1168.2818181818182</v>
          </cell>
          <cell r="J33">
            <v>1043.2783333333332</v>
          </cell>
        </row>
        <row r="34">
          <cell r="J34">
            <v>1564.9174999999998</v>
          </cell>
        </row>
      </sheetData>
      <sheetData sheetId="6"/>
      <sheetData sheetId="7">
        <row r="1">
          <cell r="A1" t="str">
            <v>Date</v>
          </cell>
          <cell r="B1" t="str">
            <v>No Of  Transactions</v>
          </cell>
          <cell r="C1" t="str">
            <v>Cash</v>
          </cell>
          <cell r="D1" t="str">
            <v>Nets</v>
          </cell>
          <cell r="E1" t="str">
            <v>Visa</v>
          </cell>
          <cell r="F1" t="str">
            <v>Master</v>
          </cell>
          <cell r="G1" t="str">
            <v>AMEX</v>
          </cell>
          <cell r="H1" t="str">
            <v>PayNow</v>
          </cell>
          <cell r="I1" t="str">
            <v>Total</v>
          </cell>
          <cell r="J1" t="str">
            <v xml:space="preserve">QASHIER </v>
          </cell>
          <cell r="K1" t="str">
            <v>OCBC</v>
          </cell>
          <cell r="L1" t="str">
            <v>Qashier Diff</v>
          </cell>
          <cell r="M1" t="str">
            <v>credit cards - Adyen</v>
          </cell>
          <cell r="N1" t="str">
            <v>OCBC-Adyen Report Amount</v>
          </cell>
          <cell r="O1" t="str">
            <v>Adyen Diff</v>
          </cell>
          <cell r="P1" t="str">
            <v>Total Diff</v>
          </cell>
          <cell r="Q1" t="str">
            <v>Cash Extra</v>
          </cell>
          <cell r="R1" t="str">
            <v>OCBC-Adyen Report payable</v>
          </cell>
          <cell r="S1" t="str">
            <v>OCBC-Adyen Report Fees</v>
          </cell>
          <cell r="T1" t="str">
            <v>OCBC-Adyen Report Total</v>
          </cell>
          <cell r="U1" t="str">
            <v>Difference</v>
          </cell>
        </row>
        <row r="2">
          <cell r="A2">
            <v>46082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H2">
            <v>0</v>
          </cell>
          <cell r="I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</row>
        <row r="3">
          <cell r="A3">
            <v>46083</v>
          </cell>
          <cell r="B3">
            <v>275</v>
          </cell>
          <cell r="C3">
            <v>119.3</v>
          </cell>
          <cell r="D3">
            <v>0</v>
          </cell>
          <cell r="E3">
            <v>308.05</v>
          </cell>
          <cell r="F3">
            <v>0</v>
          </cell>
          <cell r="H3">
            <v>616.79999999999995</v>
          </cell>
          <cell r="I3">
            <v>1044.1500000000001</v>
          </cell>
          <cell r="J3">
            <v>613.05999999999995</v>
          </cell>
          <cell r="L3">
            <v>-3.7400000000000091</v>
          </cell>
          <cell r="M3">
            <v>308.05</v>
          </cell>
          <cell r="N3">
            <v>0</v>
          </cell>
          <cell r="O3">
            <v>-308.05</v>
          </cell>
          <cell r="P3">
            <v>-311.79000000000002</v>
          </cell>
          <cell r="R3">
            <v>0</v>
          </cell>
          <cell r="S3">
            <v>0</v>
          </cell>
          <cell r="T3">
            <v>0</v>
          </cell>
          <cell r="U3">
            <v>-308.05</v>
          </cell>
        </row>
        <row r="4">
          <cell r="A4">
            <v>46084</v>
          </cell>
          <cell r="B4">
            <v>308</v>
          </cell>
          <cell r="C4">
            <v>183.5</v>
          </cell>
          <cell r="D4">
            <v>0</v>
          </cell>
          <cell r="E4">
            <v>252.1</v>
          </cell>
          <cell r="F4">
            <v>0</v>
          </cell>
          <cell r="H4">
            <v>701.6</v>
          </cell>
          <cell r="I4">
            <v>1137.2</v>
          </cell>
          <cell r="J4">
            <v>703.31</v>
          </cell>
          <cell r="L4">
            <v>1.7099999999999227</v>
          </cell>
          <cell r="M4">
            <v>252.1</v>
          </cell>
          <cell r="N4">
            <v>437</v>
          </cell>
          <cell r="O4">
            <v>184.9</v>
          </cell>
          <cell r="P4">
            <v>186.60999999999993</v>
          </cell>
          <cell r="R4">
            <v>251.37000000000003</v>
          </cell>
          <cell r="S4">
            <v>4.33</v>
          </cell>
          <cell r="T4">
            <v>255.70000000000005</v>
          </cell>
          <cell r="U4">
            <v>3.6000000000000512</v>
          </cell>
        </row>
        <row r="5">
          <cell r="A5">
            <v>46085</v>
          </cell>
          <cell r="B5">
            <v>310</v>
          </cell>
          <cell r="C5">
            <v>171.6</v>
          </cell>
          <cell r="D5">
            <v>22.8</v>
          </cell>
          <cell r="E5">
            <v>410</v>
          </cell>
          <cell r="F5">
            <v>0</v>
          </cell>
          <cell r="H5">
            <v>620.9</v>
          </cell>
          <cell r="I5">
            <v>1225.3</v>
          </cell>
          <cell r="J5">
            <v>663.21</v>
          </cell>
          <cell r="K5">
            <v>7</v>
          </cell>
          <cell r="L5">
            <v>49.310000000000059</v>
          </cell>
          <cell r="M5">
            <v>432.8</v>
          </cell>
          <cell r="N5">
            <v>534.69999999999982</v>
          </cell>
          <cell r="O5">
            <v>101.89999999999981</v>
          </cell>
          <cell r="P5">
            <v>151.20999999999987</v>
          </cell>
          <cell r="Q5">
            <v>151.20999999999987</v>
          </cell>
          <cell r="R5">
            <v>429.57</v>
          </cell>
          <cell r="S5">
            <v>7.4300000000000006</v>
          </cell>
          <cell r="T5">
            <v>437</v>
          </cell>
          <cell r="U5">
            <v>4.1999999999999886</v>
          </cell>
        </row>
        <row r="6">
          <cell r="A6">
            <v>46086</v>
          </cell>
          <cell r="B6">
            <v>332</v>
          </cell>
          <cell r="C6">
            <v>143.4</v>
          </cell>
          <cell r="D6">
            <v>0</v>
          </cell>
          <cell r="E6">
            <v>530.9</v>
          </cell>
          <cell r="F6">
            <v>0</v>
          </cell>
          <cell r="H6">
            <v>762</v>
          </cell>
          <cell r="I6">
            <v>1436.3</v>
          </cell>
          <cell r="J6">
            <v>772</v>
          </cell>
          <cell r="L6">
            <v>10</v>
          </cell>
          <cell r="M6">
            <v>530.9</v>
          </cell>
          <cell r="N6">
            <v>683.5</v>
          </cell>
          <cell r="O6">
            <v>152.60000000000002</v>
          </cell>
          <cell r="P6">
            <v>162.60000000000002</v>
          </cell>
          <cell r="Q6">
            <v>162.60000000000002</v>
          </cell>
          <cell r="R6">
            <v>523.80999999999995</v>
          </cell>
          <cell r="S6">
            <v>10.89</v>
          </cell>
          <cell r="T6">
            <v>534.69999999999993</v>
          </cell>
          <cell r="U6">
            <v>3.7999999999999545</v>
          </cell>
        </row>
        <row r="7">
          <cell r="A7">
            <v>46087</v>
          </cell>
          <cell r="B7">
            <v>305</v>
          </cell>
          <cell r="C7">
            <v>158.5</v>
          </cell>
          <cell r="D7">
            <v>52.5</v>
          </cell>
          <cell r="E7">
            <v>671</v>
          </cell>
          <cell r="F7">
            <v>0</v>
          </cell>
          <cell r="H7">
            <v>894.4</v>
          </cell>
          <cell r="I7">
            <v>1776.4</v>
          </cell>
          <cell r="J7">
            <v>934.78</v>
          </cell>
          <cell r="K7">
            <v>5</v>
          </cell>
          <cell r="L7">
            <v>45.379999999999995</v>
          </cell>
          <cell r="M7">
            <v>723.5</v>
          </cell>
          <cell r="N7">
            <v>68.900000000000006</v>
          </cell>
          <cell r="O7">
            <v>-654.6</v>
          </cell>
          <cell r="P7">
            <v>-609.22</v>
          </cell>
          <cell r="R7">
            <v>671.79</v>
          </cell>
          <cell r="S7">
            <v>11.709999999999997</v>
          </cell>
          <cell r="T7">
            <v>683.5</v>
          </cell>
          <cell r="U7">
            <v>-40</v>
          </cell>
        </row>
        <row r="8">
          <cell r="A8">
            <v>46088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</row>
        <row r="9">
          <cell r="A9">
            <v>46089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46090</v>
          </cell>
          <cell r="B10">
            <v>318</v>
          </cell>
          <cell r="C10">
            <v>161.6</v>
          </cell>
          <cell r="D10">
            <v>0</v>
          </cell>
          <cell r="E10">
            <v>62.5</v>
          </cell>
          <cell r="F10">
            <v>3.6</v>
          </cell>
          <cell r="H10">
            <v>743</v>
          </cell>
          <cell r="I10">
            <v>970.7</v>
          </cell>
          <cell r="J10">
            <v>756.77</v>
          </cell>
          <cell r="K10">
            <v>10.199999999999999</v>
          </cell>
          <cell r="L10">
            <v>23.970000000000027</v>
          </cell>
          <cell r="M10">
            <v>66.099999999999994</v>
          </cell>
          <cell r="N10">
            <v>321.40000000000009</v>
          </cell>
          <cell r="O10">
            <v>255.3000000000001</v>
          </cell>
          <cell r="P10">
            <v>279.2700000000001</v>
          </cell>
          <cell r="Q10">
            <v>279.2700000000001</v>
          </cell>
          <cell r="R10">
            <v>67.69</v>
          </cell>
          <cell r="S10">
            <v>1.2100000000000002</v>
          </cell>
          <cell r="T10">
            <v>68.899999999999991</v>
          </cell>
          <cell r="U10">
            <v>2.7999999999999972</v>
          </cell>
        </row>
        <row r="11">
          <cell r="A11">
            <v>46091</v>
          </cell>
          <cell r="B11">
            <v>327</v>
          </cell>
          <cell r="C11">
            <v>179.3</v>
          </cell>
          <cell r="E11">
            <v>95.1</v>
          </cell>
          <cell r="F11">
            <v>226.3</v>
          </cell>
          <cell r="H11">
            <v>731.4</v>
          </cell>
          <cell r="I11">
            <v>1232.0999999999999</v>
          </cell>
          <cell r="J11">
            <v>732.89</v>
          </cell>
          <cell r="K11">
            <v>3.4</v>
          </cell>
          <cell r="L11">
            <v>4.8899999999999864</v>
          </cell>
          <cell r="M11">
            <v>321.39999999999998</v>
          </cell>
          <cell r="N11">
            <v>824.84999999999991</v>
          </cell>
          <cell r="O11">
            <v>503.44999999999993</v>
          </cell>
          <cell r="P11">
            <v>508.33999999999992</v>
          </cell>
          <cell r="R11">
            <v>315.7700000000001</v>
          </cell>
          <cell r="S11">
            <v>5.6299999999999981</v>
          </cell>
          <cell r="T11">
            <v>321.40000000000009</v>
          </cell>
          <cell r="U11">
            <v>0</v>
          </cell>
        </row>
        <row r="12">
          <cell r="A12">
            <v>46092</v>
          </cell>
          <cell r="B12">
            <v>353</v>
          </cell>
          <cell r="C12">
            <v>178.2</v>
          </cell>
          <cell r="D12">
            <v>2</v>
          </cell>
          <cell r="E12">
            <v>335.5</v>
          </cell>
          <cell r="F12">
            <v>464.2</v>
          </cell>
          <cell r="H12">
            <v>794.4</v>
          </cell>
          <cell r="I12">
            <v>1774.3000000000002</v>
          </cell>
          <cell r="J12">
            <v>772.86</v>
          </cell>
          <cell r="K12">
            <v>2.2999999999999998</v>
          </cell>
          <cell r="L12">
            <v>-19.240000000000009</v>
          </cell>
          <cell r="M12">
            <v>801.7</v>
          </cell>
          <cell r="N12">
            <v>395.55</v>
          </cell>
          <cell r="O12">
            <v>-406.15000000000003</v>
          </cell>
          <cell r="P12">
            <v>-425.39000000000004</v>
          </cell>
          <cell r="R12">
            <v>811.79999999999984</v>
          </cell>
          <cell r="S12">
            <v>13.049999999999994</v>
          </cell>
          <cell r="T12">
            <v>824.8499999999998</v>
          </cell>
          <cell r="U12">
            <v>23.14999999999975</v>
          </cell>
        </row>
        <row r="13">
          <cell r="A13">
            <v>46093</v>
          </cell>
          <cell r="B13">
            <v>303</v>
          </cell>
          <cell r="C13">
            <v>108.9</v>
          </cell>
          <cell r="E13">
            <v>151.19999999999999</v>
          </cell>
          <cell r="F13">
            <v>234.3</v>
          </cell>
          <cell r="H13">
            <v>826.1</v>
          </cell>
          <cell r="I13">
            <v>1320.5</v>
          </cell>
          <cell r="J13">
            <v>848.9</v>
          </cell>
          <cell r="L13">
            <v>22.799999999999955</v>
          </cell>
          <cell r="M13">
            <v>385.5</v>
          </cell>
          <cell r="N13">
            <v>729.94</v>
          </cell>
          <cell r="O13">
            <v>344.44000000000005</v>
          </cell>
          <cell r="P13">
            <v>367.24</v>
          </cell>
          <cell r="Q13">
            <v>367.24</v>
          </cell>
          <cell r="R13">
            <v>388.27</v>
          </cell>
          <cell r="S13">
            <v>7.2799999999999985</v>
          </cell>
          <cell r="T13">
            <v>395.54999999999995</v>
          </cell>
          <cell r="U13">
            <v>10.049999999999955</v>
          </cell>
        </row>
        <row r="14">
          <cell r="A14">
            <v>46094</v>
          </cell>
          <cell r="B14">
            <v>269</v>
          </cell>
          <cell r="C14">
            <v>96.9</v>
          </cell>
          <cell r="E14">
            <v>716.5</v>
          </cell>
          <cell r="F14">
            <v>5.8</v>
          </cell>
          <cell r="H14">
            <v>719</v>
          </cell>
          <cell r="I14">
            <v>1538.1999999999998</v>
          </cell>
          <cell r="J14">
            <v>702</v>
          </cell>
          <cell r="K14">
            <v>28.5</v>
          </cell>
          <cell r="L14">
            <v>11.5</v>
          </cell>
          <cell r="M14">
            <v>722.3</v>
          </cell>
          <cell r="N14">
            <v>44.2</v>
          </cell>
          <cell r="O14">
            <v>-678.09999999999991</v>
          </cell>
          <cell r="P14">
            <v>-666.59999999999991</v>
          </cell>
          <cell r="R14">
            <v>717.53</v>
          </cell>
          <cell r="S14">
            <v>12.41</v>
          </cell>
          <cell r="T14">
            <v>729.93999999999994</v>
          </cell>
          <cell r="U14">
            <v>7.6399999999999864</v>
          </cell>
        </row>
        <row r="15">
          <cell r="A15">
            <v>46095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46096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46097</v>
          </cell>
          <cell r="B17">
            <v>301</v>
          </cell>
          <cell r="C17">
            <v>164.35</v>
          </cell>
          <cell r="E17">
            <v>35.799999999999997</v>
          </cell>
          <cell r="H17">
            <v>571.9</v>
          </cell>
          <cell r="I17">
            <v>772.05</v>
          </cell>
          <cell r="J17">
            <v>577.51</v>
          </cell>
          <cell r="L17">
            <v>5.6100000000000136</v>
          </cell>
          <cell r="M17">
            <v>35.799999999999997</v>
          </cell>
          <cell r="N17">
            <v>103.75</v>
          </cell>
          <cell r="O17">
            <v>67.95</v>
          </cell>
          <cell r="P17">
            <v>73.560000000000016</v>
          </cell>
          <cell r="Q17">
            <v>73.560000000000016</v>
          </cell>
          <cell r="R17">
            <v>43.449999999999996</v>
          </cell>
          <cell r="S17">
            <v>0.74999999999999989</v>
          </cell>
          <cell r="T17">
            <v>44.199999999999996</v>
          </cell>
          <cell r="U17">
            <v>8.3999999999999986</v>
          </cell>
        </row>
        <row r="18">
          <cell r="A18">
            <v>46098</v>
          </cell>
          <cell r="B18">
            <v>320</v>
          </cell>
          <cell r="C18">
            <v>159.15</v>
          </cell>
          <cell r="E18">
            <v>59</v>
          </cell>
          <cell r="F18">
            <v>42.15</v>
          </cell>
          <cell r="H18">
            <v>743.45</v>
          </cell>
          <cell r="I18">
            <v>1003.75</v>
          </cell>
          <cell r="J18">
            <v>756.04</v>
          </cell>
          <cell r="K18">
            <v>5.5</v>
          </cell>
          <cell r="L18">
            <v>18.089999999999918</v>
          </cell>
          <cell r="M18">
            <v>101.15</v>
          </cell>
          <cell r="N18">
            <v>206.50000000000003</v>
          </cell>
          <cell r="O18">
            <v>105.35000000000002</v>
          </cell>
          <cell r="P18">
            <v>123.43999999999994</v>
          </cell>
          <cell r="Q18">
            <v>123.43999999999994</v>
          </cell>
          <cell r="R18">
            <v>101.84</v>
          </cell>
          <cell r="S18">
            <v>1.9100000000000004</v>
          </cell>
          <cell r="T18">
            <v>103.75</v>
          </cell>
          <cell r="U18">
            <v>2.5999999999999943</v>
          </cell>
        </row>
        <row r="19">
          <cell r="A19">
            <v>46099</v>
          </cell>
          <cell r="B19">
            <v>230</v>
          </cell>
          <cell r="C19">
            <v>142.05000000000001</v>
          </cell>
          <cell r="E19">
            <v>76.55</v>
          </cell>
          <cell r="F19">
            <v>110.9</v>
          </cell>
          <cell r="H19">
            <v>724.2</v>
          </cell>
          <cell r="I19">
            <v>1053.7</v>
          </cell>
          <cell r="J19">
            <v>698.11</v>
          </cell>
          <cell r="K19">
            <v>3.8</v>
          </cell>
          <cell r="L19">
            <v>-22.290000000000077</v>
          </cell>
          <cell r="M19">
            <v>187.45</v>
          </cell>
          <cell r="N19">
            <v>50.4</v>
          </cell>
          <cell r="O19">
            <v>-137.04999999999998</v>
          </cell>
          <cell r="P19">
            <v>-159.34000000000006</v>
          </cell>
          <cell r="R19">
            <v>202.97999999999996</v>
          </cell>
          <cell r="S19">
            <v>3.5199999999999991</v>
          </cell>
          <cell r="T19">
            <v>206.49999999999997</v>
          </cell>
          <cell r="U19">
            <v>19.049999999999983</v>
          </cell>
        </row>
        <row r="20">
          <cell r="A20">
            <v>46100</v>
          </cell>
          <cell r="B20">
            <v>284</v>
          </cell>
          <cell r="C20">
            <v>141.69999999999999</v>
          </cell>
          <cell r="D20">
            <v>7.2</v>
          </cell>
          <cell r="E20">
            <v>39.9</v>
          </cell>
          <cell r="F20">
            <v>11.3</v>
          </cell>
          <cell r="H20">
            <v>577.70000000000005</v>
          </cell>
          <cell r="I20">
            <v>777.80000000000007</v>
          </cell>
          <cell r="J20">
            <v>690.12</v>
          </cell>
          <cell r="K20">
            <v>5.8</v>
          </cell>
          <cell r="L20">
            <v>118.21999999999991</v>
          </cell>
          <cell r="M20">
            <v>58.400000000000006</v>
          </cell>
          <cell r="N20">
            <v>808.05</v>
          </cell>
          <cell r="O20">
            <v>749.65</v>
          </cell>
          <cell r="P20">
            <v>867.86999999999989</v>
          </cell>
          <cell r="R20">
            <v>49.56</v>
          </cell>
          <cell r="S20">
            <v>0.84000000000000019</v>
          </cell>
          <cell r="T20">
            <v>50.400000000000006</v>
          </cell>
          <cell r="U20">
            <v>-8</v>
          </cell>
        </row>
        <row r="21">
          <cell r="A21">
            <v>46101</v>
          </cell>
          <cell r="B21">
            <v>190</v>
          </cell>
          <cell r="C21">
            <v>181.75</v>
          </cell>
          <cell r="E21">
            <v>546.5</v>
          </cell>
          <cell r="F21">
            <v>261.55</v>
          </cell>
          <cell r="H21">
            <v>958.65</v>
          </cell>
          <cell r="I21">
            <v>1948.4499999999998</v>
          </cell>
          <cell r="J21">
            <v>820.15</v>
          </cell>
          <cell r="K21">
            <v>22</v>
          </cell>
          <cell r="L21">
            <v>-116.5</v>
          </cell>
          <cell r="M21">
            <v>808.05</v>
          </cell>
          <cell r="N21">
            <v>47.2</v>
          </cell>
          <cell r="O21">
            <v>-760.84999999999991</v>
          </cell>
          <cell r="P21">
            <v>-877.34999999999991</v>
          </cell>
          <cell r="R21">
            <v>794.30999999999983</v>
          </cell>
          <cell r="S21">
            <v>13.74</v>
          </cell>
          <cell r="T21">
            <v>808.04999999999984</v>
          </cell>
          <cell r="U21">
            <v>0</v>
          </cell>
        </row>
        <row r="22">
          <cell r="A22">
            <v>46102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46103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46104</v>
          </cell>
          <cell r="B24">
            <v>240</v>
          </cell>
          <cell r="C24">
            <v>175.8</v>
          </cell>
          <cell r="E24">
            <v>35.6</v>
          </cell>
          <cell r="F24">
            <v>3.3</v>
          </cell>
          <cell r="G24">
            <v>3.3</v>
          </cell>
          <cell r="H24">
            <v>647.70000000000005</v>
          </cell>
          <cell r="I24">
            <v>865.7</v>
          </cell>
          <cell r="J24">
            <v>654.86</v>
          </cell>
          <cell r="L24">
            <v>7.1599999999999682</v>
          </cell>
          <cell r="M24">
            <v>42.199999999999996</v>
          </cell>
          <cell r="N24">
            <v>278.40000000000003</v>
          </cell>
          <cell r="O24">
            <v>236.20000000000005</v>
          </cell>
          <cell r="P24">
            <v>243.36</v>
          </cell>
          <cell r="Q24">
            <v>243.36</v>
          </cell>
          <cell r="R24">
            <v>46.349999999999994</v>
          </cell>
          <cell r="S24">
            <v>0.85</v>
          </cell>
          <cell r="T24">
            <v>47.199999999999996</v>
          </cell>
          <cell r="U24">
            <v>5</v>
          </cell>
        </row>
        <row r="25">
          <cell r="A25">
            <v>46105</v>
          </cell>
          <cell r="B25">
            <v>368</v>
          </cell>
          <cell r="C25">
            <v>309.60000000000002</v>
          </cell>
          <cell r="E25">
            <v>278.39999999999998</v>
          </cell>
          <cell r="H25">
            <v>869.25</v>
          </cell>
          <cell r="I25">
            <v>1457.25</v>
          </cell>
          <cell r="J25">
            <v>872.02</v>
          </cell>
          <cell r="L25">
            <v>2.7699999999999818</v>
          </cell>
          <cell r="M25">
            <v>278.39999999999998</v>
          </cell>
          <cell r="N25">
            <v>183.2</v>
          </cell>
          <cell r="O25">
            <v>-95.199999999999989</v>
          </cell>
          <cell r="P25">
            <v>-92.43</v>
          </cell>
          <cell r="R25">
            <v>273.67</v>
          </cell>
          <cell r="S25">
            <v>4.7299999999999995</v>
          </cell>
          <cell r="T25">
            <v>278.40000000000003</v>
          </cell>
          <cell r="U25">
            <v>0</v>
          </cell>
        </row>
        <row r="26">
          <cell r="A26">
            <v>46106</v>
          </cell>
          <cell r="B26">
            <v>327</v>
          </cell>
          <cell r="C26">
            <v>205.9</v>
          </cell>
          <cell r="E26">
            <v>163.6</v>
          </cell>
          <cell r="F26">
            <v>2</v>
          </cell>
          <cell r="H26">
            <v>713.35</v>
          </cell>
          <cell r="I26">
            <v>1084.8499999999999</v>
          </cell>
          <cell r="J26">
            <v>694.18</v>
          </cell>
          <cell r="K26">
            <v>3.3</v>
          </cell>
          <cell r="L26">
            <v>-15.870000000000118</v>
          </cell>
          <cell r="M26">
            <v>165.6</v>
          </cell>
          <cell r="N26">
            <v>50.4</v>
          </cell>
          <cell r="O26">
            <v>-115.19999999999999</v>
          </cell>
          <cell r="P26">
            <v>-131.07000000000011</v>
          </cell>
          <cell r="R26">
            <v>180.07999999999998</v>
          </cell>
          <cell r="S26">
            <v>3.1199999999999992</v>
          </cell>
          <cell r="T26">
            <v>183.2</v>
          </cell>
          <cell r="U26">
            <v>17.599999999999994</v>
          </cell>
        </row>
        <row r="27">
          <cell r="A27">
            <v>46107</v>
          </cell>
          <cell r="B27">
            <v>314</v>
          </cell>
          <cell r="C27">
            <v>207.1</v>
          </cell>
          <cell r="E27">
            <v>46.3</v>
          </cell>
          <cell r="G27">
            <v>4.4000000000000004</v>
          </cell>
          <cell r="H27">
            <v>767.5</v>
          </cell>
          <cell r="I27">
            <v>1025.3</v>
          </cell>
          <cell r="J27">
            <v>778.27</v>
          </cell>
          <cell r="K27">
            <v>7.3</v>
          </cell>
          <cell r="L27">
            <v>18.069999999999936</v>
          </cell>
          <cell r="M27">
            <v>50.699999999999996</v>
          </cell>
          <cell r="N27">
            <v>556.44999999999993</v>
          </cell>
          <cell r="O27">
            <v>505.74999999999994</v>
          </cell>
          <cell r="P27">
            <v>523.81999999999994</v>
          </cell>
          <cell r="Q27">
            <v>523.81999999999994</v>
          </cell>
          <cell r="R27">
            <v>49.519999999999996</v>
          </cell>
          <cell r="S27">
            <v>0.87999999999999989</v>
          </cell>
          <cell r="T27">
            <v>50.4</v>
          </cell>
          <cell r="U27">
            <v>-0.29999999999999716</v>
          </cell>
        </row>
        <row r="28">
          <cell r="A28">
            <v>46108</v>
          </cell>
          <cell r="B28">
            <v>300</v>
          </cell>
          <cell r="C28">
            <v>154.15</v>
          </cell>
          <cell r="E28">
            <v>360.2</v>
          </cell>
          <cell r="F28">
            <v>187.35</v>
          </cell>
          <cell r="H28">
            <v>856</v>
          </cell>
          <cell r="I28">
            <v>1557.7</v>
          </cell>
          <cell r="J28">
            <v>1072.23</v>
          </cell>
          <cell r="K28">
            <v>3.6</v>
          </cell>
          <cell r="L28">
            <v>219.82999999999993</v>
          </cell>
          <cell r="M28">
            <v>547.54999999999995</v>
          </cell>
          <cell r="N28">
            <v>0</v>
          </cell>
          <cell r="O28">
            <v>-547.54999999999995</v>
          </cell>
          <cell r="P28">
            <v>-327.72</v>
          </cell>
          <cell r="R28">
            <v>546.91999999999985</v>
          </cell>
          <cell r="S28">
            <v>9.5299999999999994</v>
          </cell>
          <cell r="T28">
            <v>556.44999999999982</v>
          </cell>
          <cell r="U28">
            <v>8.8999999999998636</v>
          </cell>
        </row>
        <row r="29">
          <cell r="A29">
            <v>46109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46110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46111</v>
          </cell>
          <cell r="C31">
            <v>149.69999999999999</v>
          </cell>
          <cell r="E31">
            <v>29.9</v>
          </cell>
          <cell r="H31">
            <v>789.9</v>
          </cell>
          <cell r="I31">
            <v>969.5</v>
          </cell>
          <cell r="J31">
            <v>1039.17</v>
          </cell>
          <cell r="L31">
            <v>249.2700000000001</v>
          </cell>
          <cell r="M31">
            <v>29.9</v>
          </cell>
          <cell r="N31">
            <v>0</v>
          </cell>
          <cell r="O31">
            <v>-29.9</v>
          </cell>
          <cell r="P31">
            <v>219.37000000000009</v>
          </cell>
          <cell r="R31">
            <v>37.06</v>
          </cell>
          <cell r="S31">
            <v>0.64</v>
          </cell>
          <cell r="T31">
            <v>37.700000000000003</v>
          </cell>
          <cell r="U31">
            <v>7.8000000000000043</v>
          </cell>
        </row>
        <row r="32">
          <cell r="A32">
            <v>46112</v>
          </cell>
          <cell r="C32">
            <v>219.45</v>
          </cell>
          <cell r="E32">
            <v>40.700000000000003</v>
          </cell>
          <cell r="F32">
            <v>39.299999999999997</v>
          </cell>
          <cell r="H32">
            <v>950.6</v>
          </cell>
          <cell r="I32">
            <v>1250.05</v>
          </cell>
          <cell r="J32">
            <v>947.5</v>
          </cell>
          <cell r="K32">
            <v>6.3</v>
          </cell>
          <cell r="L32">
            <v>3.1999999999999318</v>
          </cell>
          <cell r="M32">
            <v>80</v>
          </cell>
          <cell r="N32">
            <v>0</v>
          </cell>
          <cell r="O32">
            <v>-80</v>
          </cell>
          <cell r="P32">
            <v>-76.800000000000068</v>
          </cell>
          <cell r="R32">
            <v>78.580000000000013</v>
          </cell>
          <cell r="S32">
            <v>1.4200000000000004</v>
          </cell>
          <cell r="T32">
            <v>80.000000000000014</v>
          </cell>
          <cell r="U32">
            <v>0</v>
          </cell>
        </row>
        <row r="33">
          <cell r="A33" t="str">
            <v>Total</v>
          </cell>
          <cell r="C33">
            <v>3711.9</v>
          </cell>
          <cell r="D33">
            <v>84.5</v>
          </cell>
          <cell r="E33">
            <v>5245.3</v>
          </cell>
          <cell r="F33">
            <v>1592.0499999999997</v>
          </cell>
          <cell r="H33">
            <v>16579.800000000003</v>
          </cell>
          <cell r="I33">
            <v>27221.25</v>
          </cell>
          <cell r="J33">
            <v>17099.940000000002</v>
          </cell>
          <cell r="K33">
            <v>113.99999999999999</v>
          </cell>
          <cell r="L33">
            <v>634.13999999999942</v>
          </cell>
          <cell r="M33">
            <v>6929.5499999999993</v>
          </cell>
          <cell r="N33">
            <v>6324.3899999999985</v>
          </cell>
          <cell r="O33">
            <v>-605.16000000000076</v>
          </cell>
          <cell r="P33">
            <v>28.979999999999535</v>
          </cell>
          <cell r="Q33">
            <v>1924.4999999999998</v>
          </cell>
          <cell r="R33">
            <v>6581.92</v>
          </cell>
          <cell r="S33">
            <v>115.86999999999998</v>
          </cell>
          <cell r="T33">
            <v>6697.7899999999981</v>
          </cell>
          <cell r="U33">
            <v>-231.76000000000045</v>
          </cell>
        </row>
        <row r="34">
          <cell r="A34" t="str">
            <v>Average</v>
          </cell>
          <cell r="C34">
            <v>161.38695652173914</v>
          </cell>
          <cell r="D34">
            <v>9.3888888888888893</v>
          </cell>
          <cell r="E34">
            <v>228.05652173913043</v>
          </cell>
          <cell r="F34">
            <v>83.792105263157879</v>
          </cell>
          <cell r="H34">
            <v>720.86086956521751</v>
          </cell>
          <cell r="I34">
            <v>1183.5326086956522</v>
          </cell>
        </row>
        <row r="35">
          <cell r="I35">
            <v>1296.25</v>
          </cell>
        </row>
      </sheetData>
      <sheetData sheetId="8"/>
      <sheetData sheetId="9"/>
      <sheetData sheetId="10">
        <row r="1">
          <cell r="A1" t="str">
            <v>Delivery DatePaid From</v>
          </cell>
          <cell r="B1" t="str">
            <v>Delivery DateType</v>
          </cell>
          <cell r="C1" t="str">
            <v>Delivery Date</v>
          </cell>
          <cell r="E1" t="str">
            <v>Amount</v>
          </cell>
          <cell r="J1" t="str">
            <v>Paid On</v>
          </cell>
        </row>
        <row r="2">
          <cell r="A2" t="str">
            <v>46083OCBC Account</v>
          </cell>
          <cell r="B2" t="str">
            <v>46083Milk &amp; Groceries</v>
          </cell>
          <cell r="C2">
            <v>46083</v>
          </cell>
          <cell r="E2">
            <v>493.12</v>
          </cell>
        </row>
        <row r="3">
          <cell r="A3" t="str">
            <v>46083Petty Cash</v>
          </cell>
          <cell r="B3" t="str">
            <v>46083Expenses</v>
          </cell>
          <cell r="C3">
            <v>46083</v>
          </cell>
          <cell r="E3">
            <v>35</v>
          </cell>
        </row>
        <row r="4">
          <cell r="A4" t="str">
            <v>46083Petty Cash</v>
          </cell>
          <cell r="B4" t="str">
            <v>46083Barrow</v>
          </cell>
          <cell r="C4">
            <v>46083</v>
          </cell>
          <cell r="E4">
            <v>20</v>
          </cell>
        </row>
        <row r="5">
          <cell r="A5" t="str">
            <v>46083Petty Cash</v>
          </cell>
          <cell r="B5" t="str">
            <v>46083Groceries</v>
          </cell>
          <cell r="C5">
            <v>46083</v>
          </cell>
          <cell r="E5">
            <v>3.4</v>
          </cell>
        </row>
        <row r="6">
          <cell r="A6" t="str">
            <v>46083Petty Cash</v>
          </cell>
          <cell r="B6" t="str">
            <v>46083Groceries</v>
          </cell>
          <cell r="C6">
            <v>46083</v>
          </cell>
          <cell r="E6">
            <v>8.8000000000000007</v>
          </cell>
        </row>
        <row r="7">
          <cell r="A7" t="str">
            <v>46084Sowji Cash</v>
          </cell>
          <cell r="B7" t="str">
            <v>46084Kachori</v>
          </cell>
          <cell r="C7">
            <v>46084</v>
          </cell>
          <cell r="E7">
            <v>135</v>
          </cell>
        </row>
        <row r="8">
          <cell r="A8" t="str">
            <v>46084Petty Cash</v>
          </cell>
          <cell r="B8" t="str">
            <v>46084Groceries</v>
          </cell>
          <cell r="C8">
            <v>46084</v>
          </cell>
          <cell r="E8">
            <v>3.9</v>
          </cell>
        </row>
        <row r="9">
          <cell r="A9" t="str">
            <v>46084Petty Cash</v>
          </cell>
          <cell r="B9" t="str">
            <v>46084Groceries</v>
          </cell>
          <cell r="C9">
            <v>46084</v>
          </cell>
          <cell r="E9">
            <v>3.6</v>
          </cell>
        </row>
        <row r="10">
          <cell r="A10" t="str">
            <v>46084Petty Cash</v>
          </cell>
          <cell r="B10" t="str">
            <v>46084Groceries</v>
          </cell>
          <cell r="C10">
            <v>46084</v>
          </cell>
          <cell r="E10">
            <v>10.4</v>
          </cell>
        </row>
        <row r="11">
          <cell r="A11" t="str">
            <v>46084Petty Cash</v>
          </cell>
          <cell r="B11" t="str">
            <v>46084Groceries</v>
          </cell>
          <cell r="C11">
            <v>46084</v>
          </cell>
          <cell r="E11">
            <v>3.1</v>
          </cell>
        </row>
        <row r="12">
          <cell r="A12" t="str">
            <v>46085Sowji Cash</v>
          </cell>
          <cell r="B12" t="str">
            <v>46085Groceries</v>
          </cell>
          <cell r="C12">
            <v>46085</v>
          </cell>
          <cell r="E12">
            <v>3.95</v>
          </cell>
        </row>
        <row r="13">
          <cell r="A13" t="str">
            <v>46085Sowji Cash</v>
          </cell>
          <cell r="B13" t="str">
            <v>46085Groceries</v>
          </cell>
          <cell r="C13">
            <v>46085</v>
          </cell>
          <cell r="E13">
            <v>23.97</v>
          </cell>
        </row>
        <row r="14">
          <cell r="A14" t="str">
            <v>46085Sowji Cash</v>
          </cell>
          <cell r="B14" t="str">
            <v>46085Groceries</v>
          </cell>
          <cell r="C14">
            <v>46085</v>
          </cell>
          <cell r="E14">
            <v>13.7</v>
          </cell>
        </row>
        <row r="15">
          <cell r="A15" t="str">
            <v>46085Sowji Cash</v>
          </cell>
          <cell r="B15" t="str">
            <v>46085Groceries</v>
          </cell>
          <cell r="C15">
            <v>46085</v>
          </cell>
          <cell r="E15">
            <v>13.9</v>
          </cell>
        </row>
        <row r="16">
          <cell r="A16" t="str">
            <v>46085OCBC Account</v>
          </cell>
          <cell r="B16" t="str">
            <v>46085Liquor</v>
          </cell>
          <cell r="C16">
            <v>46085</v>
          </cell>
          <cell r="E16">
            <v>2036.67</v>
          </cell>
        </row>
        <row r="17">
          <cell r="A17" t="str">
            <v>46086Sowji Cash</v>
          </cell>
          <cell r="B17" t="str">
            <v>46086Groceries</v>
          </cell>
          <cell r="C17">
            <v>46086</v>
          </cell>
          <cell r="E17">
            <v>1.9</v>
          </cell>
        </row>
        <row r="18">
          <cell r="A18" t="str">
            <v>46086Sowji Cash</v>
          </cell>
          <cell r="B18" t="str">
            <v>46086Groceries</v>
          </cell>
          <cell r="C18">
            <v>46086</v>
          </cell>
          <cell r="E18">
            <v>37</v>
          </cell>
        </row>
        <row r="19">
          <cell r="A19" t="str">
            <v>46086Sowji Cash</v>
          </cell>
          <cell r="B19" t="str">
            <v>46086Groceries</v>
          </cell>
          <cell r="C19">
            <v>46086</v>
          </cell>
          <cell r="E19">
            <v>9.1999999999999993</v>
          </cell>
        </row>
        <row r="20">
          <cell r="A20" t="str">
            <v>46086Sowji Cash</v>
          </cell>
          <cell r="B20" t="str">
            <v>46086Groceries</v>
          </cell>
          <cell r="C20">
            <v>46086</v>
          </cell>
          <cell r="E20">
            <v>17.5</v>
          </cell>
        </row>
        <row r="21">
          <cell r="A21" t="str">
            <v>46086Sowji Cash</v>
          </cell>
          <cell r="B21" t="str">
            <v>46086Groceries</v>
          </cell>
          <cell r="C21">
            <v>46086</v>
          </cell>
          <cell r="E21">
            <v>11.4</v>
          </cell>
        </row>
        <row r="22">
          <cell r="A22" t="str">
            <v>46087Petty Cash</v>
          </cell>
          <cell r="B22" t="str">
            <v>46087Groceries</v>
          </cell>
          <cell r="C22">
            <v>46087</v>
          </cell>
          <cell r="E22">
            <v>8.4</v>
          </cell>
        </row>
        <row r="23">
          <cell r="A23" t="str">
            <v>46087Petty Cash</v>
          </cell>
          <cell r="B23" t="str">
            <v>46087Groceries</v>
          </cell>
          <cell r="C23">
            <v>46087</v>
          </cell>
          <cell r="E23">
            <v>5.34</v>
          </cell>
        </row>
        <row r="24">
          <cell r="A24" t="str">
            <v>46087Petty Cash</v>
          </cell>
          <cell r="B24" t="str">
            <v>46087Groceries</v>
          </cell>
          <cell r="C24">
            <v>46087</v>
          </cell>
          <cell r="E24">
            <v>12.9</v>
          </cell>
        </row>
        <row r="25">
          <cell r="A25" t="str">
            <v>46087Petty Cash</v>
          </cell>
          <cell r="B25" t="str">
            <v>46087Groceries</v>
          </cell>
          <cell r="C25">
            <v>46087</v>
          </cell>
          <cell r="E25">
            <v>3.6</v>
          </cell>
        </row>
        <row r="26">
          <cell r="A26" t="str">
            <v>46087Petty Cash</v>
          </cell>
          <cell r="B26" t="str">
            <v>46087Groceries</v>
          </cell>
          <cell r="C26">
            <v>46087</v>
          </cell>
          <cell r="E26">
            <v>11.9</v>
          </cell>
        </row>
        <row r="27">
          <cell r="A27" t="str">
            <v>46090Sowji Cash</v>
          </cell>
          <cell r="B27" t="str">
            <v>46090Groceries</v>
          </cell>
          <cell r="C27">
            <v>46090</v>
          </cell>
          <cell r="E27">
            <v>28</v>
          </cell>
        </row>
        <row r="28">
          <cell r="A28" t="str">
            <v>46090OCBC Account</v>
          </cell>
          <cell r="B28" t="str">
            <v>46090Groceries</v>
          </cell>
          <cell r="C28">
            <v>46090</v>
          </cell>
          <cell r="E28">
            <v>545.27</v>
          </cell>
        </row>
        <row r="29">
          <cell r="A29" t="str">
            <v>46090Petty Cash</v>
          </cell>
          <cell r="B29" t="str">
            <v>46090Groceries</v>
          </cell>
          <cell r="C29">
            <v>46090</v>
          </cell>
          <cell r="E29">
            <v>4.8899999999999997</v>
          </cell>
        </row>
        <row r="30">
          <cell r="A30" t="str">
            <v>46090Petty Cash</v>
          </cell>
          <cell r="B30" t="str">
            <v>46090Groceries</v>
          </cell>
          <cell r="C30">
            <v>46090</v>
          </cell>
          <cell r="E30">
            <v>5.95</v>
          </cell>
        </row>
        <row r="31">
          <cell r="A31" t="str">
            <v>46090Petty Cash</v>
          </cell>
          <cell r="B31" t="str">
            <v>46090Groceries</v>
          </cell>
          <cell r="C31">
            <v>46090</v>
          </cell>
          <cell r="E31">
            <v>6.4</v>
          </cell>
        </row>
        <row r="32">
          <cell r="A32" t="str">
            <v>46090Petty Cash</v>
          </cell>
          <cell r="B32" t="str">
            <v>46090Groceries</v>
          </cell>
          <cell r="C32">
            <v>46090</v>
          </cell>
          <cell r="E32">
            <v>1.9</v>
          </cell>
        </row>
        <row r="33">
          <cell r="A33" t="str">
            <v>46091Sowji Cash</v>
          </cell>
          <cell r="B33" t="str">
            <v>46091Groceries</v>
          </cell>
          <cell r="C33">
            <v>46091</v>
          </cell>
          <cell r="E33">
            <v>47.8</v>
          </cell>
        </row>
        <row r="34">
          <cell r="A34" t="str">
            <v>46091Sowji Cash</v>
          </cell>
          <cell r="B34" t="str">
            <v>46091Groceries</v>
          </cell>
          <cell r="C34">
            <v>46091</v>
          </cell>
          <cell r="E34">
            <v>47.8</v>
          </cell>
        </row>
        <row r="35">
          <cell r="A35" t="str">
            <v>46091OCBC Account</v>
          </cell>
          <cell r="B35" t="str">
            <v>46091Milk &amp; Groceries</v>
          </cell>
          <cell r="C35">
            <v>46091</v>
          </cell>
          <cell r="E35">
            <v>651.82000000000005</v>
          </cell>
        </row>
        <row r="36">
          <cell r="A36" t="str">
            <v>46091OCBC Account</v>
          </cell>
          <cell r="B36" t="str">
            <v>46091Soft Drinks</v>
          </cell>
          <cell r="C36">
            <v>46091</v>
          </cell>
          <cell r="E36">
            <v>76.95</v>
          </cell>
        </row>
        <row r="37">
          <cell r="A37" t="str">
            <v>46092Petty Cash</v>
          </cell>
          <cell r="B37" t="str">
            <v>46092Groceries</v>
          </cell>
          <cell r="C37">
            <v>46092</v>
          </cell>
          <cell r="E37">
            <v>7.8</v>
          </cell>
        </row>
        <row r="38">
          <cell r="A38" t="str">
            <v>46092Petty Cash</v>
          </cell>
          <cell r="B38" t="str">
            <v>46092Groceries</v>
          </cell>
          <cell r="C38">
            <v>46092</v>
          </cell>
          <cell r="E38">
            <v>1.31</v>
          </cell>
        </row>
        <row r="39">
          <cell r="A39" t="str">
            <v>46092Petty Cash</v>
          </cell>
          <cell r="B39" t="str">
            <v>46092Groceries</v>
          </cell>
          <cell r="C39">
            <v>46092</v>
          </cell>
          <cell r="E39">
            <v>1.9</v>
          </cell>
        </row>
        <row r="40">
          <cell r="A40" t="str">
            <v>46092OCBC Account</v>
          </cell>
          <cell r="B40" t="str">
            <v>46092Small Samosa</v>
          </cell>
          <cell r="C40">
            <v>46092</v>
          </cell>
          <cell r="E40">
            <v>81</v>
          </cell>
        </row>
        <row r="41">
          <cell r="A41" t="str">
            <v>46092Un-Paid</v>
          </cell>
          <cell r="B41" t="str">
            <v>46092Packing Items</v>
          </cell>
          <cell r="C41">
            <v>46092</v>
          </cell>
          <cell r="E41">
            <v>292.12</v>
          </cell>
        </row>
        <row r="42">
          <cell r="A42" t="str">
            <v>46093Counter Cash</v>
          </cell>
          <cell r="B42" t="str">
            <v>46093Vegitables</v>
          </cell>
          <cell r="C42">
            <v>46093</v>
          </cell>
          <cell r="E42">
            <v>74</v>
          </cell>
        </row>
        <row r="43">
          <cell r="A43" t="str">
            <v>46093Sowji Cash</v>
          </cell>
          <cell r="B43" t="str">
            <v>46093Groceries</v>
          </cell>
          <cell r="C43">
            <v>46093</v>
          </cell>
          <cell r="E43">
            <v>15.6</v>
          </cell>
        </row>
        <row r="44">
          <cell r="A44" t="str">
            <v>46093Sowji Cash</v>
          </cell>
          <cell r="B44" t="str">
            <v>46093Groceries</v>
          </cell>
          <cell r="C44">
            <v>46093</v>
          </cell>
          <cell r="E44">
            <v>9.6</v>
          </cell>
        </row>
        <row r="45">
          <cell r="A45" t="str">
            <v>46094OCBC Account</v>
          </cell>
          <cell r="B45" t="str">
            <v>46094Packing Items</v>
          </cell>
          <cell r="C45">
            <v>46094</v>
          </cell>
          <cell r="E45">
            <v>6.7</v>
          </cell>
        </row>
        <row r="46">
          <cell r="A46" t="str">
            <v>46094OCBC Account</v>
          </cell>
          <cell r="B46" t="str">
            <v>46094Liquor</v>
          </cell>
          <cell r="C46">
            <v>46094</v>
          </cell>
          <cell r="E46">
            <v>985</v>
          </cell>
        </row>
        <row r="47">
          <cell r="A47" t="str">
            <v>46094OCBC Account</v>
          </cell>
          <cell r="B47" t="str">
            <v>46094Milk &amp; Groceries</v>
          </cell>
          <cell r="C47">
            <v>46094</v>
          </cell>
          <cell r="E47">
            <v>725</v>
          </cell>
        </row>
        <row r="48">
          <cell r="A48" t="str">
            <v>46094Petty Cash</v>
          </cell>
          <cell r="B48" t="str">
            <v>46094Groceries</v>
          </cell>
          <cell r="C48">
            <v>46094</v>
          </cell>
          <cell r="E48">
            <v>8</v>
          </cell>
        </row>
        <row r="49">
          <cell r="A49" t="str">
            <v>46095Sowji Cash</v>
          </cell>
          <cell r="B49" t="str">
            <v>46095Vegitables</v>
          </cell>
          <cell r="C49">
            <v>46095</v>
          </cell>
          <cell r="E49">
            <v>35</v>
          </cell>
        </row>
        <row r="50">
          <cell r="A50" t="str">
            <v>46095Counter Cash</v>
          </cell>
          <cell r="B50" t="str">
            <v>46095Assets</v>
          </cell>
          <cell r="C50">
            <v>46095</v>
          </cell>
          <cell r="E50">
            <v>338</v>
          </cell>
        </row>
        <row r="51">
          <cell r="A51" t="str">
            <v>46096Sowji Cash</v>
          </cell>
          <cell r="B51" t="str">
            <v>46096Vegitables</v>
          </cell>
          <cell r="C51">
            <v>46096</v>
          </cell>
          <cell r="E51">
            <v>46.57</v>
          </cell>
        </row>
        <row r="52">
          <cell r="A52" t="str">
            <v>46097Petty Cash</v>
          </cell>
          <cell r="B52" t="str">
            <v>46097Groceries</v>
          </cell>
          <cell r="C52">
            <v>46097</v>
          </cell>
          <cell r="E52">
            <v>1.9</v>
          </cell>
        </row>
        <row r="53">
          <cell r="A53" t="str">
            <v>46098OCBC Account</v>
          </cell>
          <cell r="B53" t="str">
            <v>46098Small Samosa</v>
          </cell>
          <cell r="C53">
            <v>46098</v>
          </cell>
          <cell r="E53">
            <v>64.09</v>
          </cell>
        </row>
        <row r="54">
          <cell r="A54" t="str">
            <v>46098Sowji Cash</v>
          </cell>
          <cell r="B54" t="str">
            <v>46098Packing Items</v>
          </cell>
          <cell r="C54">
            <v>46098</v>
          </cell>
          <cell r="E54">
            <v>6</v>
          </cell>
        </row>
        <row r="55">
          <cell r="A55" t="str">
            <v>46098Sowji Cash</v>
          </cell>
          <cell r="B55" t="str">
            <v>46098Groceries</v>
          </cell>
          <cell r="C55">
            <v>46098</v>
          </cell>
          <cell r="E55">
            <v>2.5</v>
          </cell>
        </row>
        <row r="56">
          <cell r="A56" t="str">
            <v>46098Sowji Cash</v>
          </cell>
          <cell r="B56" t="str">
            <v>46098Packing Items</v>
          </cell>
          <cell r="C56">
            <v>46098</v>
          </cell>
          <cell r="E56">
            <v>1</v>
          </cell>
        </row>
        <row r="57">
          <cell r="A57" t="str">
            <v>46098Counter Cash</v>
          </cell>
          <cell r="B57" t="str">
            <v>46098Dosa Batter</v>
          </cell>
          <cell r="C57">
            <v>46098</v>
          </cell>
          <cell r="E57">
            <v>28.89</v>
          </cell>
        </row>
        <row r="58">
          <cell r="A58" t="str">
            <v>46098OCBC Account</v>
          </cell>
          <cell r="B58" t="str">
            <v>46098Groceries</v>
          </cell>
          <cell r="C58">
            <v>46098</v>
          </cell>
          <cell r="E58">
            <v>308.91000000000003</v>
          </cell>
        </row>
        <row r="59">
          <cell r="A59" t="str">
            <v>46099Counter Cash</v>
          </cell>
          <cell r="B59" t="str">
            <v>46099Groceries</v>
          </cell>
          <cell r="C59">
            <v>46099</v>
          </cell>
          <cell r="E59">
            <v>7.7</v>
          </cell>
        </row>
        <row r="60">
          <cell r="A60" t="str">
            <v>46099Counter Cash</v>
          </cell>
          <cell r="B60" t="str">
            <v>46099Groceries</v>
          </cell>
          <cell r="C60">
            <v>46099</v>
          </cell>
          <cell r="E60">
            <v>14</v>
          </cell>
        </row>
        <row r="61">
          <cell r="A61" t="str">
            <v>46099Counter Cash</v>
          </cell>
          <cell r="B61" t="str">
            <v>46099Groceries</v>
          </cell>
          <cell r="C61">
            <v>46099</v>
          </cell>
          <cell r="E61">
            <v>8.4</v>
          </cell>
        </row>
        <row r="62">
          <cell r="A62" t="str">
            <v>46099Counter Cash</v>
          </cell>
          <cell r="B62" t="str">
            <v>46099Groceries</v>
          </cell>
          <cell r="C62">
            <v>46099</v>
          </cell>
          <cell r="E62">
            <v>5.7</v>
          </cell>
        </row>
        <row r="63">
          <cell r="A63" t="str">
            <v>46099OCBC Account</v>
          </cell>
          <cell r="B63" t="str">
            <v>46099Kachori</v>
          </cell>
          <cell r="C63">
            <v>46099</v>
          </cell>
          <cell r="E63">
            <v>108</v>
          </cell>
        </row>
        <row r="64">
          <cell r="A64" t="str">
            <v>46100Counter Cash</v>
          </cell>
          <cell r="B64" t="str">
            <v>46100Groceries</v>
          </cell>
          <cell r="C64">
            <v>46100</v>
          </cell>
          <cell r="E64">
            <v>3</v>
          </cell>
        </row>
        <row r="65">
          <cell r="A65" t="str">
            <v>46100Counter Cash</v>
          </cell>
          <cell r="B65" t="str">
            <v>46100Groceries</v>
          </cell>
          <cell r="C65">
            <v>46100</v>
          </cell>
          <cell r="E65">
            <v>4.3</v>
          </cell>
        </row>
        <row r="66">
          <cell r="A66" t="str">
            <v>46100Counter Cash</v>
          </cell>
          <cell r="B66" t="str">
            <v>46100Groceries</v>
          </cell>
          <cell r="C66">
            <v>46100</v>
          </cell>
          <cell r="E66">
            <v>5.9</v>
          </cell>
        </row>
        <row r="67">
          <cell r="A67" t="str">
            <v>46100Counter Cash</v>
          </cell>
          <cell r="B67" t="str">
            <v>46100Groceries</v>
          </cell>
          <cell r="C67">
            <v>46100</v>
          </cell>
          <cell r="E67">
            <v>5.35</v>
          </cell>
        </row>
        <row r="68">
          <cell r="A68" t="str">
            <v>46100OCBC Account</v>
          </cell>
          <cell r="B68" t="str">
            <v>46100Small Samosa</v>
          </cell>
          <cell r="C68">
            <v>46100</v>
          </cell>
          <cell r="E68">
            <v>327</v>
          </cell>
        </row>
        <row r="69">
          <cell r="A69" t="str">
            <v>46100OCBC Account</v>
          </cell>
          <cell r="B69" t="str">
            <v>46100Milk &amp; Groceries</v>
          </cell>
          <cell r="C69">
            <v>46100</v>
          </cell>
          <cell r="E69">
            <v>643.42999999999995</v>
          </cell>
        </row>
        <row r="70">
          <cell r="A70" t="str">
            <v>46101Petty Cash</v>
          </cell>
          <cell r="B70" t="str">
            <v>46101Groceries</v>
          </cell>
          <cell r="C70">
            <v>46101</v>
          </cell>
          <cell r="E70">
            <v>25.05</v>
          </cell>
        </row>
        <row r="71">
          <cell r="A71" t="str">
            <v>46101Petty Cash</v>
          </cell>
          <cell r="B71" t="str">
            <v>46101Groceries</v>
          </cell>
          <cell r="C71">
            <v>46101</v>
          </cell>
          <cell r="E71">
            <v>17.5</v>
          </cell>
        </row>
        <row r="72">
          <cell r="A72" t="str">
            <v>46104Petty Cash</v>
          </cell>
          <cell r="B72" t="str">
            <v>46104Groceries</v>
          </cell>
          <cell r="C72">
            <v>46104</v>
          </cell>
          <cell r="E72">
            <v>5.34</v>
          </cell>
        </row>
        <row r="73">
          <cell r="A73" t="str">
            <v>46104Petty Cash</v>
          </cell>
          <cell r="B73" t="str">
            <v>46104Groceries</v>
          </cell>
          <cell r="C73">
            <v>46104</v>
          </cell>
          <cell r="E73">
            <v>14</v>
          </cell>
        </row>
        <row r="74">
          <cell r="A74" t="str">
            <v>46104Petty Cash</v>
          </cell>
          <cell r="B74" t="str">
            <v>46104Vegitables</v>
          </cell>
          <cell r="C74">
            <v>46104</v>
          </cell>
          <cell r="E74">
            <v>37.9</v>
          </cell>
        </row>
        <row r="75">
          <cell r="A75" t="str">
            <v>46104Petty Cash</v>
          </cell>
          <cell r="B75" t="str">
            <v>46104Kachori</v>
          </cell>
          <cell r="C75">
            <v>46104</v>
          </cell>
          <cell r="E75">
            <v>108</v>
          </cell>
        </row>
        <row r="76">
          <cell r="A76" t="str">
            <v>46105Petty Cash</v>
          </cell>
          <cell r="B76" t="str">
            <v>46105Groceries</v>
          </cell>
          <cell r="C76">
            <v>46105</v>
          </cell>
          <cell r="E76">
            <v>63.5</v>
          </cell>
        </row>
        <row r="77">
          <cell r="A77" t="str">
            <v>46105Petty Cash</v>
          </cell>
          <cell r="B77" t="str">
            <v>46105Dosa Batter</v>
          </cell>
          <cell r="C77">
            <v>46105</v>
          </cell>
          <cell r="E77">
            <v>28.89</v>
          </cell>
        </row>
        <row r="78">
          <cell r="A78" t="str">
            <v>46105Petty Cash</v>
          </cell>
          <cell r="B78" t="str">
            <v>46105Milk &amp; Groceries</v>
          </cell>
          <cell r="C78">
            <v>46105</v>
          </cell>
          <cell r="E78">
            <v>104.2</v>
          </cell>
        </row>
        <row r="79">
          <cell r="A79" t="str">
            <v>46106Petty Cash</v>
          </cell>
          <cell r="B79" t="str">
            <v>46106Groceries</v>
          </cell>
          <cell r="C79">
            <v>46106</v>
          </cell>
          <cell r="E79">
            <v>58</v>
          </cell>
        </row>
        <row r="80">
          <cell r="A80" t="str">
            <v>46106Petty Cash</v>
          </cell>
          <cell r="B80" t="str">
            <v>46106Groceries</v>
          </cell>
          <cell r="C80">
            <v>46106</v>
          </cell>
          <cell r="E80">
            <v>3.3</v>
          </cell>
        </row>
        <row r="81">
          <cell r="A81" t="str">
            <v>46106Petty Cash</v>
          </cell>
          <cell r="B81" t="str">
            <v>46106Groceries</v>
          </cell>
          <cell r="C81">
            <v>46106</v>
          </cell>
          <cell r="E81">
            <v>29.4</v>
          </cell>
        </row>
        <row r="82">
          <cell r="A82" t="str">
            <v>46106Petty Cash</v>
          </cell>
          <cell r="B82" t="str">
            <v>46106Soft Drinks</v>
          </cell>
          <cell r="C82">
            <v>46106</v>
          </cell>
          <cell r="E82">
            <v>97.84</v>
          </cell>
        </row>
        <row r="83">
          <cell r="A83" t="str">
            <v>46106OCBC Account</v>
          </cell>
          <cell r="B83" t="str">
            <v>46106Groceries</v>
          </cell>
          <cell r="C83">
            <v>46106</v>
          </cell>
          <cell r="E83">
            <v>135.81</v>
          </cell>
        </row>
        <row r="84">
          <cell r="A84" t="str">
            <v>46107OCBC Account</v>
          </cell>
          <cell r="B84" t="str">
            <v>46107Rent</v>
          </cell>
          <cell r="C84">
            <v>46107</v>
          </cell>
          <cell r="E84">
            <v>4557.6099999999997</v>
          </cell>
        </row>
        <row r="85">
          <cell r="A85" t="str">
            <v>46107OCBC Account</v>
          </cell>
          <cell r="B85" t="str">
            <v>46107Utility</v>
          </cell>
          <cell r="C85">
            <v>46107</v>
          </cell>
          <cell r="E85">
            <v>294.92</v>
          </cell>
        </row>
        <row r="86">
          <cell r="A86" t="str">
            <v>46107OCBC Account</v>
          </cell>
          <cell r="B86" t="str">
            <v>46107Utility</v>
          </cell>
          <cell r="C86">
            <v>46107</v>
          </cell>
          <cell r="E86">
            <v>160.44999999999999</v>
          </cell>
        </row>
        <row r="87">
          <cell r="A87" t="str">
            <v>46107Petty Cash</v>
          </cell>
          <cell r="B87" t="str">
            <v>46107Assets</v>
          </cell>
          <cell r="C87">
            <v>46107</v>
          </cell>
          <cell r="E87">
            <v>25</v>
          </cell>
        </row>
        <row r="88">
          <cell r="A88" t="str">
            <v>46107Petty Cash</v>
          </cell>
          <cell r="B88" t="str">
            <v>46107Groceries</v>
          </cell>
          <cell r="C88">
            <v>46107</v>
          </cell>
          <cell r="E88">
            <v>8.35</v>
          </cell>
        </row>
        <row r="89">
          <cell r="A89" t="str">
            <v>46107Petty Cash</v>
          </cell>
          <cell r="B89" t="str">
            <v>46107Groceries</v>
          </cell>
          <cell r="C89">
            <v>46107</v>
          </cell>
          <cell r="E89">
            <v>1.9</v>
          </cell>
        </row>
        <row r="90">
          <cell r="A90" t="str">
            <v>46107OCBC Account</v>
          </cell>
          <cell r="B90" t="str">
            <v>46107Assets</v>
          </cell>
          <cell r="C90">
            <v>46107</v>
          </cell>
          <cell r="E90">
            <v>937</v>
          </cell>
        </row>
        <row r="91">
          <cell r="A91" t="str">
            <v>46108OCBC Account</v>
          </cell>
          <cell r="B91" t="str">
            <v>46108Groceries</v>
          </cell>
          <cell r="C91">
            <v>46108</v>
          </cell>
          <cell r="E91">
            <v>5.84</v>
          </cell>
        </row>
        <row r="92">
          <cell r="A92" t="str">
            <v>46108OCBC Account</v>
          </cell>
          <cell r="B92" t="str">
            <v>46108Groceries</v>
          </cell>
          <cell r="C92">
            <v>46108</v>
          </cell>
          <cell r="E92">
            <v>11.5</v>
          </cell>
        </row>
        <row r="93">
          <cell r="A93" t="str">
            <v>46108Petty Cash</v>
          </cell>
          <cell r="B93" t="str">
            <v>46108Groceries</v>
          </cell>
          <cell r="C93">
            <v>46108</v>
          </cell>
          <cell r="E93">
            <v>16.71</v>
          </cell>
        </row>
        <row r="94">
          <cell r="A94" t="str">
            <v>46108OCBC Account</v>
          </cell>
          <cell r="B94" t="str">
            <v>46108Groceries</v>
          </cell>
          <cell r="C94">
            <v>46108</v>
          </cell>
          <cell r="E94">
            <v>4.8</v>
          </cell>
        </row>
        <row r="95">
          <cell r="A95" t="str">
            <v>46108Petty Cash</v>
          </cell>
          <cell r="B95" t="str">
            <v>46108Vegitables</v>
          </cell>
          <cell r="C95">
            <v>46108</v>
          </cell>
          <cell r="E95">
            <v>41.8</v>
          </cell>
        </row>
        <row r="96">
          <cell r="A96" t="str">
            <v>46108OCBC Account</v>
          </cell>
          <cell r="B96" t="str">
            <v>46108Groceries</v>
          </cell>
          <cell r="C96">
            <v>46108</v>
          </cell>
          <cell r="E96">
            <v>77.61</v>
          </cell>
        </row>
        <row r="97">
          <cell r="A97" t="str">
            <v>46108Petty Cash</v>
          </cell>
          <cell r="B97" t="str">
            <v>46108Staff Expenses</v>
          </cell>
          <cell r="C97">
            <v>46108</v>
          </cell>
          <cell r="E97">
            <v>53.22</v>
          </cell>
        </row>
        <row r="98">
          <cell r="A98" t="str">
            <v>46108OCBC Account</v>
          </cell>
          <cell r="B98" t="str">
            <v>46108Milk &amp; Groceries</v>
          </cell>
          <cell r="C98">
            <v>46108</v>
          </cell>
          <cell r="E98">
            <v>690</v>
          </cell>
        </row>
        <row r="99">
          <cell r="A99" t="str">
            <v>46109Petty Cash</v>
          </cell>
          <cell r="B99" t="str">
            <v>46109Barrow</v>
          </cell>
          <cell r="C99">
            <v>46109</v>
          </cell>
          <cell r="E99">
            <v>50</v>
          </cell>
        </row>
        <row r="100">
          <cell r="A100" t="str">
            <v>46109OCBC Account</v>
          </cell>
          <cell r="B100" t="str">
            <v>46109Assets</v>
          </cell>
          <cell r="C100">
            <v>46109</v>
          </cell>
          <cell r="E100">
            <v>280</v>
          </cell>
        </row>
        <row r="101">
          <cell r="A101" t="str">
            <v>46109OCBC Account</v>
          </cell>
          <cell r="B101" t="str">
            <v>46109Assets</v>
          </cell>
          <cell r="C101">
            <v>46109</v>
          </cell>
          <cell r="E101">
            <v>140.61000000000001</v>
          </cell>
        </row>
        <row r="102">
          <cell r="A102" t="str">
            <v>46111Petty Cash</v>
          </cell>
          <cell r="B102" t="str">
            <v>46111Groceries</v>
          </cell>
          <cell r="C102">
            <v>46111</v>
          </cell>
          <cell r="E102">
            <v>6.9</v>
          </cell>
        </row>
        <row r="103">
          <cell r="A103" t="str">
            <v>46111Petty Cash</v>
          </cell>
          <cell r="B103" t="str">
            <v>46111Groceries</v>
          </cell>
          <cell r="C103">
            <v>46111</v>
          </cell>
          <cell r="E103">
            <v>1.9</v>
          </cell>
        </row>
        <row r="104">
          <cell r="A104" t="str">
            <v>46111Petty Cash</v>
          </cell>
          <cell r="B104" t="str">
            <v>46111Groceries</v>
          </cell>
          <cell r="C104">
            <v>46111</v>
          </cell>
          <cell r="E104">
            <v>6.5</v>
          </cell>
        </row>
        <row r="105">
          <cell r="A105" t="str">
            <v>46111OCBC Account</v>
          </cell>
          <cell r="B105" t="str">
            <v>46111Kachori</v>
          </cell>
          <cell r="C105">
            <v>46111</v>
          </cell>
          <cell r="E105">
            <v>180</v>
          </cell>
        </row>
        <row r="106">
          <cell r="A106" t="str">
            <v>46111OCBC Account</v>
          </cell>
          <cell r="B106" t="str">
            <v>46111Packing Items</v>
          </cell>
          <cell r="C106">
            <v>46111</v>
          </cell>
          <cell r="E106">
            <v>249.07</v>
          </cell>
        </row>
        <row r="107">
          <cell r="A107" t="str">
            <v>46112Petty Cash</v>
          </cell>
          <cell r="B107" t="str">
            <v>46112Groceries</v>
          </cell>
          <cell r="C107">
            <v>46112</v>
          </cell>
          <cell r="E107">
            <v>10.199999999999999</v>
          </cell>
        </row>
        <row r="108">
          <cell r="A108" t="str">
            <v>46112Petty Cash</v>
          </cell>
          <cell r="B108" t="str">
            <v>46112Dosa Batter</v>
          </cell>
          <cell r="C108">
            <v>46112</v>
          </cell>
          <cell r="E108">
            <v>28.89</v>
          </cell>
        </row>
        <row r="109">
          <cell r="A109" t="str">
            <v>46112OCBC Account</v>
          </cell>
          <cell r="B109" t="str">
            <v>46112Liquor</v>
          </cell>
          <cell r="C109">
            <v>46112</v>
          </cell>
          <cell r="E109">
            <v>1365.44</v>
          </cell>
        </row>
        <row r="110">
          <cell r="A110" t="str">
            <v>46113OCBC Account</v>
          </cell>
          <cell r="B110" t="str">
            <v>46113Liquor</v>
          </cell>
          <cell r="C110">
            <v>46113</v>
          </cell>
          <cell r="E110">
            <v>192.6</v>
          </cell>
        </row>
        <row r="111">
          <cell r="A111" t="str">
            <v>46113OCBC Account</v>
          </cell>
          <cell r="B111" t="str">
            <v>46113Expenses</v>
          </cell>
          <cell r="C111">
            <v>46113</v>
          </cell>
          <cell r="E111">
            <v>77.61</v>
          </cell>
        </row>
        <row r="112">
          <cell r="A112" t="str">
            <v>46113OCBC Account</v>
          </cell>
          <cell r="B112" t="str">
            <v>46113Groceries</v>
          </cell>
          <cell r="C112">
            <v>46113</v>
          </cell>
          <cell r="E112">
            <v>315.44000000000005</v>
          </cell>
        </row>
        <row r="113">
          <cell r="A113" t="str">
            <v>46114OCBC Account</v>
          </cell>
          <cell r="B113" t="str">
            <v>46114Groceries</v>
          </cell>
          <cell r="C113">
            <v>46114</v>
          </cell>
          <cell r="E113">
            <v>17.579999999999998</v>
          </cell>
        </row>
        <row r="114">
          <cell r="A114" t="str">
            <v>46114OCBC Account</v>
          </cell>
          <cell r="B114" t="str">
            <v>46114Groceries</v>
          </cell>
          <cell r="C114">
            <v>46114</v>
          </cell>
          <cell r="E114">
            <v>242.5</v>
          </cell>
        </row>
        <row r="115">
          <cell r="A115" t="str">
            <v>46114OCBC Account</v>
          </cell>
          <cell r="B115" t="str">
            <v>46114Milk &amp; Groceries</v>
          </cell>
          <cell r="C115">
            <v>46114</v>
          </cell>
          <cell r="E115">
            <v>408.75</v>
          </cell>
        </row>
        <row r="116">
          <cell r="A116" t="str">
            <v>46115Petty Cash</v>
          </cell>
          <cell r="B116" t="str">
            <v>46115Assets</v>
          </cell>
          <cell r="C116">
            <v>46115</v>
          </cell>
          <cell r="E116">
            <v>79</v>
          </cell>
        </row>
        <row r="117">
          <cell r="A117" t="str">
            <v>46115Petty Cash</v>
          </cell>
          <cell r="B117" t="str">
            <v>46115Groceries</v>
          </cell>
          <cell r="C117">
            <v>46115</v>
          </cell>
          <cell r="E117">
            <v>65</v>
          </cell>
        </row>
        <row r="118">
          <cell r="A118" t="str">
            <v>46115Petty Cash</v>
          </cell>
          <cell r="B118" t="str">
            <v>46115Groceries</v>
          </cell>
          <cell r="C118">
            <v>46115</v>
          </cell>
          <cell r="E118">
            <v>21.3</v>
          </cell>
        </row>
        <row r="119">
          <cell r="A119" t="str">
            <v>46115Petty Cash</v>
          </cell>
          <cell r="B119" t="str">
            <v>46115Groceries</v>
          </cell>
          <cell r="C119">
            <v>46115</v>
          </cell>
          <cell r="E119">
            <v>36.69</v>
          </cell>
        </row>
        <row r="120">
          <cell r="A120" t="str">
            <v>46115Petty Cash</v>
          </cell>
          <cell r="B120" t="str">
            <v>46115Groceries</v>
          </cell>
          <cell r="C120">
            <v>46115</v>
          </cell>
          <cell r="E120">
            <v>15.7</v>
          </cell>
        </row>
        <row r="121">
          <cell r="A121" t="str">
            <v>46117Petty Cash</v>
          </cell>
          <cell r="B121" t="str">
            <v>46117Expenses</v>
          </cell>
          <cell r="C121">
            <v>46117</v>
          </cell>
          <cell r="E121">
            <v>8</v>
          </cell>
        </row>
        <row r="122">
          <cell r="A122" t="str">
            <v>46117Petty Cash</v>
          </cell>
          <cell r="B122" t="str">
            <v>46117Assets</v>
          </cell>
          <cell r="C122">
            <v>46117</v>
          </cell>
          <cell r="E122">
            <v>15</v>
          </cell>
        </row>
        <row r="123">
          <cell r="A123" t="str">
            <v>46117Petty Cash</v>
          </cell>
          <cell r="B123" t="str">
            <v>46117Expenses</v>
          </cell>
          <cell r="C123">
            <v>46117</v>
          </cell>
          <cell r="E123">
            <v>45.9</v>
          </cell>
        </row>
        <row r="124">
          <cell r="A124" t="str">
            <v>46118Petty Cash</v>
          </cell>
          <cell r="B124" t="str">
            <v>46118Groceries</v>
          </cell>
          <cell r="C124">
            <v>46118</v>
          </cell>
          <cell r="E124">
            <v>4.5999999999999996</v>
          </cell>
        </row>
        <row r="125">
          <cell r="A125" t="str">
            <v>46118Petty Cash</v>
          </cell>
          <cell r="B125" t="str">
            <v>46118Groceries</v>
          </cell>
          <cell r="C125">
            <v>46118</v>
          </cell>
          <cell r="E125">
            <v>18.690000000000001</v>
          </cell>
        </row>
        <row r="126">
          <cell r="A126" t="str">
            <v>46118Counter Cash</v>
          </cell>
          <cell r="B126" t="str">
            <v>46118Salaries</v>
          </cell>
          <cell r="C126">
            <v>46118</v>
          </cell>
          <cell r="E126">
            <v>100</v>
          </cell>
        </row>
        <row r="127">
          <cell r="A127" t="str">
            <v>46118OCBC Account</v>
          </cell>
          <cell r="B127" t="str">
            <v>46118Salaries</v>
          </cell>
          <cell r="C127">
            <v>46118</v>
          </cell>
          <cell r="E127">
            <v>1800</v>
          </cell>
        </row>
        <row r="128">
          <cell r="A128" t="str">
            <v>46118Petty Cash</v>
          </cell>
          <cell r="B128" t="str">
            <v>46118Vegitables</v>
          </cell>
          <cell r="C128">
            <v>46118</v>
          </cell>
          <cell r="E128">
            <v>59.01</v>
          </cell>
        </row>
        <row r="129">
          <cell r="A129" t="str">
            <v>46118OCBC Account</v>
          </cell>
          <cell r="B129" t="str">
            <v>46118Loan</v>
          </cell>
          <cell r="C129">
            <v>46118</v>
          </cell>
          <cell r="E129">
            <v>5000</v>
          </cell>
        </row>
        <row r="130">
          <cell r="A130" t="str">
            <v>46118OCBC Account</v>
          </cell>
          <cell r="B130" t="str">
            <v>46118Banjara</v>
          </cell>
          <cell r="C130">
            <v>46118</v>
          </cell>
          <cell r="E130">
            <v>1388</v>
          </cell>
        </row>
        <row r="131">
          <cell r="A131" t="str">
            <v>46119Petty Cash</v>
          </cell>
          <cell r="B131" t="str">
            <v>46119Groceries</v>
          </cell>
          <cell r="C131">
            <v>46119</v>
          </cell>
          <cell r="E131">
            <v>8.5</v>
          </cell>
        </row>
        <row r="132">
          <cell r="A132" t="str">
            <v>46119Petty Cash</v>
          </cell>
          <cell r="B132" t="str">
            <v>46119Dosa Batter</v>
          </cell>
          <cell r="C132">
            <v>46119</v>
          </cell>
          <cell r="E132">
            <v>28.89</v>
          </cell>
        </row>
        <row r="133">
          <cell r="A133" t="str">
            <v>46119Petty Cash</v>
          </cell>
          <cell r="B133" t="str">
            <v>46119Groceries</v>
          </cell>
          <cell r="C133">
            <v>46119</v>
          </cell>
          <cell r="E133">
            <v>5.2</v>
          </cell>
        </row>
        <row r="134">
          <cell r="A134" t="str">
            <v>46119OCBC Account</v>
          </cell>
          <cell r="B134" t="str">
            <v>46119Expenses</v>
          </cell>
          <cell r="C134">
            <v>46119</v>
          </cell>
          <cell r="E134">
            <v>100</v>
          </cell>
        </row>
        <row r="135">
          <cell r="A135" t="str">
            <v>46119OCBC Account</v>
          </cell>
          <cell r="B135" t="str">
            <v>46119Salaries</v>
          </cell>
          <cell r="C135">
            <v>46119</v>
          </cell>
          <cell r="E135">
            <v>1500</v>
          </cell>
        </row>
        <row r="136">
          <cell r="A136" t="str">
            <v>46120Petty Cash</v>
          </cell>
          <cell r="B136" t="str">
            <v>46120Groceries</v>
          </cell>
          <cell r="C136">
            <v>46120</v>
          </cell>
          <cell r="E136">
            <v>4.8499999999999996</v>
          </cell>
        </row>
        <row r="137">
          <cell r="A137" t="str">
            <v>46120Petty Cash</v>
          </cell>
          <cell r="B137" t="str">
            <v>46120Groceries</v>
          </cell>
          <cell r="C137">
            <v>46120</v>
          </cell>
          <cell r="E137">
            <v>17.5</v>
          </cell>
        </row>
        <row r="138">
          <cell r="A138" t="str">
            <v>46120OCBC Account</v>
          </cell>
          <cell r="B138" t="str">
            <v>46120Assets</v>
          </cell>
          <cell r="C138">
            <v>46120</v>
          </cell>
          <cell r="E138">
            <v>121.31</v>
          </cell>
        </row>
        <row r="139">
          <cell r="A139" t="str">
            <v>46121Petty Cash</v>
          </cell>
          <cell r="B139" t="str">
            <v>46121Groceries</v>
          </cell>
          <cell r="C139">
            <v>46121</v>
          </cell>
          <cell r="E139">
            <v>11.4</v>
          </cell>
        </row>
        <row r="140">
          <cell r="A140" t="str">
            <v>46121Petty Cash</v>
          </cell>
          <cell r="B140" t="str">
            <v>46121Groceries</v>
          </cell>
          <cell r="C140">
            <v>46121</v>
          </cell>
          <cell r="E140">
            <v>5.8</v>
          </cell>
        </row>
        <row r="141">
          <cell r="A141" t="str">
            <v>46121Petty Cash</v>
          </cell>
          <cell r="B141" t="str">
            <v>46121Groceries</v>
          </cell>
          <cell r="C141">
            <v>46121</v>
          </cell>
          <cell r="E141">
            <v>4.8899999999999997</v>
          </cell>
        </row>
        <row r="142">
          <cell r="A142" t="str">
            <v>46122Petty Cash</v>
          </cell>
          <cell r="B142" t="str">
            <v>46122Groceries</v>
          </cell>
          <cell r="C142">
            <v>46122</v>
          </cell>
          <cell r="E142">
            <v>92.11</v>
          </cell>
        </row>
        <row r="143">
          <cell r="A143" t="str">
            <v>46122Madhav DBS</v>
          </cell>
          <cell r="B143" t="str">
            <v>46122Vegitables</v>
          </cell>
          <cell r="C143">
            <v>46122</v>
          </cell>
          <cell r="E143">
            <v>163.04</v>
          </cell>
        </row>
        <row r="144">
          <cell r="A144" t="str">
            <v>46122OCBC Account</v>
          </cell>
          <cell r="B144" t="str">
            <v>46122Groceries</v>
          </cell>
          <cell r="C144">
            <v>46122</v>
          </cell>
          <cell r="E144">
            <v>229.55</v>
          </cell>
        </row>
        <row r="145">
          <cell r="A145" t="str">
            <v>46122OCBC Account</v>
          </cell>
          <cell r="B145" t="str">
            <v>46122Milk &amp; Groceries</v>
          </cell>
          <cell r="C145">
            <v>46122</v>
          </cell>
          <cell r="E145">
            <v>510.56</v>
          </cell>
        </row>
        <row r="146">
          <cell r="A146" t="str">
            <v>46122OCBC Account</v>
          </cell>
          <cell r="B146" t="str">
            <v>46122Milk &amp; Groceries</v>
          </cell>
          <cell r="C146">
            <v>46122</v>
          </cell>
          <cell r="E146">
            <v>143.28</v>
          </cell>
        </row>
        <row r="147">
          <cell r="A147" t="str">
            <v>46122Petty Cash</v>
          </cell>
          <cell r="B147" t="str">
            <v>46122Groceries</v>
          </cell>
          <cell r="C147">
            <v>46122</v>
          </cell>
          <cell r="E147">
            <v>7.3</v>
          </cell>
        </row>
        <row r="148">
          <cell r="A148" t="str">
            <v>46122Madhav DBS</v>
          </cell>
          <cell r="B148" t="str">
            <v>46122Groceries</v>
          </cell>
          <cell r="C148">
            <v>46122</v>
          </cell>
          <cell r="E148">
            <v>4.3899999999999997</v>
          </cell>
        </row>
        <row r="149">
          <cell r="A149" t="str">
            <v>46122Petty Cash</v>
          </cell>
          <cell r="B149" t="str">
            <v>46122Groceries</v>
          </cell>
          <cell r="C149">
            <v>46122</v>
          </cell>
          <cell r="E149">
            <v>6.5</v>
          </cell>
        </row>
        <row r="150">
          <cell r="A150" t="str">
            <v>46123Madhav DBS</v>
          </cell>
          <cell r="B150" t="str">
            <v>46123Assets</v>
          </cell>
          <cell r="C150">
            <v>46123</v>
          </cell>
          <cell r="E150">
            <v>70.3</v>
          </cell>
        </row>
        <row r="151">
          <cell r="A151" t="str">
            <v>46123Petty Cash</v>
          </cell>
          <cell r="B151" t="str">
            <v>46123Assets</v>
          </cell>
          <cell r="C151">
            <v>46123</v>
          </cell>
          <cell r="E151">
            <v>34.200000000000003</v>
          </cell>
        </row>
        <row r="152">
          <cell r="A152" t="str">
            <v>46123Petty Cash</v>
          </cell>
          <cell r="B152" t="str">
            <v>46123Assets</v>
          </cell>
          <cell r="C152">
            <v>46123</v>
          </cell>
          <cell r="E152">
            <v>279</v>
          </cell>
        </row>
        <row r="153">
          <cell r="A153" t="str">
            <v>46123Madhav DBS</v>
          </cell>
          <cell r="B153" t="str">
            <v>46123Assets</v>
          </cell>
          <cell r="C153">
            <v>46123</v>
          </cell>
          <cell r="E153">
            <v>59</v>
          </cell>
        </row>
        <row r="154">
          <cell r="A154" t="str">
            <v>46125Petty Cash</v>
          </cell>
          <cell r="B154" t="str">
            <v>46125Groceries</v>
          </cell>
          <cell r="C154">
            <v>46125</v>
          </cell>
          <cell r="E154">
            <v>7.95</v>
          </cell>
        </row>
        <row r="155">
          <cell r="A155" t="str">
            <v>46125Petty Cash</v>
          </cell>
          <cell r="B155" t="str">
            <v>46125Groceries</v>
          </cell>
          <cell r="C155">
            <v>46125</v>
          </cell>
          <cell r="E155">
            <v>13.9</v>
          </cell>
        </row>
        <row r="156">
          <cell r="A156" t="str">
            <v>46125Petty Cash</v>
          </cell>
          <cell r="B156" t="str">
            <v>46125Groceries</v>
          </cell>
          <cell r="C156">
            <v>46125</v>
          </cell>
          <cell r="E156">
            <v>3.3</v>
          </cell>
        </row>
        <row r="157">
          <cell r="A157" t="str">
            <v>46125Madhav DBS</v>
          </cell>
          <cell r="B157" t="str">
            <v>46125Groceries</v>
          </cell>
          <cell r="C157">
            <v>46125</v>
          </cell>
          <cell r="E157">
            <v>2.74</v>
          </cell>
        </row>
        <row r="158">
          <cell r="A158" t="str">
            <v>46125Madhav DBS</v>
          </cell>
          <cell r="B158" t="str">
            <v>46125Groceries</v>
          </cell>
          <cell r="C158">
            <v>46125</v>
          </cell>
          <cell r="E158">
            <v>1.9</v>
          </cell>
        </row>
        <row r="159">
          <cell r="A159" t="str">
            <v>46125Madhav DBS</v>
          </cell>
          <cell r="B159" t="str">
            <v>46125Kachori</v>
          </cell>
          <cell r="C159">
            <v>46125</v>
          </cell>
          <cell r="E159">
            <v>108</v>
          </cell>
        </row>
        <row r="160">
          <cell r="A160" t="str">
            <v>46125OCBC Account</v>
          </cell>
          <cell r="B160" t="str">
            <v>46125Rent</v>
          </cell>
          <cell r="C160">
            <v>46125</v>
          </cell>
          <cell r="E160">
            <v>4557.6099999999997</v>
          </cell>
        </row>
        <row r="161">
          <cell r="A161" t="str">
            <v>46126Petty Cash</v>
          </cell>
          <cell r="B161" t="str">
            <v>46126Groceries</v>
          </cell>
          <cell r="C161">
            <v>46126</v>
          </cell>
          <cell r="E161">
            <v>3.9</v>
          </cell>
        </row>
        <row r="162">
          <cell r="A162" t="str">
            <v>46126Petty Cash</v>
          </cell>
          <cell r="B162" t="str">
            <v>46126Dosa Batter</v>
          </cell>
          <cell r="C162">
            <v>46126</v>
          </cell>
          <cell r="E162">
            <v>28.89</v>
          </cell>
        </row>
        <row r="163">
          <cell r="A163" t="str">
            <v>46126Petty Cash</v>
          </cell>
          <cell r="B163" t="str">
            <v>46126Expenses</v>
          </cell>
          <cell r="C163">
            <v>46126</v>
          </cell>
          <cell r="E163">
            <v>10</v>
          </cell>
        </row>
        <row r="164">
          <cell r="A164" t="str">
            <v>46126Petty Cash</v>
          </cell>
          <cell r="B164" t="str">
            <v>46126Groceries</v>
          </cell>
          <cell r="C164">
            <v>46126</v>
          </cell>
          <cell r="E164">
            <v>17</v>
          </cell>
        </row>
        <row r="165">
          <cell r="A165" t="str">
            <v>46127Petty Cash</v>
          </cell>
          <cell r="B165" t="str">
            <v>46127Groceries</v>
          </cell>
          <cell r="C165">
            <v>46127</v>
          </cell>
          <cell r="E165">
            <v>10.8</v>
          </cell>
        </row>
        <row r="166">
          <cell r="A166" t="str">
            <v>46127Petty Cash</v>
          </cell>
          <cell r="B166" t="str">
            <v>46127Groceries</v>
          </cell>
          <cell r="C166">
            <v>46127</v>
          </cell>
          <cell r="E166">
            <v>42.48</v>
          </cell>
        </row>
        <row r="167">
          <cell r="A167" t="str">
            <v>46127OCBC Account</v>
          </cell>
          <cell r="B167" t="str">
            <v>46127Assets</v>
          </cell>
          <cell r="C167">
            <v>46127</v>
          </cell>
          <cell r="E167">
            <v>107.91</v>
          </cell>
        </row>
        <row r="168">
          <cell r="A168" t="str">
            <v>46128Petty Cash</v>
          </cell>
          <cell r="B168" t="str">
            <v>46128Groceries</v>
          </cell>
          <cell r="C168">
            <v>46128</v>
          </cell>
          <cell r="E168">
            <v>16.8</v>
          </cell>
        </row>
        <row r="169">
          <cell r="A169" t="str">
            <v>46128Petty Cash</v>
          </cell>
          <cell r="B169" t="str">
            <v>46128Groceries</v>
          </cell>
          <cell r="C169">
            <v>46128</v>
          </cell>
          <cell r="E169">
            <v>9.42</v>
          </cell>
        </row>
        <row r="170">
          <cell r="A170" t="str">
            <v>46128Petty Cash</v>
          </cell>
          <cell r="B170" t="str">
            <v>46128Groceries</v>
          </cell>
          <cell r="C170">
            <v>46128</v>
          </cell>
          <cell r="E170">
            <v>4.4000000000000004</v>
          </cell>
        </row>
        <row r="171">
          <cell r="A171" t="str">
            <v>46128Petty Cash</v>
          </cell>
          <cell r="B171" t="str">
            <v>46128Groceries</v>
          </cell>
          <cell r="C171">
            <v>46128</v>
          </cell>
          <cell r="E171">
            <v>13.85</v>
          </cell>
        </row>
        <row r="172">
          <cell r="A172" t="str">
            <v>46128Petty Cash</v>
          </cell>
          <cell r="B172" t="str">
            <v>46128Groceries</v>
          </cell>
          <cell r="C172">
            <v>46128</v>
          </cell>
          <cell r="E172">
            <v>5.6</v>
          </cell>
        </row>
        <row r="173">
          <cell r="A173" t="str">
            <v>46128Petty Cash</v>
          </cell>
          <cell r="B173" t="str">
            <v>46128Salaries</v>
          </cell>
          <cell r="C173">
            <v>46128</v>
          </cell>
          <cell r="E173">
            <v>100</v>
          </cell>
        </row>
        <row r="174">
          <cell r="A174" t="str">
            <v>46128OCBC Account</v>
          </cell>
          <cell r="B174" t="str">
            <v>46128Small Samosa</v>
          </cell>
          <cell r="C174">
            <v>46128</v>
          </cell>
          <cell r="E174">
            <v>64.09</v>
          </cell>
        </row>
        <row r="175">
          <cell r="A175" t="str">
            <v>46128OCBC Account</v>
          </cell>
          <cell r="B175" t="str">
            <v>46128Liquor</v>
          </cell>
          <cell r="C175">
            <v>46128</v>
          </cell>
          <cell r="E175">
            <v>2756.83</v>
          </cell>
        </row>
        <row r="176">
          <cell r="A176" t="str">
            <v>46129Petty Cash</v>
          </cell>
          <cell r="B176" t="str">
            <v>46129Groceries</v>
          </cell>
          <cell r="C176">
            <v>46129</v>
          </cell>
          <cell r="E176">
            <v>37.200000000000003</v>
          </cell>
        </row>
        <row r="177">
          <cell r="A177" t="str">
            <v>46129Petty Cash</v>
          </cell>
          <cell r="B177" t="str">
            <v>46129Groceries</v>
          </cell>
          <cell r="C177">
            <v>46129</v>
          </cell>
          <cell r="E177">
            <v>5.2</v>
          </cell>
        </row>
        <row r="178">
          <cell r="A178" t="str">
            <v>46129Petty Cash</v>
          </cell>
          <cell r="B178" t="str">
            <v>46129Groceries</v>
          </cell>
          <cell r="C178">
            <v>46129</v>
          </cell>
          <cell r="E178">
            <v>1.9</v>
          </cell>
        </row>
        <row r="179">
          <cell r="A179" t="str">
            <v>46129OCBC Account</v>
          </cell>
          <cell r="B179" t="str">
            <v>46129Packing Items</v>
          </cell>
          <cell r="C179">
            <v>46129</v>
          </cell>
          <cell r="E179">
            <v>249.33</v>
          </cell>
        </row>
        <row r="180">
          <cell r="A180" t="str">
            <v>46129Petty Cash</v>
          </cell>
          <cell r="B180" t="str">
            <v>46129Milk &amp; Groceries</v>
          </cell>
          <cell r="C180">
            <v>46129</v>
          </cell>
          <cell r="E180">
            <v>490</v>
          </cell>
        </row>
        <row r="181">
          <cell r="A181" t="str">
            <v>46129OCBC Account</v>
          </cell>
          <cell r="B181" t="str">
            <v>46129Vegitables</v>
          </cell>
          <cell r="C181">
            <v>46129</v>
          </cell>
          <cell r="E181">
            <v>119.12</v>
          </cell>
        </row>
        <row r="182">
          <cell r="A182" t="str">
            <v>46129OCBC Account</v>
          </cell>
          <cell r="B182" t="str">
            <v>46129Expenses</v>
          </cell>
          <cell r="C182">
            <v>46129</v>
          </cell>
          <cell r="E182">
            <v>100</v>
          </cell>
        </row>
        <row r="183">
          <cell r="A183" t="str">
            <v>46130Madhav DBS</v>
          </cell>
          <cell r="B183" t="str">
            <v>46130Expenses</v>
          </cell>
          <cell r="C183">
            <v>46130</v>
          </cell>
          <cell r="E183">
            <v>6.9</v>
          </cell>
        </row>
        <row r="184">
          <cell r="A184" t="str">
            <v>46130Madhav DBS</v>
          </cell>
          <cell r="B184" t="str">
            <v>46130Assets</v>
          </cell>
          <cell r="C184">
            <v>46130</v>
          </cell>
          <cell r="E184">
            <v>175.27</v>
          </cell>
        </row>
        <row r="185">
          <cell r="A185" t="str">
            <v>46130Madhav DBS</v>
          </cell>
          <cell r="B185" t="str">
            <v>46130Assets</v>
          </cell>
          <cell r="C185">
            <v>46130</v>
          </cell>
          <cell r="E185">
            <v>56.8</v>
          </cell>
        </row>
        <row r="186">
          <cell r="A186" t="str">
            <v>46130OCBC Account</v>
          </cell>
          <cell r="B186" t="str">
            <v>46130Groceries</v>
          </cell>
          <cell r="C186">
            <v>46130</v>
          </cell>
          <cell r="E186">
            <v>407.77</v>
          </cell>
        </row>
        <row r="187">
          <cell r="A187" t="str">
            <v>46132Petty Cash</v>
          </cell>
          <cell r="B187" t="str">
            <v>46132Groceries</v>
          </cell>
          <cell r="C187">
            <v>46132</v>
          </cell>
          <cell r="E187">
            <v>11.5</v>
          </cell>
        </row>
        <row r="188">
          <cell r="A188" t="str">
            <v>46132Petty Cash</v>
          </cell>
          <cell r="B188" t="str">
            <v>46132Groceries</v>
          </cell>
          <cell r="C188">
            <v>46132</v>
          </cell>
          <cell r="E188">
            <v>4.8</v>
          </cell>
        </row>
        <row r="189">
          <cell r="A189" t="str">
            <v>46132Petty Cash</v>
          </cell>
          <cell r="B189" t="str">
            <v>46132Milk &amp; Groceries</v>
          </cell>
          <cell r="C189">
            <v>46132</v>
          </cell>
          <cell r="E189">
            <v>127.64</v>
          </cell>
        </row>
        <row r="190">
          <cell r="A190" t="str">
            <v>46132Petty Cash</v>
          </cell>
          <cell r="B190" t="str">
            <v>46132Soft Drinks</v>
          </cell>
          <cell r="C190">
            <v>46132</v>
          </cell>
          <cell r="E190">
            <v>51.25</v>
          </cell>
        </row>
        <row r="191">
          <cell r="A191" t="str">
            <v>46132Petty Cash</v>
          </cell>
          <cell r="B191" t="str">
            <v>46132Groceries</v>
          </cell>
          <cell r="C191">
            <v>46132</v>
          </cell>
          <cell r="E191">
            <v>20</v>
          </cell>
        </row>
        <row r="192">
          <cell r="A192" t="str">
            <v>46132Petty Cash</v>
          </cell>
          <cell r="B192" t="str">
            <v>46132Groceries</v>
          </cell>
          <cell r="C192">
            <v>46132</v>
          </cell>
          <cell r="E192">
            <v>86.66</v>
          </cell>
        </row>
        <row r="193">
          <cell r="A193" t="str">
            <v>46132OCBC Account</v>
          </cell>
          <cell r="B193" t="str">
            <v>46132Rent</v>
          </cell>
          <cell r="C193">
            <v>46132</v>
          </cell>
          <cell r="E193">
            <v>37.46</v>
          </cell>
        </row>
        <row r="194">
          <cell r="A194" t="str">
            <v>46133Petty Cash</v>
          </cell>
          <cell r="B194" t="str">
            <v>46133Groceries</v>
          </cell>
          <cell r="C194">
            <v>46133</v>
          </cell>
          <cell r="E194">
            <v>7.4</v>
          </cell>
        </row>
        <row r="195">
          <cell r="A195" t="str">
            <v>46133Petty Cash</v>
          </cell>
          <cell r="B195" t="str">
            <v>46133Groceries</v>
          </cell>
          <cell r="C195">
            <v>46133</v>
          </cell>
          <cell r="E195">
            <v>5.4</v>
          </cell>
        </row>
        <row r="196">
          <cell r="A196" t="str">
            <v>46133Petty Cash</v>
          </cell>
          <cell r="B196" t="str">
            <v>46133Groceries</v>
          </cell>
          <cell r="C196">
            <v>46133</v>
          </cell>
          <cell r="E196">
            <v>8.6999999999999993</v>
          </cell>
        </row>
        <row r="197">
          <cell r="A197" t="str">
            <v>46133Petty Cash</v>
          </cell>
          <cell r="B197" t="str">
            <v>46133Dosa Batter</v>
          </cell>
          <cell r="C197">
            <v>46133</v>
          </cell>
          <cell r="E197">
            <v>57.77</v>
          </cell>
        </row>
        <row r="198">
          <cell r="A198" t="str">
            <v>46134OCBC Account</v>
          </cell>
          <cell r="B198" t="str">
            <v>46134Small Samosa</v>
          </cell>
          <cell r="C198">
            <v>46134</v>
          </cell>
          <cell r="E198">
            <v>196.2</v>
          </cell>
        </row>
        <row r="199">
          <cell r="A199" t="str">
            <v>46134Petty Cash</v>
          </cell>
          <cell r="B199" t="str">
            <v>46134Groceries</v>
          </cell>
          <cell r="C199">
            <v>46134</v>
          </cell>
          <cell r="E199">
            <v>5.4</v>
          </cell>
        </row>
        <row r="200">
          <cell r="A200" t="str">
            <v>46134Petty Cash</v>
          </cell>
          <cell r="B200" t="str">
            <v>46134Groceries</v>
          </cell>
          <cell r="C200">
            <v>46134</v>
          </cell>
          <cell r="E200">
            <v>5</v>
          </cell>
        </row>
        <row r="201">
          <cell r="A201" t="str">
            <v>46134Petty Cash</v>
          </cell>
          <cell r="B201" t="str">
            <v>46134Groceries</v>
          </cell>
          <cell r="C201">
            <v>46134</v>
          </cell>
          <cell r="E201">
            <v>11.8</v>
          </cell>
        </row>
        <row r="202">
          <cell r="A202" t="str">
            <v>46134Madhav DBS</v>
          </cell>
          <cell r="B202" t="str">
            <v>46134Kachori</v>
          </cell>
          <cell r="C202">
            <v>46134</v>
          </cell>
          <cell r="E202">
            <v>108</v>
          </cell>
        </row>
        <row r="203">
          <cell r="A203" t="str">
            <v>46134Petty Cash</v>
          </cell>
          <cell r="B203" t="str">
            <v>46134Staff Expenses</v>
          </cell>
          <cell r="C203">
            <v>46134</v>
          </cell>
          <cell r="E203">
            <v>13</v>
          </cell>
        </row>
        <row r="204">
          <cell r="A204" t="str">
            <v>46134Petty Cash</v>
          </cell>
          <cell r="B204" t="str">
            <v>46134Vegitables</v>
          </cell>
          <cell r="C204">
            <v>46134</v>
          </cell>
          <cell r="E204">
            <v>19.3</v>
          </cell>
        </row>
        <row r="205">
          <cell r="A205" t="str">
            <v>46135Petty Cash</v>
          </cell>
          <cell r="B205" t="str">
            <v>46135Groceries</v>
          </cell>
          <cell r="C205">
            <v>46135</v>
          </cell>
          <cell r="E205">
            <v>12.4</v>
          </cell>
        </row>
        <row r="206">
          <cell r="A206" t="str">
            <v>46135Petty Cash</v>
          </cell>
          <cell r="B206" t="str">
            <v>46135Groceries</v>
          </cell>
          <cell r="C206">
            <v>46135</v>
          </cell>
          <cell r="E206">
            <v>20.9</v>
          </cell>
        </row>
        <row r="207">
          <cell r="A207" t="str">
            <v>46135Petty Cash</v>
          </cell>
          <cell r="B207" t="str">
            <v>46135Liquor</v>
          </cell>
          <cell r="C207">
            <v>46135</v>
          </cell>
          <cell r="E207">
            <v>75</v>
          </cell>
        </row>
        <row r="208">
          <cell r="A208" t="str">
            <v>46135OCBC Account</v>
          </cell>
          <cell r="B208" t="str">
            <v>46135Groceries</v>
          </cell>
          <cell r="C208">
            <v>46135</v>
          </cell>
          <cell r="E208">
            <v>528.98</v>
          </cell>
        </row>
        <row r="209">
          <cell r="A209" t="str">
            <v>46136Petty Cash</v>
          </cell>
          <cell r="B209" t="str">
            <v>46136Groceries</v>
          </cell>
          <cell r="C209">
            <v>46136</v>
          </cell>
          <cell r="E209">
            <v>2</v>
          </cell>
        </row>
        <row r="210">
          <cell r="A210" t="str">
            <v>46136Petty Cash</v>
          </cell>
          <cell r="B210" t="str">
            <v>46136Groceries</v>
          </cell>
          <cell r="C210">
            <v>46136</v>
          </cell>
          <cell r="E210">
            <v>1.6</v>
          </cell>
        </row>
        <row r="211">
          <cell r="A211" t="str">
            <v>46136Madhav DBS</v>
          </cell>
          <cell r="B211" t="str">
            <v>46136Milk &amp; Groceries</v>
          </cell>
          <cell r="C211">
            <v>46136</v>
          </cell>
          <cell r="E211">
            <v>536.83000000000004</v>
          </cell>
        </row>
        <row r="212">
          <cell r="A212" t="str">
            <v>46136OCBC Account</v>
          </cell>
          <cell r="B212" t="str">
            <v>46136Packing Items</v>
          </cell>
          <cell r="C212">
            <v>46136</v>
          </cell>
          <cell r="E212">
            <v>162.76</v>
          </cell>
        </row>
        <row r="213">
          <cell r="A213" t="str">
            <v>46136Madhav DBS</v>
          </cell>
          <cell r="B213" t="str">
            <v>46136Meat</v>
          </cell>
          <cell r="C213">
            <v>46136</v>
          </cell>
          <cell r="E213">
            <v>400</v>
          </cell>
        </row>
        <row r="214">
          <cell r="A214" t="str">
            <v>46136Petty Cash</v>
          </cell>
          <cell r="B214" t="str">
            <v>46136Meat</v>
          </cell>
          <cell r="C214">
            <v>46136</v>
          </cell>
          <cell r="E214">
            <v>5.65</v>
          </cell>
        </row>
        <row r="215">
          <cell r="A215" t="str">
            <v>46136Petty Cash</v>
          </cell>
          <cell r="B215" t="str">
            <v>46136Groceries</v>
          </cell>
          <cell r="C215">
            <v>46136</v>
          </cell>
          <cell r="E215">
            <v>10</v>
          </cell>
        </row>
        <row r="216">
          <cell r="A216" t="str">
            <v>46136Petty Cash</v>
          </cell>
          <cell r="B216" t="str">
            <v>46136Staff Expenses</v>
          </cell>
          <cell r="C216">
            <v>46136</v>
          </cell>
          <cell r="E216">
            <v>30</v>
          </cell>
        </row>
        <row r="217">
          <cell r="A217" t="str">
            <v>46137Madhav DBS</v>
          </cell>
          <cell r="B217" t="str">
            <v>46137Groceries</v>
          </cell>
          <cell r="C217">
            <v>46137</v>
          </cell>
          <cell r="E217">
            <v>3.1</v>
          </cell>
        </row>
        <row r="218">
          <cell r="A218" t="str">
            <v>46137Madhav DBS</v>
          </cell>
          <cell r="B218" t="str">
            <v>46137Groceries</v>
          </cell>
          <cell r="C218">
            <v>46137</v>
          </cell>
          <cell r="E218">
            <v>10.4</v>
          </cell>
        </row>
        <row r="219">
          <cell r="A219" t="str">
            <v>46137Madhav DBS</v>
          </cell>
          <cell r="B219" t="str">
            <v>46137Groceries</v>
          </cell>
          <cell r="C219">
            <v>46137</v>
          </cell>
          <cell r="E219">
            <v>70.7</v>
          </cell>
        </row>
        <row r="220">
          <cell r="A220" t="str">
            <v>46137Madhav DBS</v>
          </cell>
          <cell r="B220" t="str">
            <v>46137Groceries</v>
          </cell>
          <cell r="C220">
            <v>46137</v>
          </cell>
          <cell r="E220">
            <v>16.149999999999999</v>
          </cell>
        </row>
        <row r="221">
          <cell r="A221" t="str">
            <v>46137OCBC Account</v>
          </cell>
          <cell r="B221" t="str">
            <v>46137Loan</v>
          </cell>
          <cell r="C221">
            <v>46137</v>
          </cell>
          <cell r="E221">
            <v>1000</v>
          </cell>
        </row>
        <row r="222">
          <cell r="A222" t="str">
            <v>46137Madhav DBS</v>
          </cell>
          <cell r="B222" t="str">
            <v>46137Vegitables</v>
          </cell>
          <cell r="C222">
            <v>46137</v>
          </cell>
          <cell r="E222">
            <v>164.53</v>
          </cell>
        </row>
        <row r="223">
          <cell r="A223" t="str">
            <v>46138Petty Cash</v>
          </cell>
          <cell r="B223" t="str">
            <v>46138Meat</v>
          </cell>
          <cell r="C223">
            <v>46138</v>
          </cell>
          <cell r="E223">
            <v>81</v>
          </cell>
        </row>
        <row r="224">
          <cell r="A224" t="str">
            <v>46139Madhav DBS</v>
          </cell>
          <cell r="B224" t="str">
            <v>46139Groceries</v>
          </cell>
          <cell r="C224">
            <v>46139</v>
          </cell>
          <cell r="E224">
            <v>3.9</v>
          </cell>
        </row>
        <row r="225">
          <cell r="A225" t="str">
            <v>46139Madhav DBS</v>
          </cell>
          <cell r="B225" t="str">
            <v>46139Groceries</v>
          </cell>
          <cell r="C225">
            <v>46139</v>
          </cell>
          <cell r="E225">
            <v>7.2</v>
          </cell>
        </row>
        <row r="226">
          <cell r="A226" t="str">
            <v>46139Madhav DBS</v>
          </cell>
          <cell r="B226" t="str">
            <v>46139Groceries</v>
          </cell>
          <cell r="C226">
            <v>46139</v>
          </cell>
          <cell r="E226">
            <v>7.44</v>
          </cell>
        </row>
        <row r="227">
          <cell r="A227" t="str">
            <v>46139Petty Cash</v>
          </cell>
          <cell r="B227" t="str">
            <v>46139Groceries</v>
          </cell>
          <cell r="C227">
            <v>46139</v>
          </cell>
          <cell r="E227">
            <v>74.45</v>
          </cell>
        </row>
        <row r="228">
          <cell r="A228" t="str">
            <v>46139Madhav DBS</v>
          </cell>
          <cell r="B228" t="str">
            <v>46139Milk &amp; Groceries</v>
          </cell>
          <cell r="C228">
            <v>46139</v>
          </cell>
          <cell r="E228">
            <v>34.880000000000003</v>
          </cell>
        </row>
        <row r="229">
          <cell r="A229" t="str">
            <v>46139Petty Cash</v>
          </cell>
          <cell r="B229" t="str">
            <v>46139Groceries</v>
          </cell>
          <cell r="C229">
            <v>46139</v>
          </cell>
          <cell r="E229">
            <v>4</v>
          </cell>
        </row>
        <row r="230">
          <cell r="A230" t="str">
            <v>46139Petty Cash</v>
          </cell>
          <cell r="B230" t="str">
            <v>46139Barrow</v>
          </cell>
          <cell r="C230">
            <v>46139</v>
          </cell>
          <cell r="E230">
            <v>30</v>
          </cell>
        </row>
        <row r="231">
          <cell r="A231" t="str">
            <v>46140Madhav DBS</v>
          </cell>
          <cell r="B231" t="str">
            <v>46140Groceries</v>
          </cell>
          <cell r="C231">
            <v>46140</v>
          </cell>
          <cell r="E231">
            <v>119.5</v>
          </cell>
        </row>
        <row r="232">
          <cell r="A232" t="str">
            <v>46140Petty Cash</v>
          </cell>
          <cell r="B232" t="str">
            <v>46140Groceries</v>
          </cell>
          <cell r="C232">
            <v>46140</v>
          </cell>
          <cell r="E232">
            <v>7.7</v>
          </cell>
        </row>
        <row r="233">
          <cell r="A233" t="str">
            <v>46140Petty Cash</v>
          </cell>
          <cell r="B233" t="str">
            <v>46140Groceries</v>
          </cell>
          <cell r="C233">
            <v>46140</v>
          </cell>
          <cell r="E233">
            <v>8.4600000000000009</v>
          </cell>
        </row>
        <row r="234">
          <cell r="A234" t="str">
            <v>46140OCBC Account</v>
          </cell>
          <cell r="B234" t="str">
            <v>46140Liquor</v>
          </cell>
          <cell r="C234">
            <v>46140</v>
          </cell>
          <cell r="E234">
            <v>1363.26</v>
          </cell>
        </row>
        <row r="235">
          <cell r="A235" t="str">
            <v>46140Counter Cash</v>
          </cell>
          <cell r="B235" t="str">
            <v>46140Dosa Batter</v>
          </cell>
          <cell r="C235">
            <v>46140</v>
          </cell>
          <cell r="E235">
            <v>58</v>
          </cell>
        </row>
        <row r="236">
          <cell r="A236" t="str">
            <v>46140Petty Cash</v>
          </cell>
          <cell r="B236" t="str">
            <v>46140Staff Expenses</v>
          </cell>
          <cell r="C236">
            <v>46140</v>
          </cell>
          <cell r="E236">
            <v>16</v>
          </cell>
        </row>
        <row r="237">
          <cell r="A237" t="str">
            <v>46141Madhav DBS</v>
          </cell>
          <cell r="B237" t="str">
            <v>46141Vegitables</v>
          </cell>
          <cell r="C237">
            <v>46141</v>
          </cell>
          <cell r="E237">
            <v>144.43</v>
          </cell>
        </row>
        <row r="238">
          <cell r="A238" t="str">
            <v>46141OCBC Account</v>
          </cell>
          <cell r="B238" t="str">
            <v>46141Milk &amp; Groceries</v>
          </cell>
          <cell r="C238">
            <v>46141</v>
          </cell>
          <cell r="E238">
            <v>686.7</v>
          </cell>
        </row>
        <row r="239">
          <cell r="A239" t="str">
            <v>46142Counter Cash</v>
          </cell>
          <cell r="B239" t="str">
            <v>46142Groceries</v>
          </cell>
          <cell r="C239">
            <v>46142</v>
          </cell>
          <cell r="E239">
            <v>5.6</v>
          </cell>
        </row>
        <row r="240">
          <cell r="A240" t="str">
            <v>46142Counter Cash</v>
          </cell>
          <cell r="B240" t="str">
            <v>46142Vegitables</v>
          </cell>
          <cell r="C240">
            <v>46142</v>
          </cell>
          <cell r="E240">
            <v>6.4</v>
          </cell>
        </row>
        <row r="241">
          <cell r="A241" t="str">
            <v>46142OCBC Account</v>
          </cell>
          <cell r="B241" t="str">
            <v>46142Milk &amp; Groceries</v>
          </cell>
          <cell r="C241">
            <v>46142</v>
          </cell>
          <cell r="E241">
            <v>752.75</v>
          </cell>
        </row>
        <row r="242">
          <cell r="A242" t="str">
            <v>46142OCBC Account</v>
          </cell>
          <cell r="B242" t="str">
            <v>46142Groceries</v>
          </cell>
          <cell r="C242">
            <v>46142</v>
          </cell>
          <cell r="E242">
            <v>238.17</v>
          </cell>
        </row>
        <row r="243">
          <cell r="A243" t="str">
            <v>46142Counter Cash</v>
          </cell>
          <cell r="B243" t="str">
            <v>46142Staff Expenses</v>
          </cell>
          <cell r="C243">
            <v>46142</v>
          </cell>
          <cell r="E243">
            <v>30</v>
          </cell>
        </row>
        <row r="244">
          <cell r="A244" t="str">
            <v>46142Counter Cash</v>
          </cell>
          <cell r="B244" t="str">
            <v>46142Staff Expenses</v>
          </cell>
          <cell r="C244">
            <v>46142</v>
          </cell>
          <cell r="E244">
            <v>10</v>
          </cell>
        </row>
        <row r="245">
          <cell r="A245" t="str">
            <v>46144Counter Cash</v>
          </cell>
          <cell r="B245" t="str">
            <v>46144Staff Expenses</v>
          </cell>
          <cell r="C245">
            <v>46144</v>
          </cell>
          <cell r="E245">
            <v>10</v>
          </cell>
        </row>
        <row r="246">
          <cell r="A246" t="str">
            <v>46132OCBC Account</v>
          </cell>
          <cell r="B246" t="str">
            <v>46132</v>
          </cell>
          <cell r="C246">
            <v>46132</v>
          </cell>
          <cell r="E246">
            <v>0</v>
          </cell>
        </row>
        <row r="247">
          <cell r="A247" t="str">
            <v>46144OCBC Account</v>
          </cell>
          <cell r="B247" t="str">
            <v>46144loan</v>
          </cell>
          <cell r="C247">
            <v>46144</v>
          </cell>
          <cell r="E247">
            <v>1000</v>
          </cell>
        </row>
        <row r="248">
          <cell r="A248" t="str">
            <v>46144OCBC Account</v>
          </cell>
          <cell r="B248" t="str">
            <v>46144Groceries</v>
          </cell>
          <cell r="C248">
            <v>46144</v>
          </cell>
          <cell r="E248">
            <v>84.57</v>
          </cell>
        </row>
        <row r="249">
          <cell r="A249" t="str">
            <v>46145Sowji Cash</v>
          </cell>
          <cell r="B249" t="str">
            <v>46145Groceries</v>
          </cell>
          <cell r="C249">
            <v>46145</v>
          </cell>
          <cell r="E249">
            <v>6</v>
          </cell>
        </row>
        <row r="250">
          <cell r="A250" t="str">
            <v>46145Sowji Cash</v>
          </cell>
          <cell r="B250" t="str">
            <v>46145Groceries</v>
          </cell>
          <cell r="C250">
            <v>46145</v>
          </cell>
          <cell r="E250">
            <v>13.05</v>
          </cell>
        </row>
        <row r="251">
          <cell r="A251" t="str">
            <v>46145Sowji Cash</v>
          </cell>
          <cell r="B251" t="str">
            <v>46145Groceries</v>
          </cell>
          <cell r="C251">
            <v>46145</v>
          </cell>
          <cell r="E251">
            <v>81.67</v>
          </cell>
        </row>
        <row r="252">
          <cell r="A252" t="str">
            <v>46145Sowji Cash</v>
          </cell>
          <cell r="B252" t="str">
            <v>46145Groceries</v>
          </cell>
          <cell r="C252">
            <v>46145</v>
          </cell>
          <cell r="E252">
            <v>16</v>
          </cell>
        </row>
        <row r="253">
          <cell r="A253" t="str">
            <v>46146OCBC Account</v>
          </cell>
          <cell r="B253" t="str">
            <v>46146Expenses</v>
          </cell>
          <cell r="C253">
            <v>46146</v>
          </cell>
          <cell r="E253">
            <v>10</v>
          </cell>
        </row>
        <row r="254">
          <cell r="A254" t="str">
            <v>46146OCBC Account</v>
          </cell>
          <cell r="B254" t="str">
            <v>46146Rent</v>
          </cell>
          <cell r="C254">
            <v>46146</v>
          </cell>
          <cell r="E254">
            <v>4934.6000000000004</v>
          </cell>
        </row>
        <row r="255">
          <cell r="A255" t="str">
            <v>46146OCBC Account</v>
          </cell>
          <cell r="B255" t="str">
            <v>46146Salaries</v>
          </cell>
          <cell r="C255">
            <v>46146</v>
          </cell>
          <cell r="E255">
            <v>1800</v>
          </cell>
        </row>
        <row r="256">
          <cell r="A256" t="str">
            <v>46146Counter Cash</v>
          </cell>
          <cell r="B256" t="str">
            <v>46146Soft Drinks</v>
          </cell>
          <cell r="C256">
            <v>46146</v>
          </cell>
          <cell r="E256">
            <v>107.89</v>
          </cell>
        </row>
        <row r="257">
          <cell r="A257" t="str">
            <v>46146OCBC Account</v>
          </cell>
          <cell r="B257" t="str">
            <v>46146Expenses</v>
          </cell>
          <cell r="C257">
            <v>46146</v>
          </cell>
          <cell r="E257">
            <v>10</v>
          </cell>
        </row>
        <row r="258">
          <cell r="A258" t="str">
            <v>46147OCBC Account</v>
          </cell>
          <cell r="B258" t="str">
            <v>46147Salaries</v>
          </cell>
          <cell r="C258">
            <v>46147</v>
          </cell>
          <cell r="E258">
            <v>1500</v>
          </cell>
        </row>
        <row r="259">
          <cell r="A259" t="str">
            <v>46147OCBC Account</v>
          </cell>
          <cell r="B259" t="str">
            <v>46147Meat</v>
          </cell>
          <cell r="C259">
            <v>46147</v>
          </cell>
          <cell r="E259">
            <v>438.29</v>
          </cell>
        </row>
        <row r="260">
          <cell r="A260" t="str">
            <v>46148OCBC Account</v>
          </cell>
          <cell r="B260" t="str">
            <v>46148Salaries</v>
          </cell>
          <cell r="C260">
            <v>46148</v>
          </cell>
          <cell r="E260">
            <v>800</v>
          </cell>
        </row>
        <row r="261">
          <cell r="A261" t="str">
            <v>46148OCBC Account</v>
          </cell>
          <cell r="B261" t="str">
            <v>46148Salaries</v>
          </cell>
          <cell r="C261">
            <v>46148</v>
          </cell>
          <cell r="E261">
            <v>1500</v>
          </cell>
        </row>
        <row r="262">
          <cell r="A262" t="str">
            <v>46148OCBC Account</v>
          </cell>
          <cell r="B262" t="str">
            <v>46148loan</v>
          </cell>
          <cell r="C262">
            <v>46148</v>
          </cell>
          <cell r="E262">
            <v>3500</v>
          </cell>
        </row>
        <row r="263">
          <cell r="A263" t="str">
            <v>46149OCBC Account</v>
          </cell>
          <cell r="B263" t="str">
            <v>46149loan</v>
          </cell>
          <cell r="C263">
            <v>46149</v>
          </cell>
          <cell r="E263">
            <v>1100</v>
          </cell>
        </row>
        <row r="264">
          <cell r="A264" t="str">
            <v>46149OCBC Account</v>
          </cell>
          <cell r="B264" t="str">
            <v>46149loan</v>
          </cell>
          <cell r="C264">
            <v>46149</v>
          </cell>
          <cell r="E264">
            <v>2000</v>
          </cell>
        </row>
        <row r="265">
          <cell r="A265" t="str">
            <v>46147OCBC Account</v>
          </cell>
          <cell r="B265" t="str">
            <v>46147Packing Items</v>
          </cell>
          <cell r="C265">
            <v>46147</v>
          </cell>
          <cell r="E265">
            <v>-92.13300000000001</v>
          </cell>
        </row>
        <row r="266">
          <cell r="A266" t="str">
            <v>46147OCBC Account</v>
          </cell>
          <cell r="B266" t="str">
            <v>46147Meat</v>
          </cell>
          <cell r="C266">
            <v>46147</v>
          </cell>
          <cell r="E266">
            <v>438.29</v>
          </cell>
        </row>
        <row r="267">
          <cell r="A267" t="str">
            <v>46147Petty Cash</v>
          </cell>
          <cell r="B267" t="str">
            <v>46147Groceries</v>
          </cell>
          <cell r="C267">
            <v>46147</v>
          </cell>
          <cell r="E267">
            <v>11.3</v>
          </cell>
        </row>
        <row r="268">
          <cell r="A268" t="str">
            <v>46147Petty Cash</v>
          </cell>
          <cell r="B268" t="str">
            <v>46147Groceries</v>
          </cell>
          <cell r="C268">
            <v>46147</v>
          </cell>
          <cell r="E268">
            <v>1.6</v>
          </cell>
        </row>
        <row r="269">
          <cell r="A269" t="str">
            <v>46147Petty Cash</v>
          </cell>
          <cell r="B269" t="str">
            <v>46147Groceries</v>
          </cell>
          <cell r="C269">
            <v>46147</v>
          </cell>
          <cell r="E269">
            <v>10</v>
          </cell>
        </row>
        <row r="270">
          <cell r="A270" t="str">
            <v>46148Petty Cash</v>
          </cell>
          <cell r="B270" t="str">
            <v>46148Groceries</v>
          </cell>
          <cell r="C270">
            <v>46148</v>
          </cell>
          <cell r="E270">
            <v>2.1</v>
          </cell>
        </row>
        <row r="271">
          <cell r="A271" t="str">
            <v>46148Petty Cash</v>
          </cell>
          <cell r="B271" t="str">
            <v>46148Groceries</v>
          </cell>
          <cell r="C271">
            <v>46148</v>
          </cell>
          <cell r="E271">
            <v>15.32</v>
          </cell>
        </row>
        <row r="272">
          <cell r="A272" t="str">
            <v>46148Petty Cash</v>
          </cell>
          <cell r="B272" t="str">
            <v>46148Vegitables</v>
          </cell>
          <cell r="C272">
            <v>46148</v>
          </cell>
          <cell r="E272">
            <v>81.28</v>
          </cell>
        </row>
        <row r="273">
          <cell r="A273" t="str">
            <v>46148Petty Cash</v>
          </cell>
          <cell r="B273" t="str">
            <v>46148Groceries</v>
          </cell>
          <cell r="C273">
            <v>46148</v>
          </cell>
          <cell r="E273">
            <v>3.7</v>
          </cell>
        </row>
        <row r="274">
          <cell r="A274" t="str">
            <v>46150Petty Cash</v>
          </cell>
          <cell r="B274" t="str">
            <v>46150Groceries</v>
          </cell>
          <cell r="C274">
            <v>46150</v>
          </cell>
          <cell r="E274">
            <v>7.8</v>
          </cell>
        </row>
        <row r="275">
          <cell r="A275" t="str">
            <v>46150Petty Cash</v>
          </cell>
          <cell r="B275" t="str">
            <v>46150Groceries</v>
          </cell>
          <cell r="C275">
            <v>46150</v>
          </cell>
          <cell r="E275">
            <v>5</v>
          </cell>
        </row>
        <row r="276">
          <cell r="A276" t="str">
            <v>46150Petty Cash</v>
          </cell>
          <cell r="B276" t="str">
            <v>46150Groceries</v>
          </cell>
          <cell r="C276">
            <v>46150</v>
          </cell>
          <cell r="E276">
            <v>13.3</v>
          </cell>
        </row>
        <row r="277">
          <cell r="A277" t="str">
            <v>46150OCBC Account</v>
          </cell>
          <cell r="B277" t="str">
            <v>46150Milk &amp; Groceries</v>
          </cell>
          <cell r="C277">
            <v>46150</v>
          </cell>
          <cell r="E277">
            <v>235.99</v>
          </cell>
        </row>
        <row r="278">
          <cell r="A278" t="str">
            <v>46150Petty Cash</v>
          </cell>
          <cell r="B278" t="str">
            <v>46150Salaries</v>
          </cell>
          <cell r="C278">
            <v>46150</v>
          </cell>
          <cell r="E278">
            <v>300</v>
          </cell>
        </row>
        <row r="279">
          <cell r="A279" t="str">
            <v>46150Petty Cash</v>
          </cell>
          <cell r="B279" t="str">
            <v>46150Staff Expenses</v>
          </cell>
          <cell r="C279">
            <v>46150</v>
          </cell>
          <cell r="E279">
            <v>45</v>
          </cell>
        </row>
        <row r="280">
          <cell r="A280" t="str">
            <v>46151Petty Cash</v>
          </cell>
          <cell r="B280" t="str">
            <v>46151Groceries</v>
          </cell>
          <cell r="C280">
            <v>46151</v>
          </cell>
          <cell r="E280">
            <v>7.5</v>
          </cell>
        </row>
        <row r="281">
          <cell r="A281" t="str">
            <v>46151Petty Cash</v>
          </cell>
          <cell r="B281" t="str">
            <v>46151Groceries</v>
          </cell>
          <cell r="C281">
            <v>46151</v>
          </cell>
          <cell r="E281">
            <v>39</v>
          </cell>
        </row>
        <row r="282">
          <cell r="A282" t="str">
            <v>46151Petty Cash</v>
          </cell>
          <cell r="B282" t="str">
            <v>46151Groceries</v>
          </cell>
          <cell r="C282">
            <v>46151</v>
          </cell>
          <cell r="E282">
            <v>20.8</v>
          </cell>
        </row>
        <row r="283">
          <cell r="A283" t="str">
            <v>46151Petty Cash</v>
          </cell>
          <cell r="B283" t="str">
            <v>46151Groceries</v>
          </cell>
          <cell r="C283">
            <v>46151</v>
          </cell>
          <cell r="E283">
            <v>1.64</v>
          </cell>
        </row>
        <row r="284">
          <cell r="A284" t="str">
            <v>46151Petty Cash</v>
          </cell>
          <cell r="B284" t="str">
            <v>46151Groceries</v>
          </cell>
          <cell r="C284">
            <v>46151</v>
          </cell>
          <cell r="E284">
            <v>15.6</v>
          </cell>
        </row>
        <row r="285">
          <cell r="A285" t="str">
            <v>46151OCBC Account</v>
          </cell>
          <cell r="B285" t="str">
            <v>46151Small Samosa</v>
          </cell>
          <cell r="C285">
            <v>46151</v>
          </cell>
          <cell r="E285">
            <v>163.5</v>
          </cell>
        </row>
        <row r="286">
          <cell r="A286" t="str">
            <v>46151OCBC Account</v>
          </cell>
          <cell r="B286" t="str">
            <v>46151Groceries</v>
          </cell>
          <cell r="C286">
            <v>46151</v>
          </cell>
          <cell r="E286">
            <v>328</v>
          </cell>
        </row>
        <row r="287">
          <cell r="A287" t="str">
            <v>46153Petty Cash</v>
          </cell>
          <cell r="B287" t="str">
            <v>46153Groceries</v>
          </cell>
          <cell r="C287">
            <v>46153</v>
          </cell>
          <cell r="E287">
            <v>9.2799999999999994</v>
          </cell>
        </row>
        <row r="288">
          <cell r="A288" t="str">
            <v>46153Petty Cash</v>
          </cell>
          <cell r="B288" t="str">
            <v>46153Vegitables</v>
          </cell>
          <cell r="C288">
            <v>46153</v>
          </cell>
          <cell r="E288">
            <v>195.61</v>
          </cell>
        </row>
        <row r="289">
          <cell r="A289" t="str">
            <v>46153Petty Cash</v>
          </cell>
          <cell r="B289" t="str">
            <v>46153Groceries</v>
          </cell>
          <cell r="C289">
            <v>46153</v>
          </cell>
          <cell r="E289">
            <v>104.75</v>
          </cell>
        </row>
        <row r="290">
          <cell r="A290" t="str">
            <v>46154Petty Cash</v>
          </cell>
          <cell r="B290" t="str">
            <v>46154Groceries</v>
          </cell>
          <cell r="C290">
            <v>46154</v>
          </cell>
          <cell r="E290">
            <v>16.22</v>
          </cell>
        </row>
        <row r="291">
          <cell r="A291" t="str">
            <v>46154Petty Cash</v>
          </cell>
          <cell r="B291" t="str">
            <v>46154Groceries</v>
          </cell>
          <cell r="C291">
            <v>46154</v>
          </cell>
          <cell r="E291">
            <v>26.22</v>
          </cell>
        </row>
        <row r="292">
          <cell r="A292" t="str">
            <v>46154Petty Cash</v>
          </cell>
          <cell r="B292" t="str">
            <v>46154Groceries</v>
          </cell>
          <cell r="C292">
            <v>46154</v>
          </cell>
          <cell r="E292">
            <v>9</v>
          </cell>
        </row>
        <row r="293">
          <cell r="A293" t="str">
            <v>46154Petty Cash</v>
          </cell>
          <cell r="B293" t="str">
            <v>46154Groceries</v>
          </cell>
          <cell r="C293">
            <v>46154</v>
          </cell>
          <cell r="E293">
            <v>3</v>
          </cell>
        </row>
        <row r="294">
          <cell r="A294" t="str">
            <v>46154Petty Cash</v>
          </cell>
          <cell r="B294" t="str">
            <v>46154Groceries</v>
          </cell>
          <cell r="C294">
            <v>46154</v>
          </cell>
          <cell r="E294">
            <v>18.399999999999999</v>
          </cell>
        </row>
        <row r="295">
          <cell r="A295" t="str">
            <v>46154Petty Cash</v>
          </cell>
          <cell r="B295" t="str">
            <v>46154Groceries</v>
          </cell>
          <cell r="C295">
            <v>46154</v>
          </cell>
          <cell r="E295">
            <v>57.77</v>
          </cell>
        </row>
        <row r="296">
          <cell r="A296" t="str">
            <v>46154Petty Cash</v>
          </cell>
          <cell r="B296" t="str">
            <v>46154Groceries</v>
          </cell>
          <cell r="C296">
            <v>46154</v>
          </cell>
          <cell r="E296">
            <v>14.85</v>
          </cell>
        </row>
        <row r="297">
          <cell r="A297" t="str">
            <v>46155OCBC Account</v>
          </cell>
          <cell r="B297" t="str">
            <v>46155TopUp</v>
          </cell>
          <cell r="C297">
            <v>46155</v>
          </cell>
          <cell r="E297">
            <v>1000</v>
          </cell>
        </row>
        <row r="298">
          <cell r="A298" t="str">
            <v>46155Petty Cash</v>
          </cell>
          <cell r="B298" t="str">
            <v>46155Groceries</v>
          </cell>
          <cell r="C298">
            <v>46155</v>
          </cell>
          <cell r="E298">
            <v>8.9600000000000009</v>
          </cell>
        </row>
        <row r="299">
          <cell r="A299" t="str">
            <v>46155Petty Cash</v>
          </cell>
          <cell r="B299" t="str">
            <v>46155Expenses</v>
          </cell>
          <cell r="C299">
            <v>46155</v>
          </cell>
          <cell r="E299">
            <v>30</v>
          </cell>
        </row>
        <row r="300">
          <cell r="A300" t="str">
            <v>46155Petty Cash</v>
          </cell>
          <cell r="B300" t="str">
            <v>46155Expenses</v>
          </cell>
          <cell r="C300">
            <v>46155</v>
          </cell>
          <cell r="E300">
            <v>290.97000000000003</v>
          </cell>
        </row>
        <row r="301">
          <cell r="A301" t="str">
            <v>46156Petty Cash</v>
          </cell>
          <cell r="B301" t="str">
            <v>46156Groceries</v>
          </cell>
          <cell r="C301">
            <v>46156</v>
          </cell>
          <cell r="E301">
            <v>1.9</v>
          </cell>
        </row>
        <row r="302">
          <cell r="A302" t="str">
            <v>46157OCBC Account</v>
          </cell>
          <cell r="B302" t="str">
            <v>46157loan</v>
          </cell>
          <cell r="C302">
            <v>46157</v>
          </cell>
          <cell r="E302">
            <v>3600</v>
          </cell>
        </row>
        <row r="303">
          <cell r="A303" t="str">
            <v>46157OCBC Account</v>
          </cell>
          <cell r="B303" t="str">
            <v>46157Milk &amp; Groceries</v>
          </cell>
          <cell r="C303">
            <v>46157</v>
          </cell>
          <cell r="E303">
            <v>829.49</v>
          </cell>
        </row>
        <row r="304">
          <cell r="A304" t="str">
            <v>46157Petty Cash</v>
          </cell>
          <cell r="B304" t="str">
            <v>46157Staff Expenses</v>
          </cell>
          <cell r="C304">
            <v>46157</v>
          </cell>
          <cell r="E304">
            <v>45</v>
          </cell>
        </row>
        <row r="305">
          <cell r="A305" t="str">
            <v>46157Petty Cash</v>
          </cell>
          <cell r="B305" t="str">
            <v>46157Groceries</v>
          </cell>
          <cell r="C305">
            <v>46157</v>
          </cell>
          <cell r="E305">
            <v>51.8</v>
          </cell>
        </row>
        <row r="306">
          <cell r="A306" t="str">
            <v>46158OCBC Account</v>
          </cell>
          <cell r="B306" t="str">
            <v>46158Groceries</v>
          </cell>
          <cell r="C306">
            <v>46158</v>
          </cell>
          <cell r="E306">
            <v>144.1</v>
          </cell>
        </row>
        <row r="307">
          <cell r="A307" t="str">
            <v>46158OCBC Account</v>
          </cell>
          <cell r="B307" t="str">
            <v>46158Groceries</v>
          </cell>
          <cell r="C307">
            <v>46158</v>
          </cell>
          <cell r="E307">
            <v>470.88</v>
          </cell>
        </row>
        <row r="308">
          <cell r="A308" t="str">
            <v>46158OCBC Account</v>
          </cell>
          <cell r="B308" t="str">
            <v>46158Liquor</v>
          </cell>
          <cell r="C308">
            <v>46158</v>
          </cell>
          <cell r="E308">
            <v>1724.65</v>
          </cell>
        </row>
        <row r="309">
          <cell r="A309" t="str">
            <v>46158Petty Cash</v>
          </cell>
          <cell r="B309" t="str">
            <v>46158Groceries</v>
          </cell>
          <cell r="C309">
            <v>46158</v>
          </cell>
          <cell r="E309">
            <v>13</v>
          </cell>
        </row>
        <row r="310">
          <cell r="A310" t="str">
            <v>46158Petty Cash</v>
          </cell>
          <cell r="B310" t="str">
            <v>46158Groceries</v>
          </cell>
          <cell r="C310">
            <v>46158</v>
          </cell>
          <cell r="E310">
            <v>1.1000000000000001</v>
          </cell>
        </row>
        <row r="311">
          <cell r="A311" t="str">
            <v>46158Petty Cash</v>
          </cell>
          <cell r="B311" t="str">
            <v>46158Groceries</v>
          </cell>
          <cell r="C311">
            <v>46158</v>
          </cell>
          <cell r="E311">
            <v>1.1000000000000001</v>
          </cell>
        </row>
        <row r="312">
          <cell r="A312" t="str">
            <v>46158Petty Cash</v>
          </cell>
          <cell r="B312" t="str">
            <v>46158Vegitables</v>
          </cell>
          <cell r="C312">
            <v>46158</v>
          </cell>
          <cell r="E312">
            <v>114.11</v>
          </cell>
        </row>
        <row r="313">
          <cell r="A313" t="str">
            <v>46158Petty Cash</v>
          </cell>
          <cell r="B313" t="str">
            <v>46158Groceries</v>
          </cell>
          <cell r="C313">
            <v>46158</v>
          </cell>
          <cell r="E313">
            <v>76.540000000000006</v>
          </cell>
        </row>
        <row r="314">
          <cell r="A314" t="str">
            <v>46159Petty Cash</v>
          </cell>
          <cell r="B314" t="str">
            <v>46159Groceries</v>
          </cell>
          <cell r="C314">
            <v>46159</v>
          </cell>
          <cell r="E314">
            <v>6.9</v>
          </cell>
        </row>
        <row r="315">
          <cell r="A315" t="str">
            <v>46159Petty Cash</v>
          </cell>
          <cell r="B315" t="str">
            <v>46159Groceries</v>
          </cell>
          <cell r="C315">
            <v>46159</v>
          </cell>
          <cell r="E315">
            <v>2.5</v>
          </cell>
        </row>
        <row r="316">
          <cell r="A316" t="str">
            <v>46159Petty Cash</v>
          </cell>
          <cell r="B316" t="str">
            <v>46159Expenses</v>
          </cell>
          <cell r="C316">
            <v>46159</v>
          </cell>
          <cell r="E316">
            <v>18.899999999999999</v>
          </cell>
        </row>
        <row r="317">
          <cell r="A317" t="str">
            <v>46160Petty Cash</v>
          </cell>
          <cell r="B317" t="str">
            <v>46160Groceries</v>
          </cell>
          <cell r="C317">
            <v>46160</v>
          </cell>
          <cell r="E317">
            <v>6.9</v>
          </cell>
        </row>
        <row r="318">
          <cell r="A318" t="str">
            <v>46160OCBC Account</v>
          </cell>
          <cell r="B318" t="str">
            <v>46160Expenses</v>
          </cell>
          <cell r="C318">
            <v>46160</v>
          </cell>
          <cell r="E318">
            <v>211.35</v>
          </cell>
        </row>
        <row r="319">
          <cell r="A319" t="str">
            <v>46160OCBC Account</v>
          </cell>
          <cell r="B319" t="str">
            <v>46160Expenses</v>
          </cell>
          <cell r="C319">
            <v>46160</v>
          </cell>
          <cell r="E319">
            <v>100</v>
          </cell>
        </row>
        <row r="320">
          <cell r="A320" t="str">
            <v>46161Petty Cash</v>
          </cell>
          <cell r="B320" t="str">
            <v>46161Groceries</v>
          </cell>
          <cell r="C320">
            <v>46161</v>
          </cell>
          <cell r="E320">
            <v>57.77</v>
          </cell>
        </row>
        <row r="321">
          <cell r="A321" t="str">
            <v>46161OCBC Account</v>
          </cell>
          <cell r="B321" t="str">
            <v>46161Packing Items</v>
          </cell>
          <cell r="C321">
            <v>46161</v>
          </cell>
          <cell r="E321">
            <v>227.33</v>
          </cell>
        </row>
        <row r="322">
          <cell r="A322" t="str">
            <v>46161Petty Cash</v>
          </cell>
          <cell r="B322" t="str">
            <v>46161Groceries</v>
          </cell>
          <cell r="C322">
            <v>46161</v>
          </cell>
          <cell r="E322">
            <v>7.1</v>
          </cell>
        </row>
        <row r="323">
          <cell r="A323" t="str">
            <v>46161Petty Cash</v>
          </cell>
          <cell r="B323" t="str">
            <v>46161Staff Expenses</v>
          </cell>
          <cell r="C323">
            <v>46161</v>
          </cell>
          <cell r="E323">
            <v>15</v>
          </cell>
        </row>
        <row r="324">
          <cell r="A324" t="str">
            <v>46162Petty Cash</v>
          </cell>
          <cell r="B324" t="str">
            <v>46162Groceries</v>
          </cell>
          <cell r="C324">
            <v>46162</v>
          </cell>
          <cell r="E324">
            <v>72.3</v>
          </cell>
        </row>
        <row r="325">
          <cell r="A325" t="str">
            <v>46162Petty Cash</v>
          </cell>
          <cell r="B325" t="str">
            <v>46162Meat</v>
          </cell>
          <cell r="C325">
            <v>46162</v>
          </cell>
          <cell r="E325">
            <v>29.78</v>
          </cell>
        </row>
        <row r="326">
          <cell r="A326" t="str">
            <v>46163Petty Cash</v>
          </cell>
          <cell r="B326" t="str">
            <v>46163Groceries</v>
          </cell>
          <cell r="C326">
            <v>46163</v>
          </cell>
          <cell r="E326">
            <v>1.4</v>
          </cell>
        </row>
        <row r="327">
          <cell r="A327" t="str">
            <v>46163Petty Cash</v>
          </cell>
          <cell r="B327" t="str">
            <v>46163Vegitables</v>
          </cell>
          <cell r="C327">
            <v>46163</v>
          </cell>
          <cell r="E327">
            <v>169.78</v>
          </cell>
        </row>
        <row r="328">
          <cell r="A328" t="str">
            <v>46163OCBC Account</v>
          </cell>
          <cell r="B328" t="str">
            <v>46163Small Samosa</v>
          </cell>
          <cell r="C328">
            <v>46163</v>
          </cell>
          <cell r="E328">
            <v>196.2</v>
          </cell>
        </row>
        <row r="329">
          <cell r="A329" t="str">
            <v>46163Petty Cash</v>
          </cell>
          <cell r="B329" t="str">
            <v>46163Expenses</v>
          </cell>
          <cell r="C329">
            <v>46163</v>
          </cell>
          <cell r="E329">
            <v>31.1</v>
          </cell>
        </row>
        <row r="330">
          <cell r="A330" t="str">
            <v>46163Petty Cash</v>
          </cell>
          <cell r="B330" t="str">
            <v>46163Groceries</v>
          </cell>
          <cell r="C330">
            <v>46163</v>
          </cell>
          <cell r="E330">
            <v>4.7</v>
          </cell>
        </row>
        <row r="331">
          <cell r="A331" t="str">
            <v>46165Petty Cash</v>
          </cell>
          <cell r="B331" t="str">
            <v>46165Groceries</v>
          </cell>
          <cell r="C331">
            <v>46165</v>
          </cell>
          <cell r="E331">
            <v>16.100000000000001</v>
          </cell>
        </row>
        <row r="332">
          <cell r="A332" t="str">
            <v>46165Petty Cash</v>
          </cell>
          <cell r="B332" t="str">
            <v>46165Groceries</v>
          </cell>
          <cell r="C332">
            <v>46165</v>
          </cell>
          <cell r="E332">
            <v>34.5</v>
          </cell>
        </row>
        <row r="333">
          <cell r="A333" t="str">
            <v>46165Petty Cash</v>
          </cell>
          <cell r="B333" t="str">
            <v>46165Groceries</v>
          </cell>
          <cell r="C333">
            <v>46165</v>
          </cell>
          <cell r="E333">
            <v>167.64</v>
          </cell>
        </row>
        <row r="334">
          <cell r="A334" t="str">
            <v>46165Petty Cash</v>
          </cell>
          <cell r="B334" t="str">
            <v>46165Vegitables</v>
          </cell>
          <cell r="C334">
            <v>46165</v>
          </cell>
          <cell r="E334">
            <v>124.74</v>
          </cell>
        </row>
        <row r="335">
          <cell r="A335" t="str">
            <v>46165Petty Cash</v>
          </cell>
          <cell r="B335" t="str">
            <v>46165Staff Expenses</v>
          </cell>
          <cell r="C335">
            <v>46165</v>
          </cell>
          <cell r="E335">
            <v>45</v>
          </cell>
        </row>
        <row r="336">
          <cell r="A336" t="str">
            <v>46165OCBC Account</v>
          </cell>
          <cell r="B336" t="str">
            <v>46165Milk &amp; Groceries</v>
          </cell>
          <cell r="C336">
            <v>46165</v>
          </cell>
          <cell r="E336">
            <v>369.56</v>
          </cell>
        </row>
        <row r="337">
          <cell r="A337" t="str">
            <v>46166Petty Cash</v>
          </cell>
          <cell r="B337" t="str">
            <v>46166Groceries</v>
          </cell>
          <cell r="C337">
            <v>46166</v>
          </cell>
          <cell r="E337">
            <v>15.4</v>
          </cell>
        </row>
        <row r="338">
          <cell r="A338" t="str">
            <v>46166Petty Cash</v>
          </cell>
          <cell r="B338" t="str">
            <v>46166Groceries</v>
          </cell>
          <cell r="C338">
            <v>46166</v>
          </cell>
          <cell r="E338">
            <v>10.65</v>
          </cell>
        </row>
        <row r="339">
          <cell r="A339" t="str">
            <v>46167Petty Cash</v>
          </cell>
          <cell r="B339" t="str">
            <v>46167Groceries</v>
          </cell>
          <cell r="C339">
            <v>46167</v>
          </cell>
          <cell r="E339">
            <v>5</v>
          </cell>
        </row>
        <row r="340">
          <cell r="A340" t="str">
            <v>46167OCBC Account</v>
          </cell>
          <cell r="B340" t="str">
            <v>46167Milk &amp; Groceries</v>
          </cell>
          <cell r="C340">
            <v>46167</v>
          </cell>
          <cell r="E340">
            <v>657.71</v>
          </cell>
        </row>
        <row r="341">
          <cell r="A341" t="str">
            <v>46167Petty Cash</v>
          </cell>
          <cell r="B341" t="str">
            <v>46167assets</v>
          </cell>
          <cell r="C341">
            <v>46167</v>
          </cell>
          <cell r="E341">
            <v>95</v>
          </cell>
        </row>
        <row r="342">
          <cell r="A342" t="str">
            <v>46167Petty Cash</v>
          </cell>
          <cell r="B342" t="str">
            <v>46167Staff Expenses</v>
          </cell>
          <cell r="C342">
            <v>46167</v>
          </cell>
          <cell r="E342">
            <v>8.4</v>
          </cell>
        </row>
        <row r="343">
          <cell r="A343" t="str">
            <v>46168Petty Cash</v>
          </cell>
          <cell r="B343" t="str">
            <v>46168Groceries</v>
          </cell>
          <cell r="C343">
            <v>46168</v>
          </cell>
          <cell r="E343">
            <v>29.89</v>
          </cell>
        </row>
        <row r="344">
          <cell r="A344" t="str">
            <v>46168Petty Cash</v>
          </cell>
          <cell r="B344" t="str">
            <v>46168Soft Drinks</v>
          </cell>
          <cell r="C344">
            <v>46168</v>
          </cell>
          <cell r="E344">
            <v>145.80000000000001</v>
          </cell>
        </row>
        <row r="345">
          <cell r="A345" t="str">
            <v>46170Petty Cash</v>
          </cell>
          <cell r="B345" t="str">
            <v>46170Groceries</v>
          </cell>
          <cell r="C345">
            <v>46170</v>
          </cell>
          <cell r="E345">
            <v>4</v>
          </cell>
        </row>
        <row r="346">
          <cell r="A346" t="str">
            <v>46170Petty Cash</v>
          </cell>
          <cell r="B346" t="str">
            <v>46170Groceries</v>
          </cell>
          <cell r="C346">
            <v>46170</v>
          </cell>
          <cell r="E346">
            <v>531.80999999999995</v>
          </cell>
        </row>
        <row r="347">
          <cell r="A347" t="str">
            <v>46170Petty Cash</v>
          </cell>
          <cell r="B347" t="str">
            <v>46170Staff Expenses</v>
          </cell>
          <cell r="C347">
            <v>46170</v>
          </cell>
          <cell r="E347">
            <v>5</v>
          </cell>
        </row>
        <row r="348">
          <cell r="A348" t="str">
            <v>46170Petty Cash</v>
          </cell>
          <cell r="B348" t="str">
            <v>46170Groceries</v>
          </cell>
          <cell r="C348">
            <v>46170</v>
          </cell>
          <cell r="E348">
            <v>13</v>
          </cell>
        </row>
        <row r="349">
          <cell r="A349" t="str">
            <v>46170OCBC Account</v>
          </cell>
          <cell r="B349" t="str">
            <v>46170TopUp</v>
          </cell>
          <cell r="C349">
            <v>46170</v>
          </cell>
          <cell r="E349">
            <v>1500</v>
          </cell>
        </row>
        <row r="350">
          <cell r="A350" t="str">
            <v>46170Petty Cash</v>
          </cell>
          <cell r="B350" t="str">
            <v>46170Groceries</v>
          </cell>
          <cell r="C350">
            <v>46170</v>
          </cell>
          <cell r="E350">
            <v>4</v>
          </cell>
        </row>
        <row r="351">
          <cell r="A351" t="str">
            <v>46170Petty Cash</v>
          </cell>
          <cell r="B351" t="str">
            <v>46170Salaries</v>
          </cell>
          <cell r="C351">
            <v>46170</v>
          </cell>
          <cell r="E351">
            <v>500</v>
          </cell>
        </row>
        <row r="352">
          <cell r="A352" t="str">
            <v>46170OCBC Account</v>
          </cell>
          <cell r="B352" t="str">
            <v>46170Staff Expenses</v>
          </cell>
          <cell r="C352">
            <v>46170</v>
          </cell>
          <cell r="E352">
            <v>500</v>
          </cell>
        </row>
        <row r="353">
          <cell r="A353" t="str">
            <v>46170OCBC Account</v>
          </cell>
          <cell r="B353" t="str">
            <v>46170assets</v>
          </cell>
          <cell r="C353">
            <v>46170</v>
          </cell>
          <cell r="E353">
            <v>185</v>
          </cell>
        </row>
        <row r="354">
          <cell r="A354" t="str">
            <v>46171Petty Cash</v>
          </cell>
          <cell r="B354" t="str">
            <v>46171Groceries</v>
          </cell>
          <cell r="C354">
            <v>46171</v>
          </cell>
          <cell r="E354">
            <v>5.0999999999999996</v>
          </cell>
        </row>
        <row r="355">
          <cell r="A355" t="str">
            <v>46171Petty Cash</v>
          </cell>
          <cell r="B355" t="str">
            <v>46171Groceries</v>
          </cell>
          <cell r="C355">
            <v>46171</v>
          </cell>
          <cell r="E355">
            <v>22</v>
          </cell>
        </row>
        <row r="356">
          <cell r="A356" t="str">
            <v>46171Petty Cash</v>
          </cell>
          <cell r="B356" t="str">
            <v>46171Meat</v>
          </cell>
          <cell r="C356">
            <v>46171</v>
          </cell>
          <cell r="E356">
            <v>286.45</v>
          </cell>
        </row>
        <row r="357">
          <cell r="A357" t="str">
            <v>46171Petty Cash</v>
          </cell>
          <cell r="B357" t="str">
            <v>46171Vegitables</v>
          </cell>
          <cell r="C357">
            <v>46171</v>
          </cell>
          <cell r="E357">
            <v>191.26</v>
          </cell>
        </row>
        <row r="358">
          <cell r="A358" t="str">
            <v>46172Petty Cash</v>
          </cell>
          <cell r="B358" t="str">
            <v>46172Groceries</v>
          </cell>
          <cell r="C358">
            <v>46172</v>
          </cell>
          <cell r="E358">
            <v>4</v>
          </cell>
        </row>
        <row r="359">
          <cell r="A359" t="str">
            <v>46172Petty Cash</v>
          </cell>
          <cell r="B359" t="str">
            <v>46172Expenses</v>
          </cell>
          <cell r="C359">
            <v>46172</v>
          </cell>
          <cell r="E359">
            <v>50</v>
          </cell>
        </row>
        <row r="360">
          <cell r="A360" t="str">
            <v>46173Petty Cash</v>
          </cell>
          <cell r="B360" t="str">
            <v>46173Groceries</v>
          </cell>
          <cell r="C360">
            <v>46173</v>
          </cell>
          <cell r="E360">
            <v>2</v>
          </cell>
        </row>
        <row r="361">
          <cell r="A361" t="str">
            <v>46173Petty Cash</v>
          </cell>
          <cell r="B361" t="str">
            <v>46173Groceries</v>
          </cell>
          <cell r="C361">
            <v>46173</v>
          </cell>
          <cell r="E361">
            <v>2.5</v>
          </cell>
        </row>
        <row r="362">
          <cell r="A362" t="str">
            <v>46173Petty Cash</v>
          </cell>
          <cell r="B362" t="str">
            <v>46173Expenses</v>
          </cell>
          <cell r="C362">
            <v>46173</v>
          </cell>
          <cell r="E362">
            <v>70</v>
          </cell>
        </row>
        <row r="363">
          <cell r="A363" t="str">
            <v>46175OCBC Account</v>
          </cell>
          <cell r="B363" t="str">
            <v>46175Small Samosa</v>
          </cell>
          <cell r="C363">
            <v>46175</v>
          </cell>
          <cell r="E363">
            <v>90.03</v>
          </cell>
        </row>
        <row r="364">
          <cell r="A364" t="str">
            <v>46175Petty Cash</v>
          </cell>
          <cell r="B364" t="str">
            <v>46175Groceries</v>
          </cell>
          <cell r="C364">
            <v>46175</v>
          </cell>
          <cell r="E364">
            <v>7.4</v>
          </cell>
        </row>
        <row r="365">
          <cell r="A365" t="str">
            <v>46175Petty Cash</v>
          </cell>
          <cell r="B365" t="str">
            <v>46175Groceries</v>
          </cell>
          <cell r="C365">
            <v>46175</v>
          </cell>
          <cell r="E365">
            <v>90.03</v>
          </cell>
        </row>
        <row r="366">
          <cell r="A366" t="str">
            <v>46175OCBC Account</v>
          </cell>
          <cell r="B366" t="str">
            <v>46175Rent</v>
          </cell>
          <cell r="C366">
            <v>46175</v>
          </cell>
          <cell r="E366">
            <v>5051.16</v>
          </cell>
        </row>
        <row r="367">
          <cell r="A367" t="str">
            <v>46175OCBC Account</v>
          </cell>
          <cell r="B367" t="str">
            <v>46175Salaries</v>
          </cell>
          <cell r="C367">
            <v>46175</v>
          </cell>
          <cell r="E367">
            <v>1800</v>
          </cell>
        </row>
        <row r="368">
          <cell r="A368" t="str">
            <v>46175Petty Cash</v>
          </cell>
          <cell r="B368" t="str">
            <v>46175Groceries</v>
          </cell>
          <cell r="C368">
            <v>46175</v>
          </cell>
          <cell r="E368">
            <v>1.9</v>
          </cell>
        </row>
        <row r="369">
          <cell r="A369" t="str">
            <v>46175Petty Cash</v>
          </cell>
          <cell r="B369" t="str">
            <v>46175Groceries</v>
          </cell>
          <cell r="C369">
            <v>46175</v>
          </cell>
          <cell r="E369">
            <v>28.79</v>
          </cell>
        </row>
        <row r="370">
          <cell r="A370" t="str">
            <v>46175Petty Cash</v>
          </cell>
          <cell r="B370" t="str">
            <v>46175Groceries</v>
          </cell>
          <cell r="C370">
            <v>46175</v>
          </cell>
          <cell r="E370">
            <v>17.55</v>
          </cell>
        </row>
        <row r="371">
          <cell r="A371" t="str">
            <v>46175OCBC Account</v>
          </cell>
          <cell r="B371" t="str">
            <v>46175Milk &amp; Groceries</v>
          </cell>
          <cell r="C371">
            <v>46175</v>
          </cell>
          <cell r="E371">
            <v>185.79</v>
          </cell>
        </row>
        <row r="372">
          <cell r="A372" t="str">
            <v>46175Petty Cash</v>
          </cell>
          <cell r="B372" t="str">
            <v>46175Groceries</v>
          </cell>
          <cell r="C372">
            <v>46175</v>
          </cell>
          <cell r="E372">
            <v>2.67</v>
          </cell>
        </row>
        <row r="373">
          <cell r="A373" t="str">
            <v>46176OCBC Account</v>
          </cell>
          <cell r="B373" t="str">
            <v>46176Packing Items</v>
          </cell>
          <cell r="C373">
            <v>46176</v>
          </cell>
          <cell r="E373">
            <v>211.62</v>
          </cell>
        </row>
        <row r="374">
          <cell r="A374" t="str">
            <v>46176Petty Cash</v>
          </cell>
          <cell r="B374" t="str">
            <v>46176Milk &amp; Groceries</v>
          </cell>
          <cell r="C374">
            <v>46176</v>
          </cell>
          <cell r="E374">
            <v>214.73</v>
          </cell>
        </row>
        <row r="375">
          <cell r="A375" t="str">
            <v>46176Petty Cash</v>
          </cell>
          <cell r="B375" t="str">
            <v>46176Staff Expenses</v>
          </cell>
          <cell r="C375">
            <v>46176</v>
          </cell>
          <cell r="E375">
            <v>15.6</v>
          </cell>
        </row>
        <row r="376">
          <cell r="A376" t="str">
            <v>46176Petty Cash</v>
          </cell>
          <cell r="B376" t="str">
            <v>46176assets</v>
          </cell>
          <cell r="C376">
            <v>46176</v>
          </cell>
          <cell r="E376">
            <v>100</v>
          </cell>
        </row>
        <row r="377">
          <cell r="A377" t="str">
            <v>46176OCBC Account</v>
          </cell>
          <cell r="B377" t="str">
            <v>46176loan</v>
          </cell>
          <cell r="C377">
            <v>46176</v>
          </cell>
          <cell r="E377">
            <v>2000</v>
          </cell>
        </row>
        <row r="378">
          <cell r="A378" t="str">
            <v>46175OCBC Account</v>
          </cell>
          <cell r="B378" t="str">
            <v>46175Salaries</v>
          </cell>
          <cell r="C378">
            <v>46175</v>
          </cell>
          <cell r="E378">
            <v>1300</v>
          </cell>
        </row>
        <row r="379">
          <cell r="A379" t="str">
            <v>46175OCBC Account</v>
          </cell>
          <cell r="B379" t="str">
            <v>46175Salaries</v>
          </cell>
          <cell r="C379">
            <v>46175</v>
          </cell>
          <cell r="E379">
            <v>2300</v>
          </cell>
        </row>
        <row r="380">
          <cell r="A380" t="str">
            <v>46176OCBC Account</v>
          </cell>
          <cell r="B380" t="str">
            <v>46176Salaries</v>
          </cell>
          <cell r="C380">
            <v>46176</v>
          </cell>
          <cell r="E380">
            <v>900</v>
          </cell>
        </row>
        <row r="381">
          <cell r="A381" t="str">
            <v>46177OCBC Account</v>
          </cell>
          <cell r="B381" t="str">
            <v>46177Expenses</v>
          </cell>
          <cell r="C381">
            <v>46177</v>
          </cell>
          <cell r="E381">
            <v>10</v>
          </cell>
        </row>
        <row r="382">
          <cell r="A382" t="str">
            <v>46177Petty Cash</v>
          </cell>
          <cell r="B382" t="str">
            <v>46177Vegitables</v>
          </cell>
          <cell r="C382">
            <v>46177</v>
          </cell>
          <cell r="E382">
            <v>159.54</v>
          </cell>
        </row>
        <row r="383">
          <cell r="A383" t="str">
            <v>46177Petty Cash</v>
          </cell>
          <cell r="B383" t="str">
            <v>46177Groceries</v>
          </cell>
          <cell r="C383">
            <v>46177</v>
          </cell>
          <cell r="E383">
            <v>3.6</v>
          </cell>
        </row>
        <row r="384">
          <cell r="A384" t="str">
            <v>46177Petty Cash</v>
          </cell>
          <cell r="B384" t="str">
            <v>46177Groceries</v>
          </cell>
          <cell r="C384">
            <v>46177</v>
          </cell>
          <cell r="E384">
            <v>4.05</v>
          </cell>
        </row>
        <row r="385">
          <cell r="A385" t="str">
            <v>46178Petty Cash</v>
          </cell>
          <cell r="B385" t="str">
            <v>46178Groceries</v>
          </cell>
          <cell r="C385">
            <v>46178</v>
          </cell>
          <cell r="E385">
            <v>17.850000000000001</v>
          </cell>
        </row>
        <row r="386">
          <cell r="A386" t="str">
            <v>46178Petty Cash</v>
          </cell>
          <cell r="B386" t="str">
            <v>46178Staff Expenses</v>
          </cell>
          <cell r="C386">
            <v>46178</v>
          </cell>
          <cell r="E386">
            <v>12.7</v>
          </cell>
        </row>
        <row r="387">
          <cell r="A387" t="str">
            <v>46178Petty Cash</v>
          </cell>
          <cell r="B387" t="str">
            <v>46178Groceries</v>
          </cell>
          <cell r="C387">
            <v>46178</v>
          </cell>
          <cell r="E387">
            <v>2.67</v>
          </cell>
        </row>
        <row r="388">
          <cell r="A388" t="str">
            <v>46178OCBC Account</v>
          </cell>
          <cell r="B388" t="str">
            <v>46178assets</v>
          </cell>
          <cell r="C388">
            <v>46178</v>
          </cell>
          <cell r="E388">
            <v>24.35</v>
          </cell>
        </row>
        <row r="389">
          <cell r="A389" t="str">
            <v>46179OCBC Account</v>
          </cell>
          <cell r="B389" t="str">
            <v>46179assets</v>
          </cell>
          <cell r="C389">
            <v>46179</v>
          </cell>
          <cell r="E389">
            <v>116</v>
          </cell>
        </row>
        <row r="390">
          <cell r="A390" t="str">
            <v>46179Petty Cash</v>
          </cell>
          <cell r="B390" t="str">
            <v>46179Staff Expenses</v>
          </cell>
          <cell r="C390">
            <v>46179</v>
          </cell>
          <cell r="E390">
            <v>9.6</v>
          </cell>
        </row>
        <row r="391">
          <cell r="A391" t="str">
            <v>46180Petty Cash</v>
          </cell>
          <cell r="B391" t="str">
            <v>46180Staff Expenses</v>
          </cell>
          <cell r="C391">
            <v>46180</v>
          </cell>
          <cell r="E391">
            <v>9</v>
          </cell>
        </row>
        <row r="392">
          <cell r="A392" t="str">
            <v>46180Petty Cash</v>
          </cell>
          <cell r="B392" t="str">
            <v>46180Groceries</v>
          </cell>
          <cell r="C392">
            <v>46180</v>
          </cell>
          <cell r="E392">
            <v>31.6</v>
          </cell>
        </row>
        <row r="393">
          <cell r="A393" t="str">
            <v>46180Petty Cash</v>
          </cell>
          <cell r="B393" t="str">
            <v>46180Groceries</v>
          </cell>
          <cell r="C393">
            <v>46180</v>
          </cell>
          <cell r="E393">
            <v>2.67</v>
          </cell>
        </row>
        <row r="394">
          <cell r="A394" t="str">
            <v>46181Petty Cash</v>
          </cell>
          <cell r="B394" t="str">
            <v>46181Groceries</v>
          </cell>
          <cell r="C394">
            <v>46181</v>
          </cell>
          <cell r="E394">
            <v>25.62</v>
          </cell>
        </row>
        <row r="395">
          <cell r="A395" t="str">
            <v>46181Petty Cash</v>
          </cell>
          <cell r="B395" t="str">
            <v>46181Vegitables</v>
          </cell>
          <cell r="C395">
            <v>46181</v>
          </cell>
          <cell r="E395">
            <v>150.41999999999999</v>
          </cell>
        </row>
        <row r="396">
          <cell r="A396" t="str">
            <v>46181Petty Cash</v>
          </cell>
          <cell r="B396" t="str">
            <v>46181Staff Expenses</v>
          </cell>
          <cell r="C396">
            <v>46181</v>
          </cell>
          <cell r="E396">
            <v>18</v>
          </cell>
        </row>
        <row r="397">
          <cell r="A397" t="str">
            <v>46182OCBC Account</v>
          </cell>
          <cell r="B397" t="str">
            <v>46182Banjara</v>
          </cell>
          <cell r="C397">
            <v>46182</v>
          </cell>
          <cell r="E397">
            <v>659.37</v>
          </cell>
        </row>
        <row r="398">
          <cell r="A398" t="str">
            <v>46182Petty Cash</v>
          </cell>
          <cell r="B398" t="str">
            <v>46182Groceries</v>
          </cell>
          <cell r="C398">
            <v>46182</v>
          </cell>
          <cell r="E398">
            <v>8.8000000000000007</v>
          </cell>
        </row>
        <row r="399">
          <cell r="A399" t="str">
            <v>46182Petty Cash</v>
          </cell>
          <cell r="B399" t="str">
            <v>46182Groceries</v>
          </cell>
          <cell r="C399">
            <v>46182</v>
          </cell>
          <cell r="E399">
            <v>28.89</v>
          </cell>
        </row>
        <row r="400">
          <cell r="A400" t="str">
            <v>46183Petty Cash</v>
          </cell>
          <cell r="B400" t="str">
            <v>46183Groceries</v>
          </cell>
          <cell r="C400">
            <v>46183</v>
          </cell>
          <cell r="E400">
            <v>11.76</v>
          </cell>
        </row>
        <row r="401">
          <cell r="A401" t="str">
            <v>46183OCBC Account</v>
          </cell>
          <cell r="B401" t="str">
            <v>46183Milk &amp; Groceries</v>
          </cell>
          <cell r="C401">
            <v>46183</v>
          </cell>
          <cell r="E401">
            <v>1083.31</v>
          </cell>
        </row>
        <row r="402">
          <cell r="A402" t="str">
            <v>46184Petty Cash</v>
          </cell>
          <cell r="B402" t="str">
            <v>46184Groceries</v>
          </cell>
          <cell r="C402">
            <v>46184</v>
          </cell>
          <cell r="E402">
            <v>4.7</v>
          </cell>
        </row>
        <row r="403">
          <cell r="A403" t="str">
            <v xml:space="preserve">46184ashok </v>
          </cell>
          <cell r="B403" t="str">
            <v>46184Groceries</v>
          </cell>
          <cell r="C403">
            <v>46184</v>
          </cell>
          <cell r="E403">
            <v>32.25</v>
          </cell>
        </row>
        <row r="404">
          <cell r="A404" t="str">
            <v>46184Petty Cash</v>
          </cell>
          <cell r="B404" t="str">
            <v>46184Groceries</v>
          </cell>
          <cell r="C404">
            <v>46184</v>
          </cell>
          <cell r="E404">
            <v>4.6500000000000004</v>
          </cell>
        </row>
        <row r="405">
          <cell r="A405" t="str">
            <v>46184Petty Cash</v>
          </cell>
          <cell r="B405" t="str">
            <v>46184Soft Drinks</v>
          </cell>
          <cell r="C405">
            <v>46184</v>
          </cell>
          <cell r="E405">
            <v>74.239999999999995</v>
          </cell>
        </row>
        <row r="406">
          <cell r="A406" t="str">
            <v>46184OCBC Account</v>
          </cell>
          <cell r="B406" t="str">
            <v>46184Liquor</v>
          </cell>
          <cell r="C406">
            <v>46184</v>
          </cell>
          <cell r="E406">
            <v>2729</v>
          </cell>
        </row>
        <row r="407">
          <cell r="A407" t="str">
            <v>46184OCBC Account</v>
          </cell>
          <cell r="B407" t="str">
            <v>46184Expenses</v>
          </cell>
          <cell r="C407">
            <v>46184</v>
          </cell>
          <cell r="E407">
            <v>493</v>
          </cell>
        </row>
        <row r="408">
          <cell r="A408" t="str">
            <v>46185OCBC Account</v>
          </cell>
          <cell r="B408" t="str">
            <v>46185Expenses</v>
          </cell>
          <cell r="C408">
            <v>46185</v>
          </cell>
          <cell r="E408">
            <v>139</v>
          </cell>
        </row>
        <row r="409">
          <cell r="A409" t="str">
            <v>46185Un-Paid</v>
          </cell>
          <cell r="B409" t="str">
            <v>46185Small Samosa</v>
          </cell>
          <cell r="C409">
            <v>46185</v>
          </cell>
          <cell r="E409">
            <v>218</v>
          </cell>
        </row>
        <row r="410">
          <cell r="A410" t="str">
            <v>46185OCBC Account</v>
          </cell>
          <cell r="B410" t="str">
            <v>46185Milk &amp; Groceries</v>
          </cell>
          <cell r="C410">
            <v>46185</v>
          </cell>
          <cell r="E410">
            <v>253.97</v>
          </cell>
        </row>
        <row r="411">
          <cell r="A411" t="str">
            <v>46185Petty Cash</v>
          </cell>
          <cell r="B411" t="str">
            <v>46185Vegitables</v>
          </cell>
          <cell r="C411">
            <v>46185</v>
          </cell>
          <cell r="E411">
            <v>168.01</v>
          </cell>
        </row>
        <row r="412">
          <cell r="A412" t="str">
            <v>46185Petty Cash</v>
          </cell>
          <cell r="B412" t="str">
            <v>46185Staff Expenses</v>
          </cell>
          <cell r="C412">
            <v>46185</v>
          </cell>
          <cell r="E412">
            <v>20</v>
          </cell>
        </row>
        <row r="413">
          <cell r="A413" t="str">
            <v>46185Petty Cash</v>
          </cell>
          <cell r="B413" t="str">
            <v>46185Salaries</v>
          </cell>
          <cell r="C413">
            <v>46185</v>
          </cell>
          <cell r="E413">
            <v>30</v>
          </cell>
        </row>
        <row r="414">
          <cell r="A414" t="str">
            <v>46185Petty Cash</v>
          </cell>
          <cell r="B414" t="str">
            <v>46185Staff Expenses</v>
          </cell>
          <cell r="C414">
            <v>46185</v>
          </cell>
          <cell r="E414">
            <v>13.6</v>
          </cell>
        </row>
        <row r="415">
          <cell r="A415" t="str">
            <v>46185Petty Cash</v>
          </cell>
          <cell r="B415" t="str">
            <v>46185Expenses</v>
          </cell>
          <cell r="C415">
            <v>46185</v>
          </cell>
          <cell r="E415">
            <v>12</v>
          </cell>
        </row>
        <row r="416">
          <cell r="A416" t="str">
            <v>46186Petty Cash</v>
          </cell>
          <cell r="B416" t="str">
            <v>46186Groceries</v>
          </cell>
          <cell r="C416">
            <v>46186</v>
          </cell>
          <cell r="E416">
            <v>17.62</v>
          </cell>
        </row>
        <row r="417">
          <cell r="A417" t="str">
            <v>46188Petty Cash</v>
          </cell>
          <cell r="B417" t="str">
            <v>46188Groceries</v>
          </cell>
          <cell r="C417">
            <v>46188</v>
          </cell>
          <cell r="E417">
            <v>2</v>
          </cell>
        </row>
        <row r="418">
          <cell r="A418" t="str">
            <v>46188OCBC Account</v>
          </cell>
          <cell r="B418" t="str">
            <v>46188loan</v>
          </cell>
          <cell r="C418">
            <v>46188</v>
          </cell>
          <cell r="E418">
            <v>3600</v>
          </cell>
        </row>
        <row r="419">
          <cell r="A419" t="str">
            <v>46188OCBC Account</v>
          </cell>
          <cell r="B419" t="str">
            <v>46188Groceries</v>
          </cell>
          <cell r="C419">
            <v>46188</v>
          </cell>
          <cell r="E419">
            <v>109.44</v>
          </cell>
        </row>
        <row r="420">
          <cell r="A420" t="str">
            <v>46188OCBC Account</v>
          </cell>
          <cell r="B420" t="str">
            <v>46188Liquor</v>
          </cell>
          <cell r="C420">
            <v>46188</v>
          </cell>
          <cell r="E420">
            <v>656.18</v>
          </cell>
        </row>
        <row r="421">
          <cell r="A421" t="str">
            <v>46189Petty Cash</v>
          </cell>
          <cell r="B421" t="str">
            <v>46189Groceries</v>
          </cell>
          <cell r="C421">
            <v>46189</v>
          </cell>
          <cell r="E421">
            <v>28.89</v>
          </cell>
        </row>
        <row r="422">
          <cell r="A422" t="str">
            <v>46189OCBC Account</v>
          </cell>
          <cell r="B422" t="str">
            <v>46189Milk &amp; Groceries</v>
          </cell>
          <cell r="C422">
            <v>46189</v>
          </cell>
          <cell r="E422">
            <v>502.93</v>
          </cell>
        </row>
        <row r="423">
          <cell r="A423" t="str">
            <v>46189Petty Cash</v>
          </cell>
          <cell r="B423" t="str">
            <v>46189Vegitables</v>
          </cell>
          <cell r="C423">
            <v>46189</v>
          </cell>
          <cell r="E423">
            <v>164.09</v>
          </cell>
        </row>
        <row r="424">
          <cell r="A424" t="str">
            <v>46190Petty Cash</v>
          </cell>
          <cell r="B424" t="str">
            <v>46190Groceries</v>
          </cell>
          <cell r="C424">
            <v>46190</v>
          </cell>
          <cell r="E424">
            <v>12.9</v>
          </cell>
        </row>
        <row r="425">
          <cell r="A425" t="str">
            <v>46190Petty Cash</v>
          </cell>
          <cell r="B425" t="str">
            <v>46190Groceries</v>
          </cell>
          <cell r="C425">
            <v>46190</v>
          </cell>
          <cell r="E425">
            <v>5.7</v>
          </cell>
        </row>
        <row r="426">
          <cell r="A426" t="str">
            <v>46190Petty Cash</v>
          </cell>
          <cell r="B426" t="str">
            <v>46190Groceries</v>
          </cell>
          <cell r="C426">
            <v>46190</v>
          </cell>
          <cell r="E426">
            <v>77.599999999999994</v>
          </cell>
        </row>
        <row r="427">
          <cell r="A427" t="str">
            <v>46190Petty Cash</v>
          </cell>
          <cell r="B427" t="str">
            <v>46190Groceries</v>
          </cell>
          <cell r="C427">
            <v>46190</v>
          </cell>
          <cell r="E427">
            <v>2.5</v>
          </cell>
        </row>
        <row r="428">
          <cell r="A428" t="str">
            <v>46190Petty Cash</v>
          </cell>
          <cell r="B428" t="str">
            <v>46190Groceries</v>
          </cell>
          <cell r="C428">
            <v>46190</v>
          </cell>
          <cell r="E428">
            <v>35.450000000000003</v>
          </cell>
        </row>
        <row r="429">
          <cell r="A429" t="str">
            <v>46190Petty Cash</v>
          </cell>
          <cell r="B429" t="str">
            <v>46190Groceries</v>
          </cell>
          <cell r="C429">
            <v>46190</v>
          </cell>
          <cell r="E429">
            <v>3.67</v>
          </cell>
        </row>
        <row r="430">
          <cell r="A430" t="str">
            <v>46190Petty Cash</v>
          </cell>
          <cell r="B430" t="str">
            <v>46190Packing Items</v>
          </cell>
          <cell r="C430">
            <v>46190</v>
          </cell>
          <cell r="E430">
            <v>148.24</v>
          </cell>
        </row>
        <row r="431">
          <cell r="A431" t="str">
            <v>46191OCBC Account</v>
          </cell>
          <cell r="B431" t="str">
            <v>46191Expenses</v>
          </cell>
          <cell r="C431">
            <v>46191</v>
          </cell>
          <cell r="E431">
            <v>78</v>
          </cell>
        </row>
        <row r="432">
          <cell r="A432" t="str">
            <v>46191Petty Cash</v>
          </cell>
          <cell r="B432" t="str">
            <v>46191Groceries</v>
          </cell>
          <cell r="C432">
            <v>46191</v>
          </cell>
          <cell r="E432">
            <v>2.44</v>
          </cell>
        </row>
        <row r="433">
          <cell r="A433" t="str">
            <v>46191OCBC Account</v>
          </cell>
          <cell r="B433" t="str">
            <v>46191Groceries</v>
          </cell>
          <cell r="C433">
            <v>46191</v>
          </cell>
          <cell r="E433">
            <v>243.94</v>
          </cell>
        </row>
        <row r="434">
          <cell r="A434" t="str">
            <v>46191OCBC Account</v>
          </cell>
          <cell r="B434" t="str">
            <v>46191Packing Items</v>
          </cell>
          <cell r="C434">
            <v>46191</v>
          </cell>
          <cell r="E434">
            <v>214.89</v>
          </cell>
        </row>
        <row r="435">
          <cell r="A435" t="str">
            <v>46191Petty Cash</v>
          </cell>
          <cell r="B435" t="str">
            <v>46191Groceries</v>
          </cell>
          <cell r="C435">
            <v>46191</v>
          </cell>
          <cell r="E435">
            <v>5.34</v>
          </cell>
        </row>
        <row r="436">
          <cell r="A436" t="str">
            <v>46191Petty Cash</v>
          </cell>
          <cell r="B436" t="str">
            <v>46191Groceries</v>
          </cell>
          <cell r="C436">
            <v>46191</v>
          </cell>
          <cell r="E436">
            <v>3.2</v>
          </cell>
        </row>
        <row r="437">
          <cell r="A437" t="str">
            <v>46191Petty Cash</v>
          </cell>
          <cell r="B437" t="str">
            <v>46191Staff Expenses</v>
          </cell>
          <cell r="C437">
            <v>46191</v>
          </cell>
          <cell r="E437">
            <v>14</v>
          </cell>
        </row>
        <row r="438">
          <cell r="A438" t="str">
            <v>46192Petty Cash</v>
          </cell>
          <cell r="B438" t="str">
            <v>46192Groceries</v>
          </cell>
          <cell r="C438">
            <v>46192</v>
          </cell>
          <cell r="E438">
            <v>37.799999999999997</v>
          </cell>
        </row>
        <row r="439">
          <cell r="A439" t="str">
            <v>46192Petty Cash</v>
          </cell>
          <cell r="B439" t="str">
            <v>46192Liquor</v>
          </cell>
          <cell r="C439">
            <v>46192</v>
          </cell>
          <cell r="E439">
            <v>85</v>
          </cell>
        </row>
        <row r="440">
          <cell r="A440" t="str">
            <v>46193Petty Cash</v>
          </cell>
          <cell r="B440" t="str">
            <v>46193Vegitables</v>
          </cell>
          <cell r="C440">
            <v>46193</v>
          </cell>
          <cell r="E440">
            <v>175.08</v>
          </cell>
        </row>
        <row r="441">
          <cell r="A441" t="str">
            <v>46193OCBC Account</v>
          </cell>
          <cell r="B441" t="str">
            <v>46193Milk &amp; Groceries</v>
          </cell>
          <cell r="C441">
            <v>46193</v>
          </cell>
          <cell r="E441">
            <v>528.31999999999994</v>
          </cell>
        </row>
        <row r="442">
          <cell r="A442" t="str">
            <v>46194Petty Cash</v>
          </cell>
          <cell r="B442" t="str">
            <v>46194Groceries</v>
          </cell>
          <cell r="C442">
            <v>46194</v>
          </cell>
          <cell r="E442">
            <v>5.34</v>
          </cell>
        </row>
        <row r="443">
          <cell r="A443" t="str">
            <v>46195OCBC Account</v>
          </cell>
          <cell r="B443" t="str">
            <v>46195loan</v>
          </cell>
          <cell r="C443">
            <v>46195</v>
          </cell>
          <cell r="E443">
            <v>2000</v>
          </cell>
        </row>
        <row r="444">
          <cell r="A444" t="str">
            <v>46195OCBC Account</v>
          </cell>
          <cell r="B444" t="str">
            <v>46195loan</v>
          </cell>
          <cell r="C444">
            <v>46195</v>
          </cell>
          <cell r="E444">
            <v>100</v>
          </cell>
        </row>
        <row r="445">
          <cell r="A445" t="str">
            <v>46195Petty Cash</v>
          </cell>
          <cell r="B445" t="str">
            <v>46195Groceries</v>
          </cell>
          <cell r="C445">
            <v>46195</v>
          </cell>
          <cell r="E445">
            <v>5.5</v>
          </cell>
        </row>
        <row r="446">
          <cell r="A446" t="str">
            <v>46195OCBC Account</v>
          </cell>
          <cell r="B446" t="str">
            <v>46195Groceries</v>
          </cell>
          <cell r="C446">
            <v>46195</v>
          </cell>
          <cell r="E446">
            <v>99.63</v>
          </cell>
        </row>
        <row r="447">
          <cell r="A447" t="str">
            <v>46196Petty Cash</v>
          </cell>
          <cell r="B447" t="str">
            <v>46196Groceries</v>
          </cell>
          <cell r="C447">
            <v>46196</v>
          </cell>
          <cell r="E447">
            <v>11</v>
          </cell>
        </row>
        <row r="448">
          <cell r="A448" t="str">
            <v>46196OCBC Account</v>
          </cell>
          <cell r="B448" t="str">
            <v>46196Expenses</v>
          </cell>
          <cell r="C448">
            <v>46196</v>
          </cell>
          <cell r="E448">
            <v>163.5</v>
          </cell>
        </row>
        <row r="449">
          <cell r="A449" t="str">
            <v xml:space="preserve">46196ashok </v>
          </cell>
          <cell r="B449" t="str">
            <v>46196Expenses</v>
          </cell>
          <cell r="C449">
            <v>46196</v>
          </cell>
          <cell r="E449">
            <v>163.5</v>
          </cell>
        </row>
        <row r="450">
          <cell r="A450" t="str">
            <v>46196Petty Cash</v>
          </cell>
          <cell r="B450" t="str">
            <v>46196Groceries</v>
          </cell>
          <cell r="C450">
            <v>46196</v>
          </cell>
          <cell r="E450">
            <v>28.89</v>
          </cell>
        </row>
        <row r="451">
          <cell r="A451" t="str">
            <v>46196Petty Cash</v>
          </cell>
          <cell r="B451" t="str">
            <v>46196Expenses</v>
          </cell>
          <cell r="C451">
            <v>46196</v>
          </cell>
          <cell r="E451">
            <v>60</v>
          </cell>
        </row>
        <row r="452">
          <cell r="A452" t="str">
            <v>46196Petty Cash</v>
          </cell>
          <cell r="B452" t="str">
            <v>46196Staff Expenses</v>
          </cell>
          <cell r="C452">
            <v>46196</v>
          </cell>
          <cell r="E452">
            <v>14</v>
          </cell>
        </row>
        <row r="453">
          <cell r="A453" t="str">
            <v>46196Petty Cash</v>
          </cell>
          <cell r="B453" t="str">
            <v>46196Staff Expenses</v>
          </cell>
          <cell r="C453">
            <v>46196</v>
          </cell>
          <cell r="E453">
            <v>11</v>
          </cell>
        </row>
        <row r="454">
          <cell r="A454" t="str">
            <v>46196OCBC Account</v>
          </cell>
          <cell r="B454" t="str">
            <v>46196Meat</v>
          </cell>
          <cell r="C454">
            <v>46196</v>
          </cell>
          <cell r="E454">
            <v>521.76</v>
          </cell>
        </row>
        <row r="455">
          <cell r="A455" t="str">
            <v>46197OCBC Account</v>
          </cell>
          <cell r="B455" t="str">
            <v>46197Expenses</v>
          </cell>
          <cell r="C455">
            <v>46197</v>
          </cell>
          <cell r="E455">
            <v>860</v>
          </cell>
        </row>
        <row r="456">
          <cell r="A456" t="str">
            <v>46197Petty Cash</v>
          </cell>
          <cell r="B456" t="str">
            <v>46197Groceries</v>
          </cell>
          <cell r="C456">
            <v>46197</v>
          </cell>
          <cell r="E456">
            <v>8.9600000000000009</v>
          </cell>
        </row>
        <row r="457">
          <cell r="A457" t="str">
            <v>46198Petty Cash</v>
          </cell>
          <cell r="B457" t="str">
            <v>46198Groceries</v>
          </cell>
          <cell r="C457">
            <v>46198</v>
          </cell>
          <cell r="E457">
            <v>2.5</v>
          </cell>
        </row>
        <row r="458">
          <cell r="A458" t="str">
            <v>46198Petty Cash</v>
          </cell>
          <cell r="B458" t="str">
            <v>46198Groceries</v>
          </cell>
          <cell r="C458">
            <v>46198</v>
          </cell>
          <cell r="E458">
            <v>9.3000000000000007</v>
          </cell>
        </row>
        <row r="459">
          <cell r="A459" t="str">
            <v>46198Petty Cash</v>
          </cell>
          <cell r="B459" t="str">
            <v>46198Salaries</v>
          </cell>
          <cell r="C459">
            <v>46198</v>
          </cell>
          <cell r="E459">
            <v>60</v>
          </cell>
        </row>
        <row r="460">
          <cell r="A460" t="str">
            <v>46198Petty Cash</v>
          </cell>
          <cell r="B460" t="str">
            <v>46198Salaries</v>
          </cell>
          <cell r="C460">
            <v>46198</v>
          </cell>
          <cell r="E460">
            <v>30</v>
          </cell>
        </row>
        <row r="461">
          <cell r="A461" t="str">
            <v>46198Petty Cash</v>
          </cell>
          <cell r="B461" t="str">
            <v>46198Staff Expenses</v>
          </cell>
          <cell r="C461">
            <v>46198</v>
          </cell>
          <cell r="E461">
            <v>10</v>
          </cell>
        </row>
        <row r="462">
          <cell r="A462" t="str">
            <v>46198OCBC Account</v>
          </cell>
          <cell r="B462" t="str">
            <v>46198Liquor</v>
          </cell>
          <cell r="C462">
            <v>46198</v>
          </cell>
          <cell r="E462">
            <v>2391.19</v>
          </cell>
        </row>
        <row r="463">
          <cell r="A463" t="str">
            <v>46199OCBC Account</v>
          </cell>
          <cell r="B463" t="str">
            <v>46199Packing Items</v>
          </cell>
          <cell r="C463">
            <v>46199</v>
          </cell>
          <cell r="E463">
            <v>172</v>
          </cell>
        </row>
        <row r="464">
          <cell r="A464" t="str">
            <v>46199Petty Cash</v>
          </cell>
          <cell r="B464" t="str">
            <v>46199Soft Drinks</v>
          </cell>
          <cell r="C464">
            <v>46199</v>
          </cell>
          <cell r="E464">
            <v>68.680000000000007</v>
          </cell>
        </row>
        <row r="465">
          <cell r="A465" t="str">
            <v>46199Petty Cash</v>
          </cell>
          <cell r="B465" t="str">
            <v>46199Vegitables</v>
          </cell>
          <cell r="C465">
            <v>46199</v>
          </cell>
          <cell r="E465">
            <v>180.03</v>
          </cell>
        </row>
        <row r="466">
          <cell r="A466" t="str">
            <v>46199Petty Cash</v>
          </cell>
          <cell r="B466" t="str">
            <v>46199Groceries</v>
          </cell>
          <cell r="C466">
            <v>46199</v>
          </cell>
          <cell r="E466">
            <v>14.9</v>
          </cell>
        </row>
        <row r="467">
          <cell r="A467" t="str">
            <v>46199Petty Cash</v>
          </cell>
          <cell r="B467" t="str">
            <v>46199Groceries</v>
          </cell>
          <cell r="C467">
            <v>46199</v>
          </cell>
          <cell r="E467">
            <v>20.74</v>
          </cell>
        </row>
        <row r="468">
          <cell r="A468" t="str">
            <v>46199Petty Cash</v>
          </cell>
          <cell r="B468" t="str">
            <v>46199Groceries</v>
          </cell>
          <cell r="C468">
            <v>46199</v>
          </cell>
          <cell r="E468">
            <v>2.75</v>
          </cell>
        </row>
        <row r="469">
          <cell r="A469" t="str">
            <v>46199Petty Cash</v>
          </cell>
          <cell r="B469" t="str">
            <v>46199Groceries</v>
          </cell>
          <cell r="C469">
            <v>46199</v>
          </cell>
          <cell r="E469">
            <v>5.34</v>
          </cell>
        </row>
        <row r="470">
          <cell r="A470" t="str">
            <v>46199Petty Cash</v>
          </cell>
          <cell r="B470" t="str">
            <v>46199Staff Expenses</v>
          </cell>
          <cell r="C470">
            <v>46199</v>
          </cell>
          <cell r="E470">
            <v>11.5</v>
          </cell>
        </row>
        <row r="471">
          <cell r="A471" t="str">
            <v>46200OCBC Account</v>
          </cell>
          <cell r="B471" t="str">
            <v>46200Milk &amp; Groceries</v>
          </cell>
          <cell r="C471">
            <v>46200</v>
          </cell>
          <cell r="E471">
            <v>873.26</v>
          </cell>
        </row>
        <row r="472">
          <cell r="A472" t="str">
            <v>46200OCBC Account</v>
          </cell>
          <cell r="B472" t="str">
            <v>46200Groceries</v>
          </cell>
          <cell r="C472">
            <v>46200</v>
          </cell>
          <cell r="E472">
            <v>414.53</v>
          </cell>
        </row>
        <row r="473">
          <cell r="A473" t="str">
            <v>46200Petty Cash</v>
          </cell>
          <cell r="B473" t="str">
            <v>46200Salaries</v>
          </cell>
          <cell r="C473">
            <v>46200</v>
          </cell>
          <cell r="E473">
            <v>35</v>
          </cell>
        </row>
        <row r="474">
          <cell r="A474" t="str">
            <v>46201Petty Cash</v>
          </cell>
          <cell r="B474" t="str">
            <v>46201Groceries</v>
          </cell>
          <cell r="C474">
            <v>46201</v>
          </cell>
          <cell r="E474">
            <v>6</v>
          </cell>
        </row>
        <row r="475">
          <cell r="A475" t="str">
            <v>46201Petty Cash</v>
          </cell>
          <cell r="B475" t="str">
            <v>46201Groceries</v>
          </cell>
          <cell r="C475">
            <v>46201</v>
          </cell>
          <cell r="E475">
            <v>23.54</v>
          </cell>
        </row>
        <row r="476">
          <cell r="A476" t="str">
            <v>46201Sowji Cash</v>
          </cell>
          <cell r="B476" t="str">
            <v>46201Expenses</v>
          </cell>
          <cell r="C476">
            <v>46201</v>
          </cell>
          <cell r="E476">
            <v>4</v>
          </cell>
        </row>
        <row r="477">
          <cell r="A477" t="str">
            <v>46202OCBC Account</v>
          </cell>
          <cell r="B477" t="str">
            <v>46202Salaries</v>
          </cell>
          <cell r="C477">
            <v>46202</v>
          </cell>
          <cell r="E477">
            <v>474</v>
          </cell>
        </row>
        <row r="478">
          <cell r="A478" t="str">
            <v>46202OCBC Account</v>
          </cell>
          <cell r="B478" t="str">
            <v>46202loan</v>
          </cell>
          <cell r="C478">
            <v>46202</v>
          </cell>
          <cell r="E478">
            <v>3500</v>
          </cell>
        </row>
        <row r="479">
          <cell r="A479" t="str">
            <v>46199OCBC Account</v>
          </cell>
          <cell r="B479" t="str">
            <v>46199Vegitables</v>
          </cell>
          <cell r="C479">
            <v>46199</v>
          </cell>
          <cell r="E479">
            <v>157.53</v>
          </cell>
        </row>
        <row r="480">
          <cell r="A480" t="str">
            <v>46202OCBC Account</v>
          </cell>
          <cell r="B480" t="str">
            <v>46202Salaries</v>
          </cell>
          <cell r="C480">
            <v>46202</v>
          </cell>
          <cell r="E480">
            <v>900</v>
          </cell>
        </row>
        <row r="481">
          <cell r="A481" t="str">
            <v>46202OCBC Account</v>
          </cell>
          <cell r="B481" t="str">
            <v>46202Groceries</v>
          </cell>
          <cell r="C481">
            <v>46202</v>
          </cell>
          <cell r="E481">
            <v>109.44</v>
          </cell>
        </row>
        <row r="482">
          <cell r="A482" t="str">
            <v>46202OCBC Account</v>
          </cell>
          <cell r="B482" t="str">
            <v>46202Groceries</v>
          </cell>
          <cell r="C482">
            <v>46202</v>
          </cell>
          <cell r="E482">
            <v>349.24</v>
          </cell>
        </row>
        <row r="483">
          <cell r="A483" t="str">
            <v>46202Petty Cash</v>
          </cell>
          <cell r="B483" t="str">
            <v>46202Groceries</v>
          </cell>
          <cell r="C483">
            <v>46202</v>
          </cell>
          <cell r="E483">
            <v>9.1</v>
          </cell>
        </row>
        <row r="484">
          <cell r="A484" t="str">
            <v>46202Petty Cash</v>
          </cell>
          <cell r="B484" t="str">
            <v>46202Salaries</v>
          </cell>
          <cell r="C484">
            <v>46202</v>
          </cell>
          <cell r="E484">
            <v>15</v>
          </cell>
        </row>
        <row r="485">
          <cell r="A485" t="str">
            <v>46203Petty Cash</v>
          </cell>
          <cell r="B485" t="str">
            <v>46203Groceries</v>
          </cell>
          <cell r="C485">
            <v>46203</v>
          </cell>
          <cell r="E485">
            <v>57.77</v>
          </cell>
        </row>
        <row r="486">
          <cell r="A486" t="str">
            <v>46203OCBC Account</v>
          </cell>
          <cell r="B486" t="str">
            <v>46203Vegitables</v>
          </cell>
          <cell r="C486">
            <v>46203</v>
          </cell>
          <cell r="E486">
            <v>157.53</v>
          </cell>
        </row>
        <row r="487">
          <cell r="A487" t="str">
            <v>46203Petty Cash</v>
          </cell>
          <cell r="B487" t="str">
            <v>46203Asset</v>
          </cell>
          <cell r="C487">
            <v>46203</v>
          </cell>
          <cell r="E487">
            <v>207</v>
          </cell>
        </row>
        <row r="488">
          <cell r="A488" t="str">
            <v>46203OCBC Account</v>
          </cell>
          <cell r="B488" t="str">
            <v>46203Groceries</v>
          </cell>
          <cell r="C488">
            <v>46203</v>
          </cell>
          <cell r="E488">
            <v>1942</v>
          </cell>
        </row>
        <row r="489">
          <cell r="A489" t="str">
            <v xml:space="preserve">46203ashok </v>
          </cell>
          <cell r="B489" t="str">
            <v>46203Assets</v>
          </cell>
          <cell r="C489">
            <v>46203</v>
          </cell>
          <cell r="E489">
            <v>629</v>
          </cell>
        </row>
        <row r="490">
          <cell r="A490" t="str">
            <v xml:space="preserve">46203ashok </v>
          </cell>
          <cell r="B490" t="str">
            <v>46203Groceries</v>
          </cell>
          <cell r="C490">
            <v>46203</v>
          </cell>
          <cell r="E490">
            <v>235</v>
          </cell>
        </row>
        <row r="491">
          <cell r="A491" t="str">
            <v>46204OCBC Account</v>
          </cell>
          <cell r="B491" t="str">
            <v>46204loan</v>
          </cell>
          <cell r="C491">
            <v>46204</v>
          </cell>
          <cell r="E491">
            <v>3900</v>
          </cell>
        </row>
        <row r="492">
          <cell r="A492" t="str">
            <v>46204OCBC Account</v>
          </cell>
          <cell r="B492" t="str">
            <v>46204Rent</v>
          </cell>
          <cell r="C492">
            <v>46204</v>
          </cell>
          <cell r="E492">
            <v>5110.38</v>
          </cell>
        </row>
        <row r="493">
          <cell r="A493" t="str">
            <v>46204Petty Cash</v>
          </cell>
          <cell r="B493" t="str">
            <v>46204Groceries</v>
          </cell>
          <cell r="C493">
            <v>46204</v>
          </cell>
          <cell r="E493">
            <v>4.62</v>
          </cell>
        </row>
        <row r="494">
          <cell r="A494" t="str">
            <v xml:space="preserve">46204ashok </v>
          </cell>
          <cell r="B494" t="str">
            <v>46204Assets</v>
          </cell>
          <cell r="C494">
            <v>46204</v>
          </cell>
          <cell r="E494">
            <v>80</v>
          </cell>
        </row>
        <row r="495">
          <cell r="A495" t="str">
            <v>46204Petty Cash</v>
          </cell>
          <cell r="B495" t="str">
            <v>46204Staff Expenses</v>
          </cell>
          <cell r="C495">
            <v>46204</v>
          </cell>
          <cell r="E495">
            <v>28</v>
          </cell>
        </row>
        <row r="496">
          <cell r="A496" t="str">
            <v>46204Petty Cash</v>
          </cell>
          <cell r="B496" t="str">
            <v>46204Salaries</v>
          </cell>
          <cell r="C496">
            <v>46204</v>
          </cell>
          <cell r="E496">
            <v>15</v>
          </cell>
        </row>
        <row r="497">
          <cell r="A497" t="str">
            <v>46205Petty Cash</v>
          </cell>
          <cell r="B497" t="str">
            <v>46205Groceries</v>
          </cell>
          <cell r="C497">
            <v>46205</v>
          </cell>
          <cell r="E497">
            <v>15.87</v>
          </cell>
        </row>
        <row r="498">
          <cell r="A498" t="str">
            <v>46205Petty Cash</v>
          </cell>
          <cell r="B498" t="str">
            <v>46205Groceries</v>
          </cell>
          <cell r="C498">
            <v>46205</v>
          </cell>
          <cell r="E498">
            <v>2.67</v>
          </cell>
        </row>
        <row r="499">
          <cell r="A499" t="str">
            <v>46205Petty Cash</v>
          </cell>
          <cell r="B499" t="str">
            <v>46205Groceries</v>
          </cell>
          <cell r="C499">
            <v>46205</v>
          </cell>
          <cell r="E499">
            <v>1.5</v>
          </cell>
        </row>
        <row r="500">
          <cell r="A500" t="str">
            <v>46205Petty Cash</v>
          </cell>
          <cell r="B500" t="str">
            <v>46205Expenses</v>
          </cell>
          <cell r="C500">
            <v>46205</v>
          </cell>
          <cell r="E500">
            <v>2</v>
          </cell>
        </row>
        <row r="501">
          <cell r="A501" t="str">
            <v>46205Petty Cash</v>
          </cell>
          <cell r="B501" t="str">
            <v>46205Groceries</v>
          </cell>
          <cell r="C501">
            <v>46205</v>
          </cell>
          <cell r="E501">
            <v>7.5</v>
          </cell>
        </row>
        <row r="502">
          <cell r="A502" t="str">
            <v>46205Petty Cash</v>
          </cell>
          <cell r="B502" t="str">
            <v>46205Groceries</v>
          </cell>
          <cell r="C502">
            <v>46205</v>
          </cell>
          <cell r="E502">
            <v>8.9</v>
          </cell>
        </row>
        <row r="503">
          <cell r="A503" t="str">
            <v>46206Petty Cash</v>
          </cell>
          <cell r="B503" t="str">
            <v>46206Liquor</v>
          </cell>
          <cell r="C503">
            <v>46206</v>
          </cell>
          <cell r="E503">
            <v>85</v>
          </cell>
        </row>
        <row r="504">
          <cell r="A504" t="str">
            <v>46206Petty Cash</v>
          </cell>
          <cell r="B504" t="str">
            <v>46206Groceries</v>
          </cell>
          <cell r="C504">
            <v>46206</v>
          </cell>
          <cell r="E504">
            <v>5.9</v>
          </cell>
        </row>
        <row r="505">
          <cell r="A505" t="str">
            <v>46206Petty Cash</v>
          </cell>
          <cell r="B505" t="str">
            <v>46206Staff Expenses</v>
          </cell>
          <cell r="C505">
            <v>46206</v>
          </cell>
          <cell r="E505">
            <v>15</v>
          </cell>
        </row>
        <row r="506">
          <cell r="A506" t="str">
            <v>46206OCBC Account</v>
          </cell>
          <cell r="B506" t="str">
            <v>46206Staff Expenses</v>
          </cell>
          <cell r="C506">
            <v>46206</v>
          </cell>
          <cell r="E506">
            <v>50</v>
          </cell>
        </row>
        <row r="507">
          <cell r="A507" t="str">
            <v>46206OCBC Account</v>
          </cell>
          <cell r="B507" t="str">
            <v>46206Staff Expenses</v>
          </cell>
          <cell r="C507">
            <v>46206</v>
          </cell>
          <cell r="E507">
            <v>100</v>
          </cell>
        </row>
        <row r="508">
          <cell r="A508" t="str">
            <v>46206OCBC Account</v>
          </cell>
          <cell r="B508" t="str">
            <v>46206Staff Expenses</v>
          </cell>
          <cell r="C508">
            <v>46206</v>
          </cell>
          <cell r="E508">
            <v>150</v>
          </cell>
        </row>
        <row r="509">
          <cell r="A509" t="str">
            <v xml:space="preserve">46206ashok </v>
          </cell>
          <cell r="B509" t="str">
            <v>46206Groceries</v>
          </cell>
          <cell r="C509">
            <v>46206</v>
          </cell>
          <cell r="E509">
            <v>20</v>
          </cell>
        </row>
        <row r="510">
          <cell r="A510" t="str">
            <v xml:space="preserve">46206ashok </v>
          </cell>
          <cell r="B510" t="str">
            <v>46206Meat</v>
          </cell>
          <cell r="C510">
            <v>46206</v>
          </cell>
          <cell r="E510">
            <v>44</v>
          </cell>
        </row>
        <row r="511">
          <cell r="A511" t="str">
            <v>46206Petty Cash</v>
          </cell>
          <cell r="B511" t="str">
            <v>46206Salaries</v>
          </cell>
          <cell r="C511">
            <v>46206</v>
          </cell>
          <cell r="E511">
            <v>19</v>
          </cell>
        </row>
        <row r="512">
          <cell r="A512" t="str">
            <v>46207Petty Cash</v>
          </cell>
          <cell r="B512" t="str">
            <v>46207Vegitables</v>
          </cell>
          <cell r="C512">
            <v>46207</v>
          </cell>
          <cell r="E512">
            <v>109.55</v>
          </cell>
        </row>
        <row r="513">
          <cell r="A513" t="str">
            <v>46207Petty Cash</v>
          </cell>
          <cell r="B513" t="str">
            <v>46207Groceries</v>
          </cell>
          <cell r="C513">
            <v>46207</v>
          </cell>
          <cell r="E513">
            <v>19.5</v>
          </cell>
        </row>
        <row r="514">
          <cell r="A514" t="str">
            <v xml:space="preserve">46207ashok </v>
          </cell>
          <cell r="B514" t="str">
            <v>46207Groceries</v>
          </cell>
          <cell r="C514">
            <v>46207</v>
          </cell>
          <cell r="E514">
            <v>75.7</v>
          </cell>
        </row>
        <row r="515">
          <cell r="A515" t="str">
            <v>46207Petty Cash</v>
          </cell>
          <cell r="B515" t="str">
            <v>46207Groceries</v>
          </cell>
          <cell r="C515">
            <v>46207</v>
          </cell>
          <cell r="E515">
            <v>2.5</v>
          </cell>
        </row>
        <row r="516">
          <cell r="A516" t="str">
            <v>46207Petty Cash</v>
          </cell>
          <cell r="B516" t="str">
            <v>46207Groceries</v>
          </cell>
          <cell r="C516">
            <v>46207</v>
          </cell>
          <cell r="E516">
            <v>7</v>
          </cell>
        </row>
        <row r="517">
          <cell r="A517" t="str">
            <v xml:space="preserve">46207ashok </v>
          </cell>
          <cell r="B517" t="str">
            <v>46207Groceries</v>
          </cell>
          <cell r="C517">
            <v>46207</v>
          </cell>
          <cell r="E517">
            <v>75.5</v>
          </cell>
        </row>
        <row r="518">
          <cell r="A518" t="str">
            <v xml:space="preserve">46207ashok </v>
          </cell>
          <cell r="B518" t="str">
            <v>46207Groceries</v>
          </cell>
          <cell r="C518">
            <v>46207</v>
          </cell>
          <cell r="E518">
            <v>25</v>
          </cell>
        </row>
        <row r="519">
          <cell r="A519" t="str">
            <v xml:space="preserve">46207ashok </v>
          </cell>
          <cell r="B519" t="str">
            <v>46207Meat</v>
          </cell>
          <cell r="C519">
            <v>46207</v>
          </cell>
          <cell r="E519">
            <v>44</v>
          </cell>
        </row>
        <row r="520">
          <cell r="A520" t="str">
            <v xml:space="preserve">46207ashok </v>
          </cell>
          <cell r="B520" t="str">
            <v>46207Asset</v>
          </cell>
          <cell r="C520">
            <v>46207</v>
          </cell>
          <cell r="E520">
            <v>80</v>
          </cell>
        </row>
        <row r="521">
          <cell r="A521" t="str">
            <v>46208Petty Cash</v>
          </cell>
          <cell r="B521" t="str">
            <v>46208Meat</v>
          </cell>
          <cell r="C521">
            <v>46208</v>
          </cell>
          <cell r="E521">
            <v>17.95</v>
          </cell>
        </row>
        <row r="522">
          <cell r="A522" t="str">
            <v xml:space="preserve">46208ashok </v>
          </cell>
          <cell r="B522" t="str">
            <v>46208Expenses</v>
          </cell>
          <cell r="C522">
            <v>46208</v>
          </cell>
          <cell r="E522">
            <v>70</v>
          </cell>
        </row>
        <row r="523">
          <cell r="A523" t="str">
            <v>46208Petty Cash</v>
          </cell>
          <cell r="B523" t="str">
            <v>46208Staff Expenses</v>
          </cell>
          <cell r="C523">
            <v>46208</v>
          </cell>
          <cell r="E523">
            <v>9.8000000000000007</v>
          </cell>
        </row>
        <row r="524">
          <cell r="A524" t="str">
            <v>46208Petty Cash</v>
          </cell>
          <cell r="B524" t="str">
            <v>46208Salaries</v>
          </cell>
          <cell r="C524">
            <v>46208</v>
          </cell>
          <cell r="E524">
            <v>190</v>
          </cell>
        </row>
        <row r="525">
          <cell r="A525" t="str">
            <v>46208Petty Cash</v>
          </cell>
          <cell r="B525" t="str">
            <v>46208Staff Expenses</v>
          </cell>
          <cell r="C525">
            <v>46208</v>
          </cell>
          <cell r="E525">
            <v>10</v>
          </cell>
        </row>
        <row r="526">
          <cell r="A526" t="str">
            <v>46209Petty Cash</v>
          </cell>
          <cell r="B526" t="str">
            <v>46209Groceries</v>
          </cell>
          <cell r="C526">
            <v>46209</v>
          </cell>
          <cell r="E526">
            <v>11.1</v>
          </cell>
        </row>
        <row r="527">
          <cell r="A527" t="str">
            <v>46209Petty Cash</v>
          </cell>
          <cell r="B527" t="str">
            <v>46209Groceries</v>
          </cell>
          <cell r="C527">
            <v>46209</v>
          </cell>
          <cell r="E527">
            <v>8</v>
          </cell>
        </row>
        <row r="528">
          <cell r="A528" t="str">
            <v>46209OCBC Account</v>
          </cell>
          <cell r="B528" t="str">
            <v>46209Salaries</v>
          </cell>
          <cell r="C528">
            <v>46209</v>
          </cell>
          <cell r="E528">
            <v>2300</v>
          </cell>
        </row>
        <row r="529">
          <cell r="A529" t="str">
            <v>46209OCBC Account</v>
          </cell>
          <cell r="B529" t="str">
            <v>46209Salaries</v>
          </cell>
          <cell r="C529">
            <v>46209</v>
          </cell>
          <cell r="E529">
            <v>1440</v>
          </cell>
        </row>
        <row r="530">
          <cell r="A530" t="str">
            <v>46209Un-Paid</v>
          </cell>
          <cell r="B530" t="str">
            <v>46209Groceries</v>
          </cell>
          <cell r="C530">
            <v>46209</v>
          </cell>
          <cell r="E530">
            <v>111.6</v>
          </cell>
        </row>
        <row r="531">
          <cell r="A531" t="str">
            <v>46209OCBC Account</v>
          </cell>
          <cell r="B531" t="str">
            <v>46209Groceries</v>
          </cell>
          <cell r="C531">
            <v>46209</v>
          </cell>
          <cell r="E531">
            <v>325.04000000000002</v>
          </cell>
        </row>
        <row r="532">
          <cell r="A532" t="str">
            <v>46209OCBC Account</v>
          </cell>
          <cell r="B532" t="str">
            <v>46209Asset</v>
          </cell>
          <cell r="C532">
            <v>46209</v>
          </cell>
          <cell r="E532">
            <v>280</v>
          </cell>
        </row>
        <row r="533">
          <cell r="A533" t="str">
            <v>46209Petty Cash</v>
          </cell>
          <cell r="B533" t="str">
            <v>46209Milk &amp; Groceries</v>
          </cell>
          <cell r="C533">
            <v>46209</v>
          </cell>
          <cell r="E533">
            <v>100.28</v>
          </cell>
        </row>
        <row r="534">
          <cell r="A534" t="str">
            <v>46209Petty Cash</v>
          </cell>
          <cell r="B534" t="str">
            <v>46209Staff Expenses</v>
          </cell>
          <cell r="C534">
            <v>46209</v>
          </cell>
          <cell r="E534">
            <v>10</v>
          </cell>
        </row>
        <row r="535">
          <cell r="A535" t="str">
            <v>46209OCBC Account</v>
          </cell>
          <cell r="B535" t="str">
            <v>46209Expenses</v>
          </cell>
          <cell r="C535">
            <v>46209</v>
          </cell>
          <cell r="E535">
            <v>10</v>
          </cell>
        </row>
        <row r="536">
          <cell r="A536" t="str">
            <v>46209OCBC Account</v>
          </cell>
          <cell r="B536" t="str">
            <v>46209Expenses</v>
          </cell>
          <cell r="C536">
            <v>46209</v>
          </cell>
          <cell r="E536">
            <v>200</v>
          </cell>
        </row>
        <row r="537">
          <cell r="A537" t="str">
            <v>46210Petty Cash</v>
          </cell>
          <cell r="B537" t="str">
            <v>46210Groceries</v>
          </cell>
          <cell r="C537">
            <v>46210</v>
          </cell>
          <cell r="E537">
            <v>18.399999999999999</v>
          </cell>
        </row>
        <row r="538">
          <cell r="A538" t="str">
            <v>46210Petty Cash</v>
          </cell>
          <cell r="B538" t="str">
            <v>46210Groceries</v>
          </cell>
          <cell r="C538">
            <v>46210</v>
          </cell>
          <cell r="E538">
            <v>6.99</v>
          </cell>
        </row>
        <row r="539">
          <cell r="A539" t="str">
            <v>46210Petty Cash</v>
          </cell>
          <cell r="B539" t="str">
            <v>46210Groceries</v>
          </cell>
          <cell r="C539">
            <v>46210</v>
          </cell>
          <cell r="E539">
            <v>28.89</v>
          </cell>
        </row>
        <row r="540">
          <cell r="A540" t="str">
            <v>46211Petty Cash</v>
          </cell>
          <cell r="B540" t="str">
            <v>46211Groceries</v>
          </cell>
          <cell r="C540">
            <v>46211</v>
          </cell>
          <cell r="E540">
            <v>30.35</v>
          </cell>
        </row>
        <row r="541">
          <cell r="A541" t="str">
            <v>46211Un-Paid</v>
          </cell>
          <cell r="B541" t="str">
            <v>46211Groceries</v>
          </cell>
          <cell r="C541">
            <v>46211</v>
          </cell>
          <cell r="E541">
            <v>109</v>
          </cell>
        </row>
        <row r="542">
          <cell r="A542" t="str">
            <v>46211Petty Cash</v>
          </cell>
          <cell r="B542" t="str">
            <v>46211Vegitables</v>
          </cell>
          <cell r="C542">
            <v>46211</v>
          </cell>
          <cell r="E542">
            <v>199.09</v>
          </cell>
        </row>
        <row r="543">
          <cell r="A543" t="str">
            <v>46211Petty Cash</v>
          </cell>
          <cell r="B543" t="str">
            <v>46211Expenses</v>
          </cell>
          <cell r="C543">
            <v>46211</v>
          </cell>
          <cell r="E543">
            <v>5</v>
          </cell>
        </row>
        <row r="544">
          <cell r="A544" t="str">
            <v>46211Petty Cash</v>
          </cell>
          <cell r="B544" t="str">
            <v>46211Expenses</v>
          </cell>
          <cell r="C544">
            <v>46211</v>
          </cell>
          <cell r="E544">
            <v>3</v>
          </cell>
        </row>
        <row r="545">
          <cell r="A545" t="str">
            <v>46211Petty Cash</v>
          </cell>
          <cell r="B545" t="str">
            <v>46211Staff Expenses</v>
          </cell>
          <cell r="C545">
            <v>46211</v>
          </cell>
          <cell r="E545">
            <v>14</v>
          </cell>
        </row>
        <row r="546">
          <cell r="A546" t="str">
            <v>46212Petty Cash</v>
          </cell>
          <cell r="B546" t="str">
            <v>46212Drinks</v>
          </cell>
          <cell r="C546">
            <v>46212</v>
          </cell>
          <cell r="E546">
            <v>91.86</v>
          </cell>
        </row>
        <row r="547">
          <cell r="A547" t="str">
            <v>46212Petty Cash</v>
          </cell>
          <cell r="B547" t="str">
            <v>46212Groceries</v>
          </cell>
          <cell r="C547">
            <v>46212</v>
          </cell>
          <cell r="E547">
            <v>76.400000000000006</v>
          </cell>
        </row>
        <row r="548">
          <cell r="A548" t="str">
            <v>46212Petty Cash</v>
          </cell>
          <cell r="B548" t="str">
            <v>46212Packing Items</v>
          </cell>
          <cell r="C548">
            <v>46212</v>
          </cell>
          <cell r="E548">
            <v>26.4</v>
          </cell>
        </row>
        <row r="549">
          <cell r="A549" t="str">
            <v>46212Un-Paid</v>
          </cell>
          <cell r="B549" t="str">
            <v>46212Packing Items</v>
          </cell>
          <cell r="C549">
            <v>46212</v>
          </cell>
          <cell r="E549">
            <v>192.39</v>
          </cell>
        </row>
        <row r="550">
          <cell r="A550" t="str">
            <v>46212Un-Paid</v>
          </cell>
          <cell r="B550" t="str">
            <v>46212Liquor</v>
          </cell>
          <cell r="C550">
            <v>46212</v>
          </cell>
          <cell r="E550">
            <v>1165.21</v>
          </cell>
        </row>
        <row r="551">
          <cell r="A551" t="str">
            <v>46212Un-Paid</v>
          </cell>
          <cell r="B551" t="str">
            <v>46212Liquor</v>
          </cell>
          <cell r="C551">
            <v>46212</v>
          </cell>
          <cell r="E551">
            <v>359.07</v>
          </cell>
        </row>
        <row r="552">
          <cell r="A552" t="str">
            <v>46212OCBC Account</v>
          </cell>
          <cell r="B552" t="str">
            <v>46212Staff Expenses</v>
          </cell>
          <cell r="C552">
            <v>46212</v>
          </cell>
          <cell r="E552">
            <v>163.5</v>
          </cell>
        </row>
        <row r="553">
          <cell r="A553" t="str">
            <v>46212Petty Cash</v>
          </cell>
          <cell r="B553" t="str">
            <v>46212Staff Expenses</v>
          </cell>
          <cell r="C553">
            <v>46212</v>
          </cell>
          <cell r="E553">
            <v>36.799999999999997</v>
          </cell>
        </row>
        <row r="554">
          <cell r="A554" t="str">
            <v>46213Petty Cash</v>
          </cell>
          <cell r="B554" t="str">
            <v>46213Groceries</v>
          </cell>
          <cell r="C554">
            <v>46213</v>
          </cell>
          <cell r="E554">
            <v>11.81</v>
          </cell>
        </row>
        <row r="555">
          <cell r="A555" t="str">
            <v xml:space="preserve">46213ashok </v>
          </cell>
          <cell r="B555" t="str">
            <v>46213Groceries</v>
          </cell>
          <cell r="C555">
            <v>46213</v>
          </cell>
          <cell r="E555">
            <v>26</v>
          </cell>
        </row>
        <row r="556">
          <cell r="A556" t="str">
            <v xml:space="preserve">46213ashok </v>
          </cell>
          <cell r="B556" t="str">
            <v>46213Meat</v>
          </cell>
          <cell r="C556">
            <v>46213</v>
          </cell>
          <cell r="E556">
            <v>44</v>
          </cell>
        </row>
        <row r="557">
          <cell r="A557" t="str">
            <v>46213Petty Cash</v>
          </cell>
          <cell r="B557" t="str">
            <v>46213Groceries</v>
          </cell>
          <cell r="C557">
            <v>46213</v>
          </cell>
          <cell r="E557">
            <v>23.9</v>
          </cell>
        </row>
        <row r="558">
          <cell r="A558" t="str">
            <v>46213OCBC Account</v>
          </cell>
          <cell r="B558" t="str">
            <v>46213Meat</v>
          </cell>
          <cell r="C558">
            <v>46213</v>
          </cell>
          <cell r="E558">
            <v>310.11</v>
          </cell>
        </row>
        <row r="559">
          <cell r="A559" t="str">
            <v>46213Petty Cash</v>
          </cell>
          <cell r="B559" t="str">
            <v>46213Staff Expenses</v>
          </cell>
          <cell r="C559">
            <v>46213</v>
          </cell>
          <cell r="E559">
            <v>24</v>
          </cell>
        </row>
        <row r="560">
          <cell r="A560" t="str">
            <v>46214Petty Cash</v>
          </cell>
          <cell r="B560" t="str">
            <v>46214Expenses</v>
          </cell>
          <cell r="C560">
            <v>46214</v>
          </cell>
          <cell r="E560">
            <v>66</v>
          </cell>
        </row>
        <row r="561">
          <cell r="A561" t="str">
            <v>46214OCBC Account</v>
          </cell>
          <cell r="B561" t="str">
            <v>46214Expenses</v>
          </cell>
          <cell r="C561">
            <v>46214</v>
          </cell>
          <cell r="E561">
            <v>168.5</v>
          </cell>
        </row>
        <row r="562">
          <cell r="A562" t="str">
            <v xml:space="preserve">46214ashok </v>
          </cell>
          <cell r="B562" t="str">
            <v>46214assets</v>
          </cell>
          <cell r="C562">
            <v>46214</v>
          </cell>
          <cell r="E562">
            <v>85</v>
          </cell>
        </row>
        <row r="563">
          <cell r="A563" t="str">
            <v>46215Petty Cash</v>
          </cell>
          <cell r="B563" t="str">
            <v>46215Groceries</v>
          </cell>
          <cell r="C563">
            <v>46215</v>
          </cell>
          <cell r="E563">
            <v>17.100000000000001</v>
          </cell>
        </row>
        <row r="564">
          <cell r="A564" t="str">
            <v xml:space="preserve">46215ashok </v>
          </cell>
          <cell r="B564" t="str">
            <v>46215Expenses</v>
          </cell>
          <cell r="C564">
            <v>46215</v>
          </cell>
          <cell r="E564">
            <v>4</v>
          </cell>
        </row>
        <row r="565">
          <cell r="A565" t="str">
            <v>46215OCBC Account</v>
          </cell>
          <cell r="B565" t="str">
            <v>46215Expenses</v>
          </cell>
          <cell r="C565">
            <v>46215</v>
          </cell>
          <cell r="E565">
            <v>500</v>
          </cell>
        </row>
        <row r="566">
          <cell r="A566" t="str">
            <v>46215OCBC Account</v>
          </cell>
          <cell r="B566" t="str">
            <v>46215Salaries</v>
          </cell>
          <cell r="C566">
            <v>46215</v>
          </cell>
          <cell r="E566">
            <v>100</v>
          </cell>
        </row>
        <row r="567">
          <cell r="A567" t="str">
            <v>46215OCBC Account</v>
          </cell>
          <cell r="B567" t="str">
            <v>46215Assets</v>
          </cell>
          <cell r="C567">
            <v>46215</v>
          </cell>
          <cell r="E567">
            <v>168.7</v>
          </cell>
        </row>
        <row r="568">
          <cell r="A568" t="str">
            <v xml:space="preserve">46215ashok </v>
          </cell>
          <cell r="B568" t="str">
            <v>46215Staff Expenses</v>
          </cell>
          <cell r="C568">
            <v>46215</v>
          </cell>
          <cell r="E568">
            <v>37</v>
          </cell>
        </row>
        <row r="569">
          <cell r="A569" t="str">
            <v>46215Petty Cash</v>
          </cell>
          <cell r="B569" t="str">
            <v>46215Expenses</v>
          </cell>
          <cell r="C569">
            <v>46215</v>
          </cell>
          <cell r="E569">
            <v>74</v>
          </cell>
        </row>
        <row r="570">
          <cell r="A570" t="str">
            <v>46216Petty Cash</v>
          </cell>
          <cell r="B570" t="str">
            <v>46216Expenses</v>
          </cell>
          <cell r="C570">
            <v>46216</v>
          </cell>
          <cell r="E570">
            <v>40</v>
          </cell>
        </row>
        <row r="571">
          <cell r="A571" t="str">
            <v>46216Petty Cash</v>
          </cell>
          <cell r="B571" t="str">
            <v>46216Groceries</v>
          </cell>
          <cell r="C571">
            <v>46216</v>
          </cell>
          <cell r="E571">
            <v>13.7</v>
          </cell>
        </row>
        <row r="572">
          <cell r="A572" t="str">
            <v>46216Petty Cash</v>
          </cell>
          <cell r="B572" t="str">
            <v>46216Milk &amp; Groceries</v>
          </cell>
          <cell r="C572">
            <v>46216</v>
          </cell>
          <cell r="E572">
            <v>79.790000000000006</v>
          </cell>
        </row>
        <row r="573">
          <cell r="A573" t="str">
            <v>46216Petty Cash</v>
          </cell>
          <cell r="B573" t="str">
            <v>46216Groceries</v>
          </cell>
          <cell r="C573">
            <v>46216</v>
          </cell>
          <cell r="E573">
            <v>186.1</v>
          </cell>
        </row>
        <row r="574">
          <cell r="A574" t="str">
            <v>46216Petty Cash</v>
          </cell>
          <cell r="B574" t="str">
            <v>46216Groceries</v>
          </cell>
          <cell r="C574">
            <v>46216</v>
          </cell>
          <cell r="E574">
            <v>2</v>
          </cell>
        </row>
        <row r="575">
          <cell r="A575" t="str">
            <v>46216Petty Cash</v>
          </cell>
          <cell r="B575" t="str">
            <v>46216Staff Expenses</v>
          </cell>
          <cell r="C575">
            <v>46216</v>
          </cell>
          <cell r="E575">
            <v>24</v>
          </cell>
        </row>
        <row r="576">
          <cell r="A576" t="str">
            <v>46217Petty Cash</v>
          </cell>
          <cell r="B576" t="str">
            <v>46217Groceries</v>
          </cell>
          <cell r="C576">
            <v>46217</v>
          </cell>
          <cell r="E576">
            <v>57.77</v>
          </cell>
        </row>
        <row r="577">
          <cell r="A577" t="str">
            <v>46217Un-Paid</v>
          </cell>
          <cell r="B577" t="str">
            <v>46217Groceries</v>
          </cell>
          <cell r="C577">
            <v>46217</v>
          </cell>
          <cell r="E577">
            <v>16</v>
          </cell>
        </row>
        <row r="578">
          <cell r="A578" t="str">
            <v xml:space="preserve">46217ashok </v>
          </cell>
          <cell r="B578" t="str">
            <v>46217Expenses</v>
          </cell>
          <cell r="C578">
            <v>46217</v>
          </cell>
          <cell r="E578">
            <v>14.8</v>
          </cell>
        </row>
        <row r="579">
          <cell r="A579" t="str">
            <v>46217Petty Cash</v>
          </cell>
          <cell r="B579" t="str">
            <v>46217Groceries</v>
          </cell>
          <cell r="C579">
            <v>46217</v>
          </cell>
          <cell r="E579">
            <v>7</v>
          </cell>
        </row>
        <row r="580">
          <cell r="A580" t="str">
            <v>46217Petty Cash</v>
          </cell>
          <cell r="B580" t="str">
            <v>46217Groceries</v>
          </cell>
          <cell r="C580">
            <v>46217</v>
          </cell>
          <cell r="E580">
            <v>53.72</v>
          </cell>
        </row>
        <row r="581">
          <cell r="A581" t="str">
            <v>46218OCBC Account</v>
          </cell>
          <cell r="B581" t="str">
            <v>46218Assets</v>
          </cell>
          <cell r="C581">
            <v>46218</v>
          </cell>
          <cell r="E581">
            <v>272.5</v>
          </cell>
        </row>
        <row r="582">
          <cell r="A582" t="str">
            <v>46218Petty Cash</v>
          </cell>
          <cell r="B582" t="str">
            <v>46218Expenses</v>
          </cell>
          <cell r="C582">
            <v>46218</v>
          </cell>
          <cell r="E582">
            <v>15.6</v>
          </cell>
        </row>
        <row r="583">
          <cell r="A583" t="str">
            <v>46218Un-Paid</v>
          </cell>
          <cell r="B583" t="str">
            <v>46218Groceries</v>
          </cell>
          <cell r="C583">
            <v>46218</v>
          </cell>
          <cell r="E583">
            <v>464.32</v>
          </cell>
        </row>
        <row r="584">
          <cell r="A584" t="str">
            <v>46218Un-Paid</v>
          </cell>
          <cell r="B584" t="str">
            <v>46218Packing Items</v>
          </cell>
          <cell r="C584">
            <v>46218</v>
          </cell>
          <cell r="E584">
            <v>95.38</v>
          </cell>
        </row>
        <row r="585">
          <cell r="A585" t="str">
            <v>46218Petty Cash</v>
          </cell>
          <cell r="B585" t="str">
            <v>46218Groceries</v>
          </cell>
          <cell r="C585">
            <v>46218</v>
          </cell>
          <cell r="E585">
            <v>23.5</v>
          </cell>
        </row>
        <row r="586">
          <cell r="A586" t="str">
            <v>46218Petty Cash</v>
          </cell>
          <cell r="B586" t="str">
            <v>46218Groceries</v>
          </cell>
          <cell r="C586">
            <v>46218</v>
          </cell>
          <cell r="E586">
            <v>8.4</v>
          </cell>
        </row>
        <row r="587">
          <cell r="A587" t="str">
            <v>46219Petty Cash</v>
          </cell>
          <cell r="B587" t="str">
            <v>46219Groceries</v>
          </cell>
          <cell r="C587">
            <v>46219</v>
          </cell>
          <cell r="E587">
            <v>31.29</v>
          </cell>
        </row>
        <row r="588">
          <cell r="A588" t="str">
            <v>46219Petty Cash</v>
          </cell>
          <cell r="B588" t="str">
            <v>46219Groceries</v>
          </cell>
          <cell r="C588">
            <v>46219</v>
          </cell>
          <cell r="E588">
            <v>17.5</v>
          </cell>
        </row>
        <row r="589">
          <cell r="A589" t="str">
            <v>46219OCBC Account</v>
          </cell>
          <cell r="B589" t="str">
            <v>46219Loan</v>
          </cell>
          <cell r="C589">
            <v>46219</v>
          </cell>
          <cell r="E589">
            <v>3600</v>
          </cell>
        </row>
        <row r="590">
          <cell r="A590" t="str">
            <v>46219OCBC Account</v>
          </cell>
          <cell r="B590" t="str">
            <v>46219Assets</v>
          </cell>
          <cell r="C590">
            <v>46219</v>
          </cell>
          <cell r="E590">
            <v>180</v>
          </cell>
        </row>
        <row r="591">
          <cell r="A591" t="str">
            <v>46219Un-Paid</v>
          </cell>
          <cell r="B591" t="str">
            <v>46219Groceries</v>
          </cell>
          <cell r="C591">
            <v>46219</v>
          </cell>
          <cell r="E591">
            <v>389.34</v>
          </cell>
        </row>
        <row r="592">
          <cell r="A592" t="str">
            <v>46219Petty Cash</v>
          </cell>
          <cell r="B592" t="str">
            <v>46219Groceries</v>
          </cell>
          <cell r="C592">
            <v>46219</v>
          </cell>
          <cell r="E592">
            <v>11</v>
          </cell>
        </row>
        <row r="593">
          <cell r="A593" t="str">
            <v>46219Petty Cash</v>
          </cell>
          <cell r="B593" t="str">
            <v>46219Groceries</v>
          </cell>
          <cell r="C593">
            <v>46219</v>
          </cell>
          <cell r="E593">
            <v>45</v>
          </cell>
        </row>
        <row r="594">
          <cell r="A594" t="str">
            <v>46220Petty Cash</v>
          </cell>
          <cell r="B594" t="str">
            <v>46220Groceries</v>
          </cell>
          <cell r="C594">
            <v>46220</v>
          </cell>
          <cell r="E594">
            <v>12</v>
          </cell>
        </row>
        <row r="595">
          <cell r="A595" t="str">
            <v>46220Petty Cash</v>
          </cell>
          <cell r="B595" t="str">
            <v>46220Groceries</v>
          </cell>
          <cell r="C595">
            <v>46220</v>
          </cell>
          <cell r="E595">
            <v>5.34</v>
          </cell>
        </row>
        <row r="596">
          <cell r="A596" t="str">
            <v>46220Petty Cash</v>
          </cell>
          <cell r="B596" t="str">
            <v>46220Groceries</v>
          </cell>
          <cell r="C596">
            <v>46220</v>
          </cell>
          <cell r="E596">
            <v>239.15</v>
          </cell>
        </row>
        <row r="597">
          <cell r="A597" t="str">
            <v>46220Petty Cash</v>
          </cell>
          <cell r="B597" t="str">
            <v>46220Groceries</v>
          </cell>
          <cell r="C597">
            <v>46220</v>
          </cell>
          <cell r="E597">
            <v>168.39</v>
          </cell>
        </row>
        <row r="598">
          <cell r="A598" t="str">
            <v>46220Petty Cash</v>
          </cell>
          <cell r="B598" t="str">
            <v>46220Groceries</v>
          </cell>
          <cell r="C598">
            <v>46220</v>
          </cell>
          <cell r="E598">
            <v>20</v>
          </cell>
        </row>
        <row r="599">
          <cell r="A599" t="str">
            <v>46221Un-Paid</v>
          </cell>
          <cell r="B599" t="str">
            <v>46221Groceries</v>
          </cell>
          <cell r="C599">
            <v>46221</v>
          </cell>
          <cell r="E599">
            <v>218</v>
          </cell>
        </row>
        <row r="600">
          <cell r="A600" t="str">
            <v>46222Petty Cash</v>
          </cell>
          <cell r="B600" t="str">
            <v>46222Groceries</v>
          </cell>
          <cell r="C600">
            <v>46222</v>
          </cell>
          <cell r="E600">
            <v>7.6</v>
          </cell>
        </row>
        <row r="601">
          <cell r="A601" t="str">
            <v>46223Petty Cash</v>
          </cell>
          <cell r="B601" t="str">
            <v>46223Groceries</v>
          </cell>
          <cell r="C601">
            <v>46223</v>
          </cell>
          <cell r="E601">
            <v>11.42</v>
          </cell>
        </row>
        <row r="602">
          <cell r="A602" t="str">
            <v>46223Un-Paid</v>
          </cell>
          <cell r="B602" t="str">
            <v>46223Groceries</v>
          </cell>
          <cell r="C602">
            <v>46223</v>
          </cell>
          <cell r="E602">
            <v>556.54999999999995</v>
          </cell>
        </row>
        <row r="603">
          <cell r="A603" t="str">
            <v>46223Petty Cash</v>
          </cell>
          <cell r="B603" t="str">
            <v>46223Milk &amp; Groceries</v>
          </cell>
          <cell r="C603">
            <v>46223</v>
          </cell>
          <cell r="E603">
            <v>120.12</v>
          </cell>
        </row>
        <row r="604">
          <cell r="A604" t="str">
            <v>46223Petty Cash</v>
          </cell>
          <cell r="B604" t="str">
            <v>46223Groceries</v>
          </cell>
          <cell r="C604">
            <v>46223</v>
          </cell>
          <cell r="E604">
            <v>10.9</v>
          </cell>
        </row>
        <row r="605">
          <cell r="A605" t="str">
            <v>46224Petty Cash</v>
          </cell>
          <cell r="B605" t="str">
            <v>46224Groceries</v>
          </cell>
          <cell r="C605">
            <v>46224</v>
          </cell>
          <cell r="E605">
            <v>10.24</v>
          </cell>
        </row>
        <row r="606">
          <cell r="A606" t="str">
            <v>46224Petty Cash</v>
          </cell>
          <cell r="B606" t="str">
            <v>46224Groceries</v>
          </cell>
          <cell r="C606">
            <v>46224</v>
          </cell>
          <cell r="E606">
            <v>12</v>
          </cell>
        </row>
        <row r="607">
          <cell r="A607" t="str">
            <v>46224Petty Cash</v>
          </cell>
          <cell r="B607" t="str">
            <v>46224Groceries</v>
          </cell>
          <cell r="C607">
            <v>46224</v>
          </cell>
          <cell r="E607">
            <v>128.53</v>
          </cell>
        </row>
        <row r="608">
          <cell r="A608" t="str">
            <v>46224Petty Cash</v>
          </cell>
          <cell r="B608" t="str">
            <v>46224Groceries</v>
          </cell>
          <cell r="C608">
            <v>46224</v>
          </cell>
          <cell r="E608">
            <v>28.88</v>
          </cell>
        </row>
        <row r="609">
          <cell r="A609" t="str">
            <v>46225OCBC Account</v>
          </cell>
          <cell r="B609" t="str">
            <v>46225Expenses</v>
          </cell>
          <cell r="C609">
            <v>46225</v>
          </cell>
          <cell r="E609">
            <v>100</v>
          </cell>
        </row>
        <row r="610">
          <cell r="A610" t="str">
            <v>46225OCBC Account</v>
          </cell>
          <cell r="B610" t="str">
            <v>46225Loan</v>
          </cell>
          <cell r="C610">
            <v>46225</v>
          </cell>
          <cell r="E610">
            <v>2000</v>
          </cell>
        </row>
        <row r="611">
          <cell r="A611" t="str">
            <v>46225OCBC Account</v>
          </cell>
          <cell r="B611" t="str">
            <v>46225Salaries</v>
          </cell>
          <cell r="C611">
            <v>46225</v>
          </cell>
          <cell r="E611">
            <v>1800</v>
          </cell>
        </row>
        <row r="612">
          <cell r="A612" t="str">
            <v>46225OCBC Account</v>
          </cell>
          <cell r="B612" t="str">
            <v>46225Expenses</v>
          </cell>
          <cell r="C612">
            <v>46225</v>
          </cell>
          <cell r="E612">
            <v>722.12</v>
          </cell>
        </row>
        <row r="613">
          <cell r="A613" t="str">
            <v>46225OCBC Account</v>
          </cell>
          <cell r="B613" t="str">
            <v>46225Expenses</v>
          </cell>
          <cell r="C613">
            <v>46225</v>
          </cell>
          <cell r="E613">
            <v>130.80000000000001</v>
          </cell>
        </row>
        <row r="614">
          <cell r="A614" t="str">
            <v>46225Petty Cash</v>
          </cell>
          <cell r="B614" t="str">
            <v>46225Groceries</v>
          </cell>
          <cell r="C614">
            <v>46225</v>
          </cell>
          <cell r="E614">
            <v>10.52</v>
          </cell>
        </row>
        <row r="615">
          <cell r="A615" t="str">
            <v>46226Petty Cash</v>
          </cell>
          <cell r="B615" t="str">
            <v>46226Groceries</v>
          </cell>
          <cell r="C615">
            <v>46226</v>
          </cell>
          <cell r="E615">
            <v>7.77</v>
          </cell>
        </row>
        <row r="616">
          <cell r="A616" t="str">
            <v>46226Petty Cash</v>
          </cell>
          <cell r="B616" t="str">
            <v>46226Groceries</v>
          </cell>
          <cell r="C616">
            <v>46226</v>
          </cell>
          <cell r="E616">
            <v>5.34</v>
          </cell>
        </row>
        <row r="617">
          <cell r="A617" t="str">
            <v>46227Petty Cash</v>
          </cell>
          <cell r="B617" t="str">
            <v>46227Milk &amp; Groceries</v>
          </cell>
          <cell r="C617">
            <v>46227</v>
          </cell>
          <cell r="E617">
            <v>25.62</v>
          </cell>
        </row>
        <row r="618">
          <cell r="A618" t="str">
            <v>46227Un-Paid</v>
          </cell>
          <cell r="B618" t="str">
            <v>46227Groceries</v>
          </cell>
          <cell r="C618">
            <v>46227</v>
          </cell>
          <cell r="E618">
            <v>639.34</v>
          </cell>
        </row>
        <row r="619">
          <cell r="A619" t="str">
            <v>46227Petty Cash</v>
          </cell>
          <cell r="B619" t="str">
            <v>46227Groceries</v>
          </cell>
          <cell r="C619">
            <v>46227</v>
          </cell>
          <cell r="E619">
            <v>79.39</v>
          </cell>
        </row>
        <row r="620">
          <cell r="A620" t="str">
            <v>46227Petty Cash</v>
          </cell>
          <cell r="B620" t="str">
            <v>46227Groceries</v>
          </cell>
          <cell r="C620">
            <v>46227</v>
          </cell>
          <cell r="E620">
            <v>112.47</v>
          </cell>
        </row>
        <row r="621">
          <cell r="A621" t="str">
            <v>46227Petty Cash</v>
          </cell>
          <cell r="B621" t="str">
            <v>46227Groceries</v>
          </cell>
          <cell r="C621">
            <v>46227</v>
          </cell>
          <cell r="E621">
            <v>22.2</v>
          </cell>
        </row>
        <row r="622">
          <cell r="A622" t="str">
            <v>46227OCBC Account</v>
          </cell>
          <cell r="B622" t="str">
            <v>46227Expenses</v>
          </cell>
          <cell r="C622">
            <v>46227</v>
          </cell>
          <cell r="E622">
            <v>78</v>
          </cell>
        </row>
        <row r="623">
          <cell r="A623" t="str">
            <v>46227OCBC Account</v>
          </cell>
          <cell r="B623" t="str">
            <v>46227Expenses</v>
          </cell>
          <cell r="C623">
            <v>46227</v>
          </cell>
          <cell r="E623">
            <v>134</v>
          </cell>
        </row>
        <row r="624">
          <cell r="A624" t="str">
            <v>46227Petty Cash</v>
          </cell>
          <cell r="B624" t="str">
            <v>46227Groceries</v>
          </cell>
          <cell r="C624">
            <v>46227</v>
          </cell>
          <cell r="E624">
            <v>13.99</v>
          </cell>
        </row>
        <row r="625">
          <cell r="A625" t="str">
            <v>46227Petty Cash</v>
          </cell>
          <cell r="B625" t="str">
            <v>46227Groceries</v>
          </cell>
          <cell r="C625">
            <v>46227</v>
          </cell>
          <cell r="E625">
            <v>10</v>
          </cell>
        </row>
        <row r="626">
          <cell r="A626" t="str">
            <v>46228Un-Paid</v>
          </cell>
          <cell r="B626" t="str">
            <v>46228Groceries</v>
          </cell>
          <cell r="C626">
            <v>46228</v>
          </cell>
          <cell r="E626">
            <v>506.03</v>
          </cell>
        </row>
        <row r="627">
          <cell r="A627" t="str">
            <v>46228Petty Cash</v>
          </cell>
          <cell r="B627" t="str">
            <v>46228Groceries</v>
          </cell>
          <cell r="C627">
            <v>46228</v>
          </cell>
          <cell r="E627">
            <v>24.1</v>
          </cell>
        </row>
        <row r="628">
          <cell r="A628" t="str">
            <v>46228Petty Cash</v>
          </cell>
          <cell r="B628" t="str">
            <v>46228Groceries</v>
          </cell>
          <cell r="C628">
            <v>46228</v>
          </cell>
          <cell r="E628">
            <v>46.7</v>
          </cell>
        </row>
        <row r="629">
          <cell r="A629" t="str">
            <v>46229Petty Cash</v>
          </cell>
          <cell r="B629" t="str">
            <v>46229Groceries</v>
          </cell>
          <cell r="C629">
            <v>46229</v>
          </cell>
          <cell r="E629">
            <v>6</v>
          </cell>
        </row>
        <row r="630">
          <cell r="A630" t="str">
            <v>46229Petty Cash</v>
          </cell>
          <cell r="B630" t="str">
            <v>46229Groceries</v>
          </cell>
          <cell r="C630">
            <v>46229</v>
          </cell>
          <cell r="E630">
            <v>27</v>
          </cell>
        </row>
        <row r="631">
          <cell r="A631" t="str">
            <v>46230Un-Paid</v>
          </cell>
          <cell r="B631" t="str">
            <v>46230Liquor</v>
          </cell>
          <cell r="C631">
            <v>46230</v>
          </cell>
          <cell r="E631">
            <v>2248.94</v>
          </cell>
        </row>
        <row r="632">
          <cell r="A632" t="str">
            <v>46230OCBC Account</v>
          </cell>
          <cell r="B632" t="str">
            <v>46230Expenses</v>
          </cell>
          <cell r="C632">
            <v>46230</v>
          </cell>
          <cell r="E632">
            <v>36.799999999999997</v>
          </cell>
        </row>
        <row r="633">
          <cell r="A633" t="str">
            <v>46230OCBC Account</v>
          </cell>
          <cell r="B633" t="str">
            <v>46230Loan</v>
          </cell>
          <cell r="C633">
            <v>46230</v>
          </cell>
          <cell r="E633">
            <v>2500</v>
          </cell>
        </row>
        <row r="634">
          <cell r="A634" t="str">
            <v>46230Un-Paid</v>
          </cell>
          <cell r="B634" t="str">
            <v>46230Groceries</v>
          </cell>
          <cell r="C634">
            <v>46230</v>
          </cell>
          <cell r="E634">
            <v>121.64</v>
          </cell>
        </row>
        <row r="635">
          <cell r="A635" t="str">
            <v>46231Petty Cash</v>
          </cell>
          <cell r="B635" t="str">
            <v>46231Groceries</v>
          </cell>
          <cell r="C635">
            <v>46231</v>
          </cell>
          <cell r="E635">
            <v>28.88</v>
          </cell>
        </row>
        <row r="636">
          <cell r="A636" t="str">
            <v>46231Un-Paid</v>
          </cell>
          <cell r="B636" t="str">
            <v>46231Packing Items</v>
          </cell>
          <cell r="C636">
            <v>46231</v>
          </cell>
          <cell r="E636">
            <v>272.17</v>
          </cell>
        </row>
        <row r="637">
          <cell r="A637" t="str">
            <v>46230OCBC Account</v>
          </cell>
          <cell r="B637" t="str">
            <v>46230Loan</v>
          </cell>
          <cell r="C637">
            <v>46230</v>
          </cell>
          <cell r="E637">
            <v>2000</v>
          </cell>
        </row>
        <row r="638">
          <cell r="A638" t="str">
            <v xml:space="preserve">46231ashok </v>
          </cell>
          <cell r="B638" t="str">
            <v>46231Groceries</v>
          </cell>
          <cell r="C638">
            <v>46231</v>
          </cell>
          <cell r="E638">
            <v>638.47</v>
          </cell>
        </row>
        <row r="639">
          <cell r="A639" t="str">
            <v>46231Petty Cash</v>
          </cell>
          <cell r="B639" t="str">
            <v>46231Groceries</v>
          </cell>
          <cell r="C639">
            <v>46231</v>
          </cell>
          <cell r="E639">
            <v>122.45</v>
          </cell>
        </row>
        <row r="640">
          <cell r="A640" t="str">
            <v>46233Petty Cash</v>
          </cell>
          <cell r="B640" t="str">
            <v>46233Groceries</v>
          </cell>
          <cell r="C640">
            <v>46233</v>
          </cell>
          <cell r="E640">
            <v>117.18</v>
          </cell>
        </row>
        <row r="641">
          <cell r="A641" t="str">
            <v>46234Petty Cash</v>
          </cell>
          <cell r="B641" t="str">
            <v>46234Milk &amp; Groceries</v>
          </cell>
          <cell r="C641">
            <v>46234</v>
          </cell>
          <cell r="E641">
            <v>74.12</v>
          </cell>
        </row>
        <row r="642">
          <cell r="A642" t="str">
            <v>46234Un-Paid</v>
          </cell>
          <cell r="B642" t="str">
            <v>46234Liquor</v>
          </cell>
          <cell r="C642">
            <v>46234</v>
          </cell>
          <cell r="E642">
            <v>689.97</v>
          </cell>
        </row>
        <row r="643">
          <cell r="A643" t="str">
            <v>46234Un-Paid</v>
          </cell>
          <cell r="B643" t="str">
            <v>46234Meat</v>
          </cell>
          <cell r="C643">
            <v>46234</v>
          </cell>
          <cell r="E643">
            <v>466.39</v>
          </cell>
        </row>
        <row r="644">
          <cell r="C644">
            <v>46234</v>
          </cell>
          <cell r="E644">
            <v>1605.3999999999999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D1676-1A32-4971-A102-10534A1AB3BD}">
  <dimension ref="A1:AS40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" sqref="D2"/>
    </sheetView>
  </sheetViews>
  <sheetFormatPr defaultRowHeight="15" x14ac:dyDescent="0.25"/>
  <cols>
    <col min="1" max="1" width="11.5703125" style="37" bestFit="1" customWidth="1"/>
    <col min="2" max="2" width="10.140625" bestFit="1" customWidth="1"/>
    <col min="3" max="4" width="11.5703125" bestFit="1" customWidth="1"/>
    <col min="5" max="5" width="10.5703125" bestFit="1" customWidth="1"/>
    <col min="6" max="7" width="11.5703125" bestFit="1" customWidth="1"/>
    <col min="8" max="9" width="7.5703125" bestFit="1" customWidth="1"/>
    <col min="10" max="11" width="8.7109375" bestFit="1" customWidth="1"/>
    <col min="14" max="14" width="9.28515625" bestFit="1" customWidth="1"/>
    <col min="15" max="15" width="11.5703125" bestFit="1" customWidth="1"/>
    <col min="16" max="16" width="10.140625" bestFit="1" customWidth="1"/>
    <col min="17" max="17" width="9.140625" bestFit="1" customWidth="1"/>
    <col min="18" max="18" width="12.7109375" bestFit="1" customWidth="1"/>
    <col min="19" max="20" width="12.7109375" customWidth="1"/>
    <col min="21" max="26" width="11.42578125" customWidth="1"/>
    <col min="29" max="29" width="11.28515625" bestFit="1" customWidth="1"/>
    <col min="30" max="30" width="10.140625" bestFit="1" customWidth="1"/>
    <col min="31" max="31" width="10.140625" customWidth="1"/>
    <col min="32" max="32" width="11.28515625" bestFit="1" customWidth="1"/>
    <col min="33" max="33" width="8.42578125" bestFit="1" customWidth="1"/>
    <col min="35" max="35" width="11.42578125" customWidth="1"/>
    <col min="37" max="37" width="10.140625" bestFit="1" customWidth="1"/>
    <col min="38" max="38" width="11.28515625" bestFit="1" customWidth="1"/>
    <col min="39" max="39" width="12" bestFit="1" customWidth="1"/>
    <col min="45" max="45" width="15.5703125" bestFit="1" customWidth="1"/>
  </cols>
  <sheetData>
    <row r="1" spans="1:45" s="32" customFormat="1" ht="38.25" x14ac:dyDescent="0.25">
      <c r="A1" s="35" t="s">
        <v>0</v>
      </c>
      <c r="B1" s="26" t="s">
        <v>1</v>
      </c>
      <c r="C1" s="26" t="s">
        <v>28</v>
      </c>
      <c r="D1" s="26" t="s">
        <v>32</v>
      </c>
      <c r="E1" s="26" t="s">
        <v>31</v>
      </c>
      <c r="F1" s="27" t="s">
        <v>27</v>
      </c>
      <c r="G1" s="27" t="s">
        <v>26</v>
      </c>
      <c r="H1" s="27" t="s">
        <v>2</v>
      </c>
      <c r="I1" s="27" t="s">
        <v>6</v>
      </c>
      <c r="J1" s="27" t="s">
        <v>7</v>
      </c>
      <c r="K1" s="27" t="s">
        <v>54</v>
      </c>
      <c r="L1" s="27" t="s">
        <v>49</v>
      </c>
      <c r="M1" s="27" t="s">
        <v>50</v>
      </c>
      <c r="N1" s="27" t="s">
        <v>51</v>
      </c>
      <c r="O1" s="27" t="s">
        <v>52</v>
      </c>
      <c r="P1" s="27" t="s">
        <v>53</v>
      </c>
      <c r="Q1" s="28" t="s">
        <v>17</v>
      </c>
      <c r="R1" s="33" t="s">
        <v>29</v>
      </c>
      <c r="S1" s="33" t="s">
        <v>41</v>
      </c>
      <c r="T1" s="33" t="s">
        <v>30</v>
      </c>
      <c r="U1" s="30" t="s">
        <v>16</v>
      </c>
      <c r="V1" s="30" t="s">
        <v>34</v>
      </c>
      <c r="W1" s="30" t="s">
        <v>35</v>
      </c>
      <c r="X1" s="30" t="s">
        <v>36</v>
      </c>
      <c r="Y1" s="30" t="s">
        <v>42</v>
      </c>
      <c r="Z1" s="30" t="s">
        <v>37</v>
      </c>
      <c r="AA1" s="30" t="s">
        <v>38</v>
      </c>
      <c r="AB1" s="30" t="s">
        <v>40</v>
      </c>
      <c r="AC1" s="30" t="s">
        <v>39</v>
      </c>
      <c r="AD1" s="31" t="s">
        <v>44</v>
      </c>
      <c r="AE1" s="31" t="s">
        <v>43</v>
      </c>
      <c r="AF1" s="31" t="s">
        <v>47</v>
      </c>
      <c r="AG1" s="31" t="s">
        <v>48</v>
      </c>
      <c r="AH1" s="31" t="s">
        <v>18</v>
      </c>
      <c r="AI1" s="31" t="s">
        <v>19</v>
      </c>
      <c r="AJ1" s="31" t="s">
        <v>17</v>
      </c>
      <c r="AK1" s="31" t="s">
        <v>17</v>
      </c>
      <c r="AL1" s="33" t="s">
        <v>14</v>
      </c>
      <c r="AM1" s="31" t="s">
        <v>15</v>
      </c>
    </row>
    <row r="2" spans="1:45" ht="15.75" x14ac:dyDescent="0.25">
      <c r="A2" s="36">
        <v>46204</v>
      </c>
      <c r="B2" s="2">
        <f>VLOOKUP($A:$A,'[1]July26- Sales'!$A:$AA,3,0)</f>
        <v>137.9</v>
      </c>
      <c r="C2" s="2">
        <f>VLOOKUP($A:$A,'[1]July26- Sales'!$A:$AQ,30,0)</f>
        <v>393.1</v>
      </c>
      <c r="D2" s="2">
        <f>VLOOKUP($A:$A,'[1]July26- Sales'!$A:$AA,15,0)</f>
        <v>1278.9000000000001</v>
      </c>
      <c r="E2" s="2">
        <f>VLOOKUP($A:$A,'[1]July26- Sales'!$A:$AA,12,0)</f>
        <v>144.6</v>
      </c>
      <c r="F2" s="2">
        <f>VLOOKUP($A:$A,'[1]July26- Sales'!$A:$AA,11,0)</f>
        <v>0</v>
      </c>
      <c r="G2" s="2">
        <f>VLOOKUP($A:$A,'[1]July26- Sales'!$A:$AQ,30,0)</f>
        <v>393.1</v>
      </c>
      <c r="H2" s="2" t="e">
        <f>VLOOKUP($A:$A,'[1]June26- Sales'!$A:$Z,18,0)</f>
        <v>#N/A</v>
      </c>
      <c r="I2" s="2">
        <f>VLOOKUP($A:$A,'[1]July26- Sales'!$A:$AA,10,0)</f>
        <v>0</v>
      </c>
      <c r="J2" s="2">
        <f>VLOOKUP($A:$A,'[1]July26- Sales'!$A:$AA,9,0)</f>
        <v>0</v>
      </c>
      <c r="K2" s="2">
        <f>VLOOKUP($A:$A,'[1]July26- Sales'!$A:$AA,11,0)</f>
        <v>0</v>
      </c>
      <c r="L2" s="2">
        <f>VLOOKUP($A:$A,'[1]July26- Sales'!$A:$AA,4,0)</f>
        <v>0</v>
      </c>
      <c r="M2" s="2">
        <f>VLOOKUP($A:$A,'[1]July26- Sales'!$A:$AA,5,0)</f>
        <v>0</v>
      </c>
      <c r="N2" s="2">
        <f>VLOOKUP($A:$A,'[1]July26- Sales'!$A:$AA,6,0)</f>
        <v>0</v>
      </c>
      <c r="O2" s="2">
        <f>VLOOKUP($A:$A,'[1]July26- Sales'!$A:$AA,7,0)</f>
        <v>0</v>
      </c>
      <c r="P2" s="2">
        <f>VLOOKUP($A:$A,'[1]July26- Sales'!$A:$AA,8,0)</f>
        <v>0</v>
      </c>
      <c r="Q2" s="2"/>
      <c r="R2" s="3">
        <f>B2+F2+G2-P2</f>
        <v>531</v>
      </c>
      <c r="S2" s="3">
        <f t="shared" ref="S2:S32" si="0">SUM(B2:D2)</f>
        <v>1809.9</v>
      </c>
      <c r="T2" s="3">
        <f>R2-S2</f>
        <v>-1278.9000000000001</v>
      </c>
      <c r="U2" s="19">
        <f>(SUMIF('[1]Expenes- Delivery Details'!$C:$C,A:A,'[1]Expenes- Delivery Details'!$E:$E))-AD2-AE2-AF2</f>
        <v>112.62000000000171</v>
      </c>
      <c r="V2" s="19">
        <f>SUMIF('[1]Expenes- Delivery Details'!$A:$A,$A2&amp;V$1,'[1]Expenes- Delivery Details'!$E:$E)</f>
        <v>9010.380000000001</v>
      </c>
      <c r="W2" s="19">
        <f>SUMIF('[1]Expenes- Delivery Details'!$A:$A,$A2&amp;W$1,'[1]Expenes- Delivery Details'!$E:$E)</f>
        <v>47.62</v>
      </c>
      <c r="X2" s="19">
        <f>SUMIF('[1]Expenes- Delivery Details'!$A:$A,$A2&amp;X$1,'[1]Expenes- Delivery Details'!$E:$E)</f>
        <v>0</v>
      </c>
      <c r="Y2" s="19">
        <f>SUMIF('[1]Expenes- Delivery Details'!$A:$A,$A2&amp;Y$1,'[1]Expenes- Delivery Details'!$E:$E)</f>
        <v>0</v>
      </c>
      <c r="Z2" s="19">
        <f>SUMIF('[1]Expenes- Delivery Details'!$A:$A,$A2&amp;Z$1,'[1]Expenes- Delivery Details'!$E:$E)</f>
        <v>0</v>
      </c>
      <c r="AA2" s="19">
        <f>SUMIF('[1]Expenes- Delivery Details'!$A:$A,$A2&amp;AA$1,'[1]Expenes- Delivery Details'!$E:$E)</f>
        <v>0</v>
      </c>
      <c r="AB2" s="19"/>
      <c r="AC2" s="19">
        <f>SUM(V2:AB2)-AF2</f>
        <v>5158.0000000000018</v>
      </c>
      <c r="AD2" s="20">
        <f>SUMIF('[1]Expenes- Delivery Details'!$B:$B,$A2&amp;AD$1,'[1]Expenes- Delivery Details'!$E:$E)</f>
        <v>15</v>
      </c>
      <c r="AE2" s="20">
        <f>SUMIF('[1]Expenes- Delivery Details'!$B:$B,$A2&amp;AE$1,'[1]Expenes- Delivery Details'!$E:$E)</f>
        <v>5110.38</v>
      </c>
      <c r="AF2" s="20">
        <f>SUMIF('[1]Expenes- Delivery Details'!$B:$B,$A2&amp;AF$1,'[1]Expenes- Delivery Details'!$E:$E)</f>
        <v>3900</v>
      </c>
      <c r="AG2" s="20">
        <f>SUMIF('[1]Expenes- Delivery Details'!$B:$B,$A2&amp;AG$1,'[1]Expenes- Delivery Details'!$E:$E)</f>
        <v>80</v>
      </c>
      <c r="AH2" s="20"/>
      <c r="AI2" s="20"/>
      <c r="AJ2" s="20"/>
      <c r="AK2" s="20"/>
      <c r="AL2" s="21">
        <f>U2+AD2+AK2+AE2+AB2</f>
        <v>5238.0000000000018</v>
      </c>
      <c r="AM2" s="21">
        <f t="shared" ref="AM2:AM33" si="1">R2-AL2</f>
        <v>-4707.0000000000018</v>
      </c>
    </row>
    <row r="3" spans="1:45" ht="15.75" x14ac:dyDescent="0.25">
      <c r="A3" s="36">
        <v>46205</v>
      </c>
      <c r="B3" s="2">
        <f>VLOOKUP($A:$A,'[1]July26- Sales'!$A:$AA,3,0)</f>
        <v>123.2</v>
      </c>
      <c r="C3" s="2">
        <f>VLOOKUP($A:$A,'[1]July26- Sales'!$A:$AQ,30,0)</f>
        <v>537.29999999999995</v>
      </c>
      <c r="D3" s="2">
        <f>VLOOKUP($A:$A,'[1]July26- Sales'!$A:$AA,15,0)</f>
        <v>946.08</v>
      </c>
      <c r="E3" s="2">
        <f>VLOOKUP($A:$A,'[1]July26- Sales'!$A:$AA,12,0)</f>
        <v>197.7</v>
      </c>
      <c r="F3" s="2">
        <f>VLOOKUP($A:$A,'[1]July26- Sales'!$A:$AA,11,0)</f>
        <v>0</v>
      </c>
      <c r="G3" s="2">
        <f>VLOOKUP($A:$A,'[1]July26- Sales'!$A:$AQ,30,0)</f>
        <v>537.29999999999995</v>
      </c>
      <c r="H3" s="5"/>
      <c r="I3" s="2">
        <f>VLOOKUP($A:$A,'[1]July26- Sales'!$A:$AA,10,0)</f>
        <v>0</v>
      </c>
      <c r="J3" s="2">
        <f>VLOOKUP($A:$A,'[1]July26- Sales'!$A:$AA,9,0)</f>
        <v>0</v>
      </c>
      <c r="K3" s="2">
        <f>VLOOKUP($A:$A,'[1]July26- Sales'!$A:$AA,11,0)</f>
        <v>0</v>
      </c>
      <c r="L3" s="2">
        <f>VLOOKUP($A:$A,'[1]July26- Sales'!$A:$AA,4,0)</f>
        <v>0</v>
      </c>
      <c r="M3" s="2">
        <f>VLOOKUP($A:$A,'[1]July26- Sales'!$A:$AA,5,0)</f>
        <v>0</v>
      </c>
      <c r="N3" s="2">
        <f>VLOOKUP($A:$A,'[1]July26- Sales'!$A:$AA,6,0)</f>
        <v>0</v>
      </c>
      <c r="O3" s="2">
        <f>VLOOKUP($A:$A,'[1]July26- Sales'!$A:$AA,7,0)</f>
        <v>0</v>
      </c>
      <c r="P3" s="2">
        <f>VLOOKUP($A:$A,'[1]July26- Sales'!$A:$AA,8,0)</f>
        <v>0</v>
      </c>
      <c r="Q3" s="8"/>
      <c r="R3" s="3">
        <f t="shared" ref="R3:R32" si="2">B3+F3+G3-P3</f>
        <v>660.5</v>
      </c>
      <c r="S3" s="3">
        <f t="shared" si="0"/>
        <v>1606.58</v>
      </c>
      <c r="T3" s="3">
        <f t="shared" ref="T3:T32" si="3">R3-S3</f>
        <v>-946.07999999999993</v>
      </c>
      <c r="U3" s="19">
        <f>(SUMIF('[1]Expenes- Delivery Details'!$C:$C,A:A,'[1]Expenes- Delivery Details'!$E:$E))-AD3-AE3-AF3</f>
        <v>38.44</v>
      </c>
      <c r="V3" s="19">
        <f>SUMIF('[1]Expenes- Delivery Details'!$A:$A,$A3&amp;V$1,'[1]Expenes- Delivery Details'!$E:$E)</f>
        <v>0</v>
      </c>
      <c r="W3" s="19">
        <f>SUMIF('[1]Expenes- Delivery Details'!$A:$A,$A3&amp;W$1,'[1]Expenes- Delivery Details'!$E:$E)</f>
        <v>38.44</v>
      </c>
      <c r="X3" s="19">
        <f>SUMIF('[1]Expenes- Delivery Details'!$A:$A,$A3&amp;X$1,'[1]Expenes- Delivery Details'!$E:$E)</f>
        <v>0</v>
      </c>
      <c r="Y3" s="19">
        <f>SUMIF('[1]Expenes- Delivery Details'!$A:$A,$A3&amp;Y$1,'[1]Expenes- Delivery Details'!$E:$E)</f>
        <v>0</v>
      </c>
      <c r="Z3" s="19">
        <f>SUMIF('[1]Expenes- Delivery Details'!$A:$A,$A3&amp;Z$1,'[1]Expenes- Delivery Details'!$E:$E)</f>
        <v>0</v>
      </c>
      <c r="AA3" s="19">
        <f>SUMIF('[1]Expenes- Delivery Details'!$A:$A,$A3&amp;AA$1,'[1]Expenes- Delivery Details'!$E:$E)</f>
        <v>0</v>
      </c>
      <c r="AB3" s="19"/>
      <c r="AC3" s="19">
        <f t="shared" ref="AC3:AC32" si="4">SUM(V3:AB3)-AF3</f>
        <v>38.44</v>
      </c>
      <c r="AD3" s="20">
        <f>SUMIF('[1]Expenes- Delivery Details'!$B:$B,$A3&amp;AD$1,'[1]Expenes- Delivery Details'!$E:$E)</f>
        <v>0</v>
      </c>
      <c r="AE3" s="20">
        <f>SUMIF('[1]Expenes- Delivery Details'!$B:$B,$A3&amp;AE$1,'[1]Expenes- Delivery Details'!$E:$E)</f>
        <v>0</v>
      </c>
      <c r="AF3" s="20">
        <f>SUMIF('[1]Expenes- Delivery Details'!$B:$B,$A3&amp;AF$1,'[1]Expenes- Delivery Details'!$E:$E)</f>
        <v>0</v>
      </c>
      <c r="AG3" s="20">
        <f>SUMIF('[1]Expenes- Delivery Details'!$B:$B,$A3&amp;AG$1,'[1]Expenes- Delivery Details'!$E:$E)</f>
        <v>0</v>
      </c>
      <c r="AH3" s="20"/>
      <c r="AI3" s="20"/>
      <c r="AJ3" s="20"/>
      <c r="AK3" s="20"/>
      <c r="AL3" s="21">
        <f t="shared" ref="AL3:AL32" si="5">U3+AD3+AK3+AE3+AB3</f>
        <v>38.44</v>
      </c>
      <c r="AM3" s="21">
        <f t="shared" si="1"/>
        <v>622.05999999999995</v>
      </c>
      <c r="AS3" s="41" t="s">
        <v>34</v>
      </c>
    </row>
    <row r="4" spans="1:45" ht="15.75" x14ac:dyDescent="0.25">
      <c r="A4" s="36">
        <v>46206</v>
      </c>
      <c r="B4" s="2">
        <f>VLOOKUP($A:$A,'[1]July26- Sales'!$A:$AA,3,0)</f>
        <v>103.8</v>
      </c>
      <c r="C4" s="2">
        <f>VLOOKUP($A:$A,'[1]July26- Sales'!$A:$AQ,30,0)</f>
        <v>568.90000000000009</v>
      </c>
      <c r="D4" s="2">
        <f>VLOOKUP($A:$A,'[1]July26- Sales'!$A:$AA,15,0)</f>
        <v>1288.7</v>
      </c>
      <c r="E4" s="2">
        <f>VLOOKUP($A:$A,'[1]July26- Sales'!$A:$AA,12,0)</f>
        <v>238.3</v>
      </c>
      <c r="F4" s="2">
        <f>VLOOKUP($A:$A,'[1]July26- Sales'!$A:$AA,11,0)</f>
        <v>0</v>
      </c>
      <c r="G4" s="2">
        <f>VLOOKUP($A:$A,'[1]July26- Sales'!$A:$AQ,30,0)</f>
        <v>568.90000000000009</v>
      </c>
      <c r="H4" s="5"/>
      <c r="I4" s="2">
        <f>VLOOKUP($A:$A,'[1]July26- Sales'!$A:$AA,10,0)</f>
        <v>0</v>
      </c>
      <c r="J4" s="2">
        <f>VLOOKUP($A:$A,'[1]July26- Sales'!$A:$AA,9,0)</f>
        <v>0</v>
      </c>
      <c r="K4" s="2">
        <f>VLOOKUP($A:$A,'[1]July26- Sales'!$A:$AA,11,0)</f>
        <v>0</v>
      </c>
      <c r="L4" s="2">
        <f>VLOOKUP($A:$A,'[1]July26- Sales'!$A:$AA,4,0)</f>
        <v>0</v>
      </c>
      <c r="M4" s="2">
        <f>VLOOKUP($A:$A,'[1]July26- Sales'!$A:$AA,5,0)</f>
        <v>0</v>
      </c>
      <c r="N4" s="2">
        <f>VLOOKUP($A:$A,'[1]July26- Sales'!$A:$AA,6,0)</f>
        <v>0</v>
      </c>
      <c r="O4" s="2">
        <f>VLOOKUP($A:$A,'[1]July26- Sales'!$A:$AA,7,0)</f>
        <v>0</v>
      </c>
      <c r="P4" s="2">
        <f>VLOOKUP($A:$A,'[1]July26- Sales'!$A:$AA,8,0)</f>
        <v>0</v>
      </c>
      <c r="Q4" s="8"/>
      <c r="R4" s="3">
        <f>B4+F4+G4-P4</f>
        <v>672.7</v>
      </c>
      <c r="S4" s="3">
        <f t="shared" si="0"/>
        <v>1961.4</v>
      </c>
      <c r="T4" s="3">
        <f t="shared" si="3"/>
        <v>-1288.7</v>
      </c>
      <c r="U4" s="19">
        <f>(SUMIF('[1]Expenes- Delivery Details'!$C:$C,A:A,'[1]Expenes- Delivery Details'!$E:$E))-AD4-AE4-AF4</f>
        <v>469.9</v>
      </c>
      <c r="V4" s="19">
        <f>SUMIF('[1]Expenes- Delivery Details'!$A:$A,$A4&amp;V$1,'[1]Expenes- Delivery Details'!$E:$E)</f>
        <v>300</v>
      </c>
      <c r="W4" s="19">
        <f>SUMIF('[1]Expenes- Delivery Details'!$A:$A,$A4&amp;W$1,'[1]Expenes- Delivery Details'!$E:$E)</f>
        <v>124.9</v>
      </c>
      <c r="X4" s="19">
        <f>SUMIF('[1]Expenes- Delivery Details'!$A:$A,$A4&amp;X$1,'[1]Expenes- Delivery Details'!$E:$E)</f>
        <v>0</v>
      </c>
      <c r="Y4" s="19">
        <f>SUMIF('[1]Expenes- Delivery Details'!$A:$A,$A4&amp;Y$1,'[1]Expenes- Delivery Details'!$E:$E)</f>
        <v>0</v>
      </c>
      <c r="Z4" s="19">
        <f>SUMIF('[1]Expenes- Delivery Details'!$A:$A,$A4&amp;Z$1,'[1]Expenes- Delivery Details'!$E:$E)</f>
        <v>0</v>
      </c>
      <c r="AA4" s="19">
        <f>SUMIF('[1]Expenes- Delivery Details'!$A:$A,$A4&amp;AA$1,'[1]Expenes- Delivery Details'!$E:$E)</f>
        <v>0</v>
      </c>
      <c r="AB4" s="19"/>
      <c r="AC4" s="19">
        <f t="shared" si="4"/>
        <v>424.9</v>
      </c>
      <c r="AD4" s="20">
        <f>SUMIF('[1]Expenes- Delivery Details'!$B:$B,$A4&amp;AD$1,'[1]Expenes- Delivery Details'!$E:$E)</f>
        <v>19</v>
      </c>
      <c r="AE4" s="20">
        <f>SUMIF('[1]Expenes- Delivery Details'!$B:$B,$A4&amp;AE$1,'[1]Expenes- Delivery Details'!$E:$E)</f>
        <v>0</v>
      </c>
      <c r="AF4" s="20">
        <f>SUMIF('[1]Expenes- Delivery Details'!$B:$B,$A4&amp;AF$1,'[1]Expenes- Delivery Details'!$E:$E)</f>
        <v>0</v>
      </c>
      <c r="AG4" s="20">
        <f>SUMIF('[1]Expenes- Delivery Details'!$B:$B,$A4&amp;AG$1,'[1]Expenes- Delivery Details'!$E:$E)</f>
        <v>0</v>
      </c>
      <c r="AH4" s="20"/>
      <c r="AI4" s="20"/>
      <c r="AJ4" s="20"/>
      <c r="AK4" s="20"/>
      <c r="AL4" s="21">
        <f t="shared" si="5"/>
        <v>488.9</v>
      </c>
      <c r="AM4" s="21">
        <f t="shared" si="1"/>
        <v>183.80000000000007</v>
      </c>
      <c r="AS4" s="41" t="s">
        <v>35</v>
      </c>
    </row>
    <row r="5" spans="1:45" ht="15.75" x14ac:dyDescent="0.25">
      <c r="A5" s="36">
        <v>46207</v>
      </c>
      <c r="B5" s="2">
        <f>VLOOKUP($A:$A,'[1]July26- Sales'!$A:$AA,3,0)</f>
        <v>0</v>
      </c>
      <c r="C5" s="2">
        <f>VLOOKUP($A:$A,'[1]July26- Sales'!$A:$AQ,30,0)</f>
        <v>0</v>
      </c>
      <c r="D5" s="2">
        <f>VLOOKUP($A:$A,'[1]July26- Sales'!$A:$AA,15,0)</f>
        <v>0</v>
      </c>
      <c r="E5" s="2">
        <f>VLOOKUP($A:$A,'[1]July26- Sales'!$A:$AA,12,0)</f>
        <v>0</v>
      </c>
      <c r="F5" s="2">
        <f>VLOOKUP($A:$A,'[1]July26- Sales'!$A:$AA,11,0)</f>
        <v>0</v>
      </c>
      <c r="G5" s="2">
        <f>VLOOKUP($A:$A,'[1]July26- Sales'!$A:$AQ,30,0)</f>
        <v>0</v>
      </c>
      <c r="H5" s="5"/>
      <c r="I5" s="2">
        <f>VLOOKUP($A:$A,'[1]July26- Sales'!$A:$AA,10,0)</f>
        <v>0</v>
      </c>
      <c r="J5" s="2">
        <f>VLOOKUP($A:$A,'[1]July26- Sales'!$A:$AA,9,0)</f>
        <v>0</v>
      </c>
      <c r="K5" s="2">
        <f>VLOOKUP($A:$A,'[1]July26- Sales'!$A:$AA,11,0)</f>
        <v>0</v>
      </c>
      <c r="L5" s="2">
        <f>VLOOKUP($A:$A,'[1]July26- Sales'!$A:$AA,4,0)</f>
        <v>0</v>
      </c>
      <c r="M5" s="2">
        <f>VLOOKUP($A:$A,'[1]July26- Sales'!$A:$AA,5,0)</f>
        <v>0</v>
      </c>
      <c r="N5" s="2">
        <f>VLOOKUP($A:$A,'[1]July26- Sales'!$A:$AA,6,0)</f>
        <v>0</v>
      </c>
      <c r="O5" s="2">
        <f>VLOOKUP($A:$A,'[1]July26- Sales'!$A:$AA,7,0)</f>
        <v>0</v>
      </c>
      <c r="P5" s="2">
        <f>VLOOKUP($A:$A,'[1]July26- Sales'!$A:$AA,8,0)</f>
        <v>0</v>
      </c>
      <c r="Q5" s="8"/>
      <c r="R5" s="3">
        <f t="shared" si="2"/>
        <v>0</v>
      </c>
      <c r="S5" s="3">
        <f t="shared" si="0"/>
        <v>0</v>
      </c>
      <c r="T5" s="3">
        <f t="shared" si="3"/>
        <v>0</v>
      </c>
      <c r="U5" s="19">
        <f>(SUMIF('[1]Expenes- Delivery Details'!$C:$C,A:A,'[1]Expenes- Delivery Details'!$E:$E))-AD5-AE5-AF5</f>
        <v>438.75</v>
      </c>
      <c r="V5" s="19">
        <f>SUMIF('[1]Expenes- Delivery Details'!$A:$A,$A5&amp;V$1,'[1]Expenes- Delivery Details'!$E:$E)</f>
        <v>0</v>
      </c>
      <c r="W5" s="19">
        <f>SUMIF('[1]Expenes- Delivery Details'!$A:$A,$A5&amp;W$1,'[1]Expenes- Delivery Details'!$E:$E)</f>
        <v>138.55000000000001</v>
      </c>
      <c r="X5" s="19">
        <f>SUMIF('[1]Expenes- Delivery Details'!$A:$A,$A5&amp;X$1,'[1]Expenes- Delivery Details'!$E:$E)</f>
        <v>0</v>
      </c>
      <c r="Y5" s="19">
        <f>SUMIF('[1]Expenes- Delivery Details'!$A:$A,$A5&amp;Y$1,'[1]Expenes- Delivery Details'!$E:$E)</f>
        <v>0</v>
      </c>
      <c r="Z5" s="19">
        <f>SUMIF('[1]Expenes- Delivery Details'!$A:$A,$A5&amp;Z$1,'[1]Expenes- Delivery Details'!$E:$E)</f>
        <v>0</v>
      </c>
      <c r="AA5" s="19">
        <f>SUMIF('[1]Expenes- Delivery Details'!$A:$A,$A5&amp;AA$1,'[1]Expenes- Delivery Details'!$E:$E)</f>
        <v>0</v>
      </c>
      <c r="AB5" s="19"/>
      <c r="AC5" s="19">
        <f t="shared" si="4"/>
        <v>138.55000000000001</v>
      </c>
      <c r="AD5" s="20">
        <f>SUMIF('[1]Expenes- Delivery Details'!$B:$B,$A5&amp;AD$1,'[1]Expenes- Delivery Details'!$E:$E)</f>
        <v>0</v>
      </c>
      <c r="AE5" s="20">
        <f>SUMIF('[1]Expenes- Delivery Details'!$B:$B,$A5&amp;AE$1,'[1]Expenes- Delivery Details'!$E:$E)</f>
        <v>0</v>
      </c>
      <c r="AF5" s="20">
        <f>SUMIF('[1]Expenes- Delivery Details'!$B:$B,$A5&amp;AF$1,'[1]Expenes- Delivery Details'!$E:$E)</f>
        <v>0</v>
      </c>
      <c r="AG5" s="20">
        <f>SUMIF('[1]Expenes- Delivery Details'!$B:$B,$A5&amp;AG$1,'[1]Expenes- Delivery Details'!$E:$E)</f>
        <v>0</v>
      </c>
      <c r="AH5" s="20"/>
      <c r="AI5" s="20"/>
      <c r="AJ5" s="20"/>
      <c r="AK5" s="20"/>
      <c r="AL5" s="21">
        <f t="shared" si="5"/>
        <v>438.75</v>
      </c>
      <c r="AM5" s="21">
        <f t="shared" si="1"/>
        <v>-438.75</v>
      </c>
      <c r="AS5" s="41" t="s">
        <v>36</v>
      </c>
    </row>
    <row r="6" spans="1:45" ht="15.75" x14ac:dyDescent="0.25">
      <c r="A6" s="36">
        <v>46208</v>
      </c>
      <c r="B6" s="2">
        <f>VLOOKUP($A:$A,'[1]July26- Sales'!$A:$AA,3,0)</f>
        <v>10</v>
      </c>
      <c r="C6" s="2">
        <f>VLOOKUP($A:$A,'[1]July26- Sales'!$A:$AQ,30,0)</f>
        <v>73.8</v>
      </c>
      <c r="D6" s="2">
        <f>VLOOKUP($A:$A,'[1]July26- Sales'!$A:$AA,15,0)</f>
        <v>223.3</v>
      </c>
      <c r="E6" s="2">
        <f>VLOOKUP($A:$A,'[1]July26- Sales'!$A:$AA,12,0)</f>
        <v>73.8</v>
      </c>
      <c r="F6" s="2">
        <f>VLOOKUP($A:$A,'[1]July26- Sales'!$A:$AA,11,0)</f>
        <v>0</v>
      </c>
      <c r="G6" s="2">
        <f>VLOOKUP($A:$A,'[1]July26- Sales'!$A:$AQ,30,0)</f>
        <v>73.8</v>
      </c>
      <c r="H6" s="5"/>
      <c r="I6" s="2">
        <f>VLOOKUP($A:$A,'[1]July26- Sales'!$A:$AA,10,0)</f>
        <v>0</v>
      </c>
      <c r="J6" s="2">
        <f>VLOOKUP($A:$A,'[1]July26- Sales'!$A:$AA,9,0)</f>
        <v>0</v>
      </c>
      <c r="K6" s="2">
        <f>VLOOKUP($A:$A,'[1]July26- Sales'!$A:$AA,11,0)</f>
        <v>0</v>
      </c>
      <c r="L6" s="2">
        <f>VLOOKUP($A:$A,'[1]July26- Sales'!$A:$AA,4,0)</f>
        <v>0</v>
      </c>
      <c r="M6" s="2">
        <f>VLOOKUP($A:$A,'[1]July26- Sales'!$A:$AA,5,0)</f>
        <v>0</v>
      </c>
      <c r="N6" s="2">
        <f>VLOOKUP($A:$A,'[1]July26- Sales'!$A:$AA,6,0)</f>
        <v>0</v>
      </c>
      <c r="O6" s="2">
        <f>VLOOKUP($A:$A,'[1]July26- Sales'!$A:$AA,7,0)</f>
        <v>0</v>
      </c>
      <c r="P6" s="2">
        <f>VLOOKUP($A:$A,'[1]July26- Sales'!$A:$AA,8,0)</f>
        <v>0</v>
      </c>
      <c r="Q6" s="8"/>
      <c r="R6" s="3">
        <f t="shared" si="2"/>
        <v>83.8</v>
      </c>
      <c r="S6" s="3">
        <f t="shared" si="0"/>
        <v>307.10000000000002</v>
      </c>
      <c r="T6" s="3">
        <f t="shared" si="3"/>
        <v>-223.3</v>
      </c>
      <c r="U6" s="19">
        <f>(SUMIF('[1]Expenes- Delivery Details'!$C:$C,A:A,'[1]Expenes- Delivery Details'!$E:$E))-AD6-AE6-AF6</f>
        <v>107.75</v>
      </c>
      <c r="V6" s="19">
        <f>SUMIF('[1]Expenes- Delivery Details'!$A:$A,$A6&amp;V$1,'[1]Expenes- Delivery Details'!$E:$E)</f>
        <v>0</v>
      </c>
      <c r="W6" s="19">
        <f>SUMIF('[1]Expenes- Delivery Details'!$A:$A,$A6&amp;W$1,'[1]Expenes- Delivery Details'!$E:$E)</f>
        <v>227.75</v>
      </c>
      <c r="X6" s="19">
        <f>SUMIF('[1]Expenes- Delivery Details'!$A:$A,$A6&amp;X$1,'[1]Expenes- Delivery Details'!$E:$E)</f>
        <v>0</v>
      </c>
      <c r="Y6" s="19">
        <f>SUMIF('[1]Expenes- Delivery Details'!$A:$A,$A6&amp;Y$1,'[1]Expenes- Delivery Details'!$E:$E)</f>
        <v>0</v>
      </c>
      <c r="Z6" s="19">
        <f>SUMIF('[1]Expenes- Delivery Details'!$A:$A,$A6&amp;Z$1,'[1]Expenes- Delivery Details'!$E:$E)</f>
        <v>0</v>
      </c>
      <c r="AA6" s="19">
        <f>SUMIF('[1]Expenes- Delivery Details'!$A:$A,$A6&amp;AA$1,'[1]Expenes- Delivery Details'!$E:$E)</f>
        <v>0</v>
      </c>
      <c r="AB6" s="19"/>
      <c r="AC6" s="19">
        <f t="shared" si="4"/>
        <v>227.75</v>
      </c>
      <c r="AD6" s="20">
        <f>SUMIF('[1]Expenes- Delivery Details'!$B:$B,$A6&amp;AD$1,'[1]Expenes- Delivery Details'!$E:$E)</f>
        <v>190</v>
      </c>
      <c r="AE6" s="20">
        <f>SUMIF('[1]Expenes- Delivery Details'!$B:$B,$A6&amp;AE$1,'[1]Expenes- Delivery Details'!$E:$E)</f>
        <v>0</v>
      </c>
      <c r="AF6" s="20">
        <f>SUMIF('[1]Expenes- Delivery Details'!$B:$B,$A6&amp;AF$1,'[1]Expenes- Delivery Details'!$E:$E)</f>
        <v>0</v>
      </c>
      <c r="AG6" s="20">
        <f>SUMIF('[1]Expenes- Delivery Details'!$B:$B,$A6&amp;AG$1,'[1]Expenes- Delivery Details'!$E:$E)</f>
        <v>0</v>
      </c>
      <c r="AH6" s="22"/>
      <c r="AI6" s="20"/>
      <c r="AJ6" s="20"/>
      <c r="AK6" s="20"/>
      <c r="AL6" s="21">
        <f t="shared" si="5"/>
        <v>297.75</v>
      </c>
      <c r="AM6" s="21">
        <f t="shared" si="1"/>
        <v>-213.95</v>
      </c>
      <c r="AS6" s="41" t="s">
        <v>37</v>
      </c>
    </row>
    <row r="7" spans="1:45" ht="15.75" x14ac:dyDescent="0.25">
      <c r="A7" s="36">
        <v>46209</v>
      </c>
      <c r="B7" s="2">
        <f>VLOOKUP($A:$A,'[1]July26- Sales'!$A:$AA,3,0)</f>
        <v>122.6</v>
      </c>
      <c r="C7" s="2">
        <f>VLOOKUP($A:$A,'[1]July26- Sales'!$A:$AQ,30,0)</f>
        <v>41</v>
      </c>
      <c r="D7" s="2">
        <f>VLOOKUP($A:$A,'[1]July26- Sales'!$A:$AA,15,0)</f>
        <v>931.4</v>
      </c>
      <c r="E7" s="2">
        <f>VLOOKUP($A:$A,'[1]July26- Sales'!$A:$AA,12,0)</f>
        <v>41</v>
      </c>
      <c r="F7" s="2">
        <f>VLOOKUP($A:$A,'[1]July26- Sales'!$A:$AA,11,0)</f>
        <v>0</v>
      </c>
      <c r="G7" s="2">
        <f>VLOOKUP($A:$A,'[1]July26- Sales'!$A:$AQ,30,0)</f>
        <v>41</v>
      </c>
      <c r="H7" s="5"/>
      <c r="I7" s="2">
        <f>VLOOKUP($A:$A,'[1]July26- Sales'!$A:$AA,10,0)</f>
        <v>0</v>
      </c>
      <c r="J7" s="2">
        <f>VLOOKUP($A:$A,'[1]July26- Sales'!$A:$AA,9,0)</f>
        <v>0</v>
      </c>
      <c r="K7" s="2">
        <f>VLOOKUP($A:$A,'[1]July26- Sales'!$A:$AA,11,0)</f>
        <v>0</v>
      </c>
      <c r="L7" s="2">
        <f>VLOOKUP($A:$A,'[1]July26- Sales'!$A:$AA,4,0)</f>
        <v>0</v>
      </c>
      <c r="M7" s="2">
        <f>VLOOKUP($A:$A,'[1]July26- Sales'!$A:$AA,5,0)</f>
        <v>0</v>
      </c>
      <c r="N7" s="2">
        <f>VLOOKUP($A:$A,'[1]July26- Sales'!$A:$AA,6,0)</f>
        <v>0</v>
      </c>
      <c r="O7" s="2">
        <f>VLOOKUP($A:$A,'[1]July26- Sales'!$A:$AA,7,0)</f>
        <v>0</v>
      </c>
      <c r="P7" s="2">
        <f>VLOOKUP($A:$A,'[1]July26- Sales'!$A:$AA,8,0)</f>
        <v>0</v>
      </c>
      <c r="Q7" s="8"/>
      <c r="R7" s="3">
        <f t="shared" si="2"/>
        <v>163.6</v>
      </c>
      <c r="S7" s="3">
        <f t="shared" si="0"/>
        <v>1095</v>
      </c>
      <c r="T7" s="3">
        <f t="shared" si="3"/>
        <v>-931.4</v>
      </c>
      <c r="U7" s="19">
        <f>(SUMIF('[1]Expenes- Delivery Details'!$C:$C,A:A,'[1]Expenes- Delivery Details'!$E:$E))-AD7-AE7-AF7</f>
        <v>1056.0199999999995</v>
      </c>
      <c r="V7" s="19">
        <f>SUMIF('[1]Expenes- Delivery Details'!$A:$A,$A7&amp;V$1,'[1]Expenes- Delivery Details'!$E:$E)</f>
        <v>4555.04</v>
      </c>
      <c r="W7" s="19">
        <f>SUMIF('[1]Expenes- Delivery Details'!$A:$A,$A7&amp;W$1,'[1]Expenes- Delivery Details'!$E:$E)</f>
        <v>129.38</v>
      </c>
      <c r="X7" s="19">
        <f>SUMIF('[1]Expenes- Delivery Details'!$A:$A,$A7&amp;X$1,'[1]Expenes- Delivery Details'!$E:$E)</f>
        <v>0</v>
      </c>
      <c r="Y7" s="19">
        <f>SUMIF('[1]Expenes- Delivery Details'!$A:$A,$A7&amp;Y$1,'[1]Expenes- Delivery Details'!$E:$E)</f>
        <v>0</v>
      </c>
      <c r="Z7" s="19">
        <f>SUMIF('[1]Expenes- Delivery Details'!$A:$A,$A7&amp;Z$1,'[1]Expenes- Delivery Details'!$E:$E)</f>
        <v>111.6</v>
      </c>
      <c r="AA7" s="19">
        <f>SUMIF('[1]Expenes- Delivery Details'!$A:$A,$A7&amp;AA$1,'[1]Expenes- Delivery Details'!$E:$E)</f>
        <v>0</v>
      </c>
      <c r="AB7" s="19"/>
      <c r="AC7" s="19">
        <f t="shared" si="4"/>
        <v>4796.0200000000004</v>
      </c>
      <c r="AD7" s="20">
        <f>SUMIF('[1]Expenes- Delivery Details'!$B:$B,$A7&amp;AD$1,'[1]Expenes- Delivery Details'!$E:$E)</f>
        <v>3740</v>
      </c>
      <c r="AE7" s="20">
        <f>SUMIF('[1]Expenes- Delivery Details'!$B:$B,$A7&amp;AE$1,'[1]Expenes- Delivery Details'!$E:$E)</f>
        <v>0</v>
      </c>
      <c r="AF7" s="20">
        <f>SUMIF('[1]Expenes- Delivery Details'!$B:$B,$A7&amp;AF$1,'[1]Expenes- Delivery Details'!$E:$E)</f>
        <v>0</v>
      </c>
      <c r="AG7" s="20">
        <f>SUMIF('[1]Expenes- Delivery Details'!$B:$B,$A7&amp;AG$1,'[1]Expenes- Delivery Details'!$E:$E)</f>
        <v>0</v>
      </c>
      <c r="AH7" s="22"/>
      <c r="AI7" s="22"/>
      <c r="AJ7" s="22"/>
      <c r="AK7" s="22"/>
      <c r="AL7" s="21">
        <f t="shared" si="5"/>
        <v>4796.0199999999995</v>
      </c>
      <c r="AM7" s="21">
        <f t="shared" si="1"/>
        <v>-4632.4199999999992</v>
      </c>
      <c r="AS7" s="41" t="s">
        <v>38</v>
      </c>
    </row>
    <row r="8" spans="1:45" ht="15.75" x14ac:dyDescent="0.25">
      <c r="A8" s="36">
        <v>46210</v>
      </c>
      <c r="B8" s="2">
        <f>VLOOKUP($A:$A,'[1]July26- Sales'!$A:$AA,3,0)</f>
        <v>147.80000000000001</v>
      </c>
      <c r="C8" s="2">
        <f>VLOOKUP($A:$A,'[1]July26- Sales'!$A:$AQ,30,0)</f>
        <v>214.3</v>
      </c>
      <c r="D8" s="2">
        <f>VLOOKUP($A:$A,'[1]July26- Sales'!$A:$AA,15,0)</f>
        <v>1100.95</v>
      </c>
      <c r="E8" s="2">
        <f>VLOOKUP($A:$A,'[1]July26- Sales'!$A:$AA,12,0)</f>
        <v>156.5</v>
      </c>
      <c r="F8" s="2">
        <f>VLOOKUP($A:$A,'[1]July26- Sales'!$A:$AA,11,0)</f>
        <v>0</v>
      </c>
      <c r="G8" s="2">
        <f>VLOOKUP($A:$A,'[1]July26- Sales'!$A:$AQ,30,0)</f>
        <v>214.3</v>
      </c>
      <c r="H8" s="7"/>
      <c r="I8" s="2">
        <f>VLOOKUP($A:$A,'[1]July26- Sales'!$A:$AA,10,0)</f>
        <v>0</v>
      </c>
      <c r="J8" s="2">
        <f>VLOOKUP($A:$A,'[1]July26- Sales'!$A:$AA,9,0)</f>
        <v>0</v>
      </c>
      <c r="K8" s="2">
        <f>VLOOKUP($A:$A,'[1]July26- Sales'!$A:$AA,11,0)</f>
        <v>0</v>
      </c>
      <c r="L8" s="2">
        <f>VLOOKUP($A:$A,'[1]July26- Sales'!$A:$AA,4,0)</f>
        <v>0</v>
      </c>
      <c r="M8" s="2">
        <f>VLOOKUP($A:$A,'[1]July26- Sales'!$A:$AA,5,0)</f>
        <v>0</v>
      </c>
      <c r="N8" s="2">
        <f>VLOOKUP($A:$A,'[1]July26- Sales'!$A:$AA,6,0)</f>
        <v>0</v>
      </c>
      <c r="O8" s="2">
        <f>VLOOKUP($A:$A,'[1]July26- Sales'!$A:$AA,7,0)</f>
        <v>0</v>
      </c>
      <c r="P8" s="2">
        <f>VLOOKUP($A:$A,'[1]July26- Sales'!$A:$AA,8,0)</f>
        <v>0</v>
      </c>
      <c r="Q8" s="8"/>
      <c r="R8" s="3">
        <f t="shared" si="2"/>
        <v>362.1</v>
      </c>
      <c r="S8" s="3">
        <f t="shared" si="0"/>
        <v>1463.0500000000002</v>
      </c>
      <c r="T8" s="3">
        <f t="shared" si="3"/>
        <v>-1100.9500000000003</v>
      </c>
      <c r="U8" s="19">
        <f>(SUMIF('[1]Expenes- Delivery Details'!$C:$C,A:A,'[1]Expenes- Delivery Details'!$E:$E))-AD8-AE8-AF8</f>
        <v>54.28</v>
      </c>
      <c r="V8" s="19">
        <f>SUMIF('[1]Expenes- Delivery Details'!$A:$A,$A8&amp;V$1,'[1]Expenes- Delivery Details'!$E:$E)</f>
        <v>0</v>
      </c>
      <c r="W8" s="19">
        <f>SUMIF('[1]Expenes- Delivery Details'!$A:$A,$A8&amp;W$1,'[1]Expenes- Delivery Details'!$E:$E)</f>
        <v>54.28</v>
      </c>
      <c r="X8" s="19">
        <f>SUMIF('[1]Expenes- Delivery Details'!$A:$A,$A8&amp;X$1,'[1]Expenes- Delivery Details'!$E:$E)</f>
        <v>0</v>
      </c>
      <c r="Y8" s="19">
        <f>SUMIF('[1]Expenes- Delivery Details'!$A:$A,$A8&amp;Y$1,'[1]Expenes- Delivery Details'!$E:$E)</f>
        <v>0</v>
      </c>
      <c r="Z8" s="19">
        <f>SUMIF('[1]Expenes- Delivery Details'!$A:$A,$A8&amp;Z$1,'[1]Expenes- Delivery Details'!$E:$E)</f>
        <v>0</v>
      </c>
      <c r="AA8" s="19">
        <f>SUMIF('[1]Expenes- Delivery Details'!$A:$A,$A8&amp;AA$1,'[1]Expenes- Delivery Details'!$E:$E)</f>
        <v>0</v>
      </c>
      <c r="AB8" s="19"/>
      <c r="AC8" s="19">
        <f t="shared" si="4"/>
        <v>54.28</v>
      </c>
      <c r="AD8" s="20">
        <f>SUMIF('[1]Expenes- Delivery Details'!$B:$B,$A8&amp;AD$1,'[1]Expenes- Delivery Details'!$E:$E)</f>
        <v>0</v>
      </c>
      <c r="AE8" s="20">
        <f>SUMIF('[1]Expenes- Delivery Details'!$B:$B,$A8&amp;AE$1,'[1]Expenes- Delivery Details'!$E:$E)</f>
        <v>0</v>
      </c>
      <c r="AF8" s="20">
        <f>SUMIF('[1]Expenes- Delivery Details'!$B:$B,$A8&amp;AF$1,'[1]Expenes- Delivery Details'!$E:$E)</f>
        <v>0</v>
      </c>
      <c r="AG8" s="20">
        <f>SUMIF('[1]Expenes- Delivery Details'!$B:$B,$A8&amp;AG$1,'[1]Expenes- Delivery Details'!$E:$E)</f>
        <v>0</v>
      </c>
      <c r="AH8" s="24"/>
      <c r="AI8" s="23"/>
      <c r="AJ8" s="23"/>
      <c r="AK8" s="23"/>
      <c r="AL8" s="21">
        <f t="shared" si="5"/>
        <v>54.28</v>
      </c>
      <c r="AM8" s="21">
        <f t="shared" si="1"/>
        <v>307.82000000000005</v>
      </c>
      <c r="AS8" s="42"/>
    </row>
    <row r="9" spans="1:45" ht="15.75" x14ac:dyDescent="0.25">
      <c r="A9" s="36">
        <v>46211</v>
      </c>
      <c r="B9" s="2">
        <f>VLOOKUP($A:$A,'[1]July26- Sales'!$A:$AA,3,0)</f>
        <v>138.80000000000001</v>
      </c>
      <c r="C9" s="2">
        <f>VLOOKUP($A:$A,'[1]July26- Sales'!$A:$AQ,30,0)</f>
        <v>406.2</v>
      </c>
      <c r="D9" s="2">
        <f>VLOOKUP($A:$A,'[1]July26- Sales'!$A:$AA,15,0)</f>
        <v>1028.6500000000001</v>
      </c>
      <c r="E9" s="2">
        <f>VLOOKUP($A:$A,'[1]July26- Sales'!$A:$AA,12,0)</f>
        <v>148.80000000000001</v>
      </c>
      <c r="F9" s="2">
        <f>VLOOKUP($A:$A,'[1]July26- Sales'!$A:$AA,11,0)</f>
        <v>0</v>
      </c>
      <c r="G9" s="2">
        <f>VLOOKUP($A:$A,'[1]July26- Sales'!$A:$AQ,30,0)</f>
        <v>406.2</v>
      </c>
      <c r="H9" s="7"/>
      <c r="I9" s="2">
        <f>VLOOKUP($A:$A,'[1]July26- Sales'!$A:$AA,10,0)</f>
        <v>0</v>
      </c>
      <c r="J9" s="2">
        <f>VLOOKUP($A:$A,'[1]July26- Sales'!$A:$AA,9,0)</f>
        <v>0</v>
      </c>
      <c r="K9" s="2">
        <f>VLOOKUP($A:$A,'[1]July26- Sales'!$A:$AA,11,0)</f>
        <v>0</v>
      </c>
      <c r="L9" s="2">
        <f>VLOOKUP($A:$A,'[1]July26- Sales'!$A:$AA,4,0)</f>
        <v>0</v>
      </c>
      <c r="M9" s="2">
        <f>VLOOKUP($A:$A,'[1]July26- Sales'!$A:$AA,5,0)</f>
        <v>0</v>
      </c>
      <c r="N9" s="2">
        <f>VLOOKUP($A:$A,'[1]July26- Sales'!$A:$AA,6,0)</f>
        <v>0</v>
      </c>
      <c r="O9" s="2">
        <f>VLOOKUP($A:$A,'[1]July26- Sales'!$A:$AA,7,0)</f>
        <v>0</v>
      </c>
      <c r="P9" s="2">
        <f>VLOOKUP($A:$A,'[1]July26- Sales'!$A:$AA,8,0)</f>
        <v>0</v>
      </c>
      <c r="Q9" s="8"/>
      <c r="R9" s="3">
        <f t="shared" si="2"/>
        <v>545</v>
      </c>
      <c r="S9" s="3">
        <f t="shared" si="0"/>
        <v>1573.65</v>
      </c>
      <c r="T9" s="3">
        <f t="shared" si="3"/>
        <v>-1028.6500000000001</v>
      </c>
      <c r="U9" s="19">
        <f>(SUMIF('[1]Expenes- Delivery Details'!$C:$C,A:A,'[1]Expenes- Delivery Details'!$E:$E))-AD9-AE9-AF9</f>
        <v>360.44</v>
      </c>
      <c r="V9" s="19">
        <f>SUMIF('[1]Expenes- Delivery Details'!$A:$A,$A9&amp;V$1,'[1]Expenes- Delivery Details'!$E:$E)</f>
        <v>0</v>
      </c>
      <c r="W9" s="19">
        <f>SUMIF('[1]Expenes- Delivery Details'!$A:$A,$A9&amp;W$1,'[1]Expenes- Delivery Details'!$E:$E)</f>
        <v>251.44</v>
      </c>
      <c r="X9" s="19">
        <f>SUMIF('[1]Expenes- Delivery Details'!$A:$A,$A9&amp;X$1,'[1]Expenes- Delivery Details'!$E:$E)</f>
        <v>0</v>
      </c>
      <c r="Y9" s="19">
        <f>SUMIF('[1]Expenes- Delivery Details'!$A:$A,$A9&amp;Y$1,'[1]Expenes- Delivery Details'!$E:$E)</f>
        <v>0</v>
      </c>
      <c r="Z9" s="19">
        <f>SUMIF('[1]Expenes- Delivery Details'!$A:$A,$A9&amp;Z$1,'[1]Expenes- Delivery Details'!$E:$E)</f>
        <v>109</v>
      </c>
      <c r="AA9" s="19">
        <f>SUMIF('[1]Expenes- Delivery Details'!$A:$A,$A9&amp;AA$1,'[1]Expenes- Delivery Details'!$E:$E)</f>
        <v>0</v>
      </c>
      <c r="AB9" s="19"/>
      <c r="AC9" s="19">
        <f t="shared" si="4"/>
        <v>360.44</v>
      </c>
      <c r="AD9" s="20">
        <f>SUMIF('[1]Expenes- Delivery Details'!$B:$B,$A9&amp;AD$1,'[1]Expenes- Delivery Details'!$E:$E)</f>
        <v>0</v>
      </c>
      <c r="AE9" s="20">
        <f>SUMIF('[1]Expenes- Delivery Details'!$B:$B,$A9&amp;AE$1,'[1]Expenes- Delivery Details'!$E:$E)</f>
        <v>0</v>
      </c>
      <c r="AF9" s="20">
        <f>SUMIF('[1]Expenes- Delivery Details'!$B:$B,$A9&amp;AF$1,'[1]Expenes- Delivery Details'!$E:$E)</f>
        <v>0</v>
      </c>
      <c r="AG9" s="20">
        <f>SUMIF('[1]Expenes- Delivery Details'!$B:$B,$A9&amp;AG$1,'[1]Expenes- Delivery Details'!$E:$E)</f>
        <v>0</v>
      </c>
      <c r="AH9" s="22"/>
      <c r="AI9" s="20"/>
      <c r="AJ9" s="22"/>
      <c r="AK9" s="22"/>
      <c r="AL9" s="21">
        <f t="shared" si="5"/>
        <v>360.44</v>
      </c>
      <c r="AM9" s="21">
        <f t="shared" si="1"/>
        <v>184.56</v>
      </c>
    </row>
    <row r="10" spans="1:45" ht="15.75" x14ac:dyDescent="0.25">
      <c r="A10" s="36">
        <v>46212</v>
      </c>
      <c r="B10" s="2">
        <f>VLOOKUP($A:$A,'[1]July26- Sales'!$A:$AA,3,0)</f>
        <v>133.1</v>
      </c>
      <c r="C10" s="2">
        <f>VLOOKUP($A:$A,'[1]July26- Sales'!$A:$AQ,30,0)</f>
        <v>155.5</v>
      </c>
      <c r="D10" s="2">
        <f>VLOOKUP($A:$A,'[1]July26- Sales'!$A:$AA,15,0)</f>
        <v>1495.6</v>
      </c>
      <c r="E10" s="2">
        <f>VLOOKUP($A:$A,'[1]July26- Sales'!$A:$AA,12,0)</f>
        <v>0</v>
      </c>
      <c r="F10" s="2">
        <f>VLOOKUP($A:$A,'[1]July26- Sales'!$A:$AA,11,0)</f>
        <v>5.6</v>
      </c>
      <c r="G10" s="2">
        <f>VLOOKUP($A:$A,'[1]July26- Sales'!$A:$AQ,30,0)</f>
        <v>155.5</v>
      </c>
      <c r="H10" s="5"/>
      <c r="I10" s="2">
        <f>VLOOKUP($A:$A,'[1]July26- Sales'!$A:$AA,10,0)</f>
        <v>0</v>
      </c>
      <c r="J10" s="2">
        <f>VLOOKUP($A:$A,'[1]July26- Sales'!$A:$AA,9,0)</f>
        <v>0</v>
      </c>
      <c r="K10" s="2">
        <f>VLOOKUP($A:$A,'[1]July26- Sales'!$A:$AA,11,0)</f>
        <v>5.6</v>
      </c>
      <c r="L10" s="2">
        <f>VLOOKUP($A:$A,'[1]July26- Sales'!$A:$AA,4,0)</f>
        <v>0</v>
      </c>
      <c r="M10" s="2">
        <f>VLOOKUP($A:$A,'[1]July26- Sales'!$A:$AA,5,0)</f>
        <v>0</v>
      </c>
      <c r="N10" s="2">
        <f>VLOOKUP($A:$A,'[1]July26- Sales'!$A:$AA,6,0)</f>
        <v>0</v>
      </c>
      <c r="O10" s="2">
        <f>VLOOKUP($A:$A,'[1]July26- Sales'!$A:$AA,7,0)</f>
        <v>0</v>
      </c>
      <c r="P10" s="2">
        <f>VLOOKUP($A:$A,'[1]July26- Sales'!$A:$AA,8,0)</f>
        <v>0</v>
      </c>
      <c r="Q10" s="8"/>
      <c r="R10" s="3">
        <f t="shared" si="2"/>
        <v>294.2</v>
      </c>
      <c r="S10" s="3">
        <f t="shared" si="0"/>
        <v>1784.1999999999998</v>
      </c>
      <c r="T10" s="3">
        <f t="shared" si="3"/>
        <v>-1489.9999999999998</v>
      </c>
      <c r="U10" s="19">
        <f>(SUMIF('[1]Expenes- Delivery Details'!$C:$C,A:A,'[1]Expenes- Delivery Details'!$E:$E))-AD10-AE10-AF10</f>
        <v>2111.63</v>
      </c>
      <c r="V10" s="19">
        <f>SUMIF('[1]Expenes- Delivery Details'!$A:$A,$A10&amp;V$1,'[1]Expenes- Delivery Details'!$E:$E)</f>
        <v>163.5</v>
      </c>
      <c r="W10" s="19">
        <f>SUMIF('[1]Expenes- Delivery Details'!$A:$A,$A10&amp;W$1,'[1]Expenes- Delivery Details'!$E:$E)</f>
        <v>231.45999999999998</v>
      </c>
      <c r="X10" s="19">
        <f>SUMIF('[1]Expenes- Delivery Details'!$A:$A,$A10&amp;X$1,'[1]Expenes- Delivery Details'!$E:$E)</f>
        <v>0</v>
      </c>
      <c r="Y10" s="19">
        <f>SUMIF('[1]Expenes- Delivery Details'!$A:$A,$A10&amp;Y$1,'[1]Expenes- Delivery Details'!$E:$E)</f>
        <v>0</v>
      </c>
      <c r="Z10" s="19">
        <f>SUMIF('[1]Expenes- Delivery Details'!$A:$A,$A10&amp;Z$1,'[1]Expenes- Delivery Details'!$E:$E)</f>
        <v>1716.6699999999998</v>
      </c>
      <c r="AA10" s="19">
        <f>SUMIF('[1]Expenes- Delivery Details'!$A:$A,$A10&amp;AA$1,'[1]Expenes- Delivery Details'!$E:$E)</f>
        <v>0</v>
      </c>
      <c r="AB10" s="19"/>
      <c r="AC10" s="19">
        <f t="shared" si="4"/>
        <v>2111.6299999999997</v>
      </c>
      <c r="AD10" s="20">
        <f>SUMIF('[1]Expenes- Delivery Details'!$B:$B,$A10&amp;AD$1,'[1]Expenes- Delivery Details'!$E:$E)</f>
        <v>0</v>
      </c>
      <c r="AE10" s="20">
        <f>SUMIF('[1]Expenes- Delivery Details'!$B:$B,$A10&amp;AE$1,'[1]Expenes- Delivery Details'!$E:$E)</f>
        <v>0</v>
      </c>
      <c r="AF10" s="20">
        <f>SUMIF('[1]Expenes- Delivery Details'!$B:$B,$A10&amp;AF$1,'[1]Expenes- Delivery Details'!$E:$E)</f>
        <v>0</v>
      </c>
      <c r="AG10" s="20">
        <f>SUMIF('[1]Expenes- Delivery Details'!$B:$B,$A10&amp;AG$1,'[1]Expenes- Delivery Details'!$E:$E)</f>
        <v>0</v>
      </c>
      <c r="AH10" s="22"/>
      <c r="AI10" s="22"/>
      <c r="AJ10" s="22"/>
      <c r="AK10" s="22"/>
      <c r="AL10" s="21">
        <f t="shared" si="5"/>
        <v>2111.63</v>
      </c>
      <c r="AM10" s="21">
        <f t="shared" si="1"/>
        <v>-1817.43</v>
      </c>
    </row>
    <row r="11" spans="1:45" ht="15.75" x14ac:dyDescent="0.25">
      <c r="A11" s="36">
        <v>46213</v>
      </c>
      <c r="B11" s="2">
        <f>VLOOKUP($A:$A,'[1]July26- Sales'!$A:$AA,3,0)</f>
        <v>88.1</v>
      </c>
      <c r="C11" s="2">
        <f>VLOOKUP($A:$A,'[1]July26- Sales'!$A:$AQ,30,0)</f>
        <v>1113.8</v>
      </c>
      <c r="D11" s="2">
        <f>VLOOKUP($A:$A,'[1]July26- Sales'!$A:$AA,15,0)</f>
        <v>959.7</v>
      </c>
      <c r="E11" s="2">
        <f>VLOOKUP($A:$A,'[1]July26- Sales'!$A:$AA,12,0)</f>
        <v>756.4</v>
      </c>
      <c r="F11" s="2">
        <f>VLOOKUP($A:$A,'[1]July26- Sales'!$A:$AA,11,0)</f>
        <v>0</v>
      </c>
      <c r="G11" s="2">
        <f>VLOOKUP($A:$A,'[1]July26- Sales'!$A:$AQ,30,0)</f>
        <v>1113.8</v>
      </c>
      <c r="H11" s="6"/>
      <c r="I11" s="2">
        <f>VLOOKUP($A:$A,'[1]July26- Sales'!$A:$AA,10,0)</f>
        <v>0</v>
      </c>
      <c r="J11" s="2">
        <f>VLOOKUP($A:$A,'[1]July26- Sales'!$A:$AA,9,0)</f>
        <v>0</v>
      </c>
      <c r="K11" s="2">
        <f>VLOOKUP($A:$A,'[1]July26- Sales'!$A:$AA,11,0)</f>
        <v>0</v>
      </c>
      <c r="L11" s="2">
        <f>VLOOKUP($A:$A,'[1]July26- Sales'!$A:$AA,4,0)</f>
        <v>0</v>
      </c>
      <c r="M11" s="2">
        <f>VLOOKUP($A:$A,'[1]July26- Sales'!$A:$AA,5,0)</f>
        <v>0</v>
      </c>
      <c r="N11" s="2">
        <f>VLOOKUP($A:$A,'[1]July26- Sales'!$A:$AA,6,0)</f>
        <v>0</v>
      </c>
      <c r="O11" s="2">
        <f>VLOOKUP($A:$A,'[1]July26- Sales'!$A:$AA,7,0)</f>
        <v>0</v>
      </c>
      <c r="P11" s="2">
        <f>VLOOKUP($A:$A,'[1]July26- Sales'!$A:$AA,8,0)</f>
        <v>0</v>
      </c>
      <c r="Q11" s="8"/>
      <c r="R11" s="3">
        <f t="shared" si="2"/>
        <v>1201.8999999999999</v>
      </c>
      <c r="S11" s="3">
        <f t="shared" si="0"/>
        <v>2161.6</v>
      </c>
      <c r="T11" s="3">
        <f t="shared" si="3"/>
        <v>-959.7</v>
      </c>
      <c r="U11" s="19">
        <f>(SUMIF('[1]Expenes- Delivery Details'!$C:$C,A:A,'[1]Expenes- Delivery Details'!$E:$E))-AD11-AE11-AF11</f>
        <v>439.82000000000005</v>
      </c>
      <c r="V11" s="19">
        <f>SUMIF('[1]Expenes- Delivery Details'!$A:$A,$A11&amp;V$1,'[1]Expenes- Delivery Details'!$E:$E)</f>
        <v>310.11</v>
      </c>
      <c r="W11" s="19">
        <f>SUMIF('[1]Expenes- Delivery Details'!$A:$A,$A11&amp;W$1,'[1]Expenes- Delivery Details'!$E:$E)</f>
        <v>59.71</v>
      </c>
      <c r="X11" s="19">
        <f>SUMIF('[1]Expenes- Delivery Details'!$A:$A,$A11&amp;X$1,'[1]Expenes- Delivery Details'!$E:$E)</f>
        <v>0</v>
      </c>
      <c r="Y11" s="19">
        <f>SUMIF('[1]Expenes- Delivery Details'!$A:$A,$A11&amp;Y$1,'[1]Expenes- Delivery Details'!$E:$E)</f>
        <v>0</v>
      </c>
      <c r="Z11" s="19">
        <f>SUMIF('[1]Expenes- Delivery Details'!$A:$A,$A11&amp;Z$1,'[1]Expenes- Delivery Details'!$E:$E)</f>
        <v>0</v>
      </c>
      <c r="AA11" s="19">
        <f>SUMIF('[1]Expenes- Delivery Details'!$A:$A,$A11&amp;AA$1,'[1]Expenes- Delivery Details'!$E:$E)</f>
        <v>0</v>
      </c>
      <c r="AB11" s="19"/>
      <c r="AC11" s="19">
        <f t="shared" si="4"/>
        <v>369.82</v>
      </c>
      <c r="AD11" s="20">
        <f>SUMIF('[1]Expenes- Delivery Details'!$B:$B,$A11&amp;AD$1,'[1]Expenes- Delivery Details'!$E:$E)</f>
        <v>0</v>
      </c>
      <c r="AE11" s="20">
        <f>SUMIF('[1]Expenes- Delivery Details'!$B:$B,$A11&amp;AE$1,'[1]Expenes- Delivery Details'!$E:$E)</f>
        <v>0</v>
      </c>
      <c r="AF11" s="20">
        <f>SUMIF('[1]Expenes- Delivery Details'!$B:$B,$A11&amp;AF$1,'[1]Expenes- Delivery Details'!$E:$E)</f>
        <v>0</v>
      </c>
      <c r="AG11" s="20">
        <f>SUMIF('[1]Expenes- Delivery Details'!$B:$B,$A11&amp;AG$1,'[1]Expenes- Delivery Details'!$E:$E)</f>
        <v>0</v>
      </c>
      <c r="AH11" s="20"/>
      <c r="AI11" s="22"/>
      <c r="AJ11" s="20"/>
      <c r="AK11" s="22"/>
      <c r="AL11" s="21">
        <f t="shared" si="5"/>
        <v>439.82000000000005</v>
      </c>
      <c r="AM11" s="21">
        <f t="shared" si="1"/>
        <v>762.07999999999981</v>
      </c>
    </row>
    <row r="12" spans="1:45" ht="15.75" x14ac:dyDescent="0.25">
      <c r="A12" s="36">
        <v>46214</v>
      </c>
      <c r="B12" s="2">
        <f>VLOOKUP($A:$A,'[1]July26- Sales'!$A:$AA,3,0)</f>
        <v>0</v>
      </c>
      <c r="C12" s="2">
        <f>VLOOKUP($A:$A,'[1]July26- Sales'!$A:$AQ,30,0)</f>
        <v>5.3</v>
      </c>
      <c r="D12" s="2">
        <f>VLOOKUP($A:$A,'[1]July26- Sales'!$A:$AA,15,0)</f>
        <v>208.2</v>
      </c>
      <c r="E12" s="2">
        <f>VLOOKUP($A:$A,'[1]July26- Sales'!$A:$AA,12,0)</f>
        <v>0</v>
      </c>
      <c r="F12" s="2">
        <f>VLOOKUP($A:$A,'[1]July26- Sales'!$A:$AA,11,0)</f>
        <v>5.3</v>
      </c>
      <c r="G12" s="2">
        <f>VLOOKUP($A:$A,'[1]July26- Sales'!$A:$AQ,30,0)</f>
        <v>5.3</v>
      </c>
      <c r="H12" s="10"/>
      <c r="I12" s="2">
        <f>VLOOKUP($A:$A,'[1]July26- Sales'!$A:$AA,10,0)</f>
        <v>0</v>
      </c>
      <c r="J12" s="2">
        <f>VLOOKUP($A:$A,'[1]July26- Sales'!$A:$AA,9,0)</f>
        <v>0</v>
      </c>
      <c r="K12" s="2">
        <f>VLOOKUP($A:$A,'[1]July26- Sales'!$A:$AA,11,0)</f>
        <v>5.3</v>
      </c>
      <c r="L12" s="2">
        <f>VLOOKUP($A:$A,'[1]July26- Sales'!$A:$AA,4,0)</f>
        <v>0</v>
      </c>
      <c r="M12" s="2">
        <f>VLOOKUP($A:$A,'[1]July26- Sales'!$A:$AA,5,0)</f>
        <v>0</v>
      </c>
      <c r="N12" s="2">
        <f>VLOOKUP($A:$A,'[1]July26- Sales'!$A:$AA,6,0)</f>
        <v>0</v>
      </c>
      <c r="O12" s="2">
        <f>VLOOKUP($A:$A,'[1]July26- Sales'!$A:$AA,7,0)</f>
        <v>0</v>
      </c>
      <c r="P12" s="2">
        <f>VLOOKUP($A:$A,'[1]July26- Sales'!$A:$AA,8,0)</f>
        <v>0</v>
      </c>
      <c r="Q12" s="8"/>
      <c r="R12" s="3">
        <f t="shared" si="2"/>
        <v>10.6</v>
      </c>
      <c r="S12" s="3">
        <f t="shared" si="0"/>
        <v>213.5</v>
      </c>
      <c r="T12" s="3">
        <f t="shared" si="3"/>
        <v>-202.9</v>
      </c>
      <c r="U12" s="19">
        <f>(SUMIF('[1]Expenes- Delivery Details'!$C:$C,A:A,'[1]Expenes- Delivery Details'!$E:$E))-AD12-AE12-AF12</f>
        <v>319.5</v>
      </c>
      <c r="V12" s="19">
        <f>SUMIF('[1]Expenes- Delivery Details'!$A:$A,$A12&amp;V$1,'[1]Expenes- Delivery Details'!$E:$E)</f>
        <v>168.5</v>
      </c>
      <c r="W12" s="19">
        <f>SUMIF('[1]Expenes- Delivery Details'!$A:$A,$A12&amp;W$1,'[1]Expenes- Delivery Details'!$E:$E)</f>
        <v>66</v>
      </c>
      <c r="X12" s="19">
        <f>SUMIF('[1]Expenes- Delivery Details'!$A:$A,$A12&amp;X$1,'[1]Expenes- Delivery Details'!$E:$E)</f>
        <v>0</v>
      </c>
      <c r="Y12" s="19">
        <f>SUMIF('[1]Expenes- Delivery Details'!$A:$A,$A12&amp;Y$1,'[1]Expenes- Delivery Details'!$E:$E)</f>
        <v>0</v>
      </c>
      <c r="Z12" s="19">
        <f>SUMIF('[1]Expenes- Delivery Details'!$A:$A,$A12&amp;Z$1,'[1]Expenes- Delivery Details'!$E:$E)</f>
        <v>0</v>
      </c>
      <c r="AA12" s="19">
        <f>SUMIF('[1]Expenes- Delivery Details'!$A:$A,$A12&amp;AA$1,'[1]Expenes- Delivery Details'!$E:$E)</f>
        <v>0</v>
      </c>
      <c r="AB12" s="19"/>
      <c r="AC12" s="19">
        <f t="shared" si="4"/>
        <v>234.5</v>
      </c>
      <c r="AD12" s="20">
        <f>SUMIF('[1]Expenes- Delivery Details'!$B:$B,$A12&amp;AD$1,'[1]Expenes- Delivery Details'!$E:$E)</f>
        <v>0</v>
      </c>
      <c r="AE12" s="20">
        <f>SUMIF('[1]Expenes- Delivery Details'!$B:$B,$A12&amp;AE$1,'[1]Expenes- Delivery Details'!$E:$E)</f>
        <v>0</v>
      </c>
      <c r="AF12" s="20">
        <f>SUMIF('[1]Expenes- Delivery Details'!$B:$B,$A12&amp;AF$1,'[1]Expenes- Delivery Details'!$E:$E)</f>
        <v>0</v>
      </c>
      <c r="AG12" s="20">
        <f>SUMIF('[1]Expenes- Delivery Details'!$B:$B,$A12&amp;AG$1,'[1]Expenes- Delivery Details'!$E:$E)</f>
        <v>85</v>
      </c>
      <c r="AH12" s="22"/>
      <c r="AI12" s="20"/>
      <c r="AJ12" s="20"/>
      <c r="AK12" s="20"/>
      <c r="AL12" s="21">
        <f t="shared" si="5"/>
        <v>319.5</v>
      </c>
      <c r="AM12" s="21">
        <f t="shared" si="1"/>
        <v>-308.89999999999998</v>
      </c>
    </row>
    <row r="13" spans="1:45" ht="15.75" x14ac:dyDescent="0.25">
      <c r="A13" s="36">
        <v>46215</v>
      </c>
      <c r="B13" s="2">
        <f>VLOOKUP($A:$A,'[1]July26- Sales'!$A:$AA,3,0)</f>
        <v>25.2</v>
      </c>
      <c r="C13" s="2">
        <f>VLOOKUP($A:$A,'[1]July26- Sales'!$A:$AQ,30,0)</f>
        <v>94.4</v>
      </c>
      <c r="D13" s="2">
        <f>VLOOKUP($A:$A,'[1]July26- Sales'!$A:$AA,15,0)</f>
        <v>163.5</v>
      </c>
      <c r="E13" s="2">
        <f>VLOOKUP($A:$A,'[1]July26- Sales'!$A:$AA,12,0)</f>
        <v>94.4</v>
      </c>
      <c r="F13" s="2">
        <f>VLOOKUP($A:$A,'[1]July26- Sales'!$A:$AA,11,0)</f>
        <v>0</v>
      </c>
      <c r="G13" s="2">
        <f>VLOOKUP($A:$A,'[1]July26- Sales'!$A:$AQ,30,0)</f>
        <v>94.4</v>
      </c>
      <c r="H13" s="7"/>
      <c r="I13" s="2">
        <f>VLOOKUP($A:$A,'[1]July26- Sales'!$A:$AA,10,0)</f>
        <v>0</v>
      </c>
      <c r="J13" s="2">
        <f>VLOOKUP($A:$A,'[1]July26- Sales'!$A:$AA,9,0)</f>
        <v>0</v>
      </c>
      <c r="K13" s="2">
        <f>VLOOKUP($A:$A,'[1]July26- Sales'!$A:$AA,11,0)</f>
        <v>0</v>
      </c>
      <c r="L13" s="2">
        <f>VLOOKUP($A:$A,'[1]July26- Sales'!$A:$AA,4,0)</f>
        <v>0</v>
      </c>
      <c r="M13" s="2">
        <f>VLOOKUP($A:$A,'[1]July26- Sales'!$A:$AA,5,0)</f>
        <v>0</v>
      </c>
      <c r="N13" s="2">
        <f>VLOOKUP($A:$A,'[1]July26- Sales'!$A:$AA,6,0)</f>
        <v>0</v>
      </c>
      <c r="O13" s="2">
        <f>VLOOKUP($A:$A,'[1]July26- Sales'!$A:$AA,7,0)</f>
        <v>0</v>
      </c>
      <c r="P13" s="2">
        <f>VLOOKUP($A:$A,'[1]July26- Sales'!$A:$AA,8,0)</f>
        <v>0</v>
      </c>
      <c r="Q13" s="8"/>
      <c r="R13" s="3">
        <f t="shared" si="2"/>
        <v>119.60000000000001</v>
      </c>
      <c r="S13" s="3">
        <f t="shared" si="0"/>
        <v>283.10000000000002</v>
      </c>
      <c r="T13" s="3">
        <f t="shared" si="3"/>
        <v>-163.5</v>
      </c>
      <c r="U13" s="19">
        <f>(SUMIF('[1]Expenes- Delivery Details'!$C:$C,A:A,'[1]Expenes- Delivery Details'!$E:$E))-AD13-AE13-AF13</f>
        <v>800.8</v>
      </c>
      <c r="V13" s="19">
        <f>SUMIF('[1]Expenes- Delivery Details'!$A:$A,$A13&amp;V$1,'[1]Expenes- Delivery Details'!$E:$E)</f>
        <v>768.7</v>
      </c>
      <c r="W13" s="19">
        <f>SUMIF('[1]Expenes- Delivery Details'!$A:$A,$A13&amp;W$1,'[1]Expenes- Delivery Details'!$E:$E)</f>
        <v>91.1</v>
      </c>
      <c r="X13" s="19">
        <f>SUMIF('[1]Expenes- Delivery Details'!$A:$A,$A13&amp;X$1,'[1]Expenes- Delivery Details'!$E:$E)</f>
        <v>0</v>
      </c>
      <c r="Y13" s="19">
        <f>SUMIF('[1]Expenes- Delivery Details'!$A:$A,$A13&amp;Y$1,'[1]Expenes- Delivery Details'!$E:$E)</f>
        <v>0</v>
      </c>
      <c r="Z13" s="19">
        <f>SUMIF('[1]Expenes- Delivery Details'!$A:$A,$A13&amp;Z$1,'[1]Expenes- Delivery Details'!$E:$E)</f>
        <v>0</v>
      </c>
      <c r="AA13" s="19">
        <f>SUMIF('[1]Expenes- Delivery Details'!$A:$A,$A13&amp;AA$1,'[1]Expenes- Delivery Details'!$E:$E)</f>
        <v>0</v>
      </c>
      <c r="AB13" s="19"/>
      <c r="AC13" s="19">
        <f t="shared" si="4"/>
        <v>859.80000000000007</v>
      </c>
      <c r="AD13" s="20">
        <f>SUMIF('[1]Expenes- Delivery Details'!$B:$B,$A13&amp;AD$1,'[1]Expenes- Delivery Details'!$E:$E)</f>
        <v>100</v>
      </c>
      <c r="AE13" s="20">
        <f>SUMIF('[1]Expenes- Delivery Details'!$B:$B,$A13&amp;AE$1,'[1]Expenes- Delivery Details'!$E:$E)</f>
        <v>0</v>
      </c>
      <c r="AF13" s="20">
        <f>SUMIF('[1]Expenes- Delivery Details'!$B:$B,$A13&amp;AF$1,'[1]Expenes- Delivery Details'!$E:$E)</f>
        <v>0</v>
      </c>
      <c r="AG13" s="20">
        <f>SUMIF('[1]Expenes- Delivery Details'!$B:$B,$A13&amp;AG$1,'[1]Expenes- Delivery Details'!$E:$E)</f>
        <v>168.7</v>
      </c>
      <c r="AH13" s="22"/>
      <c r="AI13" s="20"/>
      <c r="AJ13" s="22"/>
      <c r="AK13" s="22"/>
      <c r="AL13" s="21">
        <f t="shared" si="5"/>
        <v>900.8</v>
      </c>
      <c r="AM13" s="21">
        <f t="shared" si="1"/>
        <v>-781.19999999999993</v>
      </c>
    </row>
    <row r="14" spans="1:45" ht="15.75" x14ac:dyDescent="0.25">
      <c r="A14" s="36">
        <v>46216</v>
      </c>
      <c r="B14" s="2">
        <f>VLOOKUP($A:$A,'[1]July26- Sales'!$A:$AA,3,0)</f>
        <v>117.2</v>
      </c>
      <c r="C14" s="2">
        <f>VLOOKUP($A:$A,'[1]July26- Sales'!$A:$AQ,30,0)</f>
        <v>191.8</v>
      </c>
      <c r="D14" s="2">
        <f>VLOOKUP($A:$A,'[1]July26- Sales'!$A:$AA,15,0)</f>
        <v>1101.7</v>
      </c>
      <c r="E14" s="2">
        <f>VLOOKUP($A:$A,'[1]July26- Sales'!$A:$AA,12,0)</f>
        <v>138.30000000000001</v>
      </c>
      <c r="F14" s="2">
        <f>VLOOKUP($A:$A,'[1]July26- Sales'!$A:$AA,11,0)</f>
        <v>0</v>
      </c>
      <c r="G14" s="2">
        <f>VLOOKUP($A:$A,'[1]July26- Sales'!$A:$AQ,30,0)</f>
        <v>191.8</v>
      </c>
      <c r="H14" s="5"/>
      <c r="I14" s="2">
        <f>VLOOKUP($A:$A,'[1]July26- Sales'!$A:$AA,10,0)</f>
        <v>0</v>
      </c>
      <c r="J14" s="2">
        <f>VLOOKUP($A:$A,'[1]July26- Sales'!$A:$AA,9,0)</f>
        <v>0</v>
      </c>
      <c r="K14" s="2">
        <f>VLOOKUP($A:$A,'[1]July26- Sales'!$A:$AA,11,0)</f>
        <v>0</v>
      </c>
      <c r="L14" s="2">
        <f>VLOOKUP($A:$A,'[1]July26- Sales'!$A:$AA,4,0)</f>
        <v>0</v>
      </c>
      <c r="M14" s="2">
        <f>VLOOKUP($A:$A,'[1]July26- Sales'!$A:$AA,5,0)</f>
        <v>0</v>
      </c>
      <c r="N14" s="2">
        <f>VLOOKUP($A:$A,'[1]July26- Sales'!$A:$AA,6,0)</f>
        <v>0</v>
      </c>
      <c r="O14" s="2">
        <f>VLOOKUP($A:$A,'[1]July26- Sales'!$A:$AA,7,0)</f>
        <v>0</v>
      </c>
      <c r="P14" s="2">
        <f>VLOOKUP($A:$A,'[1]July26- Sales'!$A:$AA,8,0)</f>
        <v>0</v>
      </c>
      <c r="Q14" s="8"/>
      <c r="R14" s="3">
        <f t="shared" si="2"/>
        <v>309</v>
      </c>
      <c r="S14" s="3">
        <f t="shared" si="0"/>
        <v>1410.7</v>
      </c>
      <c r="T14" s="3">
        <f t="shared" si="3"/>
        <v>-1101.7</v>
      </c>
      <c r="U14" s="19">
        <f>(SUMIF('[1]Expenes- Delivery Details'!$C:$C,A:A,'[1]Expenes- Delivery Details'!$E:$E))-AD14-AE14-AF14</f>
        <v>345.59000000000003</v>
      </c>
      <c r="V14" s="19">
        <f>SUMIF('[1]Expenes- Delivery Details'!$A:$A,$A14&amp;V$1,'[1]Expenes- Delivery Details'!$E:$E)</f>
        <v>0</v>
      </c>
      <c r="W14" s="19">
        <f>SUMIF('[1]Expenes- Delivery Details'!$A:$A,$A14&amp;W$1,'[1]Expenes- Delivery Details'!$E:$E)</f>
        <v>345.59000000000003</v>
      </c>
      <c r="X14" s="19">
        <f>SUMIF('[1]Expenes- Delivery Details'!$A:$A,$A14&amp;X$1,'[1]Expenes- Delivery Details'!$E:$E)</f>
        <v>0</v>
      </c>
      <c r="Y14" s="19">
        <f>SUMIF('[1]Expenes- Delivery Details'!$A:$A,$A14&amp;Y$1,'[1]Expenes- Delivery Details'!$E:$E)</f>
        <v>0</v>
      </c>
      <c r="Z14" s="19">
        <f>SUMIF('[1]Expenes- Delivery Details'!$A:$A,$A14&amp;Z$1,'[1]Expenes- Delivery Details'!$E:$E)</f>
        <v>0</v>
      </c>
      <c r="AA14" s="19">
        <f>SUMIF('[1]Expenes- Delivery Details'!$A:$A,$A14&amp;AA$1,'[1]Expenes- Delivery Details'!$E:$E)</f>
        <v>0</v>
      </c>
      <c r="AB14" s="19"/>
      <c r="AC14" s="19">
        <f t="shared" si="4"/>
        <v>345.59000000000003</v>
      </c>
      <c r="AD14" s="20">
        <f>SUMIF('[1]Expenes- Delivery Details'!$B:$B,$A14&amp;AD$1,'[1]Expenes- Delivery Details'!$E:$E)</f>
        <v>0</v>
      </c>
      <c r="AE14" s="20">
        <f>SUMIF('[1]Expenes- Delivery Details'!$B:$B,$A14&amp;AE$1,'[1]Expenes- Delivery Details'!$E:$E)</f>
        <v>0</v>
      </c>
      <c r="AF14" s="20">
        <f>SUMIF('[1]Expenes- Delivery Details'!$B:$B,$A14&amp;AF$1,'[1]Expenes- Delivery Details'!$E:$E)</f>
        <v>0</v>
      </c>
      <c r="AG14" s="20">
        <f>SUMIF('[1]Expenes- Delivery Details'!$B:$B,$A14&amp;AG$1,'[1]Expenes- Delivery Details'!$E:$E)</f>
        <v>0</v>
      </c>
      <c r="AH14" s="20"/>
      <c r="AI14" s="20"/>
      <c r="AJ14" s="20"/>
      <c r="AK14" s="20"/>
      <c r="AL14" s="21">
        <f t="shared" si="5"/>
        <v>345.59000000000003</v>
      </c>
      <c r="AM14" s="21">
        <f t="shared" si="1"/>
        <v>-36.590000000000032</v>
      </c>
    </row>
    <row r="15" spans="1:45" ht="15.75" x14ac:dyDescent="0.25">
      <c r="A15" s="36">
        <v>46217</v>
      </c>
      <c r="B15" s="2">
        <f>VLOOKUP($A:$A,'[1]July26- Sales'!$A:$AA,3,0)</f>
        <v>153.19999999999999</v>
      </c>
      <c r="C15" s="2">
        <f>VLOOKUP($A:$A,'[1]July26- Sales'!$A:$AQ,30,0)</f>
        <v>199</v>
      </c>
      <c r="D15" s="2">
        <f>VLOOKUP($A:$A,'[1]July26- Sales'!$A:$AA,15,0)</f>
        <v>1160</v>
      </c>
      <c r="E15" s="2">
        <f>VLOOKUP($A:$A,'[1]July26- Sales'!$A:$AA,12,0)</f>
        <v>122</v>
      </c>
      <c r="F15" s="2">
        <f>VLOOKUP($A:$A,'[1]July26- Sales'!$A:$AA,11,0)</f>
        <v>0</v>
      </c>
      <c r="G15" s="2">
        <f>VLOOKUP($A:$A,'[1]July26- Sales'!$A:$AQ,30,0)</f>
        <v>199</v>
      </c>
      <c r="H15" s="5"/>
      <c r="I15" s="2">
        <f>VLOOKUP($A:$A,'[1]July26- Sales'!$A:$AA,10,0)</f>
        <v>0</v>
      </c>
      <c r="J15" s="2">
        <f>VLOOKUP($A:$A,'[1]July26- Sales'!$A:$AA,9,0)</f>
        <v>0</v>
      </c>
      <c r="K15" s="2">
        <f>VLOOKUP($A:$A,'[1]July26- Sales'!$A:$AA,11,0)</f>
        <v>0</v>
      </c>
      <c r="L15" s="2">
        <f>VLOOKUP($A:$A,'[1]July26- Sales'!$A:$AA,4,0)</f>
        <v>0</v>
      </c>
      <c r="M15" s="2">
        <f>VLOOKUP($A:$A,'[1]July26- Sales'!$A:$AA,5,0)</f>
        <v>0</v>
      </c>
      <c r="N15" s="2">
        <f>VLOOKUP($A:$A,'[1]July26- Sales'!$A:$AA,6,0)</f>
        <v>0</v>
      </c>
      <c r="O15" s="2">
        <f>VLOOKUP($A:$A,'[1]July26- Sales'!$A:$AA,7,0)</f>
        <v>0</v>
      </c>
      <c r="P15" s="2">
        <f>VLOOKUP($A:$A,'[1]July26- Sales'!$A:$AA,8,0)</f>
        <v>0</v>
      </c>
      <c r="Q15" s="8"/>
      <c r="R15" s="3">
        <f t="shared" si="2"/>
        <v>352.2</v>
      </c>
      <c r="S15" s="3">
        <f t="shared" si="0"/>
        <v>1512.2</v>
      </c>
      <c r="T15" s="3">
        <f t="shared" si="3"/>
        <v>-1160</v>
      </c>
      <c r="U15" s="19">
        <f>(SUMIF('[1]Expenes- Delivery Details'!$C:$C,A:A,'[1]Expenes- Delivery Details'!$E:$E))-AD15-AE15-AF15</f>
        <v>149.29000000000002</v>
      </c>
      <c r="V15" s="19">
        <f>SUMIF('[1]Expenes- Delivery Details'!$A:$A,$A15&amp;V$1,'[1]Expenes- Delivery Details'!$E:$E)</f>
        <v>0</v>
      </c>
      <c r="W15" s="19">
        <f>SUMIF('[1]Expenes- Delivery Details'!$A:$A,$A15&amp;W$1,'[1]Expenes- Delivery Details'!$E:$E)</f>
        <v>118.49000000000001</v>
      </c>
      <c r="X15" s="19">
        <f>SUMIF('[1]Expenes- Delivery Details'!$A:$A,$A15&amp;X$1,'[1]Expenes- Delivery Details'!$E:$E)</f>
        <v>0</v>
      </c>
      <c r="Y15" s="19">
        <f>SUMIF('[1]Expenes- Delivery Details'!$A:$A,$A15&amp;Y$1,'[1]Expenes- Delivery Details'!$E:$E)</f>
        <v>0</v>
      </c>
      <c r="Z15" s="19">
        <f>SUMIF('[1]Expenes- Delivery Details'!$A:$A,$A15&amp;Z$1,'[1]Expenes- Delivery Details'!$E:$E)</f>
        <v>16</v>
      </c>
      <c r="AA15" s="19">
        <f>SUMIF('[1]Expenes- Delivery Details'!$A:$A,$A15&amp;AA$1,'[1]Expenes- Delivery Details'!$E:$E)</f>
        <v>0</v>
      </c>
      <c r="AB15" s="19"/>
      <c r="AC15" s="19">
        <f t="shared" si="4"/>
        <v>134.49</v>
      </c>
      <c r="AD15" s="20">
        <f>SUMIF('[1]Expenes- Delivery Details'!$B:$B,$A15&amp;AD$1,'[1]Expenes- Delivery Details'!$E:$E)</f>
        <v>0</v>
      </c>
      <c r="AE15" s="20">
        <f>SUMIF('[1]Expenes- Delivery Details'!$B:$B,$A15&amp;AE$1,'[1]Expenes- Delivery Details'!$E:$E)</f>
        <v>0</v>
      </c>
      <c r="AF15" s="20">
        <f>SUMIF('[1]Expenes- Delivery Details'!$B:$B,$A15&amp;AF$1,'[1]Expenes- Delivery Details'!$E:$E)</f>
        <v>0</v>
      </c>
      <c r="AG15" s="20">
        <f>SUMIF('[1]Expenes- Delivery Details'!$B:$B,$A15&amp;AG$1,'[1]Expenes- Delivery Details'!$E:$E)</f>
        <v>0</v>
      </c>
      <c r="AH15" s="20"/>
      <c r="AI15" s="22"/>
      <c r="AJ15" s="20"/>
      <c r="AK15" s="22"/>
      <c r="AL15" s="21">
        <f t="shared" si="5"/>
        <v>149.29000000000002</v>
      </c>
      <c r="AM15" s="21">
        <f t="shared" si="1"/>
        <v>202.90999999999997</v>
      </c>
    </row>
    <row r="16" spans="1:45" ht="15.75" x14ac:dyDescent="0.25">
      <c r="A16" s="36">
        <v>46218</v>
      </c>
      <c r="B16" s="2">
        <f>VLOOKUP($A:$A,'[1]July26- Sales'!$A:$AA,3,0)</f>
        <v>154.9</v>
      </c>
      <c r="C16" s="2">
        <f>VLOOKUP($A:$A,'[1]July26- Sales'!$A:$AQ,30,0)</f>
        <v>174.3</v>
      </c>
      <c r="D16" s="2">
        <f>VLOOKUP($A:$A,'[1]July26- Sales'!$A:$AA,15,0)</f>
        <v>968.8</v>
      </c>
      <c r="E16" s="2">
        <f>VLOOKUP($A:$A,'[1]July26- Sales'!$A:$AA,12,0)</f>
        <v>60</v>
      </c>
      <c r="F16" s="2">
        <f>VLOOKUP($A:$A,'[1]July26- Sales'!$A:$AA,11,0)</f>
        <v>0</v>
      </c>
      <c r="G16" s="2">
        <f>VLOOKUP($A:$A,'[1]July26- Sales'!$A:$AQ,30,0)</f>
        <v>174.3</v>
      </c>
      <c r="H16" s="9"/>
      <c r="I16" s="2">
        <f>VLOOKUP($A:$A,'[1]July26- Sales'!$A:$AA,10,0)</f>
        <v>0</v>
      </c>
      <c r="J16" s="2">
        <f>VLOOKUP($A:$A,'[1]July26- Sales'!$A:$AA,9,0)</f>
        <v>0</v>
      </c>
      <c r="K16" s="2">
        <f>VLOOKUP($A:$A,'[1]July26- Sales'!$A:$AA,11,0)</f>
        <v>0</v>
      </c>
      <c r="L16" s="2">
        <f>VLOOKUP($A:$A,'[1]July26- Sales'!$A:$AA,4,0)</f>
        <v>0</v>
      </c>
      <c r="M16" s="2">
        <f>VLOOKUP($A:$A,'[1]July26- Sales'!$A:$AA,5,0)</f>
        <v>0</v>
      </c>
      <c r="N16" s="2">
        <f>VLOOKUP($A:$A,'[1]July26- Sales'!$A:$AA,6,0)</f>
        <v>0</v>
      </c>
      <c r="O16" s="2">
        <f>VLOOKUP($A:$A,'[1]July26- Sales'!$A:$AA,7,0)</f>
        <v>0</v>
      </c>
      <c r="P16" s="2">
        <f>VLOOKUP($A:$A,'[1]July26- Sales'!$A:$AA,8,0)</f>
        <v>0</v>
      </c>
      <c r="Q16" s="8"/>
      <c r="R16" s="3">
        <f t="shared" si="2"/>
        <v>329.20000000000005</v>
      </c>
      <c r="S16" s="3">
        <f t="shared" si="0"/>
        <v>1298</v>
      </c>
      <c r="T16" s="3">
        <f t="shared" si="3"/>
        <v>-968.8</v>
      </c>
      <c r="U16" s="19">
        <f>(SUMIF('[1]Expenes- Delivery Details'!$C:$C,A:A,'[1]Expenes- Delivery Details'!$E:$E))-AD16-AE16-AF16</f>
        <v>879.7</v>
      </c>
      <c r="V16" s="19">
        <f>SUMIF('[1]Expenes- Delivery Details'!$A:$A,$A16&amp;V$1,'[1]Expenes- Delivery Details'!$E:$E)</f>
        <v>272.5</v>
      </c>
      <c r="W16" s="19">
        <f>SUMIF('[1]Expenes- Delivery Details'!$A:$A,$A16&amp;W$1,'[1]Expenes- Delivery Details'!$E:$E)</f>
        <v>47.5</v>
      </c>
      <c r="X16" s="19">
        <f>SUMIF('[1]Expenes- Delivery Details'!$A:$A,$A16&amp;X$1,'[1]Expenes- Delivery Details'!$E:$E)</f>
        <v>0</v>
      </c>
      <c r="Y16" s="19">
        <f>SUMIF('[1]Expenes- Delivery Details'!$A:$A,$A16&amp;Y$1,'[1]Expenes- Delivery Details'!$E:$E)</f>
        <v>0</v>
      </c>
      <c r="Z16" s="19">
        <f>SUMIF('[1]Expenes- Delivery Details'!$A:$A,$A16&amp;Z$1,'[1]Expenes- Delivery Details'!$E:$E)</f>
        <v>559.70000000000005</v>
      </c>
      <c r="AA16" s="19">
        <f>SUMIF('[1]Expenes- Delivery Details'!$A:$A,$A16&amp;AA$1,'[1]Expenes- Delivery Details'!$E:$E)</f>
        <v>0</v>
      </c>
      <c r="AB16" s="19"/>
      <c r="AC16" s="19">
        <f t="shared" si="4"/>
        <v>879.7</v>
      </c>
      <c r="AD16" s="20">
        <f>SUMIF('[1]Expenes- Delivery Details'!$B:$B,$A16&amp;AD$1,'[1]Expenes- Delivery Details'!$E:$E)</f>
        <v>0</v>
      </c>
      <c r="AE16" s="20">
        <f>SUMIF('[1]Expenes- Delivery Details'!$B:$B,$A16&amp;AE$1,'[1]Expenes- Delivery Details'!$E:$E)</f>
        <v>0</v>
      </c>
      <c r="AF16" s="20">
        <f>SUMIF('[1]Expenes- Delivery Details'!$B:$B,$A16&amp;AF$1,'[1]Expenes- Delivery Details'!$E:$E)</f>
        <v>0</v>
      </c>
      <c r="AG16" s="20">
        <f>SUMIF('[1]Expenes- Delivery Details'!$B:$B,$A16&amp;AG$1,'[1]Expenes- Delivery Details'!$E:$E)</f>
        <v>272.5</v>
      </c>
      <c r="AH16" s="20"/>
      <c r="AI16" s="20"/>
      <c r="AJ16" s="20"/>
      <c r="AK16" s="20"/>
      <c r="AL16" s="21">
        <f t="shared" si="5"/>
        <v>879.7</v>
      </c>
      <c r="AM16" s="21">
        <f t="shared" si="1"/>
        <v>-550.5</v>
      </c>
    </row>
    <row r="17" spans="1:39" ht="15.75" x14ac:dyDescent="0.25">
      <c r="A17" s="36">
        <v>46219</v>
      </c>
      <c r="B17" s="2">
        <f>VLOOKUP($A:$A,'[1]July26- Sales'!$A:$AA,3,0)</f>
        <v>119</v>
      </c>
      <c r="C17" s="2">
        <f>VLOOKUP($A:$A,'[1]July26- Sales'!$A:$AQ,30,0)</f>
        <v>244.7</v>
      </c>
      <c r="D17" s="2">
        <f>VLOOKUP($A:$A,'[1]July26- Sales'!$A:$AA,15,0)</f>
        <v>1009.9</v>
      </c>
      <c r="E17" s="2">
        <f>VLOOKUP($A:$A,'[1]July26- Sales'!$A:$AA,12,0)</f>
        <v>74</v>
      </c>
      <c r="F17" s="2">
        <f>VLOOKUP($A:$A,'[1]July26- Sales'!$A:$AA,11,0)</f>
        <v>0</v>
      </c>
      <c r="G17" s="2">
        <f>VLOOKUP($A:$A,'[1]July26- Sales'!$A:$AQ,30,0)</f>
        <v>244.7</v>
      </c>
      <c r="H17" s="9"/>
      <c r="I17" s="2">
        <f>VLOOKUP($A:$A,'[1]July26- Sales'!$A:$AA,10,0)</f>
        <v>0</v>
      </c>
      <c r="J17" s="2">
        <f>VLOOKUP($A:$A,'[1]July26- Sales'!$A:$AA,9,0)</f>
        <v>0</v>
      </c>
      <c r="K17" s="2">
        <f>VLOOKUP($A:$A,'[1]July26- Sales'!$A:$AA,11,0)</f>
        <v>0</v>
      </c>
      <c r="L17" s="2">
        <f>VLOOKUP($A:$A,'[1]July26- Sales'!$A:$AA,4,0)</f>
        <v>0</v>
      </c>
      <c r="M17" s="2">
        <f>VLOOKUP($A:$A,'[1]July26- Sales'!$A:$AA,5,0)</f>
        <v>0</v>
      </c>
      <c r="N17" s="2">
        <f>VLOOKUP($A:$A,'[1]July26- Sales'!$A:$AA,6,0)</f>
        <v>0</v>
      </c>
      <c r="O17" s="2">
        <f>VLOOKUP($A:$A,'[1]July26- Sales'!$A:$AA,7,0)</f>
        <v>0</v>
      </c>
      <c r="P17" s="2">
        <f>VLOOKUP($A:$A,'[1]July26- Sales'!$A:$AA,8,0)</f>
        <v>0</v>
      </c>
      <c r="Q17" s="8"/>
      <c r="R17" s="3">
        <f t="shared" si="2"/>
        <v>363.7</v>
      </c>
      <c r="S17" s="3">
        <f t="shared" si="0"/>
        <v>1373.6</v>
      </c>
      <c r="T17" s="3">
        <f t="shared" si="3"/>
        <v>-1009.8999999999999</v>
      </c>
      <c r="U17" s="19">
        <f>(SUMIF('[1]Expenes- Delivery Details'!$C:$C,A:A,'[1]Expenes- Delivery Details'!$E:$E))-AD17-AE17-AF17</f>
        <v>674.13000000000011</v>
      </c>
      <c r="V17" s="19">
        <f>SUMIF('[1]Expenes- Delivery Details'!$A:$A,$A17&amp;V$1,'[1]Expenes- Delivery Details'!$E:$E)</f>
        <v>3780</v>
      </c>
      <c r="W17" s="19">
        <f>SUMIF('[1]Expenes- Delivery Details'!$A:$A,$A17&amp;W$1,'[1]Expenes- Delivery Details'!$E:$E)</f>
        <v>104.78999999999999</v>
      </c>
      <c r="X17" s="19">
        <f>SUMIF('[1]Expenes- Delivery Details'!$A:$A,$A17&amp;X$1,'[1]Expenes- Delivery Details'!$E:$E)</f>
        <v>0</v>
      </c>
      <c r="Y17" s="19">
        <f>SUMIF('[1]Expenes- Delivery Details'!$A:$A,$A17&amp;Y$1,'[1]Expenes- Delivery Details'!$E:$E)</f>
        <v>0</v>
      </c>
      <c r="Z17" s="19">
        <f>SUMIF('[1]Expenes- Delivery Details'!$A:$A,$A17&amp;Z$1,'[1]Expenes- Delivery Details'!$E:$E)</f>
        <v>389.34</v>
      </c>
      <c r="AA17" s="19">
        <f>SUMIF('[1]Expenes- Delivery Details'!$A:$A,$A17&amp;AA$1,'[1]Expenes- Delivery Details'!$E:$E)</f>
        <v>0</v>
      </c>
      <c r="AB17" s="19"/>
      <c r="AC17" s="19">
        <f t="shared" si="4"/>
        <v>674.13000000000011</v>
      </c>
      <c r="AD17" s="20">
        <f>SUMIF('[1]Expenes- Delivery Details'!$B:$B,$A17&amp;AD$1,'[1]Expenes- Delivery Details'!$E:$E)</f>
        <v>0</v>
      </c>
      <c r="AE17" s="20">
        <f>SUMIF('[1]Expenes- Delivery Details'!$B:$B,$A17&amp;AE$1,'[1]Expenes- Delivery Details'!$E:$E)</f>
        <v>0</v>
      </c>
      <c r="AF17" s="20">
        <f>SUMIF('[1]Expenes- Delivery Details'!$B:$B,$A17&amp;AF$1,'[1]Expenes- Delivery Details'!$E:$E)</f>
        <v>3600</v>
      </c>
      <c r="AG17" s="20">
        <f>SUMIF('[1]Expenes- Delivery Details'!$B:$B,$A17&amp;AG$1,'[1]Expenes- Delivery Details'!$E:$E)</f>
        <v>180</v>
      </c>
      <c r="AH17" s="20"/>
      <c r="AI17" s="20"/>
      <c r="AJ17" s="22"/>
      <c r="AK17" s="22"/>
      <c r="AL17" s="21">
        <f t="shared" si="5"/>
        <v>674.13000000000011</v>
      </c>
      <c r="AM17" s="21">
        <f t="shared" si="1"/>
        <v>-310.43000000000012</v>
      </c>
    </row>
    <row r="18" spans="1:39" ht="15.75" x14ac:dyDescent="0.25">
      <c r="A18" s="36">
        <v>46220</v>
      </c>
      <c r="B18" s="2">
        <f>VLOOKUP($A:$A,'[1]July26- Sales'!$A:$AA,3,0)</f>
        <v>98.8</v>
      </c>
      <c r="C18" s="2">
        <f>VLOOKUP($A:$A,'[1]July26- Sales'!$A:$AQ,30,0)</f>
        <v>810.1</v>
      </c>
      <c r="D18" s="2">
        <f>VLOOKUP($A:$A,'[1]July26- Sales'!$A:$AA,15,0)</f>
        <v>1130.2</v>
      </c>
      <c r="E18" s="2">
        <f>VLOOKUP($A:$A,'[1]July26- Sales'!$A:$AA,12,0)</f>
        <v>810.1</v>
      </c>
      <c r="F18" s="2">
        <f>VLOOKUP($A:$A,'[1]July26- Sales'!$A:$AA,11,0)</f>
        <v>0</v>
      </c>
      <c r="G18" s="2">
        <f>VLOOKUP($A:$A,'[1]July26- Sales'!$A:$AQ,30,0)</f>
        <v>810.1</v>
      </c>
      <c r="H18" s="9"/>
      <c r="I18" s="2">
        <f>VLOOKUP($A:$A,'[1]July26- Sales'!$A:$AA,10,0)</f>
        <v>0</v>
      </c>
      <c r="J18" s="2">
        <f>VLOOKUP($A:$A,'[1]July26- Sales'!$A:$AA,9,0)</f>
        <v>0</v>
      </c>
      <c r="K18" s="2">
        <f>VLOOKUP($A:$A,'[1]July26- Sales'!$A:$AA,11,0)</f>
        <v>0</v>
      </c>
      <c r="L18" s="2">
        <f>VLOOKUP($A:$A,'[1]July26- Sales'!$A:$AA,4,0)</f>
        <v>0</v>
      </c>
      <c r="M18" s="2">
        <f>VLOOKUP($A:$A,'[1]July26- Sales'!$A:$AA,5,0)</f>
        <v>0</v>
      </c>
      <c r="N18" s="2">
        <f>VLOOKUP($A:$A,'[1]July26- Sales'!$A:$AA,6,0)</f>
        <v>0</v>
      </c>
      <c r="O18" s="2">
        <f>VLOOKUP($A:$A,'[1]July26- Sales'!$A:$AA,7,0)</f>
        <v>0</v>
      </c>
      <c r="P18" s="2">
        <f>VLOOKUP($A:$A,'[1]July26- Sales'!$A:$AA,8,0)</f>
        <v>0</v>
      </c>
      <c r="Q18" s="8"/>
      <c r="R18" s="3">
        <f t="shared" si="2"/>
        <v>908.9</v>
      </c>
      <c r="S18" s="3">
        <f t="shared" si="0"/>
        <v>2039.1</v>
      </c>
      <c r="T18" s="3">
        <f t="shared" si="3"/>
        <v>-1130.1999999999998</v>
      </c>
      <c r="U18" s="19">
        <f>(SUMIF('[1]Expenes- Delivery Details'!$C:$C,A:A,'[1]Expenes- Delivery Details'!$E:$E))-AD18-AE18-AF18</f>
        <v>444.88</v>
      </c>
      <c r="V18" s="19">
        <f>SUMIF('[1]Expenes- Delivery Details'!$A:$A,$A18&amp;V$1,'[1]Expenes- Delivery Details'!$E:$E)</f>
        <v>0</v>
      </c>
      <c r="W18" s="19">
        <f>SUMIF('[1]Expenes- Delivery Details'!$A:$A,$A18&amp;W$1,'[1]Expenes- Delivery Details'!$E:$E)</f>
        <v>444.88</v>
      </c>
      <c r="X18" s="19">
        <f>SUMIF('[1]Expenes- Delivery Details'!$A:$A,$A18&amp;X$1,'[1]Expenes- Delivery Details'!$E:$E)</f>
        <v>0</v>
      </c>
      <c r="Y18" s="19">
        <f>SUMIF('[1]Expenes- Delivery Details'!$A:$A,$A18&amp;Y$1,'[1]Expenes- Delivery Details'!$E:$E)</f>
        <v>0</v>
      </c>
      <c r="Z18" s="19">
        <f>SUMIF('[1]Expenes- Delivery Details'!$A:$A,$A18&amp;Z$1,'[1]Expenes- Delivery Details'!$E:$E)</f>
        <v>0</v>
      </c>
      <c r="AA18" s="19">
        <f>SUMIF('[1]Expenes- Delivery Details'!$A:$A,$A18&amp;AA$1,'[1]Expenes- Delivery Details'!$E:$E)</f>
        <v>0</v>
      </c>
      <c r="AB18" s="19"/>
      <c r="AC18" s="19">
        <f t="shared" si="4"/>
        <v>444.88</v>
      </c>
      <c r="AD18" s="20">
        <f>SUMIF('[1]Expenes- Delivery Details'!$B:$B,$A18&amp;AD$1,'[1]Expenes- Delivery Details'!$E:$E)</f>
        <v>0</v>
      </c>
      <c r="AE18" s="20">
        <f>SUMIF('[1]Expenes- Delivery Details'!$B:$B,$A18&amp;AE$1,'[1]Expenes- Delivery Details'!$E:$E)</f>
        <v>0</v>
      </c>
      <c r="AF18" s="20">
        <f>SUMIF('[1]Expenes- Delivery Details'!$B:$B,$A18&amp;AF$1,'[1]Expenes- Delivery Details'!$E:$E)</f>
        <v>0</v>
      </c>
      <c r="AG18" s="20">
        <f>SUMIF('[1]Expenes- Delivery Details'!$B:$B,$A18&amp;AG$1,'[1]Expenes- Delivery Details'!$E:$E)</f>
        <v>0</v>
      </c>
      <c r="AH18" s="20"/>
      <c r="AI18" s="20"/>
      <c r="AJ18" s="20"/>
      <c r="AK18" s="22"/>
      <c r="AL18" s="21">
        <f t="shared" si="5"/>
        <v>444.88</v>
      </c>
      <c r="AM18" s="21">
        <f t="shared" si="1"/>
        <v>464.02</v>
      </c>
    </row>
    <row r="19" spans="1:39" ht="15.75" x14ac:dyDescent="0.25">
      <c r="A19" s="36">
        <v>46221</v>
      </c>
      <c r="B19" s="2">
        <f>VLOOKUP($A:$A,'[1]July26- Sales'!$A:$AA,3,0)</f>
        <v>20</v>
      </c>
      <c r="C19" s="2">
        <f>VLOOKUP($A:$A,'[1]July26- Sales'!$A:$AQ,30,0)</f>
        <v>44.1</v>
      </c>
      <c r="D19" s="2">
        <f>VLOOKUP($A:$A,'[1]July26- Sales'!$A:$AA,15,0)</f>
        <v>104.4</v>
      </c>
      <c r="E19" s="2">
        <f>VLOOKUP($A:$A,'[1]July26- Sales'!$A:$AA,12,0)</f>
        <v>44.1</v>
      </c>
      <c r="F19" s="2">
        <f>VLOOKUP($A:$A,'[1]July26- Sales'!$A:$AA,11,0)</f>
        <v>0</v>
      </c>
      <c r="G19" s="2">
        <f>VLOOKUP($A:$A,'[1]July26- Sales'!$A:$AQ,30,0)</f>
        <v>44.1</v>
      </c>
      <c r="H19" s="9"/>
      <c r="I19" s="2">
        <f>VLOOKUP($A:$A,'[1]July26- Sales'!$A:$AA,10,0)</f>
        <v>0</v>
      </c>
      <c r="J19" s="2">
        <f>VLOOKUP($A:$A,'[1]July26- Sales'!$A:$AA,9,0)</f>
        <v>0</v>
      </c>
      <c r="K19" s="2">
        <f>VLOOKUP($A:$A,'[1]July26- Sales'!$A:$AA,11,0)</f>
        <v>0</v>
      </c>
      <c r="L19" s="2">
        <f>VLOOKUP($A:$A,'[1]July26- Sales'!$A:$AA,4,0)</f>
        <v>0</v>
      </c>
      <c r="M19" s="2">
        <f>VLOOKUP($A:$A,'[1]July26- Sales'!$A:$AA,5,0)</f>
        <v>0</v>
      </c>
      <c r="N19" s="2">
        <f>VLOOKUP($A:$A,'[1]July26- Sales'!$A:$AA,6,0)</f>
        <v>0</v>
      </c>
      <c r="O19" s="2">
        <f>VLOOKUP($A:$A,'[1]July26- Sales'!$A:$AA,7,0)</f>
        <v>0</v>
      </c>
      <c r="P19" s="2">
        <f>VLOOKUP($A:$A,'[1]July26- Sales'!$A:$AA,8,0)</f>
        <v>0</v>
      </c>
      <c r="Q19" s="8"/>
      <c r="R19" s="3">
        <f t="shared" si="2"/>
        <v>64.099999999999994</v>
      </c>
      <c r="S19" s="3">
        <f t="shared" si="0"/>
        <v>168.5</v>
      </c>
      <c r="T19" s="3">
        <f t="shared" si="3"/>
        <v>-104.4</v>
      </c>
      <c r="U19" s="19">
        <f>(SUMIF('[1]Expenes- Delivery Details'!$C:$C,A:A,'[1]Expenes- Delivery Details'!$E:$E))-AD19-AE19-AF19</f>
        <v>218</v>
      </c>
      <c r="V19" s="19">
        <f>SUMIF('[1]Expenes- Delivery Details'!$A:$A,$A19&amp;V$1,'[1]Expenes- Delivery Details'!$E:$E)</f>
        <v>0</v>
      </c>
      <c r="W19" s="19">
        <f>SUMIF('[1]Expenes- Delivery Details'!$A:$A,$A19&amp;W$1,'[1]Expenes- Delivery Details'!$E:$E)</f>
        <v>0</v>
      </c>
      <c r="X19" s="19">
        <f>SUMIF('[1]Expenes- Delivery Details'!$A:$A,$A19&amp;X$1,'[1]Expenes- Delivery Details'!$E:$E)</f>
        <v>0</v>
      </c>
      <c r="Y19" s="19">
        <f>SUMIF('[1]Expenes- Delivery Details'!$A:$A,$A19&amp;Y$1,'[1]Expenes- Delivery Details'!$E:$E)</f>
        <v>0</v>
      </c>
      <c r="Z19" s="19">
        <f>SUMIF('[1]Expenes- Delivery Details'!$A:$A,$A19&amp;Z$1,'[1]Expenes- Delivery Details'!$E:$E)</f>
        <v>218</v>
      </c>
      <c r="AA19" s="19">
        <f>SUMIF('[1]Expenes- Delivery Details'!$A:$A,$A19&amp;AA$1,'[1]Expenes- Delivery Details'!$E:$E)</f>
        <v>0</v>
      </c>
      <c r="AB19" s="19"/>
      <c r="AC19" s="19">
        <f t="shared" si="4"/>
        <v>218</v>
      </c>
      <c r="AD19" s="20">
        <f>SUMIF('[1]Expenes- Delivery Details'!$B:$B,$A19&amp;AD$1,'[1]Expenes- Delivery Details'!$E:$E)</f>
        <v>0</v>
      </c>
      <c r="AE19" s="20">
        <f>SUMIF('[1]Expenes- Delivery Details'!$B:$B,$A19&amp;AE$1,'[1]Expenes- Delivery Details'!$E:$E)</f>
        <v>0</v>
      </c>
      <c r="AF19" s="20">
        <f>SUMIF('[1]Expenes- Delivery Details'!$B:$B,$A19&amp;AF$1,'[1]Expenes- Delivery Details'!$E:$E)</f>
        <v>0</v>
      </c>
      <c r="AG19" s="20">
        <f>SUMIF('[1]Expenes- Delivery Details'!$B:$B,$A19&amp;AG$1,'[1]Expenes- Delivery Details'!$E:$E)</f>
        <v>0</v>
      </c>
      <c r="AH19" s="22"/>
      <c r="AI19" s="20"/>
      <c r="AJ19" s="22"/>
      <c r="AK19" s="22"/>
      <c r="AL19" s="21">
        <f t="shared" si="5"/>
        <v>218</v>
      </c>
      <c r="AM19" s="21">
        <f t="shared" si="1"/>
        <v>-153.9</v>
      </c>
    </row>
    <row r="20" spans="1:39" ht="15.75" x14ac:dyDescent="0.25">
      <c r="A20" s="36">
        <v>46222</v>
      </c>
      <c r="B20" s="2">
        <f>VLOOKUP($A:$A,'[1]July26- Sales'!$A:$AA,3,0)</f>
        <v>0</v>
      </c>
      <c r="C20" s="2">
        <f>VLOOKUP($A:$A,'[1]July26- Sales'!$A:$AQ,30,0)</f>
        <v>0</v>
      </c>
      <c r="D20" s="2">
        <f>VLOOKUP($A:$A,'[1]July26- Sales'!$A:$AA,15,0)</f>
        <v>0</v>
      </c>
      <c r="E20" s="2">
        <f>VLOOKUP($A:$A,'[1]July26- Sales'!$A:$AA,12,0)</f>
        <v>0</v>
      </c>
      <c r="F20" s="2">
        <f>VLOOKUP($A:$A,'[1]July26- Sales'!$A:$AA,11,0)</f>
        <v>0</v>
      </c>
      <c r="G20" s="2">
        <f>VLOOKUP($A:$A,'[1]July26- Sales'!$A:$AQ,30,0)</f>
        <v>0</v>
      </c>
      <c r="H20" s="9"/>
      <c r="I20" s="2">
        <f>VLOOKUP($A:$A,'[1]July26- Sales'!$A:$AA,10,0)</f>
        <v>0</v>
      </c>
      <c r="J20" s="2">
        <f>VLOOKUP($A:$A,'[1]July26- Sales'!$A:$AA,9,0)</f>
        <v>0</v>
      </c>
      <c r="K20" s="2">
        <f>VLOOKUP($A:$A,'[1]July26- Sales'!$A:$AA,11,0)</f>
        <v>0</v>
      </c>
      <c r="L20" s="2">
        <f>VLOOKUP($A:$A,'[1]July26- Sales'!$A:$AA,4,0)</f>
        <v>13.4</v>
      </c>
      <c r="M20" s="2">
        <f>VLOOKUP($A:$A,'[1]July26- Sales'!$A:$AA,5,0)</f>
        <v>43.3</v>
      </c>
      <c r="N20" s="2">
        <f>VLOOKUP($A:$A,'[1]July26- Sales'!$A:$AA,6,0)</f>
        <v>12.8</v>
      </c>
      <c r="O20" s="2">
        <f>VLOOKUP($A:$A,'[1]July26- Sales'!$A:$AA,7,0)</f>
        <v>818.25</v>
      </c>
      <c r="P20" s="2">
        <f>VLOOKUP($A:$A,'[1]July26- Sales'!$A:$AA,8,0)</f>
        <v>38.6</v>
      </c>
      <c r="Q20" s="8"/>
      <c r="R20" s="3">
        <f t="shared" si="2"/>
        <v>-38.6</v>
      </c>
      <c r="S20" s="3">
        <f t="shared" si="0"/>
        <v>0</v>
      </c>
      <c r="T20" s="3">
        <f t="shared" si="3"/>
        <v>-38.6</v>
      </c>
      <c r="U20" s="19">
        <f>(SUMIF('[1]Expenes- Delivery Details'!$C:$C,A:A,'[1]Expenes- Delivery Details'!$E:$E))-AD20-AE20-AF20</f>
        <v>7.6</v>
      </c>
      <c r="V20" s="19">
        <f>SUMIF('[1]Expenes- Delivery Details'!$A:$A,$A20&amp;V$1,'[1]Expenes- Delivery Details'!$E:$E)</f>
        <v>0</v>
      </c>
      <c r="W20" s="19">
        <f>SUMIF('[1]Expenes- Delivery Details'!$A:$A,$A20&amp;W$1,'[1]Expenes- Delivery Details'!$E:$E)</f>
        <v>7.6</v>
      </c>
      <c r="X20" s="19">
        <f>SUMIF('[1]Expenes- Delivery Details'!$A:$A,$A20&amp;X$1,'[1]Expenes- Delivery Details'!$E:$E)</f>
        <v>0</v>
      </c>
      <c r="Y20" s="19">
        <f>SUMIF('[1]Expenes- Delivery Details'!$A:$A,$A20&amp;Y$1,'[1]Expenes- Delivery Details'!$E:$E)</f>
        <v>0</v>
      </c>
      <c r="Z20" s="19">
        <f>SUMIF('[1]Expenes- Delivery Details'!$A:$A,$A20&amp;Z$1,'[1]Expenes- Delivery Details'!$E:$E)</f>
        <v>0</v>
      </c>
      <c r="AA20" s="19">
        <f>SUMIF('[1]Expenes- Delivery Details'!$A:$A,$A20&amp;AA$1,'[1]Expenes- Delivery Details'!$E:$E)</f>
        <v>0</v>
      </c>
      <c r="AB20" s="19"/>
      <c r="AC20" s="19">
        <f t="shared" si="4"/>
        <v>7.6</v>
      </c>
      <c r="AD20" s="20">
        <f>SUMIF('[1]Expenes- Delivery Details'!$B:$B,$A20&amp;AD$1,'[1]Expenes- Delivery Details'!$E:$E)</f>
        <v>0</v>
      </c>
      <c r="AE20" s="20">
        <f>SUMIF('[1]Expenes- Delivery Details'!$B:$B,$A20&amp;AE$1,'[1]Expenes- Delivery Details'!$E:$E)</f>
        <v>0</v>
      </c>
      <c r="AF20" s="20">
        <f>SUMIF('[1]Expenes- Delivery Details'!$B:$B,$A20&amp;AF$1,'[1]Expenes- Delivery Details'!$E:$E)</f>
        <v>0</v>
      </c>
      <c r="AG20" s="20">
        <f>SUMIF('[1]Expenes- Delivery Details'!$B:$B,$A20&amp;AG$1,'[1]Expenes- Delivery Details'!$E:$E)</f>
        <v>0</v>
      </c>
      <c r="AH20" s="20"/>
      <c r="AI20" s="20"/>
      <c r="AJ20" s="20"/>
      <c r="AK20" s="22"/>
      <c r="AL20" s="21">
        <f t="shared" si="5"/>
        <v>7.6</v>
      </c>
      <c r="AM20" s="21">
        <f t="shared" si="1"/>
        <v>-46.2</v>
      </c>
    </row>
    <row r="21" spans="1:39" ht="15.75" x14ac:dyDescent="0.25">
      <c r="A21" s="36">
        <v>46223</v>
      </c>
      <c r="B21" s="2">
        <f>VLOOKUP($A:$A,'[1]July26- Sales'!$A:$AA,3,0)</f>
        <v>87.1</v>
      </c>
      <c r="C21" s="2">
        <f>VLOOKUP($A:$A,'[1]July26- Sales'!$A:$AQ,30,0)</f>
        <v>0</v>
      </c>
      <c r="D21" s="2">
        <f>VLOOKUP($A:$A,'[1]July26- Sales'!$A:$AA,15,0)</f>
        <v>490.7</v>
      </c>
      <c r="E21" s="2">
        <f>VLOOKUP($A:$A,'[1]July26- Sales'!$A:$AA,12,0)</f>
        <v>0</v>
      </c>
      <c r="F21" s="2">
        <f>VLOOKUP($A:$A,'[1]July26- Sales'!$A:$AA,11,0)</f>
        <v>0</v>
      </c>
      <c r="G21" s="2">
        <f>VLOOKUP($A:$A,'[1]July26- Sales'!$A:$AQ,30,0)</f>
        <v>0</v>
      </c>
      <c r="H21" s="9"/>
      <c r="I21" s="2">
        <f>VLOOKUP($A:$A,'[1]July26- Sales'!$A:$AA,10,0)</f>
        <v>0</v>
      </c>
      <c r="J21" s="2">
        <f>VLOOKUP($A:$A,'[1]July26- Sales'!$A:$AA,9,0)</f>
        <v>0</v>
      </c>
      <c r="K21" s="2">
        <f>VLOOKUP($A:$A,'[1]July26- Sales'!$A:$AA,11,0)</f>
        <v>0</v>
      </c>
      <c r="L21" s="2">
        <f>VLOOKUP($A:$A,'[1]July26- Sales'!$A:$AA,4,0)</f>
        <v>80.7</v>
      </c>
      <c r="M21" s="2">
        <f>VLOOKUP($A:$A,'[1]July26- Sales'!$A:$AA,5,0)</f>
        <v>0</v>
      </c>
      <c r="N21" s="2">
        <f>VLOOKUP($A:$A,'[1]July26- Sales'!$A:$AA,6,0)</f>
        <v>1.3</v>
      </c>
      <c r="O21" s="2">
        <f>VLOOKUP($A:$A,'[1]July26- Sales'!$A:$AA,7,0)</f>
        <v>548.5</v>
      </c>
      <c r="P21" s="2">
        <f>VLOOKUP($A:$A,'[1]July26- Sales'!$A:$AA,8,0)</f>
        <v>167.5</v>
      </c>
      <c r="Q21" s="8"/>
      <c r="R21" s="3">
        <f t="shared" si="2"/>
        <v>-80.400000000000006</v>
      </c>
      <c r="S21" s="3">
        <f t="shared" si="0"/>
        <v>577.79999999999995</v>
      </c>
      <c r="T21" s="3">
        <f t="shared" si="3"/>
        <v>-658.19999999999993</v>
      </c>
      <c r="U21" s="19">
        <f>(SUMIF('[1]Expenes- Delivery Details'!$C:$C,A:A,'[1]Expenes- Delivery Details'!$E:$E))-AD21-AE21-AF21</f>
        <v>698.9899999999999</v>
      </c>
      <c r="V21" s="19">
        <f>SUMIF('[1]Expenes- Delivery Details'!$A:$A,$A21&amp;V$1,'[1]Expenes- Delivery Details'!$E:$E)</f>
        <v>0</v>
      </c>
      <c r="W21" s="19">
        <f>SUMIF('[1]Expenes- Delivery Details'!$A:$A,$A21&amp;W$1,'[1]Expenes- Delivery Details'!$E:$E)</f>
        <v>142.44</v>
      </c>
      <c r="X21" s="19">
        <f>SUMIF('[1]Expenes- Delivery Details'!$A:$A,$A21&amp;X$1,'[1]Expenes- Delivery Details'!$E:$E)</f>
        <v>0</v>
      </c>
      <c r="Y21" s="19">
        <f>SUMIF('[1]Expenes- Delivery Details'!$A:$A,$A21&amp;Y$1,'[1]Expenes- Delivery Details'!$E:$E)</f>
        <v>0</v>
      </c>
      <c r="Z21" s="19">
        <f>SUMIF('[1]Expenes- Delivery Details'!$A:$A,$A21&amp;Z$1,'[1]Expenes- Delivery Details'!$E:$E)</f>
        <v>556.54999999999995</v>
      </c>
      <c r="AA21" s="19">
        <f>SUMIF('[1]Expenes- Delivery Details'!$A:$A,$A21&amp;AA$1,'[1]Expenes- Delivery Details'!$E:$E)</f>
        <v>0</v>
      </c>
      <c r="AB21" s="19"/>
      <c r="AC21" s="19">
        <f t="shared" si="4"/>
        <v>698.99</v>
      </c>
      <c r="AD21" s="20">
        <f>SUMIF('[1]Expenes- Delivery Details'!$B:$B,$A21&amp;AD$1,'[1]Expenes- Delivery Details'!$E:$E)</f>
        <v>0</v>
      </c>
      <c r="AE21" s="20">
        <f>SUMIF('[1]Expenes- Delivery Details'!$B:$B,$A21&amp;AE$1,'[1]Expenes- Delivery Details'!$E:$E)</f>
        <v>0</v>
      </c>
      <c r="AF21" s="20">
        <f>SUMIF('[1]Expenes- Delivery Details'!$B:$B,$A21&amp;AF$1,'[1]Expenes- Delivery Details'!$E:$E)</f>
        <v>0</v>
      </c>
      <c r="AG21" s="20">
        <f>SUMIF('[1]Expenes- Delivery Details'!$B:$B,$A21&amp;AG$1,'[1]Expenes- Delivery Details'!$E:$E)</f>
        <v>0</v>
      </c>
      <c r="AH21" s="20"/>
      <c r="AI21" s="22"/>
      <c r="AJ21" s="22"/>
      <c r="AK21" s="20"/>
      <c r="AL21" s="21">
        <f t="shared" si="5"/>
        <v>698.9899999999999</v>
      </c>
      <c r="AM21" s="21">
        <f t="shared" si="1"/>
        <v>-779.38999999999987</v>
      </c>
    </row>
    <row r="22" spans="1:39" ht="15.75" x14ac:dyDescent="0.25">
      <c r="A22" s="36">
        <v>46224</v>
      </c>
      <c r="B22" s="2">
        <f>VLOOKUP($A:$A,'[1]July26- Sales'!$A:$AA,3,0)</f>
        <v>112.7</v>
      </c>
      <c r="C22" s="2">
        <f>VLOOKUP($A:$A,'[1]July26- Sales'!$A:$AQ,30,0)</f>
        <v>0</v>
      </c>
      <c r="D22" s="2">
        <f>VLOOKUP($A:$A,'[1]July26- Sales'!$A:$AA,15,0)</f>
        <v>568.29999999999995</v>
      </c>
      <c r="E22" s="2">
        <f>VLOOKUP($A:$A,'[1]July26- Sales'!$A:$AA,12,0)</f>
        <v>0</v>
      </c>
      <c r="F22" s="2">
        <f>VLOOKUP($A:$A,'[1]July26- Sales'!$A:$AA,11,0)</f>
        <v>0</v>
      </c>
      <c r="G22" s="2">
        <f>VLOOKUP($A:$A,'[1]July26- Sales'!$A:$AQ,30,0)</f>
        <v>0</v>
      </c>
      <c r="H22" s="9"/>
      <c r="I22" s="2">
        <f>VLOOKUP($A:$A,'[1]July26- Sales'!$A:$AA,10,0)</f>
        <v>0</v>
      </c>
      <c r="J22" s="2">
        <f>VLOOKUP($A:$A,'[1]July26- Sales'!$A:$AA,9,0)</f>
        <v>0</v>
      </c>
      <c r="K22" s="2">
        <f>VLOOKUP($A:$A,'[1]July26- Sales'!$A:$AA,11,0)</f>
        <v>0</v>
      </c>
      <c r="L22" s="2">
        <f>VLOOKUP($A:$A,'[1]July26- Sales'!$A:$AA,4,0)</f>
        <v>66.099999999999994</v>
      </c>
      <c r="M22" s="2">
        <f>VLOOKUP($A:$A,'[1]July26- Sales'!$A:$AA,5,0)</f>
        <v>2.2000000000000002</v>
      </c>
      <c r="N22" s="2">
        <f>VLOOKUP($A:$A,'[1]July26- Sales'!$A:$AA,6,0)</f>
        <v>59.4</v>
      </c>
      <c r="O22" s="2">
        <f>VLOOKUP($A:$A,'[1]July26- Sales'!$A:$AA,7,0)</f>
        <v>507.7</v>
      </c>
      <c r="P22" s="2">
        <f>VLOOKUP($A:$A,'[1]July26- Sales'!$A:$AA,8,0)</f>
        <v>81.5</v>
      </c>
      <c r="Q22" s="8"/>
      <c r="R22" s="3">
        <f t="shared" si="2"/>
        <v>31.200000000000003</v>
      </c>
      <c r="S22" s="3">
        <f t="shared" si="0"/>
        <v>681</v>
      </c>
      <c r="T22" s="3">
        <f t="shared" si="3"/>
        <v>-649.79999999999995</v>
      </c>
      <c r="U22" s="19">
        <f>(SUMIF('[1]Expenes- Delivery Details'!$C:$C,A:A,'[1]Expenes- Delivery Details'!$E:$E))-AD22-AE22-AF22</f>
        <v>179.65</v>
      </c>
      <c r="V22" s="19">
        <f>SUMIF('[1]Expenes- Delivery Details'!$A:$A,$A22&amp;V$1,'[1]Expenes- Delivery Details'!$E:$E)</f>
        <v>0</v>
      </c>
      <c r="W22" s="19">
        <f>SUMIF('[1]Expenes- Delivery Details'!$A:$A,$A22&amp;W$1,'[1]Expenes- Delivery Details'!$E:$E)</f>
        <v>179.65</v>
      </c>
      <c r="X22" s="19">
        <f>SUMIF('[1]Expenes- Delivery Details'!$A:$A,$A22&amp;X$1,'[1]Expenes- Delivery Details'!$E:$E)</f>
        <v>0</v>
      </c>
      <c r="Y22" s="19">
        <f>SUMIF('[1]Expenes- Delivery Details'!$A:$A,$A22&amp;Y$1,'[1]Expenes- Delivery Details'!$E:$E)</f>
        <v>0</v>
      </c>
      <c r="Z22" s="19">
        <f>SUMIF('[1]Expenes- Delivery Details'!$A:$A,$A22&amp;Z$1,'[1]Expenes- Delivery Details'!$E:$E)</f>
        <v>0</v>
      </c>
      <c r="AA22" s="19">
        <f>SUMIF('[1]Expenes- Delivery Details'!$A:$A,$A22&amp;AA$1,'[1]Expenes- Delivery Details'!$E:$E)</f>
        <v>0</v>
      </c>
      <c r="AB22" s="19"/>
      <c r="AC22" s="19">
        <f t="shared" si="4"/>
        <v>179.65</v>
      </c>
      <c r="AD22" s="20">
        <f>SUMIF('[1]Expenes- Delivery Details'!$B:$B,$A22&amp;AD$1,'[1]Expenes- Delivery Details'!$E:$E)</f>
        <v>0</v>
      </c>
      <c r="AE22" s="20">
        <f>SUMIF('[1]Expenes- Delivery Details'!$B:$B,$A22&amp;AE$1,'[1]Expenes- Delivery Details'!$E:$E)</f>
        <v>0</v>
      </c>
      <c r="AF22" s="20">
        <f>SUMIF('[1]Expenes- Delivery Details'!$B:$B,$A22&amp;AF$1,'[1]Expenes- Delivery Details'!$E:$E)</f>
        <v>0</v>
      </c>
      <c r="AG22" s="20">
        <f>SUMIF('[1]Expenes- Delivery Details'!$B:$B,$A22&amp;AG$1,'[1]Expenes- Delivery Details'!$E:$E)</f>
        <v>0</v>
      </c>
      <c r="AH22" s="22"/>
      <c r="AI22" s="22"/>
      <c r="AJ22" s="22"/>
      <c r="AK22" s="22"/>
      <c r="AL22" s="21">
        <f t="shared" si="5"/>
        <v>179.65</v>
      </c>
      <c r="AM22" s="21">
        <f t="shared" si="1"/>
        <v>-148.44999999999999</v>
      </c>
    </row>
    <row r="23" spans="1:39" ht="15.75" x14ac:dyDescent="0.25">
      <c r="A23" s="36">
        <v>46225</v>
      </c>
      <c r="B23" s="2">
        <f>VLOOKUP($A:$A,'[1]July26- Sales'!$A:$AA,3,0)</f>
        <v>133.30000000000001</v>
      </c>
      <c r="C23" s="2">
        <f>VLOOKUP($A:$A,'[1]July26- Sales'!$A:$AQ,30,0)</f>
        <v>0</v>
      </c>
      <c r="D23" s="2">
        <f>VLOOKUP($A:$A,'[1]July26- Sales'!$A:$AA,15,0)</f>
        <v>776.9</v>
      </c>
      <c r="E23" s="2">
        <f>VLOOKUP($A:$A,'[1]July26- Sales'!$A:$AA,12,0)</f>
        <v>0</v>
      </c>
      <c r="F23" s="2">
        <f>VLOOKUP($A:$A,'[1]July26- Sales'!$A:$AA,11,0)</f>
        <v>0</v>
      </c>
      <c r="G23" s="2">
        <f>VLOOKUP($A:$A,'[1]July26- Sales'!$A:$AQ,30,0)</f>
        <v>0</v>
      </c>
      <c r="H23" s="9"/>
      <c r="I23" s="2">
        <f>VLOOKUP($A:$A,'[1]July26- Sales'!$A:$AA,10,0)</f>
        <v>0</v>
      </c>
      <c r="J23" s="2">
        <f>VLOOKUP($A:$A,'[1]July26- Sales'!$A:$AA,9,0)</f>
        <v>0</v>
      </c>
      <c r="K23" s="2">
        <f>VLOOKUP($A:$A,'[1]July26- Sales'!$A:$AA,11,0)</f>
        <v>0</v>
      </c>
      <c r="L23" s="2">
        <f>VLOOKUP($A:$A,'[1]July26- Sales'!$A:$AA,4,0)</f>
        <v>34</v>
      </c>
      <c r="M23" s="2">
        <f>VLOOKUP($A:$A,'[1]July26- Sales'!$A:$AA,5,0)</f>
        <v>26.4</v>
      </c>
      <c r="N23" s="2">
        <f>VLOOKUP($A:$A,'[1]July26- Sales'!$A:$AA,6,0)</f>
        <v>3</v>
      </c>
      <c r="O23" s="2">
        <f>VLOOKUP($A:$A,'[1]July26- Sales'!$A:$AA,7,0)</f>
        <v>927.35</v>
      </c>
      <c r="P23" s="2">
        <f>VLOOKUP($A:$A,'[1]July26- Sales'!$A:$AA,8,0)</f>
        <v>143.1</v>
      </c>
      <c r="Q23" s="8"/>
      <c r="R23" s="3">
        <f t="shared" si="2"/>
        <v>-9.7999999999999829</v>
      </c>
      <c r="S23" s="3">
        <f t="shared" si="0"/>
        <v>910.2</v>
      </c>
      <c r="T23" s="3">
        <f t="shared" si="3"/>
        <v>-920</v>
      </c>
      <c r="U23" s="19">
        <f>(SUMIF('[1]Expenes- Delivery Details'!$C:$C,A:A,'[1]Expenes- Delivery Details'!$E:$E))-AD23-AE23-AF23</f>
        <v>963.44000000000051</v>
      </c>
      <c r="V23" s="19">
        <f>SUMIF('[1]Expenes- Delivery Details'!$A:$A,$A23&amp;V$1,'[1]Expenes- Delivery Details'!$E:$E)</f>
        <v>4752.92</v>
      </c>
      <c r="W23" s="19">
        <f>SUMIF('[1]Expenes- Delivery Details'!$A:$A,$A23&amp;W$1,'[1]Expenes- Delivery Details'!$E:$E)</f>
        <v>10.52</v>
      </c>
      <c r="X23" s="19">
        <f>SUMIF('[1]Expenes- Delivery Details'!$A:$A,$A23&amp;X$1,'[1]Expenes- Delivery Details'!$E:$E)</f>
        <v>0</v>
      </c>
      <c r="Y23" s="19">
        <f>SUMIF('[1]Expenes- Delivery Details'!$A:$A,$A23&amp;Y$1,'[1]Expenes- Delivery Details'!$E:$E)</f>
        <v>0</v>
      </c>
      <c r="Z23" s="19">
        <f>SUMIF('[1]Expenes- Delivery Details'!$A:$A,$A23&amp;Z$1,'[1]Expenes- Delivery Details'!$E:$E)</f>
        <v>0</v>
      </c>
      <c r="AA23" s="19">
        <f>SUMIF('[1]Expenes- Delivery Details'!$A:$A,$A23&amp;AA$1,'[1]Expenes- Delivery Details'!$E:$E)</f>
        <v>0</v>
      </c>
      <c r="AB23" s="19"/>
      <c r="AC23" s="19">
        <f t="shared" si="4"/>
        <v>2763.4400000000005</v>
      </c>
      <c r="AD23" s="20">
        <f>SUMIF('[1]Expenes- Delivery Details'!$B:$B,$A23&amp;AD$1,'[1]Expenes- Delivery Details'!$E:$E)</f>
        <v>1800</v>
      </c>
      <c r="AE23" s="20">
        <f>SUMIF('[1]Expenes- Delivery Details'!$B:$B,$A23&amp;AE$1,'[1]Expenes- Delivery Details'!$E:$E)</f>
        <v>0</v>
      </c>
      <c r="AF23" s="20">
        <f>SUMIF('[1]Expenes- Delivery Details'!$B:$B,$A23&amp;AF$1,'[1]Expenes- Delivery Details'!$E:$E)</f>
        <v>2000</v>
      </c>
      <c r="AG23" s="20">
        <f>SUMIF('[1]Expenes- Delivery Details'!$B:$B,$A23&amp;AG$1,'[1]Expenes- Delivery Details'!$E:$E)</f>
        <v>0</v>
      </c>
      <c r="AH23" s="22"/>
      <c r="AI23" s="22"/>
      <c r="AJ23" s="22"/>
      <c r="AK23" s="22"/>
      <c r="AL23" s="21">
        <f t="shared" si="5"/>
        <v>2763.4400000000005</v>
      </c>
      <c r="AM23" s="21">
        <f t="shared" si="1"/>
        <v>-2773.2400000000007</v>
      </c>
    </row>
    <row r="24" spans="1:39" ht="15.75" x14ac:dyDescent="0.25">
      <c r="A24" s="36">
        <v>46226</v>
      </c>
      <c r="B24" s="2">
        <f>VLOOKUP($A:$A,'[1]July26- Sales'!$A:$AA,3,0)</f>
        <v>100.1</v>
      </c>
      <c r="C24" s="2">
        <f>VLOOKUP($A:$A,'[1]July26- Sales'!$A:$AQ,30,0)</f>
        <v>0</v>
      </c>
      <c r="D24" s="2">
        <f>VLOOKUP($A:$A,'[1]July26- Sales'!$A:$AA,15,0)</f>
        <v>779.8</v>
      </c>
      <c r="E24" s="2">
        <f>VLOOKUP($A:$A,'[1]July26- Sales'!$A:$AA,12,0)</f>
        <v>0</v>
      </c>
      <c r="F24" s="2">
        <f>VLOOKUP($A:$A,'[1]July26- Sales'!$A:$AA,11,0)</f>
        <v>0</v>
      </c>
      <c r="G24" s="2">
        <f>VLOOKUP($A:$A,'[1]July26- Sales'!$A:$AQ,30,0)</f>
        <v>0</v>
      </c>
      <c r="H24" s="9"/>
      <c r="I24" s="2">
        <f>VLOOKUP($A:$A,'[1]July26- Sales'!$A:$AA,10,0)</f>
        <v>0</v>
      </c>
      <c r="J24" s="2">
        <f>VLOOKUP($A:$A,'[1]July26- Sales'!$A:$AA,9,0)</f>
        <v>0</v>
      </c>
      <c r="K24" s="2">
        <f>VLOOKUP($A:$A,'[1]July26- Sales'!$A:$AA,11,0)</f>
        <v>0</v>
      </c>
      <c r="L24" s="2">
        <f>VLOOKUP($A:$A,'[1]July26- Sales'!$A:$AA,4,0)</f>
        <v>21.8</v>
      </c>
      <c r="M24" s="2">
        <f>VLOOKUP($A:$A,'[1]July26- Sales'!$A:$AA,5,0)</f>
        <v>0</v>
      </c>
      <c r="N24" s="2">
        <f>VLOOKUP($A:$A,'[1]July26- Sales'!$A:$AA,6,0)</f>
        <v>0</v>
      </c>
      <c r="O24" s="2">
        <f>VLOOKUP($A:$A,'[1]July26- Sales'!$A:$AA,7,0)</f>
        <v>655.05999999999995</v>
      </c>
      <c r="P24" s="2">
        <f>VLOOKUP($A:$A,'[1]July26- Sales'!$A:$AA,8,0)</f>
        <v>119.6</v>
      </c>
      <c r="Q24" s="8"/>
      <c r="R24" s="3">
        <f t="shared" si="2"/>
        <v>-19.5</v>
      </c>
      <c r="S24" s="3">
        <f t="shared" si="0"/>
        <v>879.9</v>
      </c>
      <c r="T24" s="3">
        <f t="shared" si="3"/>
        <v>-899.4</v>
      </c>
      <c r="U24" s="19">
        <f>(SUMIF('[1]Expenes- Delivery Details'!$C:$C,A:A,'[1]Expenes- Delivery Details'!$E:$E))-AD24-AE24-AF24</f>
        <v>13.11</v>
      </c>
      <c r="V24" s="19">
        <f>SUMIF('[1]Expenes- Delivery Details'!$A:$A,$A24&amp;V$1,'[1]Expenes- Delivery Details'!$E:$E)</f>
        <v>0</v>
      </c>
      <c r="W24" s="19">
        <f>SUMIF('[1]Expenes- Delivery Details'!$A:$A,$A24&amp;W$1,'[1]Expenes- Delivery Details'!$E:$E)</f>
        <v>13.11</v>
      </c>
      <c r="X24" s="19">
        <f>SUMIF('[1]Expenes- Delivery Details'!$A:$A,$A24&amp;X$1,'[1]Expenes- Delivery Details'!$E:$E)</f>
        <v>0</v>
      </c>
      <c r="Y24" s="19">
        <f>SUMIF('[1]Expenes- Delivery Details'!$A:$A,$A24&amp;Y$1,'[1]Expenes- Delivery Details'!$E:$E)</f>
        <v>0</v>
      </c>
      <c r="Z24" s="19">
        <f>SUMIF('[1]Expenes- Delivery Details'!$A:$A,$A24&amp;Z$1,'[1]Expenes- Delivery Details'!$E:$E)</f>
        <v>0</v>
      </c>
      <c r="AA24" s="19">
        <f>SUMIF('[1]Expenes- Delivery Details'!$A:$A,$A24&amp;AA$1,'[1]Expenes- Delivery Details'!$E:$E)</f>
        <v>0</v>
      </c>
      <c r="AB24" s="19"/>
      <c r="AC24" s="19">
        <f t="shared" si="4"/>
        <v>13.11</v>
      </c>
      <c r="AD24" s="20">
        <f>SUMIF('[1]Expenes- Delivery Details'!$B:$B,$A24&amp;AD$1,'[1]Expenes- Delivery Details'!$E:$E)</f>
        <v>0</v>
      </c>
      <c r="AE24" s="20">
        <f>SUMIF('[1]Expenes- Delivery Details'!$B:$B,$A24&amp;AE$1,'[1]Expenes- Delivery Details'!$E:$E)</f>
        <v>0</v>
      </c>
      <c r="AF24" s="20">
        <f>SUMIF('[1]Expenes- Delivery Details'!$B:$B,$A24&amp;AF$1,'[1]Expenes- Delivery Details'!$E:$E)</f>
        <v>0</v>
      </c>
      <c r="AG24" s="20">
        <f>SUMIF('[1]Expenes- Delivery Details'!$B:$B,$A24&amp;AG$1,'[1]Expenes- Delivery Details'!$E:$E)</f>
        <v>0</v>
      </c>
      <c r="AH24" s="20"/>
      <c r="AI24" s="20"/>
      <c r="AJ24" s="20"/>
      <c r="AK24" s="20"/>
      <c r="AL24" s="21">
        <f t="shared" si="5"/>
        <v>13.11</v>
      </c>
      <c r="AM24" s="21">
        <f t="shared" si="1"/>
        <v>-32.61</v>
      </c>
    </row>
    <row r="25" spans="1:39" ht="15.75" x14ac:dyDescent="0.25">
      <c r="A25" s="36">
        <v>46227</v>
      </c>
      <c r="B25" s="2">
        <f>VLOOKUP($A:$A,'[1]July26- Sales'!$A:$AA,3,0)</f>
        <v>99.8</v>
      </c>
      <c r="C25" s="2">
        <f>VLOOKUP($A:$A,'[1]July26- Sales'!$A:$AQ,30,0)</f>
        <v>0</v>
      </c>
      <c r="D25" s="2">
        <f>VLOOKUP($A:$A,'[1]July26- Sales'!$A:$AA,15,0)</f>
        <v>582.79999999999995</v>
      </c>
      <c r="E25" s="2">
        <f>VLOOKUP($A:$A,'[1]July26- Sales'!$A:$AA,12,0)</f>
        <v>0</v>
      </c>
      <c r="F25" s="2">
        <f>VLOOKUP($A:$A,'[1]July26- Sales'!$A:$AA,11,0)</f>
        <v>0</v>
      </c>
      <c r="G25" s="2">
        <f>VLOOKUP($A:$A,'[1]July26- Sales'!$A:$AQ,30,0)</f>
        <v>0</v>
      </c>
      <c r="H25" s="9"/>
      <c r="I25" s="2">
        <f>VLOOKUP($A:$A,'[1]July26- Sales'!$A:$AA,10,0)</f>
        <v>0</v>
      </c>
      <c r="J25" s="2">
        <f>VLOOKUP($A:$A,'[1]July26- Sales'!$A:$AA,9,0)</f>
        <v>0</v>
      </c>
      <c r="K25" s="2">
        <f>VLOOKUP($A:$A,'[1]July26- Sales'!$A:$AA,11,0)</f>
        <v>0</v>
      </c>
      <c r="L25" s="2">
        <f>VLOOKUP($A:$A,'[1]July26- Sales'!$A:$AA,4,0)</f>
        <v>14.5</v>
      </c>
      <c r="M25" s="2">
        <f>VLOOKUP($A:$A,'[1]July26- Sales'!$A:$AA,5,0)</f>
        <v>0</v>
      </c>
      <c r="N25" s="2">
        <f>VLOOKUP($A:$A,'[1]July26- Sales'!$A:$AA,6,0)</f>
        <v>0</v>
      </c>
      <c r="O25" s="2">
        <f>VLOOKUP($A:$A,'[1]July26- Sales'!$A:$AA,7,0)</f>
        <v>1774.75</v>
      </c>
      <c r="P25" s="2">
        <f>VLOOKUP($A:$A,'[1]July26- Sales'!$A:$AA,8,0)</f>
        <v>91.3</v>
      </c>
      <c r="Q25" s="8"/>
      <c r="R25" s="3">
        <f t="shared" si="2"/>
        <v>8.5</v>
      </c>
      <c r="S25" s="3">
        <f t="shared" si="0"/>
        <v>682.59999999999991</v>
      </c>
      <c r="T25" s="3">
        <f t="shared" si="3"/>
        <v>-674.09999999999991</v>
      </c>
      <c r="U25" s="19">
        <f>(SUMIF('[1]Expenes- Delivery Details'!$C:$C,A:A,'[1]Expenes- Delivery Details'!$E:$E))-AD25-AE25-AF25</f>
        <v>1115.01</v>
      </c>
      <c r="V25" s="19">
        <f>SUMIF('[1]Expenes- Delivery Details'!$A:$A,$A25&amp;V$1,'[1]Expenes- Delivery Details'!$E:$E)</f>
        <v>212</v>
      </c>
      <c r="W25" s="19">
        <f>SUMIF('[1]Expenes- Delivery Details'!$A:$A,$A25&amp;W$1,'[1]Expenes- Delivery Details'!$E:$E)</f>
        <v>263.67</v>
      </c>
      <c r="X25" s="19">
        <f>SUMIF('[1]Expenes- Delivery Details'!$A:$A,$A25&amp;X$1,'[1]Expenes- Delivery Details'!$E:$E)</f>
        <v>0</v>
      </c>
      <c r="Y25" s="19">
        <f>SUMIF('[1]Expenes- Delivery Details'!$A:$A,$A25&amp;Y$1,'[1]Expenes- Delivery Details'!$E:$E)</f>
        <v>0</v>
      </c>
      <c r="Z25" s="19">
        <f>SUMIF('[1]Expenes- Delivery Details'!$A:$A,$A25&amp;Z$1,'[1]Expenes- Delivery Details'!$E:$E)</f>
        <v>639.34</v>
      </c>
      <c r="AA25" s="19">
        <f>SUMIF('[1]Expenes- Delivery Details'!$A:$A,$A25&amp;AA$1,'[1]Expenes- Delivery Details'!$E:$E)</f>
        <v>0</v>
      </c>
      <c r="AB25" s="19"/>
      <c r="AC25" s="19">
        <f t="shared" si="4"/>
        <v>1115.01</v>
      </c>
      <c r="AD25" s="20">
        <f>SUMIF('[1]Expenes- Delivery Details'!$B:$B,$A25&amp;AD$1,'[1]Expenes- Delivery Details'!$E:$E)</f>
        <v>0</v>
      </c>
      <c r="AE25" s="20">
        <f>SUMIF('[1]Expenes- Delivery Details'!$B:$B,$A25&amp;AE$1,'[1]Expenes- Delivery Details'!$E:$E)</f>
        <v>0</v>
      </c>
      <c r="AF25" s="20">
        <f>SUMIF('[1]Expenes- Delivery Details'!$B:$B,$A25&amp;AF$1,'[1]Expenes- Delivery Details'!$E:$E)</f>
        <v>0</v>
      </c>
      <c r="AG25" s="20">
        <f>SUMIF('[1]Expenes- Delivery Details'!$B:$B,$A25&amp;AG$1,'[1]Expenes- Delivery Details'!$E:$E)</f>
        <v>0</v>
      </c>
      <c r="AH25" s="22"/>
      <c r="AI25" s="20"/>
      <c r="AJ25" s="20"/>
      <c r="AK25" s="20"/>
      <c r="AL25" s="21">
        <f t="shared" si="5"/>
        <v>1115.01</v>
      </c>
      <c r="AM25" s="21">
        <f t="shared" si="1"/>
        <v>-1106.51</v>
      </c>
    </row>
    <row r="26" spans="1:39" ht="15.75" x14ac:dyDescent="0.25">
      <c r="A26" s="36">
        <v>46228</v>
      </c>
      <c r="B26" s="2">
        <f>VLOOKUP($A:$A,'[1]July26- Sales'!$A:$AA,3,0)</f>
        <v>0</v>
      </c>
      <c r="C26" s="2">
        <f>VLOOKUP($A:$A,'[1]July26- Sales'!$A:$AQ,30,0)</f>
        <v>0</v>
      </c>
      <c r="D26" s="2">
        <f>VLOOKUP($A:$A,'[1]July26- Sales'!$A:$AA,15,0)</f>
        <v>0</v>
      </c>
      <c r="E26" s="2">
        <f>VLOOKUP($A:$A,'[1]July26- Sales'!$A:$AA,12,0)</f>
        <v>0</v>
      </c>
      <c r="F26" s="2">
        <f>VLOOKUP($A:$A,'[1]July26- Sales'!$A:$AA,11,0)</f>
        <v>0</v>
      </c>
      <c r="G26" s="2">
        <f>VLOOKUP($A:$A,'[1]July26- Sales'!$A:$AQ,30,0)</f>
        <v>0</v>
      </c>
      <c r="H26" s="9"/>
      <c r="I26" s="2">
        <f>VLOOKUP($A:$A,'[1]July26- Sales'!$A:$AA,10,0)</f>
        <v>0</v>
      </c>
      <c r="J26" s="2">
        <f>VLOOKUP($A:$A,'[1]July26- Sales'!$A:$AA,9,0)</f>
        <v>0</v>
      </c>
      <c r="K26" s="2">
        <f>VLOOKUP($A:$A,'[1]July26- Sales'!$A:$AA,11,0)</f>
        <v>0</v>
      </c>
      <c r="L26" s="2">
        <f>VLOOKUP($A:$A,'[1]July26- Sales'!$A:$AA,4,0)</f>
        <v>0</v>
      </c>
      <c r="M26" s="2">
        <f>VLOOKUP($A:$A,'[1]July26- Sales'!$A:$AA,5,0)</f>
        <v>0</v>
      </c>
      <c r="N26" s="2">
        <f>VLOOKUP($A:$A,'[1]July26- Sales'!$A:$AA,6,0)</f>
        <v>0</v>
      </c>
      <c r="O26" s="2">
        <f>VLOOKUP($A:$A,'[1]July26- Sales'!$A:$AA,7,0)</f>
        <v>0</v>
      </c>
      <c r="P26" s="2">
        <f>VLOOKUP($A:$A,'[1]July26- Sales'!$A:$AA,8,0)</f>
        <v>0</v>
      </c>
      <c r="Q26" s="8"/>
      <c r="R26" s="3">
        <f t="shared" si="2"/>
        <v>0</v>
      </c>
      <c r="S26" s="3">
        <f t="shared" si="0"/>
        <v>0</v>
      </c>
      <c r="T26" s="3">
        <f t="shared" si="3"/>
        <v>0</v>
      </c>
      <c r="U26" s="19">
        <f>(SUMIF('[1]Expenes- Delivery Details'!$C:$C,A:A,'[1]Expenes- Delivery Details'!$E:$E))-AD26-AE26-AF26</f>
        <v>576.83000000000004</v>
      </c>
      <c r="V26" s="19">
        <f>SUMIF('[1]Expenes- Delivery Details'!$A:$A,$A26&amp;V$1,'[1]Expenes- Delivery Details'!$E:$E)</f>
        <v>0</v>
      </c>
      <c r="W26" s="19">
        <f>SUMIF('[1]Expenes- Delivery Details'!$A:$A,$A26&amp;W$1,'[1]Expenes- Delivery Details'!$E:$E)</f>
        <v>70.800000000000011</v>
      </c>
      <c r="X26" s="19">
        <f>SUMIF('[1]Expenes- Delivery Details'!$A:$A,$A26&amp;X$1,'[1]Expenes- Delivery Details'!$E:$E)</f>
        <v>0</v>
      </c>
      <c r="Y26" s="19">
        <f>SUMIF('[1]Expenes- Delivery Details'!$A:$A,$A26&amp;Y$1,'[1]Expenes- Delivery Details'!$E:$E)</f>
        <v>0</v>
      </c>
      <c r="Z26" s="19">
        <f>SUMIF('[1]Expenes- Delivery Details'!$A:$A,$A26&amp;Z$1,'[1]Expenes- Delivery Details'!$E:$E)</f>
        <v>506.03</v>
      </c>
      <c r="AA26" s="19">
        <f>SUMIF('[1]Expenes- Delivery Details'!$A:$A,$A26&amp;AA$1,'[1]Expenes- Delivery Details'!$E:$E)</f>
        <v>0</v>
      </c>
      <c r="AB26" s="19"/>
      <c r="AC26" s="19">
        <f t="shared" si="4"/>
        <v>576.82999999999993</v>
      </c>
      <c r="AD26" s="20">
        <f>SUMIF('[1]Expenes- Delivery Details'!$B:$B,$A26&amp;AD$1,'[1]Expenes- Delivery Details'!$E:$E)</f>
        <v>0</v>
      </c>
      <c r="AE26" s="20">
        <f>SUMIF('[1]Expenes- Delivery Details'!$B:$B,$A26&amp;AE$1,'[1]Expenes- Delivery Details'!$E:$E)</f>
        <v>0</v>
      </c>
      <c r="AF26" s="20">
        <f>SUMIF('[1]Expenes- Delivery Details'!$B:$B,$A26&amp;AF$1,'[1]Expenes- Delivery Details'!$E:$E)</f>
        <v>0</v>
      </c>
      <c r="AG26" s="20">
        <f>SUMIF('[1]Expenes- Delivery Details'!$B:$B,$A26&amp;AG$1,'[1]Expenes- Delivery Details'!$E:$E)</f>
        <v>0</v>
      </c>
      <c r="AH26" s="22"/>
      <c r="AI26" s="20"/>
      <c r="AJ26" s="20"/>
      <c r="AK26" s="20"/>
      <c r="AL26" s="21">
        <f t="shared" si="5"/>
        <v>576.83000000000004</v>
      </c>
      <c r="AM26" s="21">
        <f t="shared" si="1"/>
        <v>-576.83000000000004</v>
      </c>
    </row>
    <row r="27" spans="1:39" ht="15.75" x14ac:dyDescent="0.25">
      <c r="A27" s="36">
        <v>46229</v>
      </c>
      <c r="B27" s="2">
        <f>VLOOKUP($A:$A,'[1]July26- Sales'!$A:$AA,3,0)</f>
        <v>5.4</v>
      </c>
      <c r="C27" s="2">
        <f>VLOOKUP($A:$A,'[1]July26- Sales'!$A:$AQ,30,0)</f>
        <v>0</v>
      </c>
      <c r="D27" s="2">
        <f>VLOOKUP($A:$A,'[1]July26- Sales'!$A:$AA,15,0)</f>
        <v>0</v>
      </c>
      <c r="E27" s="2">
        <f>VLOOKUP($A:$A,'[1]July26- Sales'!$A:$AA,12,0)</f>
        <v>0</v>
      </c>
      <c r="F27" s="2">
        <f>VLOOKUP($A:$A,'[1]July26- Sales'!$A:$AA,11,0)</f>
        <v>0</v>
      </c>
      <c r="G27" s="2">
        <f>VLOOKUP($A:$A,'[1]July26- Sales'!$A:$AQ,30,0)</f>
        <v>0</v>
      </c>
      <c r="H27" s="9"/>
      <c r="I27" s="2">
        <f>VLOOKUP($A:$A,'[1]July26- Sales'!$A:$AA,10,0)</f>
        <v>0</v>
      </c>
      <c r="J27" s="2">
        <f>VLOOKUP($A:$A,'[1]July26- Sales'!$A:$AA,9,0)</f>
        <v>0</v>
      </c>
      <c r="K27" s="2">
        <f>VLOOKUP($A:$A,'[1]July26- Sales'!$A:$AA,11,0)</f>
        <v>0</v>
      </c>
      <c r="L27" s="2">
        <f>VLOOKUP($A:$A,'[1]July26- Sales'!$A:$AA,4,0)</f>
        <v>13.1</v>
      </c>
      <c r="M27" s="2">
        <f>VLOOKUP($A:$A,'[1]July26- Sales'!$A:$AA,5,0)</f>
        <v>39</v>
      </c>
      <c r="N27" s="2">
        <f>VLOOKUP($A:$A,'[1]July26- Sales'!$A:$AA,6,0)</f>
        <v>0</v>
      </c>
      <c r="O27" s="2">
        <f>VLOOKUP($A:$A,'[1]July26- Sales'!$A:$AA,7,0)</f>
        <v>70.2</v>
      </c>
      <c r="P27" s="2">
        <f>VLOOKUP($A:$A,'[1]July26- Sales'!$A:$AA,8,0)</f>
        <v>41.4</v>
      </c>
      <c r="Q27" s="8"/>
      <c r="R27" s="3">
        <f t="shared" si="2"/>
        <v>-36</v>
      </c>
      <c r="S27" s="3">
        <f t="shared" si="0"/>
        <v>5.4</v>
      </c>
      <c r="T27" s="3">
        <f t="shared" si="3"/>
        <v>-41.4</v>
      </c>
      <c r="U27" s="19">
        <f>(SUMIF('[1]Expenes- Delivery Details'!$C:$C,A:A,'[1]Expenes- Delivery Details'!$E:$E))-AD27-AE27-AF27</f>
        <v>33</v>
      </c>
      <c r="V27" s="19">
        <f>SUMIF('[1]Expenes- Delivery Details'!$A:$A,$A27&amp;V$1,'[1]Expenes- Delivery Details'!$E:$E)</f>
        <v>0</v>
      </c>
      <c r="W27" s="19">
        <f>SUMIF('[1]Expenes- Delivery Details'!$A:$A,$A27&amp;W$1,'[1]Expenes- Delivery Details'!$E:$E)</f>
        <v>33</v>
      </c>
      <c r="X27" s="19">
        <f>SUMIF('[1]Expenes- Delivery Details'!$A:$A,$A27&amp;X$1,'[1]Expenes- Delivery Details'!$E:$E)</f>
        <v>0</v>
      </c>
      <c r="Y27" s="19">
        <f>SUMIF('[1]Expenes- Delivery Details'!$A:$A,$A27&amp;Y$1,'[1]Expenes- Delivery Details'!$E:$E)</f>
        <v>0</v>
      </c>
      <c r="Z27" s="19">
        <f>SUMIF('[1]Expenes- Delivery Details'!$A:$A,$A27&amp;Z$1,'[1]Expenes- Delivery Details'!$E:$E)</f>
        <v>0</v>
      </c>
      <c r="AA27" s="19">
        <f>SUMIF('[1]Expenes- Delivery Details'!$A:$A,$A27&amp;AA$1,'[1]Expenes- Delivery Details'!$E:$E)</f>
        <v>0</v>
      </c>
      <c r="AB27" s="19"/>
      <c r="AC27" s="19">
        <f t="shared" si="4"/>
        <v>33</v>
      </c>
      <c r="AD27" s="20">
        <f>SUMIF('[1]Expenes- Delivery Details'!$B:$B,$A27&amp;AD$1,'[1]Expenes- Delivery Details'!$E:$E)</f>
        <v>0</v>
      </c>
      <c r="AE27" s="20">
        <f>SUMIF('[1]Expenes- Delivery Details'!$B:$B,$A27&amp;AE$1,'[1]Expenes- Delivery Details'!$E:$E)</f>
        <v>0</v>
      </c>
      <c r="AF27" s="20">
        <f>SUMIF('[1]Expenes- Delivery Details'!$B:$B,$A27&amp;AF$1,'[1]Expenes- Delivery Details'!$E:$E)</f>
        <v>0</v>
      </c>
      <c r="AG27" s="20">
        <f>SUMIF('[1]Expenes- Delivery Details'!$B:$B,$A27&amp;AG$1,'[1]Expenes- Delivery Details'!$E:$E)</f>
        <v>0</v>
      </c>
      <c r="AH27" s="22"/>
      <c r="AI27" s="20"/>
      <c r="AJ27" s="20"/>
      <c r="AK27" s="20"/>
      <c r="AL27" s="21">
        <f t="shared" si="5"/>
        <v>33</v>
      </c>
      <c r="AM27" s="21">
        <f t="shared" si="1"/>
        <v>-69</v>
      </c>
    </row>
    <row r="28" spans="1:39" ht="15.75" x14ac:dyDescent="0.25">
      <c r="A28" s="36">
        <v>46230</v>
      </c>
      <c r="B28" s="2">
        <f>VLOOKUP($A:$A,'[1]July26- Sales'!$A:$AA,3,0)</f>
        <v>132.6</v>
      </c>
      <c r="C28" s="2">
        <f>VLOOKUP($A:$A,'[1]July26- Sales'!$A:$AQ,30,0)</f>
        <v>0</v>
      </c>
      <c r="D28" s="2">
        <f>VLOOKUP($A:$A,'[1]July26- Sales'!$A:$AA,15,0)</f>
        <v>827.3</v>
      </c>
      <c r="E28" s="2">
        <f>VLOOKUP($A:$A,'[1]July26- Sales'!$A:$AA,12,0)</f>
        <v>0</v>
      </c>
      <c r="F28" s="2">
        <f>VLOOKUP($A:$A,'[1]July26- Sales'!$A:$AA,11,0)</f>
        <v>0</v>
      </c>
      <c r="G28" s="2">
        <f>VLOOKUP($A:$A,'[1]July26- Sales'!$A:$AQ,30,0)</f>
        <v>0</v>
      </c>
      <c r="H28" s="9"/>
      <c r="I28" s="2">
        <f>VLOOKUP($A:$A,'[1]July26- Sales'!$A:$AA,10,0)</f>
        <v>0</v>
      </c>
      <c r="J28" s="2">
        <f>VLOOKUP($A:$A,'[1]July26- Sales'!$A:$AA,9,0)</f>
        <v>0</v>
      </c>
      <c r="K28" s="2">
        <f>VLOOKUP($A:$A,'[1]July26- Sales'!$A:$AA,11,0)</f>
        <v>0</v>
      </c>
      <c r="L28" s="2">
        <f>VLOOKUP($A:$A,'[1]July26- Sales'!$A:$AA,4,0)</f>
        <v>0</v>
      </c>
      <c r="M28" s="2">
        <f>VLOOKUP($A:$A,'[1]July26- Sales'!$A:$AA,5,0)</f>
        <v>9.8000000000000007</v>
      </c>
      <c r="N28" s="2">
        <f>VLOOKUP($A:$A,'[1]July26- Sales'!$A:$AA,6,0)</f>
        <v>0</v>
      </c>
      <c r="O28" s="2">
        <f>VLOOKUP($A:$A,'[1]July26- Sales'!$A:$AA,7,0)</f>
        <v>363.31</v>
      </c>
      <c r="P28" s="2">
        <f>VLOOKUP($A:$A,'[1]July26- Sales'!$A:$AA,8,0)</f>
        <v>1</v>
      </c>
      <c r="Q28" s="9"/>
      <c r="R28" s="3">
        <f t="shared" si="2"/>
        <v>131.6</v>
      </c>
      <c r="S28" s="3">
        <f t="shared" si="0"/>
        <v>959.9</v>
      </c>
      <c r="T28" s="3">
        <f t="shared" si="3"/>
        <v>-828.3</v>
      </c>
      <c r="U28" s="19">
        <f>(SUMIF('[1]Expenes- Delivery Details'!$C:$C,A:A,'[1]Expenes- Delivery Details'!$E:$E))-AD28-AE28-AF28</f>
        <v>2407.38</v>
      </c>
      <c r="V28" s="19">
        <f>SUMIF('[1]Expenes- Delivery Details'!$A:$A,$A28&amp;V$1,'[1]Expenes- Delivery Details'!$E:$E)</f>
        <v>4536.8</v>
      </c>
      <c r="W28" s="19">
        <f>SUMIF('[1]Expenes- Delivery Details'!$A:$A,$A28&amp;W$1,'[1]Expenes- Delivery Details'!$E:$E)</f>
        <v>0</v>
      </c>
      <c r="X28" s="19">
        <f>SUMIF('[1]Expenes- Delivery Details'!$A:$A,$A28&amp;X$1,'[1]Expenes- Delivery Details'!$E:$E)</f>
        <v>0</v>
      </c>
      <c r="Y28" s="19">
        <f>SUMIF('[1]Expenes- Delivery Details'!$A:$A,$A28&amp;Y$1,'[1]Expenes- Delivery Details'!$E:$E)</f>
        <v>0</v>
      </c>
      <c r="Z28" s="19">
        <f>SUMIF('[1]Expenes- Delivery Details'!$A:$A,$A28&amp;Z$1,'[1]Expenes- Delivery Details'!$E:$E)</f>
        <v>2370.58</v>
      </c>
      <c r="AA28" s="19">
        <f>SUMIF('[1]Expenes- Delivery Details'!$A:$A,$A28&amp;AA$1,'[1]Expenes- Delivery Details'!$E:$E)</f>
        <v>0</v>
      </c>
      <c r="AB28" s="19"/>
      <c r="AC28" s="19">
        <f t="shared" si="4"/>
        <v>2407.38</v>
      </c>
      <c r="AD28" s="20">
        <f>SUMIF('[1]Expenes- Delivery Details'!$B:$B,$A28&amp;AD$1,'[1]Expenes- Delivery Details'!$E:$E)</f>
        <v>0</v>
      </c>
      <c r="AE28" s="20">
        <f>SUMIF('[1]Expenes- Delivery Details'!$B:$B,$A28&amp;AE$1,'[1]Expenes- Delivery Details'!$E:$E)</f>
        <v>0</v>
      </c>
      <c r="AF28" s="20">
        <f>SUMIF('[1]Expenes- Delivery Details'!$B:$B,$A28&amp;AF$1,'[1]Expenes- Delivery Details'!$E:$E)</f>
        <v>4500</v>
      </c>
      <c r="AG28" s="20">
        <f>SUMIF('[1]Expenes- Delivery Details'!$B:$B,$A28&amp;AG$1,'[1]Expenes- Delivery Details'!$E:$E)</f>
        <v>0</v>
      </c>
      <c r="AH28" s="20"/>
      <c r="AI28" s="22"/>
      <c r="AJ28" s="22"/>
      <c r="AK28" s="22"/>
      <c r="AL28" s="21">
        <f t="shared" si="5"/>
        <v>2407.38</v>
      </c>
      <c r="AM28" s="21">
        <f t="shared" si="1"/>
        <v>-2275.7800000000002</v>
      </c>
    </row>
    <row r="29" spans="1:39" ht="15.75" x14ac:dyDescent="0.25">
      <c r="A29" s="36">
        <v>46231</v>
      </c>
      <c r="B29" s="2">
        <f>VLOOKUP($A:$A,'[1]July26- Sales'!$A:$AA,3,0)</f>
        <v>111.9</v>
      </c>
      <c r="C29" s="2">
        <f>VLOOKUP($A:$A,'[1]July26- Sales'!$A:$AQ,30,0)</f>
        <v>0</v>
      </c>
      <c r="D29" s="2">
        <f>VLOOKUP($A:$A,'[1]July26- Sales'!$A:$AA,15,0)</f>
        <v>970.9</v>
      </c>
      <c r="E29" s="2">
        <f>VLOOKUP($A:$A,'[1]July26- Sales'!$A:$AA,12,0)</f>
        <v>0</v>
      </c>
      <c r="F29" s="2">
        <f>VLOOKUP($A:$A,'[1]July26- Sales'!$A:$AA,11,0)</f>
        <v>0</v>
      </c>
      <c r="G29" s="2">
        <f>VLOOKUP($A:$A,'[1]July26- Sales'!$A:$AQ,30,0)</f>
        <v>0</v>
      </c>
      <c r="H29" s="9"/>
      <c r="I29" s="2">
        <f>VLOOKUP($A:$A,'[1]July26- Sales'!$A:$AA,10,0)</f>
        <v>0</v>
      </c>
      <c r="J29" s="2">
        <f>VLOOKUP($A:$A,'[1]July26- Sales'!$A:$AA,9,0)</f>
        <v>16</v>
      </c>
      <c r="K29" s="2">
        <f>VLOOKUP($A:$A,'[1]July26- Sales'!$A:$AA,11,0)</f>
        <v>0</v>
      </c>
      <c r="L29" s="2">
        <f>VLOOKUP($A:$A,'[1]July26- Sales'!$A:$AA,4,0)</f>
        <v>22.32</v>
      </c>
      <c r="M29" s="2">
        <f>VLOOKUP($A:$A,'[1]July26- Sales'!$A:$AA,5,0)</f>
        <v>25</v>
      </c>
      <c r="N29" s="2">
        <f>VLOOKUP($A:$A,'[1]July26- Sales'!$A:$AA,6,0)</f>
        <v>0</v>
      </c>
      <c r="O29" s="2">
        <f>VLOOKUP($A:$A,'[1]July26- Sales'!$A:$AA,7,0)</f>
        <v>191.4</v>
      </c>
      <c r="P29" s="2">
        <f>VLOOKUP($A:$A,'[1]July26- Sales'!$A:$AA,8,0)</f>
        <v>14.5</v>
      </c>
      <c r="Q29" s="8"/>
      <c r="R29" s="3">
        <f t="shared" si="2"/>
        <v>97.4</v>
      </c>
      <c r="S29" s="3">
        <f t="shared" si="0"/>
        <v>1082.8</v>
      </c>
      <c r="T29" s="3">
        <f t="shared" si="3"/>
        <v>-985.4</v>
      </c>
      <c r="U29" s="19">
        <f>(SUMIF('[1]Expenes- Delivery Details'!$C:$C,A:A,'[1]Expenes- Delivery Details'!$E:$E))-AD29-AE29-AF29</f>
        <v>1061.97</v>
      </c>
      <c r="V29" s="19">
        <f>SUMIF('[1]Expenes- Delivery Details'!$A:$A,$A29&amp;V$1,'[1]Expenes- Delivery Details'!$E:$E)</f>
        <v>0</v>
      </c>
      <c r="W29" s="19">
        <f>SUMIF('[1]Expenes- Delivery Details'!$A:$A,$A29&amp;W$1,'[1]Expenes- Delivery Details'!$E:$E)</f>
        <v>151.33000000000001</v>
      </c>
      <c r="X29" s="19">
        <f>SUMIF('[1]Expenes- Delivery Details'!$A:$A,$A29&amp;X$1,'[1]Expenes- Delivery Details'!$E:$E)</f>
        <v>0</v>
      </c>
      <c r="Y29" s="19">
        <f>SUMIF('[1]Expenes- Delivery Details'!$A:$A,$A29&amp;Y$1,'[1]Expenes- Delivery Details'!$E:$E)</f>
        <v>0</v>
      </c>
      <c r="Z29" s="19">
        <f>SUMIF('[1]Expenes- Delivery Details'!$A:$A,$A29&amp;Z$1,'[1]Expenes- Delivery Details'!$E:$E)</f>
        <v>272.17</v>
      </c>
      <c r="AA29" s="19">
        <f>SUMIF('[1]Expenes- Delivery Details'!$A:$A,$A29&amp;AA$1,'[1]Expenes- Delivery Details'!$E:$E)</f>
        <v>0</v>
      </c>
      <c r="AB29" s="19"/>
      <c r="AC29" s="19">
        <f t="shared" si="4"/>
        <v>423.5</v>
      </c>
      <c r="AD29" s="20">
        <f>SUMIF('[1]Expenes- Delivery Details'!$B:$B,$A29&amp;AD$1,'[1]Expenes- Delivery Details'!$E:$E)</f>
        <v>0</v>
      </c>
      <c r="AE29" s="20">
        <f>SUMIF('[1]Expenes- Delivery Details'!$B:$B,$A29&amp;AE$1,'[1]Expenes- Delivery Details'!$E:$E)</f>
        <v>0</v>
      </c>
      <c r="AF29" s="20">
        <f>SUMIF('[1]Expenes- Delivery Details'!$B:$B,$A29&amp;AF$1,'[1]Expenes- Delivery Details'!$E:$E)</f>
        <v>0</v>
      </c>
      <c r="AG29" s="20">
        <f>SUMIF('[1]Expenes- Delivery Details'!$B:$B,$A29&amp;AG$1,'[1]Expenes- Delivery Details'!$E:$E)</f>
        <v>0</v>
      </c>
      <c r="AH29" s="22"/>
      <c r="AI29" s="22"/>
      <c r="AJ29" s="20"/>
      <c r="AK29" s="22"/>
      <c r="AL29" s="21">
        <f t="shared" si="5"/>
        <v>1061.97</v>
      </c>
      <c r="AM29" s="21">
        <f t="shared" si="1"/>
        <v>-964.57</v>
      </c>
    </row>
    <row r="30" spans="1:39" ht="15.75" x14ac:dyDescent="0.25">
      <c r="A30" s="36">
        <v>46232</v>
      </c>
      <c r="B30" s="2">
        <f>VLOOKUP($A:$A,'[1]July26- Sales'!$A:$AA,3,0)</f>
        <v>63.5</v>
      </c>
      <c r="C30" s="2">
        <f>VLOOKUP($A:$A,'[1]July26- Sales'!$A:$AQ,30,0)</f>
        <v>0</v>
      </c>
      <c r="D30" s="2">
        <f>VLOOKUP($A:$A,'[1]July26- Sales'!$A:$AA,15,0)</f>
        <v>473</v>
      </c>
      <c r="E30" s="2">
        <f>VLOOKUP($A:$A,'[1]July26- Sales'!$A:$AA,12,0)</f>
        <v>0</v>
      </c>
      <c r="F30" s="2">
        <f>VLOOKUP($A:$A,'[1]July26- Sales'!$A:$AA,11,0)</f>
        <v>0</v>
      </c>
      <c r="G30" s="2">
        <f>VLOOKUP($A:$A,'[1]July26- Sales'!$A:$AQ,30,0)</f>
        <v>0</v>
      </c>
      <c r="H30" s="9"/>
      <c r="I30" s="2">
        <f>VLOOKUP($A:$A,'[1]July26- Sales'!$A:$AA,10,0)</f>
        <v>0</v>
      </c>
      <c r="J30" s="2">
        <f>VLOOKUP($A:$A,'[1]July26- Sales'!$A:$AA,9,0)</f>
        <v>0</v>
      </c>
      <c r="K30" s="2">
        <f>VLOOKUP($A:$A,'[1]July26- Sales'!$A:$AA,11,0)</f>
        <v>0</v>
      </c>
      <c r="L30" s="2">
        <f>VLOOKUP($A:$A,'[1]July26- Sales'!$A:$AA,4,0)</f>
        <v>59</v>
      </c>
      <c r="M30" s="2">
        <f>VLOOKUP($A:$A,'[1]July26- Sales'!$A:$AA,5,0)</f>
        <v>13.2</v>
      </c>
      <c r="N30" s="2">
        <f>VLOOKUP($A:$A,'[1]July26- Sales'!$A:$AA,6,0)</f>
        <v>0</v>
      </c>
      <c r="O30" s="2">
        <f>VLOOKUP($A:$A,'[1]July26- Sales'!$A:$AA,7,0)</f>
        <v>561.24</v>
      </c>
      <c r="P30" s="2">
        <f>VLOOKUP($A:$A,'[1]July26- Sales'!$A:$AA,8,0)</f>
        <v>163.19999999999999</v>
      </c>
      <c r="Q30" s="8"/>
      <c r="R30" s="3">
        <f t="shared" si="2"/>
        <v>-99.699999999999989</v>
      </c>
      <c r="S30" s="3">
        <f t="shared" si="0"/>
        <v>536.5</v>
      </c>
      <c r="T30" s="3">
        <f t="shared" si="3"/>
        <v>-636.20000000000005</v>
      </c>
      <c r="U30" s="19">
        <f>(SUMIF('[1]Expenes- Delivery Details'!$C:$C,A:A,'[1]Expenes- Delivery Details'!$E:$E))-AD30-AE30-AF30</f>
        <v>0</v>
      </c>
      <c r="V30" s="19">
        <f>SUMIF('[1]Expenes- Delivery Details'!$A:$A,$A30&amp;V$1,'[1]Expenes- Delivery Details'!$E:$E)</f>
        <v>0</v>
      </c>
      <c r="W30" s="19">
        <f>SUMIF('[1]Expenes- Delivery Details'!$A:$A,$A30&amp;W$1,'[1]Expenes- Delivery Details'!$E:$E)</f>
        <v>0</v>
      </c>
      <c r="X30" s="19">
        <f>SUMIF('[1]Expenes- Delivery Details'!$A:$A,$A30&amp;X$1,'[1]Expenes- Delivery Details'!$E:$E)</f>
        <v>0</v>
      </c>
      <c r="Y30" s="19">
        <f>SUMIF('[1]Expenes- Delivery Details'!$A:$A,$A30&amp;Y$1,'[1]Expenes- Delivery Details'!$E:$E)</f>
        <v>0</v>
      </c>
      <c r="Z30" s="19">
        <f>SUMIF('[1]Expenes- Delivery Details'!$A:$A,$A30&amp;Z$1,'[1]Expenes- Delivery Details'!$E:$E)</f>
        <v>0</v>
      </c>
      <c r="AA30" s="19">
        <f>SUMIF('[1]Expenes- Delivery Details'!$A:$A,$A30&amp;AA$1,'[1]Expenes- Delivery Details'!$E:$E)</f>
        <v>0</v>
      </c>
      <c r="AB30" s="19"/>
      <c r="AC30" s="19">
        <f t="shared" si="4"/>
        <v>0</v>
      </c>
      <c r="AD30" s="20">
        <f>SUMIF('[1]Expenes- Delivery Details'!$B:$B,$A30&amp;AD$1,'[1]Expenes- Delivery Details'!$E:$E)</f>
        <v>0</v>
      </c>
      <c r="AE30" s="20">
        <f>SUMIF('[1]Expenes- Delivery Details'!$B:$B,$A30&amp;AE$1,'[1]Expenes- Delivery Details'!$E:$E)</f>
        <v>0</v>
      </c>
      <c r="AF30" s="20">
        <f>SUMIF('[1]Expenes- Delivery Details'!$B:$B,$A30&amp;AF$1,'[1]Expenes- Delivery Details'!$E:$E)</f>
        <v>0</v>
      </c>
      <c r="AG30" s="20">
        <f>SUMIF('[1]Expenes- Delivery Details'!$B:$B,$A30&amp;AG$1,'[1]Expenes- Delivery Details'!$E:$E)</f>
        <v>0</v>
      </c>
      <c r="AH30" s="20"/>
      <c r="AI30" s="22"/>
      <c r="AJ30" s="22"/>
      <c r="AK30" s="22"/>
      <c r="AL30" s="21">
        <f t="shared" si="5"/>
        <v>0</v>
      </c>
      <c r="AM30" s="21">
        <f t="shared" si="1"/>
        <v>-99.699999999999989</v>
      </c>
    </row>
    <row r="31" spans="1:39" ht="15.75" x14ac:dyDescent="0.25">
      <c r="A31" s="36">
        <v>46233</v>
      </c>
      <c r="B31" s="2">
        <f>VLOOKUP($A:$A,'[1]July26- Sales'!$A:$AA,3,0)</f>
        <v>91.4</v>
      </c>
      <c r="C31" s="2">
        <f>VLOOKUP($A:$A,'[1]July26- Sales'!$A:$AQ,30,0)</f>
        <v>160.5</v>
      </c>
      <c r="D31" s="2">
        <f>VLOOKUP($A:$A,'[1]July26- Sales'!$A:$AA,15,0)</f>
        <v>740.2</v>
      </c>
      <c r="E31" s="2">
        <f>VLOOKUP($A:$A,'[1]July26- Sales'!$A:$AA,12,0)</f>
        <v>0</v>
      </c>
      <c r="F31" s="2">
        <f>VLOOKUP($A:$A,'[1]July26- Sales'!$A:$AA,11,0)</f>
        <v>0</v>
      </c>
      <c r="G31" s="2">
        <f>VLOOKUP($A:$A,'[1]July26- Sales'!$A:$AQ,30,0)</f>
        <v>160.5</v>
      </c>
      <c r="H31" s="9"/>
      <c r="I31" s="2">
        <f>VLOOKUP($A:$A,'[1]July26- Sales'!$A:$AA,10,0)</f>
        <v>32</v>
      </c>
      <c r="J31" s="2">
        <f>VLOOKUP($A:$A,'[1]July26- Sales'!$A:$AA,9,0)</f>
        <v>0</v>
      </c>
      <c r="K31" s="2">
        <f>VLOOKUP($A:$A,'[1]July26- Sales'!$A:$AA,11,0)</f>
        <v>0</v>
      </c>
      <c r="L31" s="2">
        <f>VLOOKUP($A:$A,'[1]July26- Sales'!$A:$AA,4,0)</f>
        <v>0</v>
      </c>
      <c r="M31" s="2">
        <f>VLOOKUP($A:$A,'[1]July26- Sales'!$A:$AA,5,0)</f>
        <v>0</v>
      </c>
      <c r="N31" s="2">
        <f>VLOOKUP($A:$A,'[1]July26- Sales'!$A:$AA,6,0)</f>
        <v>0</v>
      </c>
      <c r="O31" s="2">
        <f>VLOOKUP($A:$A,'[1]July26- Sales'!$A:$AA,7,0)</f>
        <v>0</v>
      </c>
      <c r="P31" s="2">
        <f>VLOOKUP($A:$A,'[1]July26- Sales'!$A:$AA,8,0)</f>
        <v>0</v>
      </c>
      <c r="Q31" s="8"/>
      <c r="R31" s="3">
        <f t="shared" ref="R31" si="6">B31+F31+G31-P31</f>
        <v>251.9</v>
      </c>
      <c r="S31" s="3">
        <f t="shared" ref="S31" si="7">SUM(B31:D31)</f>
        <v>992.1</v>
      </c>
      <c r="T31" s="3">
        <f t="shared" ref="T31" si="8">R31-S31</f>
        <v>-740.2</v>
      </c>
      <c r="U31" s="19">
        <f>(SUMIF('[1]Expenes- Delivery Details'!$C:$C,A:A,'[1]Expenes- Delivery Details'!$E:$E))-AD31-AE31-AF31</f>
        <v>117.18</v>
      </c>
      <c r="V31" s="19">
        <f>SUMIF('[1]Expenes- Delivery Details'!$A:$A,$A31&amp;V$1,'[1]Expenes- Delivery Details'!$E:$E)</f>
        <v>0</v>
      </c>
      <c r="W31" s="19">
        <f>SUMIF('[1]Expenes- Delivery Details'!$A:$A,$A31&amp;W$1,'[1]Expenes- Delivery Details'!$E:$E)</f>
        <v>117.18</v>
      </c>
      <c r="X31" s="19">
        <f>SUMIF('[1]Expenes- Delivery Details'!$A:$A,$A31&amp;X$1,'[1]Expenes- Delivery Details'!$E:$E)</f>
        <v>0</v>
      </c>
      <c r="Y31" s="19">
        <f>SUMIF('[1]Expenes- Delivery Details'!$A:$A,$A31&amp;Y$1,'[1]Expenes- Delivery Details'!$E:$E)</f>
        <v>0</v>
      </c>
      <c r="Z31" s="19">
        <f>SUMIF('[1]Expenes- Delivery Details'!$A:$A,$A31&amp;Z$1,'[1]Expenes- Delivery Details'!$E:$E)</f>
        <v>0</v>
      </c>
      <c r="AA31" s="19">
        <f>SUMIF('[1]Expenes- Delivery Details'!$A:$A,$A31&amp;AA$1,'[1]Expenes- Delivery Details'!$E:$E)</f>
        <v>0</v>
      </c>
      <c r="AB31" s="19"/>
      <c r="AC31" s="19">
        <f t="shared" ref="AC31" si="9">SUM(V31:AB31)-AF31</f>
        <v>117.18</v>
      </c>
      <c r="AD31" s="20">
        <f>SUMIF('[1]Expenes- Delivery Details'!$B:$B,$A31&amp;AD$1,'[1]Expenes- Delivery Details'!$E:$E)</f>
        <v>0</v>
      </c>
      <c r="AE31" s="20">
        <f>SUMIF('[1]Expenes- Delivery Details'!$B:$B,$A31&amp;AE$1,'[1]Expenes- Delivery Details'!$E:$E)</f>
        <v>0</v>
      </c>
      <c r="AF31" s="20">
        <f>SUMIF('[1]Expenes- Delivery Details'!$B:$B,$A31&amp;AF$1,'[1]Expenes- Delivery Details'!$E:$E)</f>
        <v>0</v>
      </c>
      <c r="AG31" s="20">
        <f>SUMIF('[1]Expenes- Delivery Details'!$B:$B,$A31&amp;AG$1,'[1]Expenes- Delivery Details'!$E:$E)</f>
        <v>0</v>
      </c>
      <c r="AH31" s="22"/>
      <c r="AI31" s="22"/>
      <c r="AJ31" s="22"/>
      <c r="AK31" s="22"/>
      <c r="AL31" s="21">
        <f t="shared" ref="AL31" si="10">U31+AD31+AK31+AE31+AB31</f>
        <v>117.18</v>
      </c>
      <c r="AM31" s="21">
        <f t="shared" ref="AM31" si="11">R31-AL31</f>
        <v>134.72</v>
      </c>
    </row>
    <row r="32" spans="1:39" ht="15.75" x14ac:dyDescent="0.25">
      <c r="A32" s="36">
        <v>46234</v>
      </c>
      <c r="B32" s="2">
        <f>VLOOKUP($A:$A,'[1]July26- Sales'!$A:$AA,3,0)</f>
        <v>176.8</v>
      </c>
      <c r="C32" s="2">
        <f>VLOOKUP($A:$A,'[1]July26- Sales'!$A:$AQ,30,0)</f>
        <v>0</v>
      </c>
      <c r="D32" s="2">
        <f>VLOOKUP($A:$A,'[1]July26- Sales'!$A:$AA,15,0)</f>
        <v>453.9</v>
      </c>
      <c r="E32" s="2">
        <f>VLOOKUP($A:$A,'[1]July26- Sales'!$A:$AA,12,0)</f>
        <v>0</v>
      </c>
      <c r="F32" s="2">
        <f>VLOOKUP($A:$A,'[1]July26- Sales'!$A:$AA,11,0)</f>
        <v>0</v>
      </c>
      <c r="G32" s="2">
        <f>VLOOKUP($A:$A,'[1]July26- Sales'!$A:$AQ,30,0)</f>
        <v>0</v>
      </c>
      <c r="H32" s="9"/>
      <c r="I32" s="2">
        <f>VLOOKUP($A:$A,'[1]July26- Sales'!$A:$AA,10,0)</f>
        <v>51.2</v>
      </c>
      <c r="J32" s="2">
        <f>VLOOKUP($A:$A,'[1]July26- Sales'!$A:$AA,9,0)</f>
        <v>0</v>
      </c>
      <c r="K32" s="2">
        <f>VLOOKUP($A:$A,'[1]July26- Sales'!$A:$AA,11,0)</f>
        <v>0</v>
      </c>
      <c r="L32" s="2">
        <f>VLOOKUP($A:$A,'[1]July26- Sales'!$A:$AA,4,0)</f>
        <v>65.700000000000017</v>
      </c>
      <c r="M32" s="2">
        <f>VLOOKUP($A:$A,'[1]July26- Sales'!$A:$AA,5,0)</f>
        <v>0</v>
      </c>
      <c r="N32" s="2">
        <f>VLOOKUP($A:$A,'[1]July26- Sales'!$A:$AA,6,0)</f>
        <v>0</v>
      </c>
      <c r="O32" s="2">
        <f>VLOOKUP($A:$A,'[1]July26- Sales'!$A:$AA,7,0)</f>
        <v>1816.6</v>
      </c>
      <c r="P32" s="2">
        <f>VLOOKUP($A:$A,'[1]July26- Sales'!$A:$AA,8,0)</f>
        <v>529.4</v>
      </c>
      <c r="Q32" s="8"/>
      <c r="R32" s="3">
        <f t="shared" si="2"/>
        <v>-352.59999999999997</v>
      </c>
      <c r="S32" s="3">
        <f t="shared" si="0"/>
        <v>630.70000000000005</v>
      </c>
      <c r="T32" s="3">
        <f t="shared" si="3"/>
        <v>-983.3</v>
      </c>
      <c r="U32" s="19">
        <f>(SUMIF('[1]Expenes- Delivery Details'!$C:$C,A:A,'[1]Expenes- Delivery Details'!$E:$E))-AD32-AE32-AF32</f>
        <v>2835.88</v>
      </c>
      <c r="V32" s="19">
        <f>SUMIF('[1]Expenes- Delivery Details'!$A:$A,$A32&amp;V$1,'[1]Expenes- Delivery Details'!$E:$E)</f>
        <v>0</v>
      </c>
      <c r="W32" s="19">
        <f>SUMIF('[1]Expenes- Delivery Details'!$A:$A,$A32&amp;W$1,'[1]Expenes- Delivery Details'!$E:$E)</f>
        <v>74.12</v>
      </c>
      <c r="X32" s="19">
        <f>SUMIF('[1]Expenes- Delivery Details'!$A:$A,$A32&amp;X$1,'[1]Expenes- Delivery Details'!$E:$E)</f>
        <v>0</v>
      </c>
      <c r="Y32" s="19">
        <f>SUMIF('[1]Expenes- Delivery Details'!$A:$A,$A32&amp;Y$1,'[1]Expenes- Delivery Details'!$E:$E)</f>
        <v>0</v>
      </c>
      <c r="Z32" s="19">
        <f>SUMIF('[1]Expenes- Delivery Details'!$A:$A,$A32&amp;Z$1,'[1]Expenes- Delivery Details'!$E:$E)</f>
        <v>1156.3600000000001</v>
      </c>
      <c r="AA32" s="19">
        <f>SUMIF('[1]Expenes- Delivery Details'!$A:$A,$A32&amp;AA$1,'[1]Expenes- Delivery Details'!$E:$E)</f>
        <v>0</v>
      </c>
      <c r="AB32" s="19"/>
      <c r="AC32" s="19">
        <f t="shared" si="4"/>
        <v>1230.48</v>
      </c>
      <c r="AD32" s="20">
        <f>SUMIF('[1]Expenes- Delivery Details'!$B:$B,$A32&amp;AD$1,'[1]Expenes- Delivery Details'!$E:$E)</f>
        <v>0</v>
      </c>
      <c r="AE32" s="20">
        <f>SUMIF('[1]Expenes- Delivery Details'!$B:$B,$A32&amp;AE$1,'[1]Expenes- Delivery Details'!$E:$E)</f>
        <v>0</v>
      </c>
      <c r="AF32" s="20">
        <f>SUMIF('[1]Expenes- Delivery Details'!$B:$B,$A32&amp;AF$1,'[1]Expenes- Delivery Details'!$E:$E)</f>
        <v>0</v>
      </c>
      <c r="AG32" s="20">
        <f>SUMIF('[1]Expenes- Delivery Details'!$B:$B,$A32&amp;AG$1,'[1]Expenes- Delivery Details'!$E:$E)</f>
        <v>0</v>
      </c>
      <c r="AH32" s="22"/>
      <c r="AI32" s="22"/>
      <c r="AJ32" s="22"/>
      <c r="AK32" s="22"/>
      <c r="AL32" s="21">
        <f t="shared" si="5"/>
        <v>2835.88</v>
      </c>
      <c r="AM32" s="21">
        <f t="shared" si="1"/>
        <v>-3188.48</v>
      </c>
    </row>
    <row r="33" spans="1:39" ht="15.75" x14ac:dyDescent="0.25">
      <c r="A33" s="36" t="s">
        <v>22</v>
      </c>
      <c r="B33" s="15">
        <f t="shared" ref="B33:AL33" si="12">SUM(B2:B32)</f>
        <v>2808.2000000000007</v>
      </c>
      <c r="C33" s="15">
        <f t="shared" si="12"/>
        <v>5428.1</v>
      </c>
      <c r="D33" s="15">
        <f t="shared" si="12"/>
        <v>21763.780000000002</v>
      </c>
      <c r="E33" s="15">
        <f t="shared" si="12"/>
        <v>3100</v>
      </c>
      <c r="F33" s="15">
        <f t="shared" si="12"/>
        <v>10.899999999999999</v>
      </c>
      <c r="G33" s="15">
        <f t="shared" si="12"/>
        <v>5428.1</v>
      </c>
      <c r="H33" s="15" t="e">
        <f t="shared" si="12"/>
        <v>#N/A</v>
      </c>
      <c r="I33" s="15">
        <f t="shared" si="12"/>
        <v>83.2</v>
      </c>
      <c r="J33" s="15">
        <f t="shared" si="12"/>
        <v>16</v>
      </c>
      <c r="K33" s="15">
        <f t="shared" ref="K33" si="13">SUM(K2:K32)</f>
        <v>10.899999999999999</v>
      </c>
      <c r="L33" s="15">
        <f t="shared" si="12"/>
        <v>390.62</v>
      </c>
      <c r="M33" s="15">
        <f t="shared" si="12"/>
        <v>158.89999999999998</v>
      </c>
      <c r="N33" s="15">
        <f t="shared" si="12"/>
        <v>76.5</v>
      </c>
      <c r="O33" s="15">
        <f t="shared" ref="O33:P33" si="14">SUM(O2:O32)</f>
        <v>8234.36</v>
      </c>
      <c r="P33" s="15">
        <f t="shared" si="14"/>
        <v>1391.1</v>
      </c>
      <c r="Q33" s="16">
        <f t="shared" si="12"/>
        <v>0</v>
      </c>
      <c r="R33" s="15">
        <f t="shared" si="12"/>
        <v>6856.0999999999985</v>
      </c>
      <c r="S33" s="15">
        <f t="shared" si="12"/>
        <v>30000.080000000002</v>
      </c>
      <c r="T33" s="15">
        <f t="shared" si="12"/>
        <v>-23143.980000000003</v>
      </c>
      <c r="U33" s="15">
        <f t="shared" si="12"/>
        <v>19031.580000000002</v>
      </c>
      <c r="V33" s="15">
        <f t="shared" si="12"/>
        <v>28830.45</v>
      </c>
      <c r="W33" s="15">
        <f t="shared" si="12"/>
        <v>3585.3</v>
      </c>
      <c r="X33" s="15">
        <f t="shared" si="12"/>
        <v>0</v>
      </c>
      <c r="Y33" s="15">
        <f t="shared" si="12"/>
        <v>0</v>
      </c>
      <c r="Z33" s="15">
        <f t="shared" si="12"/>
        <v>8621.34</v>
      </c>
      <c r="AA33" s="15">
        <f t="shared" si="12"/>
        <v>0</v>
      </c>
      <c r="AB33" s="15">
        <f t="shared" si="12"/>
        <v>0</v>
      </c>
      <c r="AC33" s="15">
        <f t="shared" si="12"/>
        <v>27037.090000000004</v>
      </c>
      <c r="AD33" s="15">
        <f t="shared" si="12"/>
        <v>5864</v>
      </c>
      <c r="AE33" s="15">
        <f t="shared" si="12"/>
        <v>5110.38</v>
      </c>
      <c r="AF33" s="15">
        <f t="shared" si="12"/>
        <v>14000</v>
      </c>
      <c r="AG33" s="15">
        <f t="shared" si="12"/>
        <v>786.2</v>
      </c>
      <c r="AH33" s="15">
        <f t="shared" si="12"/>
        <v>0</v>
      </c>
      <c r="AI33" s="15">
        <f t="shared" si="12"/>
        <v>0</v>
      </c>
      <c r="AJ33" s="15">
        <f t="shared" si="12"/>
        <v>0</v>
      </c>
      <c r="AK33" s="15">
        <f t="shared" si="12"/>
        <v>0</v>
      </c>
      <c r="AL33" s="15">
        <f t="shared" si="12"/>
        <v>30005.96000000001</v>
      </c>
      <c r="AM33" s="15">
        <f t="shared" si="1"/>
        <v>-23149.860000000011</v>
      </c>
    </row>
    <row r="34" spans="1:39" ht="15.75" x14ac:dyDescent="0.25">
      <c r="A34" s="36" t="s">
        <v>23</v>
      </c>
      <c r="B34" s="15">
        <f>B33/100*0</f>
        <v>0</v>
      </c>
      <c r="C34" s="15">
        <f>C33/100*0</f>
        <v>0</v>
      </c>
      <c r="D34" s="15">
        <f>D33/100*0</f>
        <v>0</v>
      </c>
      <c r="E34" s="15">
        <f>E33/100*0</f>
        <v>0</v>
      </c>
      <c r="F34" s="15">
        <f>F33/100*0.7</f>
        <v>7.6299999999999979E-2</v>
      </c>
      <c r="G34" s="15">
        <f>G33/100*0.2</f>
        <v>10.856200000000001</v>
      </c>
      <c r="H34" s="15" t="e">
        <f>H33/100*37</f>
        <v>#N/A</v>
      </c>
      <c r="I34" s="15">
        <f>I33/100*37</f>
        <v>30.784000000000002</v>
      </c>
      <c r="J34" s="15">
        <f>J33/100*37</f>
        <v>5.92</v>
      </c>
      <c r="K34" s="15">
        <f>K33/100*37</f>
        <v>4.0329999999999995</v>
      </c>
      <c r="L34" s="15">
        <f>L33/100*2.5</f>
        <v>9.7654999999999994</v>
      </c>
      <c r="M34" s="15">
        <f>M33/100*2.5</f>
        <v>3.9724999999999993</v>
      </c>
      <c r="N34" s="15">
        <f>N33/100*0</f>
        <v>0</v>
      </c>
      <c r="O34" s="15">
        <f>O33/100*0</f>
        <v>0</v>
      </c>
      <c r="P34" s="15">
        <f>P33/100*0</f>
        <v>0</v>
      </c>
      <c r="Q34" s="16">
        <f>Q33/100*0</f>
        <v>0</v>
      </c>
      <c r="R34" s="44">
        <f t="shared" ref="R34" si="15">B34+E34+F34+G34-P34</f>
        <v>10.932500000000001</v>
      </c>
      <c r="S34" s="16"/>
      <c r="T34" s="16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</row>
    <row r="35" spans="1:39" ht="15.75" x14ac:dyDescent="0.25">
      <c r="A35" s="36" t="s">
        <v>24</v>
      </c>
      <c r="B35" s="17">
        <f>SUM(B33-B34)</f>
        <v>2808.2000000000007</v>
      </c>
      <c r="C35" s="17">
        <f>SUM(C33-C34)</f>
        <v>5428.1</v>
      </c>
      <c r="D35" s="17">
        <f>SUM(D33-D34)</f>
        <v>21763.780000000002</v>
      </c>
      <c r="E35" s="17">
        <f t="shared" ref="E35:Q35" si="16">SUM(E33-E34)</f>
        <v>3100</v>
      </c>
      <c r="F35" s="17">
        <f t="shared" si="16"/>
        <v>10.823699999999999</v>
      </c>
      <c r="G35" s="17">
        <f t="shared" si="16"/>
        <v>5417.2438000000002</v>
      </c>
      <c r="H35" s="17" t="e">
        <f t="shared" si="16"/>
        <v>#N/A</v>
      </c>
      <c r="I35" s="17">
        <f t="shared" si="16"/>
        <v>52.415999999999997</v>
      </c>
      <c r="J35" s="17">
        <f t="shared" si="16"/>
        <v>10.08</v>
      </c>
      <c r="K35" s="17">
        <f t="shared" ref="K35" si="17">SUM(K33-K34)</f>
        <v>6.8669999999999991</v>
      </c>
      <c r="L35" s="17">
        <f t="shared" si="16"/>
        <v>380.85450000000003</v>
      </c>
      <c r="M35" s="17">
        <f t="shared" si="16"/>
        <v>154.92749999999998</v>
      </c>
      <c r="N35" s="17">
        <f>SUM(N33-N34)</f>
        <v>76.5</v>
      </c>
      <c r="O35" s="17">
        <f>SUM(O33-O34)</f>
        <v>8234.36</v>
      </c>
      <c r="P35" s="17">
        <f>SUM(P33-P34)</f>
        <v>1391.1</v>
      </c>
      <c r="Q35" s="18">
        <f t="shared" si="16"/>
        <v>0</v>
      </c>
      <c r="R35" s="43">
        <f>R33-R34</f>
        <v>6845.1674999999987</v>
      </c>
      <c r="S35" s="17">
        <f t="shared" ref="S35:AL35" si="18">SUM(S33-S34)</f>
        <v>30000.080000000002</v>
      </c>
      <c r="T35" s="17">
        <f t="shared" si="18"/>
        <v>-23143.980000000003</v>
      </c>
      <c r="U35" s="17">
        <f t="shared" si="18"/>
        <v>19031.580000000002</v>
      </c>
      <c r="V35" s="17">
        <f t="shared" si="18"/>
        <v>28830.45</v>
      </c>
      <c r="W35" s="17">
        <f t="shared" si="18"/>
        <v>3585.3</v>
      </c>
      <c r="X35" s="17">
        <f t="shared" si="18"/>
        <v>0</v>
      </c>
      <c r="Y35" s="17">
        <f t="shared" si="18"/>
        <v>0</v>
      </c>
      <c r="Z35" s="17">
        <f t="shared" si="18"/>
        <v>8621.34</v>
      </c>
      <c r="AA35" s="17">
        <f t="shared" si="18"/>
        <v>0</v>
      </c>
      <c r="AB35" s="17"/>
      <c r="AC35" s="17">
        <f t="shared" si="18"/>
        <v>27037.090000000004</v>
      </c>
      <c r="AD35" s="17">
        <f t="shared" si="18"/>
        <v>5864</v>
      </c>
      <c r="AE35" s="17">
        <f t="shared" si="18"/>
        <v>5110.38</v>
      </c>
      <c r="AF35" s="17">
        <f t="shared" si="18"/>
        <v>14000</v>
      </c>
      <c r="AG35" s="17">
        <f t="shared" si="18"/>
        <v>786.2</v>
      </c>
      <c r="AH35" s="17">
        <f t="shared" si="18"/>
        <v>0</v>
      </c>
      <c r="AI35" s="17">
        <f t="shared" si="18"/>
        <v>0</v>
      </c>
      <c r="AJ35" s="17">
        <f t="shared" si="18"/>
        <v>0</v>
      </c>
      <c r="AK35" s="17">
        <f t="shared" si="18"/>
        <v>0</v>
      </c>
      <c r="AL35" s="17">
        <f t="shared" si="18"/>
        <v>30005.96000000001</v>
      </c>
      <c r="AM35" s="17">
        <f>R35-AL35</f>
        <v>-23160.79250000001</v>
      </c>
    </row>
    <row r="36" spans="1:39" x14ac:dyDescent="0.25">
      <c r="R36" s="45"/>
      <c r="U36" s="45">
        <f>U33/R33</f>
        <v>2.775860912180395</v>
      </c>
      <c r="AD36" s="45">
        <f>AD33/R33</f>
        <v>0.85529674304633851</v>
      </c>
      <c r="AE36" s="45">
        <f>AE33/R33</f>
        <v>0.74537710943539348</v>
      </c>
      <c r="AM36" s="45">
        <f>AM35/R35</f>
        <v>-3.3835245813926416</v>
      </c>
    </row>
    <row r="37" spans="1:39" x14ac:dyDescent="0.25">
      <c r="R37" s="39"/>
      <c r="S37" s="39"/>
      <c r="T37" s="39"/>
      <c r="U37">
        <v>15124</v>
      </c>
      <c r="V37" t="s">
        <v>46</v>
      </c>
      <c r="AL37" t="e">
        <f>GETPIVOTDATA("Amount",'[1]Expenes- Delivery Details'!$J$1)</f>
        <v>#REF!</v>
      </c>
      <c r="AM37" s="40" t="e">
        <f>R35-AL37</f>
        <v>#REF!</v>
      </c>
    </row>
    <row r="38" spans="1:39" x14ac:dyDescent="0.25">
      <c r="U38" s="45">
        <f>U37/R33</f>
        <v>2.2059188168200583</v>
      </c>
    </row>
    <row r="39" spans="1:39" x14ac:dyDescent="0.25">
      <c r="U39">
        <v>13736</v>
      </c>
      <c r="V39" t="s">
        <v>45</v>
      </c>
    </row>
    <row r="40" spans="1:39" x14ac:dyDescent="0.25">
      <c r="U40" s="45">
        <f>U39/R33</f>
        <v>2.003471361269527</v>
      </c>
    </row>
  </sheetData>
  <conditionalFormatting sqref="T2:T32">
    <cfRule type="cellIs" dxfId="4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2100-7F9F-412B-9F8A-A45AA8669501}">
  <dimension ref="A1:AQ3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8" sqref="F8"/>
    </sheetView>
  </sheetViews>
  <sheetFormatPr defaultRowHeight="15" x14ac:dyDescent="0.25"/>
  <cols>
    <col min="1" max="1" width="11.5703125" style="37" bestFit="1" customWidth="1"/>
    <col min="2" max="2" width="10.140625" bestFit="1" customWidth="1"/>
    <col min="3" max="4" width="11.5703125" bestFit="1" customWidth="1"/>
    <col min="5" max="5" width="10.5703125" bestFit="1" customWidth="1"/>
    <col min="6" max="7" width="11.5703125" bestFit="1" customWidth="1"/>
    <col min="8" max="9" width="7.5703125" bestFit="1" customWidth="1"/>
    <col min="10" max="10" width="6.42578125" bestFit="1" customWidth="1"/>
    <col min="13" max="13" width="9.28515625" bestFit="1" customWidth="1"/>
    <col min="14" max="14" width="12.28515625" bestFit="1" customWidth="1"/>
    <col min="15" max="15" width="9.140625" bestFit="1" customWidth="1"/>
    <col min="16" max="16" width="12.7109375" bestFit="1" customWidth="1"/>
    <col min="17" max="18" width="12.7109375" customWidth="1"/>
    <col min="19" max="24" width="11.42578125" customWidth="1"/>
    <col min="27" max="27" width="11.28515625" bestFit="1" customWidth="1"/>
    <col min="28" max="28" width="10.140625" bestFit="1" customWidth="1"/>
    <col min="29" max="29" width="10.140625" customWidth="1"/>
    <col min="30" max="30" width="11.28515625" bestFit="1" customWidth="1"/>
    <col min="31" max="31" width="8.42578125" bestFit="1" customWidth="1"/>
    <col min="33" max="33" width="11.42578125" customWidth="1"/>
    <col min="35" max="35" width="10.140625" bestFit="1" customWidth="1"/>
    <col min="36" max="36" width="11.28515625" bestFit="1" customWidth="1"/>
    <col min="37" max="37" width="12" bestFit="1" customWidth="1"/>
    <col min="43" max="43" width="15.5703125" bestFit="1" customWidth="1"/>
  </cols>
  <sheetData>
    <row r="1" spans="1:43" s="32" customFormat="1" ht="38.25" x14ac:dyDescent="0.25">
      <c r="A1" s="35" t="s">
        <v>0</v>
      </c>
      <c r="B1" s="26" t="s">
        <v>1</v>
      </c>
      <c r="C1" s="26" t="s">
        <v>28</v>
      </c>
      <c r="D1" s="26" t="s">
        <v>32</v>
      </c>
      <c r="E1" s="26" t="s">
        <v>31</v>
      </c>
      <c r="F1" s="27" t="s">
        <v>27</v>
      </c>
      <c r="G1" s="27" t="s">
        <v>26</v>
      </c>
      <c r="H1" s="27" t="s">
        <v>2</v>
      </c>
      <c r="I1" s="27" t="s">
        <v>6</v>
      </c>
      <c r="J1" s="27" t="s">
        <v>7</v>
      </c>
      <c r="K1" s="27" t="s">
        <v>8</v>
      </c>
      <c r="L1" s="27" t="s">
        <v>9</v>
      </c>
      <c r="M1" s="27" t="s">
        <v>10</v>
      </c>
      <c r="N1" s="27" t="s">
        <v>33</v>
      </c>
      <c r="O1" s="28" t="s">
        <v>17</v>
      </c>
      <c r="P1" s="33" t="s">
        <v>29</v>
      </c>
      <c r="Q1" s="33" t="s">
        <v>41</v>
      </c>
      <c r="R1" s="33" t="s">
        <v>30</v>
      </c>
      <c r="S1" s="30" t="s">
        <v>16</v>
      </c>
      <c r="T1" s="30" t="s">
        <v>34</v>
      </c>
      <c r="U1" s="30" t="s">
        <v>35</v>
      </c>
      <c r="V1" s="30" t="s">
        <v>36</v>
      </c>
      <c r="W1" s="30" t="s">
        <v>42</v>
      </c>
      <c r="X1" s="30" t="s">
        <v>37</v>
      </c>
      <c r="Y1" s="30" t="s">
        <v>38</v>
      </c>
      <c r="Z1" s="30" t="s">
        <v>40</v>
      </c>
      <c r="AA1" s="30" t="s">
        <v>39</v>
      </c>
      <c r="AB1" s="31" t="s">
        <v>44</v>
      </c>
      <c r="AC1" s="31" t="s">
        <v>43</v>
      </c>
      <c r="AD1" s="31" t="s">
        <v>47</v>
      </c>
      <c r="AE1" s="31" t="s">
        <v>48</v>
      </c>
      <c r="AF1" s="31" t="s">
        <v>18</v>
      </c>
      <c r="AG1" s="31" t="s">
        <v>19</v>
      </c>
      <c r="AH1" s="31" t="s">
        <v>17</v>
      </c>
      <c r="AI1" s="31" t="s">
        <v>17</v>
      </c>
      <c r="AJ1" s="33" t="s">
        <v>14</v>
      </c>
      <c r="AK1" s="31" t="s">
        <v>15</v>
      </c>
    </row>
    <row r="2" spans="1:43" ht="15.75" x14ac:dyDescent="0.25">
      <c r="A2" s="36">
        <v>46174</v>
      </c>
      <c r="B2" s="2">
        <f>VLOOKUP($A:$A,'[1]June26- Sales'!$A:$Z,3,0)</f>
        <v>0</v>
      </c>
      <c r="C2" s="2">
        <f>VLOOKUP($A:$A,'[1]June26- Sales'!$A:$Z,18,0)</f>
        <v>0</v>
      </c>
      <c r="D2" s="2">
        <f>VLOOKUP($A:$A,'[1]June26- Sales'!$A:$Z,8,0)</f>
        <v>0</v>
      </c>
      <c r="E2" s="2">
        <f>VLOOKUP($A:$A,'[1]June26- Sales'!$A:$Z,12,0)</f>
        <v>0</v>
      </c>
      <c r="F2" s="2">
        <f>VLOOKUP($A:$A,'[1]June26- Sales'!$A:$Z,11,0)</f>
        <v>0</v>
      </c>
      <c r="G2" s="2">
        <f>VLOOKUP($A:$A,'[1]June26- Sales'!$A:$Z,18,0)</f>
        <v>0</v>
      </c>
      <c r="H2" s="2">
        <f>VLOOKUP($A:$A,'[1]June26- Sales'!$A:$Z,18,0)</f>
        <v>0</v>
      </c>
      <c r="I2" s="2"/>
      <c r="J2" s="2"/>
      <c r="K2" s="2"/>
      <c r="L2" s="2"/>
      <c r="M2" s="2"/>
      <c r="N2" s="2"/>
      <c r="O2" s="2"/>
      <c r="P2" s="3">
        <f>B2+F2+G2-N2</f>
        <v>0</v>
      </c>
      <c r="Q2" s="3">
        <f t="shared" ref="Q2:Q31" si="0">SUM(B2:D2)</f>
        <v>0</v>
      </c>
      <c r="R2" s="3">
        <f>P2-Q2</f>
        <v>0</v>
      </c>
      <c r="S2" s="19">
        <f>(SUMIF('[1]Expenes- Delivery Details'!$C:$C,A:A,'[1]Expenes- Delivery Details'!$E:$E))-AB2-AC2-AD2</f>
        <v>0</v>
      </c>
      <c r="T2" s="19">
        <f>SUMIF('[1]Expenes- Delivery Details'!$A:$A,$A2&amp;T$1,'[1]Expenes- Delivery Details'!$E:$E)</f>
        <v>0</v>
      </c>
      <c r="U2" s="19">
        <f>SUMIF('[1]Expenes- Delivery Details'!$A:$A,$A2&amp;U$1,'[1]Expenes- Delivery Details'!$E:$E)</f>
        <v>0</v>
      </c>
      <c r="V2" s="19">
        <f>SUMIF('[1]Expenes- Delivery Details'!$A:$A,$A2&amp;V$1,'[1]Expenes- Delivery Details'!$E:$E)</f>
        <v>0</v>
      </c>
      <c r="W2" s="19">
        <f>SUMIF('[1]Expenes- Delivery Details'!$A:$A,$A2&amp;W$1,'[1]Expenes- Delivery Details'!$E:$E)</f>
        <v>0</v>
      </c>
      <c r="X2" s="19">
        <f>SUMIF('[1]Expenes- Delivery Details'!$A:$A,$A2&amp;X$1,'[1]Expenes- Delivery Details'!$E:$E)</f>
        <v>0</v>
      </c>
      <c r="Y2" s="19">
        <f>SUMIF('[1]Expenes- Delivery Details'!$A:$A,$A2&amp;Y$1,'[1]Expenes- Delivery Details'!$E:$E)</f>
        <v>0</v>
      </c>
      <c r="Z2" s="19"/>
      <c r="AA2" s="19">
        <f>SUM(T2:Z2)-AD2</f>
        <v>0</v>
      </c>
      <c r="AB2" s="20">
        <f>SUMIF('[1]Expenes- Delivery Details'!$B:$B,$A2&amp;AB$1,'[1]Expenes- Delivery Details'!$E:$E)</f>
        <v>0</v>
      </c>
      <c r="AC2" s="20">
        <f>SUMIF('[1]Expenes- Delivery Details'!$B:$B,$A2&amp;AC$1,'[1]Expenes- Delivery Details'!$E:$E)</f>
        <v>0</v>
      </c>
      <c r="AD2" s="20">
        <f>SUMIF('[1]Expenes- Delivery Details'!$B:$B,$A2&amp;AD$1,'[1]Expenes- Delivery Details'!$E:$E)</f>
        <v>0</v>
      </c>
      <c r="AE2" s="20">
        <f>SUMIF('[1]Expenes- Delivery Details'!$B:$B,$A2&amp;AE$1,'[1]Expenes- Delivery Details'!$E:$E)</f>
        <v>0</v>
      </c>
      <c r="AF2" s="20"/>
      <c r="AG2" s="20"/>
      <c r="AH2" s="20"/>
      <c r="AI2" s="20"/>
      <c r="AJ2" s="21">
        <f>S2+AB2+AI2+AC2+Z2</f>
        <v>0</v>
      </c>
      <c r="AK2" s="21">
        <f t="shared" ref="AK2:AK32" si="1">P2-AJ2</f>
        <v>0</v>
      </c>
    </row>
    <row r="3" spans="1:43" ht="15.75" x14ac:dyDescent="0.25">
      <c r="A3" s="36">
        <v>46175</v>
      </c>
      <c r="B3" s="2">
        <f>VLOOKUP($A:$A,'[1]June26- Sales'!$A:$Z,3,0)</f>
        <v>154.5</v>
      </c>
      <c r="C3" s="2">
        <f>VLOOKUP($A:$A,'[1]June26- Sales'!$A:$Z,18,0)</f>
        <v>53.1</v>
      </c>
      <c r="D3" s="2">
        <f>VLOOKUP($A:$A,'[1]June26- Sales'!$A:$Z,8,0)</f>
        <v>977.1</v>
      </c>
      <c r="E3" s="2">
        <f>VLOOKUP($A:$A,'[1]June26- Sales'!$A:$Z,12,0)</f>
        <v>0</v>
      </c>
      <c r="F3" s="2">
        <f>VLOOKUP($A:$A,'[1]June26- Sales'!$A:$Z,11,0)</f>
        <v>1036.6999999999985</v>
      </c>
      <c r="G3" s="2">
        <f>VLOOKUP($A:$A,'[1]June26- Sales'!$A:$Z,18,0)</f>
        <v>53.1</v>
      </c>
      <c r="H3" s="5"/>
      <c r="I3" s="5"/>
      <c r="J3" s="5"/>
      <c r="K3" s="5"/>
      <c r="L3" s="5"/>
      <c r="M3" s="5"/>
      <c r="N3" s="6"/>
      <c r="O3" s="8"/>
      <c r="P3" s="3">
        <f t="shared" ref="P3:P31" si="2">B3+F3+G3-N3</f>
        <v>1244.2999999999984</v>
      </c>
      <c r="Q3" s="3">
        <f t="shared" si="0"/>
        <v>1184.7</v>
      </c>
      <c r="R3" s="3">
        <f t="shared" ref="R3:R31" si="3">P3-Q3</f>
        <v>59.599999999998317</v>
      </c>
      <c r="S3" s="19">
        <f>(SUMIF('[1]Expenes- Delivery Details'!$C:$C,A:A,'[1]Expenes- Delivery Details'!$E:$E))-AB3-AC3-AD3</f>
        <v>424.15999999999985</v>
      </c>
      <c r="T3" s="19">
        <f>SUMIF('[1]Expenes- Delivery Details'!$A:$A,$A3&amp;T$1,'[1]Expenes- Delivery Details'!$E:$E)</f>
        <v>10726.98</v>
      </c>
      <c r="U3" s="19">
        <f>SUMIF('[1]Expenes- Delivery Details'!$A:$A,$A3&amp;U$1,'[1]Expenes- Delivery Details'!$E:$E)</f>
        <v>148.34</v>
      </c>
      <c r="V3" s="19">
        <f>SUMIF('[1]Expenes- Delivery Details'!$A:$A,$A3&amp;V$1,'[1]Expenes- Delivery Details'!$E:$E)</f>
        <v>0</v>
      </c>
      <c r="W3" s="19">
        <f>SUMIF('[1]Expenes- Delivery Details'!$A:$A,$A3&amp;W$1,'[1]Expenes- Delivery Details'!$E:$E)</f>
        <v>0</v>
      </c>
      <c r="X3" s="19">
        <f>SUMIF('[1]Expenes- Delivery Details'!$A:$A,$A3&amp;X$1,'[1]Expenes- Delivery Details'!$E:$E)</f>
        <v>0</v>
      </c>
      <c r="Y3" s="19">
        <f>SUMIF('[1]Expenes- Delivery Details'!$A:$A,$A3&amp;Y$1,'[1]Expenes- Delivery Details'!$E:$E)</f>
        <v>0</v>
      </c>
      <c r="Z3" s="19"/>
      <c r="AA3" s="19">
        <f t="shared" ref="AA3:AA31" si="4">SUM(T3:Z3)-AD3</f>
        <v>10875.32</v>
      </c>
      <c r="AB3" s="20">
        <f>SUMIF('[1]Expenes- Delivery Details'!$B:$B,$A3&amp;AB$1,'[1]Expenes- Delivery Details'!$E:$E)</f>
        <v>5400</v>
      </c>
      <c r="AC3" s="20">
        <f>SUMIF('[1]Expenes- Delivery Details'!$B:$B,$A3&amp;AC$1,'[1]Expenes- Delivery Details'!$E:$E)</f>
        <v>5051.16</v>
      </c>
      <c r="AD3" s="20">
        <f>SUMIF('[1]Expenes- Delivery Details'!$B:$B,$A3&amp;AD$1,'[1]Expenes- Delivery Details'!$E:$E)</f>
        <v>0</v>
      </c>
      <c r="AE3" s="20">
        <f>SUMIF('[1]Expenes- Delivery Details'!$B:$B,$A3&amp;AE$1,'[1]Expenes- Delivery Details'!$E:$E)</f>
        <v>0</v>
      </c>
      <c r="AF3" s="20"/>
      <c r="AG3" s="20"/>
      <c r="AH3" s="20"/>
      <c r="AI3" s="20"/>
      <c r="AJ3" s="21">
        <f t="shared" ref="AJ3:AJ31" si="5">S3+AB3+AI3+AC3+Z3</f>
        <v>10875.32</v>
      </c>
      <c r="AK3" s="21">
        <f t="shared" si="1"/>
        <v>-9631.02</v>
      </c>
      <c r="AQ3" s="41" t="s">
        <v>34</v>
      </c>
    </row>
    <row r="4" spans="1:43" ht="15.75" x14ac:dyDescent="0.25">
      <c r="A4" s="36">
        <v>46176</v>
      </c>
      <c r="B4" s="2">
        <f>VLOOKUP($A:$A,'[1]June26- Sales'!$A:$Z,3,0)</f>
        <v>238.1</v>
      </c>
      <c r="C4" s="2">
        <f>VLOOKUP($A:$A,'[1]June26- Sales'!$A:$Z,18,0)</f>
        <v>225.3</v>
      </c>
      <c r="D4" s="2">
        <f>VLOOKUP($A:$A,'[1]June26- Sales'!$A:$Z,8,0)</f>
        <v>983.7</v>
      </c>
      <c r="E4" s="2">
        <f>VLOOKUP($A:$A,'[1]June26- Sales'!$A:$Z,12,0)</f>
        <v>0</v>
      </c>
      <c r="F4" s="2">
        <f>VLOOKUP($A:$A,'[1]June26- Sales'!$A:$Z,11,0)</f>
        <v>1065.7499999999982</v>
      </c>
      <c r="G4" s="2">
        <f>VLOOKUP($A:$A,'[1]June26- Sales'!$A:$Z,18,0)</f>
        <v>225.3</v>
      </c>
      <c r="H4" s="5"/>
      <c r="I4" s="5"/>
      <c r="J4" s="5"/>
      <c r="K4" s="5"/>
      <c r="L4" s="5"/>
      <c r="M4" s="5"/>
      <c r="N4" s="6"/>
      <c r="O4" s="8"/>
      <c r="P4" s="3">
        <f t="shared" si="2"/>
        <v>1529.149999999998</v>
      </c>
      <c r="Q4" s="3">
        <f t="shared" si="0"/>
        <v>1447.1</v>
      </c>
      <c r="R4" s="3">
        <f t="shared" si="3"/>
        <v>82.049999999998136</v>
      </c>
      <c r="S4" s="19">
        <f>(SUMIF('[1]Expenes- Delivery Details'!$C:$C,A:A,'[1]Expenes- Delivery Details'!$E:$E))-AB4-AC4-AD4</f>
        <v>541.94999999999982</v>
      </c>
      <c r="T4" s="19">
        <f>SUMIF('[1]Expenes- Delivery Details'!$A:$A,$A4&amp;T$1,'[1]Expenes- Delivery Details'!$E:$E)</f>
        <v>3111.62</v>
      </c>
      <c r="U4" s="19">
        <f>SUMIF('[1]Expenes- Delivery Details'!$A:$A,$A4&amp;U$1,'[1]Expenes- Delivery Details'!$E:$E)</f>
        <v>330.33</v>
      </c>
      <c r="V4" s="19">
        <f>SUMIF('[1]Expenes- Delivery Details'!$A:$A,$A4&amp;V$1,'[1]Expenes- Delivery Details'!$E:$E)</f>
        <v>0</v>
      </c>
      <c r="W4" s="19">
        <f>SUMIF('[1]Expenes- Delivery Details'!$A:$A,$A4&amp;W$1,'[1]Expenes- Delivery Details'!$E:$E)</f>
        <v>0</v>
      </c>
      <c r="X4" s="19">
        <f>SUMIF('[1]Expenes- Delivery Details'!$A:$A,$A4&amp;X$1,'[1]Expenes- Delivery Details'!$E:$E)</f>
        <v>0</v>
      </c>
      <c r="Y4" s="19">
        <f>SUMIF('[1]Expenes- Delivery Details'!$A:$A,$A4&amp;Y$1,'[1]Expenes- Delivery Details'!$E:$E)</f>
        <v>0</v>
      </c>
      <c r="Z4" s="19"/>
      <c r="AA4" s="19">
        <f t="shared" si="4"/>
        <v>1441.9499999999998</v>
      </c>
      <c r="AB4" s="20">
        <f>SUMIF('[1]Expenes- Delivery Details'!$B:$B,$A4&amp;AB$1,'[1]Expenes- Delivery Details'!$E:$E)</f>
        <v>900</v>
      </c>
      <c r="AC4" s="20">
        <f>SUMIF('[1]Expenes- Delivery Details'!$B:$B,$A4&amp;AC$1,'[1]Expenes- Delivery Details'!$E:$E)</f>
        <v>0</v>
      </c>
      <c r="AD4" s="20">
        <f>SUMIF('[1]Expenes- Delivery Details'!$B:$B,$A4&amp;AD$1,'[1]Expenes- Delivery Details'!$E:$E)</f>
        <v>2000</v>
      </c>
      <c r="AE4" s="20">
        <f>SUMIF('[1]Expenes- Delivery Details'!$B:$B,$A4&amp;AE$1,'[1]Expenes- Delivery Details'!$E:$E)</f>
        <v>100</v>
      </c>
      <c r="AF4" s="20"/>
      <c r="AG4" s="20"/>
      <c r="AH4" s="20"/>
      <c r="AI4" s="20"/>
      <c r="AJ4" s="21">
        <f t="shared" si="5"/>
        <v>1441.9499999999998</v>
      </c>
      <c r="AK4" s="21">
        <f t="shared" si="1"/>
        <v>87.199999999998226</v>
      </c>
      <c r="AQ4" s="41" t="s">
        <v>35</v>
      </c>
    </row>
    <row r="5" spans="1:43" ht="15.75" x14ac:dyDescent="0.25">
      <c r="A5" s="36">
        <v>46177</v>
      </c>
      <c r="B5" s="2">
        <f>VLOOKUP($A:$A,'[1]June26- Sales'!$A:$Z,3,0)</f>
        <v>174.8</v>
      </c>
      <c r="C5" s="2">
        <f>VLOOKUP($A:$A,'[1]June26- Sales'!$A:$Z,18,0)</f>
        <v>208</v>
      </c>
      <c r="D5" s="2">
        <f>VLOOKUP($A:$A,'[1]June26- Sales'!$A:$Z,8,0)</f>
        <v>844.6</v>
      </c>
      <c r="E5" s="2">
        <f>VLOOKUP($A:$A,'[1]June26- Sales'!$A:$Z,12,0)</f>
        <v>0</v>
      </c>
      <c r="F5" s="2">
        <f>VLOOKUP($A:$A,'[1]June26- Sales'!$A:$Z,11,0)</f>
        <v>899.4899999999991</v>
      </c>
      <c r="G5" s="2">
        <f>VLOOKUP($A:$A,'[1]June26- Sales'!$A:$Z,18,0)</f>
        <v>208</v>
      </c>
      <c r="H5" s="5"/>
      <c r="I5" s="5"/>
      <c r="J5" s="5"/>
      <c r="K5" s="5"/>
      <c r="L5" s="5"/>
      <c r="M5" s="5"/>
      <c r="N5" s="6"/>
      <c r="O5" s="8"/>
      <c r="P5" s="3">
        <f t="shared" si="2"/>
        <v>1282.2899999999991</v>
      </c>
      <c r="Q5" s="3">
        <f t="shared" si="0"/>
        <v>1227.4000000000001</v>
      </c>
      <c r="R5" s="3">
        <f t="shared" si="3"/>
        <v>54.889999999998963</v>
      </c>
      <c r="S5" s="19">
        <f>(SUMIF('[1]Expenes- Delivery Details'!$C:$C,A:A,'[1]Expenes- Delivery Details'!$E:$E))-AB5-AC5-AD5</f>
        <v>177.19</v>
      </c>
      <c r="T5" s="19">
        <f>SUMIF('[1]Expenes- Delivery Details'!$A:$A,$A5&amp;T$1,'[1]Expenes- Delivery Details'!$E:$E)</f>
        <v>10</v>
      </c>
      <c r="U5" s="19">
        <f>SUMIF('[1]Expenes- Delivery Details'!$A:$A,$A5&amp;U$1,'[1]Expenes- Delivery Details'!$E:$E)</f>
        <v>167.19</v>
      </c>
      <c r="V5" s="19">
        <f>SUMIF('[1]Expenes- Delivery Details'!$A:$A,$A5&amp;V$1,'[1]Expenes- Delivery Details'!$E:$E)</f>
        <v>0</v>
      </c>
      <c r="W5" s="19">
        <f>SUMIF('[1]Expenes- Delivery Details'!$A:$A,$A5&amp;W$1,'[1]Expenes- Delivery Details'!$E:$E)</f>
        <v>0</v>
      </c>
      <c r="X5" s="19">
        <f>SUMIF('[1]Expenes- Delivery Details'!$A:$A,$A5&amp;X$1,'[1]Expenes- Delivery Details'!$E:$E)</f>
        <v>0</v>
      </c>
      <c r="Y5" s="19">
        <f>SUMIF('[1]Expenes- Delivery Details'!$A:$A,$A5&amp;Y$1,'[1]Expenes- Delivery Details'!$E:$E)</f>
        <v>0</v>
      </c>
      <c r="Z5" s="19"/>
      <c r="AA5" s="19">
        <f t="shared" si="4"/>
        <v>177.19</v>
      </c>
      <c r="AB5" s="20">
        <f>SUMIF('[1]Expenes- Delivery Details'!$B:$B,$A5&amp;AB$1,'[1]Expenes- Delivery Details'!$E:$E)</f>
        <v>0</v>
      </c>
      <c r="AC5" s="20">
        <f>SUMIF('[1]Expenes- Delivery Details'!$B:$B,$A5&amp;AC$1,'[1]Expenes- Delivery Details'!$E:$E)</f>
        <v>0</v>
      </c>
      <c r="AD5" s="20">
        <f>SUMIF('[1]Expenes- Delivery Details'!$B:$B,$A5&amp;AD$1,'[1]Expenes- Delivery Details'!$E:$E)</f>
        <v>0</v>
      </c>
      <c r="AE5" s="20">
        <f>SUMIF('[1]Expenes- Delivery Details'!$B:$B,$A5&amp;AE$1,'[1]Expenes- Delivery Details'!$E:$E)</f>
        <v>0</v>
      </c>
      <c r="AF5" s="20"/>
      <c r="AG5" s="20"/>
      <c r="AH5" s="20"/>
      <c r="AI5" s="20"/>
      <c r="AJ5" s="21">
        <f t="shared" si="5"/>
        <v>177.19</v>
      </c>
      <c r="AK5" s="21">
        <f t="shared" si="1"/>
        <v>1105.099999999999</v>
      </c>
      <c r="AQ5" s="41" t="s">
        <v>36</v>
      </c>
    </row>
    <row r="6" spans="1:43" ht="15.75" x14ac:dyDescent="0.25">
      <c r="A6" s="36">
        <v>46178</v>
      </c>
      <c r="B6" s="2">
        <f>VLOOKUP($A:$A,'[1]June26- Sales'!$A:$Z,3,0)</f>
        <v>176.2</v>
      </c>
      <c r="C6" s="2">
        <f>VLOOKUP($A:$A,'[1]June26- Sales'!$A:$Z,18,0)</f>
        <v>623.9</v>
      </c>
      <c r="D6" s="2">
        <f>VLOOKUP($A:$A,'[1]June26- Sales'!$A:$Z,8,0)</f>
        <v>1256.8</v>
      </c>
      <c r="E6" s="2">
        <f>VLOOKUP($A:$A,'[1]June26- Sales'!$A:$Z,12,0)</f>
        <v>0</v>
      </c>
      <c r="F6" s="2">
        <f>VLOOKUP($A:$A,'[1]June26- Sales'!$A:$Z,11,0)</f>
        <v>1407.2499999999968</v>
      </c>
      <c r="G6" s="2">
        <f>VLOOKUP($A:$A,'[1]June26- Sales'!$A:$Z,18,0)</f>
        <v>623.9</v>
      </c>
      <c r="H6" s="5"/>
      <c r="I6" s="5"/>
      <c r="J6" s="5"/>
      <c r="K6" s="5"/>
      <c r="L6" s="5"/>
      <c r="M6" s="5"/>
      <c r="N6" s="6"/>
      <c r="O6" s="8"/>
      <c r="P6" s="3">
        <f t="shared" si="2"/>
        <v>2207.3499999999967</v>
      </c>
      <c r="Q6" s="3">
        <f t="shared" si="0"/>
        <v>2056.8999999999996</v>
      </c>
      <c r="R6" s="3">
        <f t="shared" si="3"/>
        <v>150.44999999999709</v>
      </c>
      <c r="S6" s="19">
        <f>(SUMIF('[1]Expenes- Delivery Details'!$C:$C,A:A,'[1]Expenes- Delivery Details'!$E:$E))-AB6-AC6-AD6</f>
        <v>57.57</v>
      </c>
      <c r="T6" s="19">
        <f>SUMIF('[1]Expenes- Delivery Details'!$A:$A,$A6&amp;T$1,'[1]Expenes- Delivery Details'!$E:$E)</f>
        <v>24.35</v>
      </c>
      <c r="U6" s="19">
        <f>SUMIF('[1]Expenes- Delivery Details'!$A:$A,$A6&amp;U$1,'[1]Expenes- Delivery Details'!$E:$E)</f>
        <v>33.22</v>
      </c>
      <c r="V6" s="19">
        <f>SUMIF('[1]Expenes- Delivery Details'!$A:$A,$A6&amp;V$1,'[1]Expenes- Delivery Details'!$E:$E)</f>
        <v>0</v>
      </c>
      <c r="W6" s="19">
        <f>SUMIF('[1]Expenes- Delivery Details'!$A:$A,$A6&amp;W$1,'[1]Expenes- Delivery Details'!$E:$E)</f>
        <v>0</v>
      </c>
      <c r="X6" s="19">
        <f>SUMIF('[1]Expenes- Delivery Details'!$A:$A,$A6&amp;X$1,'[1]Expenes- Delivery Details'!$E:$E)</f>
        <v>0</v>
      </c>
      <c r="Y6" s="19">
        <f>SUMIF('[1]Expenes- Delivery Details'!$A:$A,$A6&amp;Y$1,'[1]Expenes- Delivery Details'!$E:$E)</f>
        <v>0</v>
      </c>
      <c r="Z6" s="19"/>
      <c r="AA6" s="19">
        <f t="shared" si="4"/>
        <v>57.57</v>
      </c>
      <c r="AB6" s="20">
        <f>SUMIF('[1]Expenes- Delivery Details'!$B:$B,$A6&amp;AB$1,'[1]Expenes- Delivery Details'!$E:$E)</f>
        <v>0</v>
      </c>
      <c r="AC6" s="20">
        <f>SUMIF('[1]Expenes- Delivery Details'!$B:$B,$A6&amp;AC$1,'[1]Expenes- Delivery Details'!$E:$E)</f>
        <v>0</v>
      </c>
      <c r="AD6" s="20">
        <f>SUMIF('[1]Expenes- Delivery Details'!$B:$B,$A6&amp;AD$1,'[1]Expenes- Delivery Details'!$E:$E)</f>
        <v>0</v>
      </c>
      <c r="AE6" s="20">
        <f>SUMIF('[1]Expenes- Delivery Details'!$B:$B,$A6&amp;AE$1,'[1]Expenes- Delivery Details'!$E:$E)</f>
        <v>24.35</v>
      </c>
      <c r="AF6" s="22"/>
      <c r="AG6" s="20"/>
      <c r="AH6" s="20"/>
      <c r="AI6" s="20"/>
      <c r="AJ6" s="21">
        <f t="shared" si="5"/>
        <v>57.57</v>
      </c>
      <c r="AK6" s="21">
        <f t="shared" si="1"/>
        <v>2149.7799999999966</v>
      </c>
      <c r="AQ6" s="41" t="s">
        <v>37</v>
      </c>
    </row>
    <row r="7" spans="1:43" ht="15.75" x14ac:dyDescent="0.25">
      <c r="A7" s="36">
        <v>46179</v>
      </c>
      <c r="B7" s="2">
        <f>VLOOKUP($A:$A,'[1]June26- Sales'!$A:$Z,3,0)</f>
        <v>11.9</v>
      </c>
      <c r="C7" s="2">
        <f>VLOOKUP($A:$A,'[1]June26- Sales'!$A:$Z,18,0)</f>
        <v>0</v>
      </c>
      <c r="D7" s="2">
        <f>VLOOKUP($A:$A,'[1]June26- Sales'!$A:$Z,8,0)</f>
        <v>111.2</v>
      </c>
      <c r="E7" s="2">
        <f>VLOOKUP($A:$A,'[1]June26- Sales'!$A:$Z,12,0)</f>
        <v>0</v>
      </c>
      <c r="F7" s="2">
        <f>VLOOKUP($A:$A,'[1]June26- Sales'!$A:$Z,11,0)</f>
        <v>113.79999999999997</v>
      </c>
      <c r="G7" s="2">
        <f>VLOOKUP($A:$A,'[1]June26- Sales'!$A:$Z,18,0)</f>
        <v>0</v>
      </c>
      <c r="H7" s="5"/>
      <c r="I7" s="5"/>
      <c r="J7" s="5"/>
      <c r="K7" s="5"/>
      <c r="L7" s="5"/>
      <c r="M7" s="5"/>
      <c r="N7" s="6"/>
      <c r="O7" s="8"/>
      <c r="P7" s="3">
        <f t="shared" si="2"/>
        <v>125.69999999999997</v>
      </c>
      <c r="Q7" s="3">
        <f t="shared" si="0"/>
        <v>123.10000000000001</v>
      </c>
      <c r="R7" s="3">
        <f t="shared" si="3"/>
        <v>2.5999999999999659</v>
      </c>
      <c r="S7" s="19">
        <f>(SUMIF('[1]Expenes- Delivery Details'!$C:$C,A:A,'[1]Expenes- Delivery Details'!$E:$E))-AB7-AC7-AD7</f>
        <v>125.6</v>
      </c>
      <c r="T7" s="19">
        <f>SUMIF('[1]Expenes- Delivery Details'!$A:$A,$A7&amp;T$1,'[1]Expenes- Delivery Details'!$E:$E)</f>
        <v>116</v>
      </c>
      <c r="U7" s="19">
        <f>SUMIF('[1]Expenes- Delivery Details'!$A:$A,$A7&amp;U$1,'[1]Expenes- Delivery Details'!$E:$E)</f>
        <v>9.6</v>
      </c>
      <c r="V7" s="19">
        <f>SUMIF('[1]Expenes- Delivery Details'!$A:$A,$A7&amp;V$1,'[1]Expenes- Delivery Details'!$E:$E)</f>
        <v>0</v>
      </c>
      <c r="W7" s="19">
        <f>SUMIF('[1]Expenes- Delivery Details'!$A:$A,$A7&amp;W$1,'[1]Expenes- Delivery Details'!$E:$E)</f>
        <v>0</v>
      </c>
      <c r="X7" s="19">
        <f>SUMIF('[1]Expenes- Delivery Details'!$A:$A,$A7&amp;X$1,'[1]Expenes- Delivery Details'!$E:$E)</f>
        <v>0</v>
      </c>
      <c r="Y7" s="19">
        <f>SUMIF('[1]Expenes- Delivery Details'!$A:$A,$A7&amp;Y$1,'[1]Expenes- Delivery Details'!$E:$E)</f>
        <v>0</v>
      </c>
      <c r="Z7" s="19"/>
      <c r="AA7" s="19">
        <f t="shared" si="4"/>
        <v>125.6</v>
      </c>
      <c r="AB7" s="20">
        <f>SUMIF('[1]Expenes- Delivery Details'!$B:$B,$A7&amp;AB$1,'[1]Expenes- Delivery Details'!$E:$E)</f>
        <v>0</v>
      </c>
      <c r="AC7" s="20">
        <f>SUMIF('[1]Expenes- Delivery Details'!$B:$B,$A7&amp;AC$1,'[1]Expenes- Delivery Details'!$E:$E)</f>
        <v>0</v>
      </c>
      <c r="AD7" s="20">
        <f>SUMIF('[1]Expenes- Delivery Details'!$B:$B,$A7&amp;AD$1,'[1]Expenes- Delivery Details'!$E:$E)</f>
        <v>0</v>
      </c>
      <c r="AE7" s="20">
        <f>SUMIF('[1]Expenes- Delivery Details'!$B:$B,$A7&amp;AE$1,'[1]Expenes- Delivery Details'!$E:$E)</f>
        <v>116</v>
      </c>
      <c r="AF7" s="22"/>
      <c r="AG7" s="22"/>
      <c r="AH7" s="22"/>
      <c r="AI7" s="22"/>
      <c r="AJ7" s="21">
        <f t="shared" si="5"/>
        <v>125.6</v>
      </c>
      <c r="AK7" s="21">
        <f t="shared" si="1"/>
        <v>9.9999999999980105E-2</v>
      </c>
      <c r="AQ7" s="41" t="s">
        <v>38</v>
      </c>
    </row>
    <row r="8" spans="1:43" ht="15.75" x14ac:dyDescent="0.25">
      <c r="A8" s="36">
        <v>46180</v>
      </c>
      <c r="B8" s="2">
        <f>VLOOKUP($A:$A,'[1]June26- Sales'!$A:$Z,3,0)</f>
        <v>34.049999999999997</v>
      </c>
      <c r="C8" s="2">
        <f>VLOOKUP($A:$A,'[1]June26- Sales'!$A:$Z,18,0)</f>
        <v>180.29999999999998</v>
      </c>
      <c r="D8" s="2">
        <f>VLOOKUP($A:$A,'[1]June26- Sales'!$A:$Z,8,0)</f>
        <v>261.10000000000002</v>
      </c>
      <c r="E8" s="2">
        <f>VLOOKUP($A:$A,'[1]June26- Sales'!$A:$Z,12,0)</f>
        <v>0</v>
      </c>
      <c r="F8" s="2">
        <f>VLOOKUP($A:$A,'[1]June26- Sales'!$A:$Z,11,0)</f>
        <v>298</v>
      </c>
      <c r="G8" s="2">
        <f>VLOOKUP($A:$A,'[1]June26- Sales'!$A:$Z,18,0)</f>
        <v>180.29999999999998</v>
      </c>
      <c r="H8" s="7"/>
      <c r="I8" s="7"/>
      <c r="J8" s="7"/>
      <c r="K8" s="7"/>
      <c r="L8" s="7"/>
      <c r="M8" s="7"/>
      <c r="N8" s="9"/>
      <c r="O8" s="8"/>
      <c r="P8" s="3">
        <f t="shared" si="2"/>
        <v>512.35</v>
      </c>
      <c r="Q8" s="3">
        <f t="shared" si="0"/>
        <v>475.45</v>
      </c>
      <c r="R8" s="3">
        <f t="shared" si="3"/>
        <v>36.900000000000034</v>
      </c>
      <c r="S8" s="19">
        <f>(SUMIF('[1]Expenes- Delivery Details'!$C:$C,A:A,'[1]Expenes- Delivery Details'!$E:$E))-AB8-AC8-AD8</f>
        <v>43.27</v>
      </c>
      <c r="T8" s="19">
        <f>SUMIF('[1]Expenes- Delivery Details'!$A:$A,$A8&amp;T$1,'[1]Expenes- Delivery Details'!$E:$E)</f>
        <v>0</v>
      </c>
      <c r="U8" s="19">
        <f>SUMIF('[1]Expenes- Delivery Details'!$A:$A,$A8&amp;U$1,'[1]Expenes- Delivery Details'!$E:$E)</f>
        <v>43.27</v>
      </c>
      <c r="V8" s="19">
        <f>SUMIF('[1]Expenes- Delivery Details'!$A:$A,$A8&amp;V$1,'[1]Expenes- Delivery Details'!$E:$E)</f>
        <v>0</v>
      </c>
      <c r="W8" s="19">
        <f>SUMIF('[1]Expenes- Delivery Details'!$A:$A,$A8&amp;W$1,'[1]Expenes- Delivery Details'!$E:$E)</f>
        <v>0</v>
      </c>
      <c r="X8" s="19">
        <f>SUMIF('[1]Expenes- Delivery Details'!$A:$A,$A8&amp;X$1,'[1]Expenes- Delivery Details'!$E:$E)</f>
        <v>0</v>
      </c>
      <c r="Y8" s="19">
        <f>SUMIF('[1]Expenes- Delivery Details'!$A:$A,$A8&amp;Y$1,'[1]Expenes- Delivery Details'!$E:$E)</f>
        <v>0</v>
      </c>
      <c r="Z8" s="19"/>
      <c r="AA8" s="19">
        <f t="shared" si="4"/>
        <v>43.27</v>
      </c>
      <c r="AB8" s="20">
        <f>SUMIF('[1]Expenes- Delivery Details'!$B:$B,$A8&amp;AB$1,'[1]Expenes- Delivery Details'!$E:$E)</f>
        <v>0</v>
      </c>
      <c r="AC8" s="20">
        <f>SUMIF('[1]Expenes- Delivery Details'!$B:$B,$A8&amp;AC$1,'[1]Expenes- Delivery Details'!$E:$E)</f>
        <v>0</v>
      </c>
      <c r="AD8" s="20">
        <f>SUMIF('[1]Expenes- Delivery Details'!$B:$B,$A8&amp;AD$1,'[1]Expenes- Delivery Details'!$E:$E)</f>
        <v>0</v>
      </c>
      <c r="AE8" s="20">
        <f>SUMIF('[1]Expenes- Delivery Details'!$B:$B,$A8&amp;AE$1,'[1]Expenes- Delivery Details'!$E:$E)</f>
        <v>0</v>
      </c>
      <c r="AF8" s="24"/>
      <c r="AG8" s="23"/>
      <c r="AH8" s="23"/>
      <c r="AI8" s="23"/>
      <c r="AJ8" s="21">
        <f t="shared" si="5"/>
        <v>43.27</v>
      </c>
      <c r="AK8" s="21">
        <f t="shared" si="1"/>
        <v>469.08000000000004</v>
      </c>
      <c r="AQ8" s="42"/>
    </row>
    <row r="9" spans="1:43" ht="15.75" x14ac:dyDescent="0.25">
      <c r="A9" s="36">
        <v>46181</v>
      </c>
      <c r="B9" s="2">
        <f>VLOOKUP($A:$A,'[1]June26- Sales'!$A:$Z,3,0)</f>
        <v>154.6</v>
      </c>
      <c r="C9" s="2">
        <f>VLOOKUP($A:$A,'[1]June26- Sales'!$A:$Z,18,0)</f>
        <v>268.35000000000002</v>
      </c>
      <c r="D9" s="2">
        <f>VLOOKUP($A:$A,'[1]June26- Sales'!$A:$Z,8,0)</f>
        <v>930.55</v>
      </c>
      <c r="E9" s="2">
        <f>VLOOKUP($A:$A,'[1]June26- Sales'!$A:$Z,12,0)</f>
        <v>0</v>
      </c>
      <c r="F9" s="2">
        <f>VLOOKUP($A:$A,'[1]June26- Sales'!$A:$Z,11,0)</f>
        <v>941.94999999999891</v>
      </c>
      <c r="G9" s="2">
        <f>VLOOKUP($A:$A,'[1]June26- Sales'!$A:$Z,18,0)</f>
        <v>268.35000000000002</v>
      </c>
      <c r="H9" s="7"/>
      <c r="I9" s="7"/>
      <c r="J9" s="7"/>
      <c r="K9" s="7"/>
      <c r="L9" s="7"/>
      <c r="M9" s="7"/>
      <c r="N9" s="9"/>
      <c r="O9" s="8"/>
      <c r="P9" s="3">
        <f t="shared" si="2"/>
        <v>1364.8999999999987</v>
      </c>
      <c r="Q9" s="3">
        <f t="shared" si="0"/>
        <v>1353.5</v>
      </c>
      <c r="R9" s="3">
        <f t="shared" si="3"/>
        <v>11.399999999998727</v>
      </c>
      <c r="S9" s="19">
        <f>(SUMIF('[1]Expenes- Delivery Details'!$C:$C,A:A,'[1]Expenes- Delivery Details'!$E:$E))-AB9-AC9-AD9</f>
        <v>194.04</v>
      </c>
      <c r="T9" s="19">
        <f>SUMIF('[1]Expenes- Delivery Details'!$A:$A,$A9&amp;T$1,'[1]Expenes- Delivery Details'!$E:$E)</f>
        <v>0</v>
      </c>
      <c r="U9" s="19">
        <f>SUMIF('[1]Expenes- Delivery Details'!$A:$A,$A9&amp;U$1,'[1]Expenes- Delivery Details'!$E:$E)</f>
        <v>194.04</v>
      </c>
      <c r="V9" s="19">
        <f>SUMIF('[1]Expenes- Delivery Details'!$A:$A,$A9&amp;V$1,'[1]Expenes- Delivery Details'!$E:$E)</f>
        <v>0</v>
      </c>
      <c r="W9" s="19">
        <f>SUMIF('[1]Expenes- Delivery Details'!$A:$A,$A9&amp;W$1,'[1]Expenes- Delivery Details'!$E:$E)</f>
        <v>0</v>
      </c>
      <c r="X9" s="19">
        <f>SUMIF('[1]Expenes- Delivery Details'!$A:$A,$A9&amp;X$1,'[1]Expenes- Delivery Details'!$E:$E)</f>
        <v>0</v>
      </c>
      <c r="Y9" s="19">
        <f>SUMIF('[1]Expenes- Delivery Details'!$A:$A,$A9&amp;Y$1,'[1]Expenes- Delivery Details'!$E:$E)</f>
        <v>0</v>
      </c>
      <c r="Z9" s="19"/>
      <c r="AA9" s="19">
        <f t="shared" si="4"/>
        <v>194.04</v>
      </c>
      <c r="AB9" s="20">
        <f>SUMIF('[1]Expenes- Delivery Details'!$B:$B,$A9&amp;AB$1,'[1]Expenes- Delivery Details'!$E:$E)</f>
        <v>0</v>
      </c>
      <c r="AC9" s="20">
        <f>SUMIF('[1]Expenes- Delivery Details'!$B:$B,$A9&amp;AC$1,'[1]Expenes- Delivery Details'!$E:$E)</f>
        <v>0</v>
      </c>
      <c r="AD9" s="20">
        <f>SUMIF('[1]Expenes- Delivery Details'!$B:$B,$A9&amp;AD$1,'[1]Expenes- Delivery Details'!$E:$E)</f>
        <v>0</v>
      </c>
      <c r="AE9" s="20">
        <f>SUMIF('[1]Expenes- Delivery Details'!$B:$B,$A9&amp;AE$1,'[1]Expenes- Delivery Details'!$E:$E)</f>
        <v>0</v>
      </c>
      <c r="AF9" s="22"/>
      <c r="AG9" s="20"/>
      <c r="AH9" s="22"/>
      <c r="AI9" s="22"/>
      <c r="AJ9" s="21">
        <f t="shared" si="5"/>
        <v>194.04</v>
      </c>
      <c r="AK9" s="21">
        <f t="shared" si="1"/>
        <v>1170.8599999999988</v>
      </c>
    </row>
    <row r="10" spans="1:43" ht="15.75" x14ac:dyDescent="0.25">
      <c r="A10" s="36">
        <v>46182</v>
      </c>
      <c r="B10" s="2">
        <f>VLOOKUP($A:$A,'[1]June26- Sales'!$A:$Z,3,0)</f>
        <v>175.5</v>
      </c>
      <c r="C10" s="2">
        <f>VLOOKUP($A:$A,'[1]June26- Sales'!$A:$Z,18,0)</f>
        <v>207.85</v>
      </c>
      <c r="D10" s="2">
        <f>VLOOKUP($A:$A,'[1]June26- Sales'!$A:$Z,8,0)</f>
        <v>1220.55</v>
      </c>
      <c r="E10" s="2">
        <f>VLOOKUP($A:$A,'[1]June26- Sales'!$A:$Z,12,0)</f>
        <v>0</v>
      </c>
      <c r="F10" s="2">
        <f>VLOOKUP($A:$A,'[1]June26- Sales'!$A:$Z,11,0)</f>
        <v>1329.249999999997</v>
      </c>
      <c r="G10" s="2">
        <f>VLOOKUP($A:$A,'[1]June26- Sales'!$A:$Z,18,0)</f>
        <v>207.85</v>
      </c>
      <c r="H10" s="5"/>
      <c r="I10" s="5"/>
      <c r="J10" s="5"/>
      <c r="K10" s="5"/>
      <c r="L10" s="5"/>
      <c r="M10" s="5"/>
      <c r="N10" s="6"/>
      <c r="O10" s="8"/>
      <c r="P10" s="3">
        <f t="shared" si="2"/>
        <v>1712.599999999997</v>
      </c>
      <c r="Q10" s="3">
        <f t="shared" si="0"/>
        <v>1603.9</v>
      </c>
      <c r="R10" s="3">
        <f t="shared" si="3"/>
        <v>108.69999999999686</v>
      </c>
      <c r="S10" s="19">
        <f>(SUMIF('[1]Expenes- Delivery Details'!$C:$C,A:A,'[1]Expenes- Delivery Details'!$E:$E))-AB10-AC10-AD10</f>
        <v>697.06</v>
      </c>
      <c r="T10" s="19">
        <f>SUMIF('[1]Expenes- Delivery Details'!$A:$A,$A10&amp;T$1,'[1]Expenes- Delivery Details'!$E:$E)</f>
        <v>659.37</v>
      </c>
      <c r="U10" s="19">
        <f>SUMIF('[1]Expenes- Delivery Details'!$A:$A,$A10&amp;U$1,'[1]Expenes- Delivery Details'!$E:$E)</f>
        <v>37.69</v>
      </c>
      <c r="V10" s="19">
        <f>SUMIF('[1]Expenes- Delivery Details'!$A:$A,$A10&amp;V$1,'[1]Expenes- Delivery Details'!$E:$E)</f>
        <v>0</v>
      </c>
      <c r="W10" s="19">
        <f>SUMIF('[1]Expenes- Delivery Details'!$A:$A,$A10&amp;W$1,'[1]Expenes- Delivery Details'!$E:$E)</f>
        <v>0</v>
      </c>
      <c r="X10" s="19">
        <f>SUMIF('[1]Expenes- Delivery Details'!$A:$A,$A10&amp;X$1,'[1]Expenes- Delivery Details'!$E:$E)</f>
        <v>0</v>
      </c>
      <c r="Y10" s="19">
        <f>SUMIF('[1]Expenes- Delivery Details'!$A:$A,$A10&amp;Y$1,'[1]Expenes- Delivery Details'!$E:$E)</f>
        <v>0</v>
      </c>
      <c r="Z10" s="19"/>
      <c r="AA10" s="19">
        <f t="shared" si="4"/>
        <v>697.06</v>
      </c>
      <c r="AB10" s="20">
        <f>SUMIF('[1]Expenes- Delivery Details'!$B:$B,$A10&amp;AB$1,'[1]Expenes- Delivery Details'!$E:$E)</f>
        <v>0</v>
      </c>
      <c r="AC10" s="20">
        <f>SUMIF('[1]Expenes- Delivery Details'!$B:$B,$A10&amp;AC$1,'[1]Expenes- Delivery Details'!$E:$E)</f>
        <v>0</v>
      </c>
      <c r="AD10" s="20">
        <f>SUMIF('[1]Expenes- Delivery Details'!$B:$B,$A10&amp;AD$1,'[1]Expenes- Delivery Details'!$E:$E)</f>
        <v>0</v>
      </c>
      <c r="AE10" s="20">
        <f>SUMIF('[1]Expenes- Delivery Details'!$B:$B,$A10&amp;AE$1,'[1]Expenes- Delivery Details'!$E:$E)</f>
        <v>0</v>
      </c>
      <c r="AF10" s="22"/>
      <c r="AG10" s="22"/>
      <c r="AH10" s="22"/>
      <c r="AI10" s="22"/>
      <c r="AJ10" s="21">
        <f t="shared" si="5"/>
        <v>697.06</v>
      </c>
      <c r="AK10" s="21">
        <f t="shared" si="1"/>
        <v>1015.539999999997</v>
      </c>
    </row>
    <row r="11" spans="1:43" ht="15.75" x14ac:dyDescent="0.25">
      <c r="A11" s="36">
        <v>46183</v>
      </c>
      <c r="B11" s="2">
        <f>VLOOKUP($A:$A,'[1]June26- Sales'!$A:$Z,3,0)</f>
        <v>198.8</v>
      </c>
      <c r="C11" s="2">
        <f>VLOOKUP($A:$A,'[1]June26- Sales'!$A:$Z,18,0)</f>
        <v>538.09999999999991</v>
      </c>
      <c r="D11" s="2">
        <f>VLOOKUP($A:$A,'[1]June26- Sales'!$A:$Z,8,0)</f>
        <v>954.9</v>
      </c>
      <c r="E11" s="2">
        <f>VLOOKUP($A:$A,'[1]June26- Sales'!$A:$Z,12,0)</f>
        <v>0</v>
      </c>
      <c r="F11" s="2">
        <f>VLOOKUP($A:$A,'[1]June26- Sales'!$A:$Z,11,0)</f>
        <v>1031.0999999999983</v>
      </c>
      <c r="G11" s="2">
        <f>VLOOKUP($A:$A,'[1]June26- Sales'!$A:$Z,18,0)</f>
        <v>538.09999999999991</v>
      </c>
      <c r="H11" s="6"/>
      <c r="I11" s="6"/>
      <c r="J11" s="7"/>
      <c r="K11" s="7"/>
      <c r="L11" s="7"/>
      <c r="M11" s="7"/>
      <c r="N11" s="9"/>
      <c r="O11" s="8"/>
      <c r="P11" s="3">
        <f t="shared" si="2"/>
        <v>1767.9999999999982</v>
      </c>
      <c r="Q11" s="3">
        <f t="shared" si="0"/>
        <v>1691.7999999999997</v>
      </c>
      <c r="R11" s="3">
        <f t="shared" si="3"/>
        <v>76.199999999998454</v>
      </c>
      <c r="S11" s="19">
        <f>(SUMIF('[1]Expenes- Delivery Details'!$C:$C,A:A,'[1]Expenes- Delivery Details'!$E:$E))-AB11-AC11-AD11</f>
        <v>1095.07</v>
      </c>
      <c r="T11" s="19">
        <f>SUMIF('[1]Expenes- Delivery Details'!$A:$A,$A11&amp;T$1,'[1]Expenes- Delivery Details'!$E:$E)</f>
        <v>1083.31</v>
      </c>
      <c r="U11" s="19">
        <f>SUMIF('[1]Expenes- Delivery Details'!$A:$A,$A11&amp;U$1,'[1]Expenes- Delivery Details'!$E:$E)</f>
        <v>11.76</v>
      </c>
      <c r="V11" s="19">
        <f>SUMIF('[1]Expenes- Delivery Details'!$A:$A,$A11&amp;V$1,'[1]Expenes- Delivery Details'!$E:$E)</f>
        <v>0</v>
      </c>
      <c r="W11" s="19">
        <f>SUMIF('[1]Expenes- Delivery Details'!$A:$A,$A11&amp;W$1,'[1]Expenes- Delivery Details'!$E:$E)</f>
        <v>0</v>
      </c>
      <c r="X11" s="19">
        <f>SUMIF('[1]Expenes- Delivery Details'!$A:$A,$A11&amp;X$1,'[1]Expenes- Delivery Details'!$E:$E)</f>
        <v>0</v>
      </c>
      <c r="Y11" s="19">
        <f>SUMIF('[1]Expenes- Delivery Details'!$A:$A,$A11&amp;Y$1,'[1]Expenes- Delivery Details'!$E:$E)</f>
        <v>0</v>
      </c>
      <c r="Z11" s="19"/>
      <c r="AA11" s="19">
        <f t="shared" si="4"/>
        <v>1095.07</v>
      </c>
      <c r="AB11" s="20">
        <f>SUMIF('[1]Expenes- Delivery Details'!$B:$B,$A11&amp;AB$1,'[1]Expenes- Delivery Details'!$E:$E)</f>
        <v>0</v>
      </c>
      <c r="AC11" s="20">
        <f>SUMIF('[1]Expenes- Delivery Details'!$B:$B,$A11&amp;AC$1,'[1]Expenes- Delivery Details'!$E:$E)</f>
        <v>0</v>
      </c>
      <c r="AD11" s="20">
        <f>SUMIF('[1]Expenes- Delivery Details'!$B:$B,$A11&amp;AD$1,'[1]Expenes- Delivery Details'!$E:$E)</f>
        <v>0</v>
      </c>
      <c r="AE11" s="20">
        <f>SUMIF('[1]Expenes- Delivery Details'!$B:$B,$A11&amp;AE$1,'[1]Expenes- Delivery Details'!$E:$E)</f>
        <v>0</v>
      </c>
      <c r="AF11" s="20"/>
      <c r="AG11" s="22"/>
      <c r="AH11" s="20"/>
      <c r="AI11" s="22"/>
      <c r="AJ11" s="21">
        <f t="shared" si="5"/>
        <v>1095.07</v>
      </c>
      <c r="AK11" s="21">
        <f t="shared" si="1"/>
        <v>672.92999999999824</v>
      </c>
    </row>
    <row r="12" spans="1:43" ht="15.75" x14ac:dyDescent="0.25">
      <c r="A12" s="36">
        <v>46184</v>
      </c>
      <c r="B12" s="2">
        <f>VLOOKUP($A:$A,'[1]June26- Sales'!$A:$Z,3,0)</f>
        <v>119.1</v>
      </c>
      <c r="C12" s="2">
        <f>VLOOKUP($A:$A,'[1]June26- Sales'!$A:$Z,18,0)</f>
        <v>303.10000000000002</v>
      </c>
      <c r="D12" s="2">
        <f>VLOOKUP($A:$A,'[1]June26- Sales'!$A:$Z,8,0)</f>
        <v>1149.7</v>
      </c>
      <c r="E12" s="2">
        <f>VLOOKUP($A:$A,'[1]June26- Sales'!$A:$Z,12,0)</f>
        <v>0</v>
      </c>
      <c r="F12" s="2">
        <f>VLOOKUP($A:$A,'[1]June26- Sales'!$A:$Z,11,0)</f>
        <v>1245.9999999999975</v>
      </c>
      <c r="G12" s="2">
        <f>VLOOKUP($A:$A,'[1]June26- Sales'!$A:$Z,18,0)</f>
        <v>303.10000000000002</v>
      </c>
      <c r="H12" s="10"/>
      <c r="I12" s="10"/>
      <c r="J12" s="10"/>
      <c r="K12" s="10"/>
      <c r="L12" s="10"/>
      <c r="M12" s="10"/>
      <c r="N12" s="6"/>
      <c r="O12" s="8"/>
      <c r="P12" s="3">
        <f t="shared" si="2"/>
        <v>1668.1999999999975</v>
      </c>
      <c r="Q12" s="3">
        <f t="shared" si="0"/>
        <v>1571.9</v>
      </c>
      <c r="R12" s="3">
        <f t="shared" si="3"/>
        <v>96.299999999997453</v>
      </c>
      <c r="S12" s="19">
        <f>(SUMIF('[1]Expenes- Delivery Details'!$C:$C,A:A,'[1]Expenes- Delivery Details'!$E:$E))-AB12-AC12-AD12</f>
        <v>3337.84</v>
      </c>
      <c r="T12" s="19">
        <f>SUMIF('[1]Expenes- Delivery Details'!$A:$A,$A12&amp;T$1,'[1]Expenes- Delivery Details'!$E:$E)</f>
        <v>3222</v>
      </c>
      <c r="U12" s="19">
        <f>SUMIF('[1]Expenes- Delivery Details'!$A:$A,$A12&amp;U$1,'[1]Expenes- Delivery Details'!$E:$E)</f>
        <v>83.59</v>
      </c>
      <c r="V12" s="19">
        <f>SUMIF('[1]Expenes- Delivery Details'!$A:$A,$A12&amp;V$1,'[1]Expenes- Delivery Details'!$E:$E)</f>
        <v>0</v>
      </c>
      <c r="W12" s="19">
        <f>SUMIF('[1]Expenes- Delivery Details'!$A:$A,$A12&amp;W$1,'[1]Expenes- Delivery Details'!$E:$E)</f>
        <v>0</v>
      </c>
      <c r="X12" s="19">
        <f>SUMIF('[1]Expenes- Delivery Details'!$A:$A,$A12&amp;X$1,'[1]Expenes- Delivery Details'!$E:$E)</f>
        <v>0</v>
      </c>
      <c r="Y12" s="19">
        <f>SUMIF('[1]Expenes- Delivery Details'!$A:$A,$A12&amp;Y$1,'[1]Expenes- Delivery Details'!$E:$E)</f>
        <v>0</v>
      </c>
      <c r="Z12" s="19"/>
      <c r="AA12" s="19">
        <f t="shared" si="4"/>
        <v>3305.59</v>
      </c>
      <c r="AB12" s="20">
        <f>SUMIF('[1]Expenes- Delivery Details'!$B:$B,$A12&amp;AB$1,'[1]Expenes- Delivery Details'!$E:$E)</f>
        <v>0</v>
      </c>
      <c r="AC12" s="20">
        <f>SUMIF('[1]Expenes- Delivery Details'!$B:$B,$A12&amp;AC$1,'[1]Expenes- Delivery Details'!$E:$E)</f>
        <v>0</v>
      </c>
      <c r="AD12" s="20">
        <f>SUMIF('[1]Expenes- Delivery Details'!$B:$B,$A12&amp;AD$1,'[1]Expenes- Delivery Details'!$E:$E)</f>
        <v>0</v>
      </c>
      <c r="AE12" s="20">
        <f>SUMIF('[1]Expenes- Delivery Details'!$B:$B,$A12&amp;AE$1,'[1]Expenes- Delivery Details'!$E:$E)</f>
        <v>0</v>
      </c>
      <c r="AF12" s="22"/>
      <c r="AG12" s="20"/>
      <c r="AH12" s="20"/>
      <c r="AI12" s="20"/>
      <c r="AJ12" s="21">
        <f t="shared" si="5"/>
        <v>3337.84</v>
      </c>
      <c r="AK12" s="21">
        <f t="shared" si="1"/>
        <v>-1669.6400000000026</v>
      </c>
    </row>
    <row r="13" spans="1:43" ht="15.75" x14ac:dyDescent="0.25">
      <c r="A13" s="36">
        <v>46185</v>
      </c>
      <c r="B13" s="2">
        <f>VLOOKUP($A:$A,'[1]June26- Sales'!$A:$Z,3,0)</f>
        <v>136.69999999999999</v>
      </c>
      <c r="C13" s="2">
        <f>VLOOKUP($A:$A,'[1]June26- Sales'!$A:$Z,18,0)</f>
        <v>293.60000000000002</v>
      </c>
      <c r="D13" s="2">
        <f>VLOOKUP($A:$A,'[1]June26- Sales'!$A:$Z,8,0)</f>
        <v>1169.7</v>
      </c>
      <c r="E13" s="2">
        <f>VLOOKUP($A:$A,'[1]June26- Sales'!$A:$Z,12,0)</f>
        <v>0</v>
      </c>
      <c r="F13" s="2">
        <f>VLOOKUP($A:$A,'[1]June26- Sales'!$A:$Z,11,0)</f>
        <v>1418.749999999997</v>
      </c>
      <c r="G13" s="2">
        <f>VLOOKUP($A:$A,'[1]June26- Sales'!$A:$Z,18,0)</f>
        <v>293.60000000000002</v>
      </c>
      <c r="H13" s="7"/>
      <c r="I13" s="7"/>
      <c r="J13" s="5"/>
      <c r="K13" s="13"/>
      <c r="L13" s="5"/>
      <c r="M13" s="5"/>
      <c r="N13" s="6"/>
      <c r="O13" s="8"/>
      <c r="P13" s="3">
        <f t="shared" si="2"/>
        <v>1849.049999999997</v>
      </c>
      <c r="Q13" s="3">
        <f t="shared" si="0"/>
        <v>1600</v>
      </c>
      <c r="R13" s="3">
        <f t="shared" si="3"/>
        <v>249.049999999997</v>
      </c>
      <c r="S13" s="19">
        <f>(SUMIF('[1]Expenes- Delivery Details'!$C:$C,A:A,'[1]Expenes- Delivery Details'!$E:$E))-AB13-AC13-AD13</f>
        <v>824.58</v>
      </c>
      <c r="T13" s="19">
        <f>SUMIF('[1]Expenes- Delivery Details'!$A:$A,$A13&amp;T$1,'[1]Expenes- Delivery Details'!$E:$E)</f>
        <v>392.97</v>
      </c>
      <c r="U13" s="19">
        <f>SUMIF('[1]Expenes- Delivery Details'!$A:$A,$A13&amp;U$1,'[1]Expenes- Delivery Details'!$E:$E)</f>
        <v>243.60999999999999</v>
      </c>
      <c r="V13" s="19">
        <f>SUMIF('[1]Expenes- Delivery Details'!$A:$A,$A13&amp;V$1,'[1]Expenes- Delivery Details'!$E:$E)</f>
        <v>0</v>
      </c>
      <c r="W13" s="19">
        <f>SUMIF('[1]Expenes- Delivery Details'!$A:$A,$A13&amp;W$1,'[1]Expenes- Delivery Details'!$E:$E)</f>
        <v>0</v>
      </c>
      <c r="X13" s="19">
        <f>SUMIF('[1]Expenes- Delivery Details'!$A:$A,$A13&amp;X$1,'[1]Expenes- Delivery Details'!$E:$E)</f>
        <v>218</v>
      </c>
      <c r="Y13" s="19">
        <f>SUMIF('[1]Expenes- Delivery Details'!$A:$A,$A13&amp;Y$1,'[1]Expenes- Delivery Details'!$E:$E)</f>
        <v>0</v>
      </c>
      <c r="Z13" s="19"/>
      <c r="AA13" s="19">
        <f t="shared" si="4"/>
        <v>854.58</v>
      </c>
      <c r="AB13" s="20">
        <f>SUMIF('[1]Expenes- Delivery Details'!$B:$B,$A13&amp;AB$1,'[1]Expenes- Delivery Details'!$E:$E)</f>
        <v>30</v>
      </c>
      <c r="AC13" s="20">
        <f>SUMIF('[1]Expenes- Delivery Details'!$B:$B,$A13&amp;AC$1,'[1]Expenes- Delivery Details'!$E:$E)</f>
        <v>0</v>
      </c>
      <c r="AD13" s="20">
        <f>SUMIF('[1]Expenes- Delivery Details'!$B:$B,$A13&amp;AD$1,'[1]Expenes- Delivery Details'!$E:$E)</f>
        <v>0</v>
      </c>
      <c r="AE13" s="20">
        <f>SUMIF('[1]Expenes- Delivery Details'!$B:$B,$A13&amp;AE$1,'[1]Expenes- Delivery Details'!$E:$E)</f>
        <v>0</v>
      </c>
      <c r="AF13" s="22"/>
      <c r="AG13" s="20"/>
      <c r="AH13" s="22"/>
      <c r="AI13" s="22"/>
      <c r="AJ13" s="21">
        <f t="shared" si="5"/>
        <v>854.58</v>
      </c>
      <c r="AK13" s="21">
        <f t="shared" si="1"/>
        <v>994.46999999999696</v>
      </c>
    </row>
    <row r="14" spans="1:43" ht="15.75" x14ac:dyDescent="0.25">
      <c r="A14" s="36">
        <v>46186</v>
      </c>
      <c r="B14" s="2">
        <f>VLOOKUP($A:$A,'[1]June26- Sales'!$A:$Z,3,0)</f>
        <v>38.100000000000023</v>
      </c>
      <c r="C14" s="2">
        <f>VLOOKUP($A:$A,'[1]June26- Sales'!$A:$Z,18,0)</f>
        <v>47</v>
      </c>
      <c r="D14" s="2">
        <f>VLOOKUP($A:$A,'[1]June26- Sales'!$A:$Z,8,0)</f>
        <v>197.59999999999991</v>
      </c>
      <c r="E14" s="2">
        <f>VLOOKUP($A:$A,'[1]June26- Sales'!$A:$Z,12,0)</f>
        <v>0</v>
      </c>
      <c r="F14" s="2">
        <f>VLOOKUP($A:$A,'[1]June26- Sales'!$A:$Z,11,0)</f>
        <v>210.60000000000005</v>
      </c>
      <c r="G14" s="2">
        <f>VLOOKUP($A:$A,'[1]June26- Sales'!$A:$Z,18,0)</f>
        <v>47</v>
      </c>
      <c r="H14" s="5"/>
      <c r="I14" s="5"/>
      <c r="J14" s="5"/>
      <c r="K14" s="5"/>
      <c r="L14" s="5"/>
      <c r="M14" s="5"/>
      <c r="N14" s="6"/>
      <c r="O14" s="8"/>
      <c r="P14" s="3">
        <f t="shared" si="2"/>
        <v>295.70000000000005</v>
      </c>
      <c r="Q14" s="3">
        <f t="shared" si="0"/>
        <v>282.69999999999993</v>
      </c>
      <c r="R14" s="3">
        <f t="shared" si="3"/>
        <v>13.000000000000114</v>
      </c>
      <c r="S14" s="19">
        <f>(SUMIF('[1]Expenes- Delivery Details'!$C:$C,A:A,'[1]Expenes- Delivery Details'!$E:$E))-AB14-AC14-AD14</f>
        <v>17.62</v>
      </c>
      <c r="T14" s="19">
        <f>SUMIF('[1]Expenes- Delivery Details'!$A:$A,$A14&amp;T$1,'[1]Expenes- Delivery Details'!$E:$E)</f>
        <v>0</v>
      </c>
      <c r="U14" s="19">
        <f>SUMIF('[1]Expenes- Delivery Details'!$A:$A,$A14&amp;U$1,'[1]Expenes- Delivery Details'!$E:$E)</f>
        <v>17.62</v>
      </c>
      <c r="V14" s="19">
        <f>SUMIF('[1]Expenes- Delivery Details'!$A:$A,$A14&amp;V$1,'[1]Expenes- Delivery Details'!$E:$E)</f>
        <v>0</v>
      </c>
      <c r="W14" s="19">
        <f>SUMIF('[1]Expenes- Delivery Details'!$A:$A,$A14&amp;W$1,'[1]Expenes- Delivery Details'!$E:$E)</f>
        <v>0</v>
      </c>
      <c r="X14" s="19">
        <f>SUMIF('[1]Expenes- Delivery Details'!$A:$A,$A14&amp;X$1,'[1]Expenes- Delivery Details'!$E:$E)</f>
        <v>0</v>
      </c>
      <c r="Y14" s="19">
        <f>SUMIF('[1]Expenes- Delivery Details'!$A:$A,$A14&amp;Y$1,'[1]Expenes- Delivery Details'!$E:$E)</f>
        <v>0</v>
      </c>
      <c r="Z14" s="19"/>
      <c r="AA14" s="19">
        <f t="shared" si="4"/>
        <v>17.62</v>
      </c>
      <c r="AB14" s="20">
        <f>SUMIF('[1]Expenes- Delivery Details'!$B:$B,$A14&amp;AB$1,'[1]Expenes- Delivery Details'!$E:$E)</f>
        <v>0</v>
      </c>
      <c r="AC14" s="20">
        <f>SUMIF('[1]Expenes- Delivery Details'!$B:$B,$A14&amp;AC$1,'[1]Expenes- Delivery Details'!$E:$E)</f>
        <v>0</v>
      </c>
      <c r="AD14" s="20">
        <f>SUMIF('[1]Expenes- Delivery Details'!$B:$B,$A14&amp;AD$1,'[1]Expenes- Delivery Details'!$E:$E)</f>
        <v>0</v>
      </c>
      <c r="AE14" s="20">
        <f>SUMIF('[1]Expenes- Delivery Details'!$B:$B,$A14&amp;AE$1,'[1]Expenes- Delivery Details'!$E:$E)</f>
        <v>0</v>
      </c>
      <c r="AF14" s="20"/>
      <c r="AG14" s="20"/>
      <c r="AH14" s="20"/>
      <c r="AI14" s="20"/>
      <c r="AJ14" s="21">
        <f t="shared" si="5"/>
        <v>17.62</v>
      </c>
      <c r="AK14" s="21">
        <f t="shared" si="1"/>
        <v>278.08000000000004</v>
      </c>
    </row>
    <row r="15" spans="1:43" ht="15.75" x14ac:dyDescent="0.25">
      <c r="A15" s="36">
        <v>46187</v>
      </c>
      <c r="B15" s="2">
        <f>VLOOKUP($A:$A,'[1]June26- Sales'!$A:$Z,3,0)</f>
        <v>15.2</v>
      </c>
      <c r="C15" s="2">
        <f>VLOOKUP($A:$A,'[1]June26- Sales'!$A:$Z,18,0)</f>
        <v>185.20000000000002</v>
      </c>
      <c r="D15" s="2">
        <f>VLOOKUP($A:$A,'[1]June26- Sales'!$A:$Z,8,0)</f>
        <v>90.9</v>
      </c>
      <c r="E15" s="2">
        <f>VLOOKUP($A:$A,'[1]June26- Sales'!$A:$Z,12,0)</f>
        <v>0</v>
      </c>
      <c r="F15" s="2">
        <f>VLOOKUP($A:$A,'[1]June26- Sales'!$A:$Z,11,0)</f>
        <v>90.9</v>
      </c>
      <c r="G15" s="2">
        <f>VLOOKUP($A:$A,'[1]June26- Sales'!$A:$Z,18,0)</f>
        <v>185.20000000000002</v>
      </c>
      <c r="H15" s="5"/>
      <c r="I15" s="5"/>
      <c r="J15" s="5"/>
      <c r="K15" s="5"/>
      <c r="L15" s="5"/>
      <c r="M15" s="5"/>
      <c r="N15" s="6"/>
      <c r="O15" s="8"/>
      <c r="P15" s="3">
        <f t="shared" si="2"/>
        <v>291.3</v>
      </c>
      <c r="Q15" s="3">
        <f t="shared" si="0"/>
        <v>291.3</v>
      </c>
      <c r="R15" s="3">
        <f t="shared" si="3"/>
        <v>0</v>
      </c>
      <c r="S15" s="19">
        <f>(SUMIF('[1]Expenes- Delivery Details'!$C:$C,A:A,'[1]Expenes- Delivery Details'!$E:$E))-AB15-AC15-AD15</f>
        <v>0</v>
      </c>
      <c r="T15" s="19">
        <f>SUMIF('[1]Expenes- Delivery Details'!$A:$A,$A15&amp;T$1,'[1]Expenes- Delivery Details'!$E:$E)</f>
        <v>0</v>
      </c>
      <c r="U15" s="19">
        <f>SUMIF('[1]Expenes- Delivery Details'!$A:$A,$A15&amp;U$1,'[1]Expenes- Delivery Details'!$E:$E)</f>
        <v>0</v>
      </c>
      <c r="V15" s="19">
        <f>SUMIF('[1]Expenes- Delivery Details'!$A:$A,$A15&amp;V$1,'[1]Expenes- Delivery Details'!$E:$E)</f>
        <v>0</v>
      </c>
      <c r="W15" s="19">
        <f>SUMIF('[1]Expenes- Delivery Details'!$A:$A,$A15&amp;W$1,'[1]Expenes- Delivery Details'!$E:$E)</f>
        <v>0</v>
      </c>
      <c r="X15" s="19">
        <f>SUMIF('[1]Expenes- Delivery Details'!$A:$A,$A15&amp;X$1,'[1]Expenes- Delivery Details'!$E:$E)</f>
        <v>0</v>
      </c>
      <c r="Y15" s="19">
        <f>SUMIF('[1]Expenes- Delivery Details'!$A:$A,$A15&amp;Y$1,'[1]Expenes- Delivery Details'!$E:$E)</f>
        <v>0</v>
      </c>
      <c r="Z15" s="19"/>
      <c r="AA15" s="19">
        <f t="shared" si="4"/>
        <v>0</v>
      </c>
      <c r="AB15" s="20">
        <f>SUMIF('[1]Expenes- Delivery Details'!$B:$B,$A15&amp;AB$1,'[1]Expenes- Delivery Details'!$E:$E)</f>
        <v>0</v>
      </c>
      <c r="AC15" s="20">
        <f>SUMIF('[1]Expenes- Delivery Details'!$B:$B,$A15&amp;AC$1,'[1]Expenes- Delivery Details'!$E:$E)</f>
        <v>0</v>
      </c>
      <c r="AD15" s="20">
        <f>SUMIF('[1]Expenes- Delivery Details'!$B:$B,$A15&amp;AD$1,'[1]Expenes- Delivery Details'!$E:$E)</f>
        <v>0</v>
      </c>
      <c r="AE15" s="20">
        <f>SUMIF('[1]Expenes- Delivery Details'!$B:$B,$A15&amp;AE$1,'[1]Expenes- Delivery Details'!$E:$E)</f>
        <v>0</v>
      </c>
      <c r="AF15" s="20"/>
      <c r="AG15" s="22"/>
      <c r="AH15" s="20"/>
      <c r="AI15" s="22"/>
      <c r="AJ15" s="21">
        <f t="shared" si="5"/>
        <v>0</v>
      </c>
      <c r="AK15" s="21">
        <f t="shared" si="1"/>
        <v>291.3</v>
      </c>
    </row>
    <row r="16" spans="1:43" ht="15.75" x14ac:dyDescent="0.25">
      <c r="A16" s="36">
        <v>46188</v>
      </c>
      <c r="B16" s="2">
        <f>VLOOKUP($A:$A,'[1]June26- Sales'!$A:$Z,3,0)</f>
        <v>175.9</v>
      </c>
      <c r="C16" s="2">
        <f>VLOOKUP($A:$A,'[1]June26- Sales'!$A:$Z,18,0)</f>
        <v>335.2</v>
      </c>
      <c r="D16" s="2">
        <f>VLOOKUP($A:$A,'[1]June26- Sales'!$A:$Z,8,0)</f>
        <v>966</v>
      </c>
      <c r="E16" s="2">
        <f>VLOOKUP($A:$A,'[1]June26- Sales'!$A:$Z,12,0)</f>
        <v>0</v>
      </c>
      <c r="F16" s="2">
        <f>VLOOKUP($A:$A,'[1]June26- Sales'!$A:$Z,11,0)</f>
        <v>1016.4999999999982</v>
      </c>
      <c r="G16" s="2">
        <f>VLOOKUP($A:$A,'[1]June26- Sales'!$A:$Z,18,0)</f>
        <v>335.2</v>
      </c>
      <c r="H16" s="9"/>
      <c r="I16" s="9"/>
      <c r="J16" s="7"/>
      <c r="K16" s="7"/>
      <c r="L16" s="7"/>
      <c r="M16" s="7"/>
      <c r="N16" s="7"/>
      <c r="O16" s="8"/>
      <c r="P16" s="3">
        <f t="shared" si="2"/>
        <v>1527.5999999999983</v>
      </c>
      <c r="Q16" s="3">
        <f t="shared" si="0"/>
        <v>1477.1</v>
      </c>
      <c r="R16" s="3">
        <f t="shared" si="3"/>
        <v>50.499999999998408</v>
      </c>
      <c r="S16" s="19">
        <f>(SUMIF('[1]Expenes- Delivery Details'!$C:$C,A:A,'[1]Expenes- Delivery Details'!$E:$E))-AB16-AC16-AD16</f>
        <v>767.61999999999989</v>
      </c>
      <c r="T16" s="19">
        <f>SUMIF('[1]Expenes- Delivery Details'!$A:$A,$A16&amp;T$1,'[1]Expenes- Delivery Details'!$E:$E)</f>
        <v>4365.62</v>
      </c>
      <c r="U16" s="19">
        <f>SUMIF('[1]Expenes- Delivery Details'!$A:$A,$A16&amp;U$1,'[1]Expenes- Delivery Details'!$E:$E)</f>
        <v>2</v>
      </c>
      <c r="V16" s="19">
        <f>SUMIF('[1]Expenes- Delivery Details'!$A:$A,$A16&amp;V$1,'[1]Expenes- Delivery Details'!$E:$E)</f>
        <v>0</v>
      </c>
      <c r="W16" s="19">
        <f>SUMIF('[1]Expenes- Delivery Details'!$A:$A,$A16&amp;W$1,'[1]Expenes- Delivery Details'!$E:$E)</f>
        <v>0</v>
      </c>
      <c r="X16" s="19">
        <f>SUMIF('[1]Expenes- Delivery Details'!$A:$A,$A16&amp;X$1,'[1]Expenes- Delivery Details'!$E:$E)</f>
        <v>0</v>
      </c>
      <c r="Y16" s="19">
        <f>SUMIF('[1]Expenes- Delivery Details'!$A:$A,$A16&amp;Y$1,'[1]Expenes- Delivery Details'!$E:$E)</f>
        <v>0</v>
      </c>
      <c r="Z16" s="19"/>
      <c r="AA16" s="19">
        <f t="shared" si="4"/>
        <v>767.61999999999989</v>
      </c>
      <c r="AB16" s="20">
        <f>SUMIF('[1]Expenes- Delivery Details'!$B:$B,$A16&amp;AB$1,'[1]Expenes- Delivery Details'!$E:$E)</f>
        <v>0</v>
      </c>
      <c r="AC16" s="20">
        <f>SUMIF('[1]Expenes- Delivery Details'!$B:$B,$A16&amp;AC$1,'[1]Expenes- Delivery Details'!$E:$E)</f>
        <v>0</v>
      </c>
      <c r="AD16" s="20">
        <f>SUMIF('[1]Expenes- Delivery Details'!$B:$B,$A16&amp;AD$1,'[1]Expenes- Delivery Details'!$E:$E)</f>
        <v>3600</v>
      </c>
      <c r="AE16" s="20">
        <f>SUMIF('[1]Expenes- Delivery Details'!$B:$B,$A16&amp;AE$1,'[1]Expenes- Delivery Details'!$E:$E)</f>
        <v>0</v>
      </c>
      <c r="AF16" s="20"/>
      <c r="AG16" s="20"/>
      <c r="AH16" s="20"/>
      <c r="AI16" s="20"/>
      <c r="AJ16" s="21">
        <f t="shared" si="5"/>
        <v>767.61999999999989</v>
      </c>
      <c r="AK16" s="21">
        <f t="shared" si="1"/>
        <v>759.97999999999843</v>
      </c>
    </row>
    <row r="17" spans="1:37" ht="15.75" x14ac:dyDescent="0.25">
      <c r="A17" s="36">
        <v>46189</v>
      </c>
      <c r="B17" s="2">
        <f>VLOOKUP($A:$A,'[1]June26- Sales'!$A:$Z,3,0)</f>
        <v>174</v>
      </c>
      <c r="C17" s="2">
        <f>VLOOKUP($A:$A,'[1]June26- Sales'!$A:$Z,18,0)</f>
        <v>369.4</v>
      </c>
      <c r="D17" s="2">
        <f>VLOOKUP($A:$A,'[1]June26- Sales'!$A:$Z,8,0)</f>
        <v>1328.1</v>
      </c>
      <c r="E17" s="2">
        <f>VLOOKUP($A:$A,'[1]June26- Sales'!$A:$Z,12,0)</f>
        <v>0</v>
      </c>
      <c r="F17" s="2">
        <f>VLOOKUP($A:$A,'[1]June26- Sales'!$A:$Z,11,0)</f>
        <v>1178.6999999999973</v>
      </c>
      <c r="G17" s="2">
        <f>VLOOKUP($A:$A,'[1]June26- Sales'!$A:$Z,18,0)</f>
        <v>369.4</v>
      </c>
      <c r="H17" s="9"/>
      <c r="I17" s="9"/>
      <c r="J17" s="7"/>
      <c r="K17" s="7"/>
      <c r="L17" s="7"/>
      <c r="M17" s="7"/>
      <c r="N17" s="7"/>
      <c r="O17" s="8"/>
      <c r="P17" s="3">
        <f t="shared" si="2"/>
        <v>1722.0999999999972</v>
      </c>
      <c r="Q17" s="3">
        <f t="shared" si="0"/>
        <v>1871.5</v>
      </c>
      <c r="R17" s="3">
        <f t="shared" si="3"/>
        <v>-149.40000000000282</v>
      </c>
      <c r="S17" s="19">
        <f>(SUMIF('[1]Expenes- Delivery Details'!$C:$C,A:A,'[1]Expenes- Delivery Details'!$E:$E))-AB17-AC17-AD17</f>
        <v>695.91000000000008</v>
      </c>
      <c r="T17" s="19">
        <f>SUMIF('[1]Expenes- Delivery Details'!$A:$A,$A17&amp;T$1,'[1]Expenes- Delivery Details'!$E:$E)</f>
        <v>502.93</v>
      </c>
      <c r="U17" s="19">
        <f>SUMIF('[1]Expenes- Delivery Details'!$A:$A,$A17&amp;U$1,'[1]Expenes- Delivery Details'!$E:$E)</f>
        <v>192.98000000000002</v>
      </c>
      <c r="V17" s="19">
        <f>SUMIF('[1]Expenes- Delivery Details'!$A:$A,$A17&amp;V$1,'[1]Expenes- Delivery Details'!$E:$E)</f>
        <v>0</v>
      </c>
      <c r="W17" s="19">
        <f>SUMIF('[1]Expenes- Delivery Details'!$A:$A,$A17&amp;W$1,'[1]Expenes- Delivery Details'!$E:$E)</f>
        <v>0</v>
      </c>
      <c r="X17" s="19">
        <f>SUMIF('[1]Expenes- Delivery Details'!$A:$A,$A17&amp;X$1,'[1]Expenes- Delivery Details'!$E:$E)</f>
        <v>0</v>
      </c>
      <c r="Y17" s="19">
        <f>SUMIF('[1]Expenes- Delivery Details'!$A:$A,$A17&amp;Y$1,'[1]Expenes- Delivery Details'!$E:$E)</f>
        <v>0</v>
      </c>
      <c r="Z17" s="19"/>
      <c r="AA17" s="19">
        <f t="shared" si="4"/>
        <v>695.91000000000008</v>
      </c>
      <c r="AB17" s="20">
        <f>SUMIF('[1]Expenes- Delivery Details'!$B:$B,$A17&amp;AB$1,'[1]Expenes- Delivery Details'!$E:$E)</f>
        <v>0</v>
      </c>
      <c r="AC17" s="20">
        <f>SUMIF('[1]Expenes- Delivery Details'!$B:$B,$A17&amp;AC$1,'[1]Expenes- Delivery Details'!$E:$E)</f>
        <v>0</v>
      </c>
      <c r="AD17" s="20">
        <f>SUMIF('[1]Expenes- Delivery Details'!$B:$B,$A17&amp;AD$1,'[1]Expenes- Delivery Details'!$E:$E)</f>
        <v>0</v>
      </c>
      <c r="AE17" s="20">
        <f>SUMIF('[1]Expenes- Delivery Details'!$B:$B,$A17&amp;AE$1,'[1]Expenes- Delivery Details'!$E:$E)</f>
        <v>0</v>
      </c>
      <c r="AF17" s="20"/>
      <c r="AG17" s="20"/>
      <c r="AH17" s="22"/>
      <c r="AI17" s="22"/>
      <c r="AJ17" s="21">
        <f t="shared" si="5"/>
        <v>695.91000000000008</v>
      </c>
      <c r="AK17" s="21">
        <f t="shared" si="1"/>
        <v>1026.1899999999971</v>
      </c>
    </row>
    <row r="18" spans="1:37" ht="15.75" x14ac:dyDescent="0.25">
      <c r="A18" s="36">
        <v>46190</v>
      </c>
      <c r="B18" s="2">
        <f>VLOOKUP($A:$A,'[1]June26- Sales'!$A:$Z,3,0)</f>
        <v>212.1</v>
      </c>
      <c r="C18" s="2">
        <f>VLOOKUP($A:$A,'[1]June26- Sales'!$A:$Z,18,0)</f>
        <v>425</v>
      </c>
      <c r="D18" s="2">
        <f>VLOOKUP($A:$A,'[1]June26- Sales'!$A:$Z,8,0)</f>
        <v>1049.8499999999999</v>
      </c>
      <c r="E18" s="2">
        <f>VLOOKUP($A:$A,'[1]June26- Sales'!$A:$Z,12,0)</f>
        <v>0</v>
      </c>
      <c r="F18" s="2">
        <f>VLOOKUP($A:$A,'[1]June26- Sales'!$A:$Z,11,0)</f>
        <v>1155.7499999999973</v>
      </c>
      <c r="G18" s="2">
        <f>VLOOKUP($A:$A,'[1]June26- Sales'!$A:$Z,18,0)</f>
        <v>425</v>
      </c>
      <c r="H18" s="9"/>
      <c r="I18" s="9"/>
      <c r="J18" s="7"/>
      <c r="K18" s="7"/>
      <c r="L18" s="7"/>
      <c r="M18" s="7"/>
      <c r="N18" s="7"/>
      <c r="O18" s="8"/>
      <c r="P18" s="3">
        <f t="shared" si="2"/>
        <v>1792.8499999999972</v>
      </c>
      <c r="Q18" s="3">
        <f t="shared" si="0"/>
        <v>1686.9499999999998</v>
      </c>
      <c r="R18" s="3">
        <f t="shared" si="3"/>
        <v>105.89999999999736</v>
      </c>
      <c r="S18" s="19">
        <f>(SUMIF('[1]Expenes- Delivery Details'!$C:$C,A:A,'[1]Expenes- Delivery Details'!$E:$E))-AB18-AC18-AD18</f>
        <v>286.05999999999995</v>
      </c>
      <c r="T18" s="19">
        <f>SUMIF('[1]Expenes- Delivery Details'!$A:$A,$A18&amp;T$1,'[1]Expenes- Delivery Details'!$E:$E)</f>
        <v>0</v>
      </c>
      <c r="U18" s="19">
        <f>SUMIF('[1]Expenes- Delivery Details'!$A:$A,$A18&amp;U$1,'[1]Expenes- Delivery Details'!$E:$E)</f>
        <v>286.05999999999995</v>
      </c>
      <c r="V18" s="19">
        <f>SUMIF('[1]Expenes- Delivery Details'!$A:$A,$A18&amp;V$1,'[1]Expenes- Delivery Details'!$E:$E)</f>
        <v>0</v>
      </c>
      <c r="W18" s="19">
        <f>SUMIF('[1]Expenes- Delivery Details'!$A:$A,$A18&amp;W$1,'[1]Expenes- Delivery Details'!$E:$E)</f>
        <v>0</v>
      </c>
      <c r="X18" s="19">
        <f>SUMIF('[1]Expenes- Delivery Details'!$A:$A,$A18&amp;X$1,'[1]Expenes- Delivery Details'!$E:$E)</f>
        <v>0</v>
      </c>
      <c r="Y18" s="19">
        <f>SUMIF('[1]Expenes- Delivery Details'!$A:$A,$A18&amp;Y$1,'[1]Expenes- Delivery Details'!$E:$E)</f>
        <v>0</v>
      </c>
      <c r="Z18" s="19"/>
      <c r="AA18" s="19">
        <f t="shared" si="4"/>
        <v>286.05999999999995</v>
      </c>
      <c r="AB18" s="20">
        <f>SUMIF('[1]Expenes- Delivery Details'!$B:$B,$A18&amp;AB$1,'[1]Expenes- Delivery Details'!$E:$E)</f>
        <v>0</v>
      </c>
      <c r="AC18" s="20">
        <f>SUMIF('[1]Expenes- Delivery Details'!$B:$B,$A18&amp;AC$1,'[1]Expenes- Delivery Details'!$E:$E)</f>
        <v>0</v>
      </c>
      <c r="AD18" s="20">
        <f>SUMIF('[1]Expenes- Delivery Details'!$B:$B,$A18&amp;AD$1,'[1]Expenes- Delivery Details'!$E:$E)</f>
        <v>0</v>
      </c>
      <c r="AE18" s="20">
        <f>SUMIF('[1]Expenes- Delivery Details'!$B:$B,$A18&amp;AE$1,'[1]Expenes- Delivery Details'!$E:$E)</f>
        <v>0</v>
      </c>
      <c r="AF18" s="20"/>
      <c r="AG18" s="20"/>
      <c r="AH18" s="20"/>
      <c r="AI18" s="22"/>
      <c r="AJ18" s="21">
        <f t="shared" si="5"/>
        <v>286.05999999999995</v>
      </c>
      <c r="AK18" s="21">
        <f t="shared" si="1"/>
        <v>1506.7899999999972</v>
      </c>
    </row>
    <row r="19" spans="1:37" ht="15.75" x14ac:dyDescent="0.25">
      <c r="A19" s="36">
        <v>46191</v>
      </c>
      <c r="B19" s="2">
        <f>VLOOKUP($A:$A,'[1]June26- Sales'!$A:$Z,3,0)</f>
        <v>142.4</v>
      </c>
      <c r="C19" s="2">
        <f>VLOOKUP($A:$A,'[1]June26- Sales'!$A:$Z,18,0)</f>
        <v>1178.0999999999999</v>
      </c>
      <c r="D19" s="2">
        <f>VLOOKUP($A:$A,'[1]June26- Sales'!$A:$Z,8,0)</f>
        <v>986</v>
      </c>
      <c r="E19" s="2">
        <f>VLOOKUP($A:$A,'[1]June26- Sales'!$A:$Z,12,0)</f>
        <v>0</v>
      </c>
      <c r="F19" s="2">
        <f>VLOOKUP($A:$A,'[1]June26- Sales'!$A:$Z,11,0)</f>
        <v>1043.0999999999979</v>
      </c>
      <c r="G19" s="2">
        <f>VLOOKUP($A:$A,'[1]June26- Sales'!$A:$Z,18,0)</f>
        <v>1178.0999999999999</v>
      </c>
      <c r="H19" s="9"/>
      <c r="I19" s="9"/>
      <c r="J19" s="7"/>
      <c r="K19" s="7"/>
      <c r="L19" s="7"/>
      <c r="M19" s="7"/>
      <c r="N19" s="7"/>
      <c r="O19" s="8"/>
      <c r="P19" s="3">
        <f t="shared" si="2"/>
        <v>2363.5999999999976</v>
      </c>
      <c r="Q19" s="3">
        <f t="shared" si="0"/>
        <v>2306.5</v>
      </c>
      <c r="R19" s="3">
        <f t="shared" si="3"/>
        <v>57.099999999997635</v>
      </c>
      <c r="S19" s="19">
        <f>(SUMIF('[1]Expenes- Delivery Details'!$C:$C,A:A,'[1]Expenes- Delivery Details'!$E:$E))-AB19-AC19-AD19</f>
        <v>561.81000000000006</v>
      </c>
      <c r="T19" s="19">
        <f>SUMIF('[1]Expenes- Delivery Details'!$A:$A,$A19&amp;T$1,'[1]Expenes- Delivery Details'!$E:$E)</f>
        <v>536.82999999999993</v>
      </c>
      <c r="U19" s="19">
        <f>SUMIF('[1]Expenes- Delivery Details'!$A:$A,$A19&amp;U$1,'[1]Expenes- Delivery Details'!$E:$E)</f>
        <v>24.98</v>
      </c>
      <c r="V19" s="19">
        <f>SUMIF('[1]Expenes- Delivery Details'!$A:$A,$A19&amp;V$1,'[1]Expenes- Delivery Details'!$E:$E)</f>
        <v>0</v>
      </c>
      <c r="W19" s="19">
        <f>SUMIF('[1]Expenes- Delivery Details'!$A:$A,$A19&amp;W$1,'[1]Expenes- Delivery Details'!$E:$E)</f>
        <v>0</v>
      </c>
      <c r="X19" s="19">
        <f>SUMIF('[1]Expenes- Delivery Details'!$A:$A,$A19&amp;X$1,'[1]Expenes- Delivery Details'!$E:$E)</f>
        <v>0</v>
      </c>
      <c r="Y19" s="19">
        <f>SUMIF('[1]Expenes- Delivery Details'!$A:$A,$A19&amp;Y$1,'[1]Expenes- Delivery Details'!$E:$E)</f>
        <v>0</v>
      </c>
      <c r="Z19" s="19"/>
      <c r="AA19" s="19">
        <f t="shared" si="4"/>
        <v>561.80999999999995</v>
      </c>
      <c r="AB19" s="20">
        <f>SUMIF('[1]Expenes- Delivery Details'!$B:$B,$A19&amp;AB$1,'[1]Expenes- Delivery Details'!$E:$E)</f>
        <v>0</v>
      </c>
      <c r="AC19" s="20">
        <f>SUMIF('[1]Expenes- Delivery Details'!$B:$B,$A19&amp;AC$1,'[1]Expenes- Delivery Details'!$E:$E)</f>
        <v>0</v>
      </c>
      <c r="AD19" s="20">
        <f>SUMIF('[1]Expenes- Delivery Details'!$B:$B,$A19&amp;AD$1,'[1]Expenes- Delivery Details'!$E:$E)</f>
        <v>0</v>
      </c>
      <c r="AE19" s="20">
        <f>SUMIF('[1]Expenes- Delivery Details'!$B:$B,$A19&amp;AE$1,'[1]Expenes- Delivery Details'!$E:$E)</f>
        <v>0</v>
      </c>
      <c r="AF19" s="22"/>
      <c r="AG19" s="20"/>
      <c r="AH19" s="22"/>
      <c r="AI19" s="22"/>
      <c r="AJ19" s="21">
        <f t="shared" si="5"/>
        <v>561.81000000000006</v>
      </c>
      <c r="AK19" s="21">
        <f t="shared" si="1"/>
        <v>1801.7899999999977</v>
      </c>
    </row>
    <row r="20" spans="1:37" ht="15.75" x14ac:dyDescent="0.25">
      <c r="A20" s="36">
        <v>46192</v>
      </c>
      <c r="B20" s="2">
        <f>VLOOKUP($A:$A,'[1]June26- Sales'!$A:$Z,3,0)</f>
        <v>193.2</v>
      </c>
      <c r="C20" s="2">
        <f>VLOOKUP($A:$A,'[1]June26- Sales'!$A:$Z,18,0)</f>
        <v>267.90000000000003</v>
      </c>
      <c r="D20" s="2">
        <f>VLOOKUP($A:$A,'[1]June26- Sales'!$A:$Z,8,0)</f>
        <v>1034.4000000000001</v>
      </c>
      <c r="E20" s="2">
        <f>VLOOKUP($A:$A,'[1]June26- Sales'!$A:$Z,12,0)</f>
        <v>0</v>
      </c>
      <c r="F20" s="2">
        <f>VLOOKUP($A:$A,'[1]June26- Sales'!$A:$Z,11,0)</f>
        <v>1105.0999999999983</v>
      </c>
      <c r="G20" s="2">
        <f>VLOOKUP($A:$A,'[1]June26- Sales'!$A:$Z,18,0)</f>
        <v>267.90000000000003</v>
      </c>
      <c r="H20" s="9"/>
      <c r="I20" s="9"/>
      <c r="J20" s="7"/>
      <c r="K20" s="7"/>
      <c r="L20" s="7"/>
      <c r="M20" s="7"/>
      <c r="N20" s="7"/>
      <c r="O20" s="8"/>
      <c r="P20" s="3">
        <f t="shared" si="2"/>
        <v>1566.1999999999985</v>
      </c>
      <c r="Q20" s="3">
        <f t="shared" si="0"/>
        <v>1495.5</v>
      </c>
      <c r="R20" s="3">
        <f t="shared" si="3"/>
        <v>70.699999999998454</v>
      </c>
      <c r="S20" s="19">
        <f>(SUMIF('[1]Expenes- Delivery Details'!$C:$C,A:A,'[1]Expenes- Delivery Details'!$E:$E))-AB20-AC20-AD20</f>
        <v>122.8</v>
      </c>
      <c r="T20" s="19">
        <f>SUMIF('[1]Expenes- Delivery Details'!$A:$A,$A20&amp;T$1,'[1]Expenes- Delivery Details'!$E:$E)</f>
        <v>0</v>
      </c>
      <c r="U20" s="19">
        <f>SUMIF('[1]Expenes- Delivery Details'!$A:$A,$A20&amp;U$1,'[1]Expenes- Delivery Details'!$E:$E)</f>
        <v>122.8</v>
      </c>
      <c r="V20" s="19">
        <f>SUMIF('[1]Expenes- Delivery Details'!$A:$A,$A20&amp;V$1,'[1]Expenes- Delivery Details'!$E:$E)</f>
        <v>0</v>
      </c>
      <c r="W20" s="19">
        <f>SUMIF('[1]Expenes- Delivery Details'!$A:$A,$A20&amp;W$1,'[1]Expenes- Delivery Details'!$E:$E)</f>
        <v>0</v>
      </c>
      <c r="X20" s="19">
        <f>SUMIF('[1]Expenes- Delivery Details'!$A:$A,$A20&amp;X$1,'[1]Expenes- Delivery Details'!$E:$E)</f>
        <v>0</v>
      </c>
      <c r="Y20" s="19">
        <f>SUMIF('[1]Expenes- Delivery Details'!$A:$A,$A20&amp;Y$1,'[1]Expenes- Delivery Details'!$E:$E)</f>
        <v>0</v>
      </c>
      <c r="Z20" s="19"/>
      <c r="AA20" s="19">
        <f t="shared" si="4"/>
        <v>122.8</v>
      </c>
      <c r="AB20" s="20">
        <f>SUMIF('[1]Expenes- Delivery Details'!$B:$B,$A20&amp;AB$1,'[1]Expenes- Delivery Details'!$E:$E)</f>
        <v>0</v>
      </c>
      <c r="AC20" s="20">
        <f>SUMIF('[1]Expenes- Delivery Details'!$B:$B,$A20&amp;AC$1,'[1]Expenes- Delivery Details'!$E:$E)</f>
        <v>0</v>
      </c>
      <c r="AD20" s="20">
        <f>SUMIF('[1]Expenes- Delivery Details'!$B:$B,$A20&amp;AD$1,'[1]Expenes- Delivery Details'!$E:$E)</f>
        <v>0</v>
      </c>
      <c r="AE20" s="20">
        <f>SUMIF('[1]Expenes- Delivery Details'!$B:$B,$A20&amp;AE$1,'[1]Expenes- Delivery Details'!$E:$E)</f>
        <v>0</v>
      </c>
      <c r="AF20" s="20"/>
      <c r="AG20" s="20"/>
      <c r="AH20" s="20"/>
      <c r="AI20" s="22"/>
      <c r="AJ20" s="21">
        <f t="shared" si="5"/>
        <v>122.8</v>
      </c>
      <c r="AK20" s="21">
        <f t="shared" si="1"/>
        <v>1443.3999999999985</v>
      </c>
    </row>
    <row r="21" spans="1:37" ht="15.75" x14ac:dyDescent="0.25">
      <c r="A21" s="36">
        <v>46193</v>
      </c>
      <c r="B21" s="2">
        <f>VLOOKUP($A:$A,'[1]June26- Sales'!$A:$Z,3,0)</f>
        <v>20.3</v>
      </c>
      <c r="C21" s="2">
        <f>VLOOKUP($A:$A,'[1]June26- Sales'!$A:$Z,18,0)</f>
        <v>0</v>
      </c>
      <c r="D21" s="2">
        <f>VLOOKUP($A:$A,'[1]June26- Sales'!$A:$Z,8,0)</f>
        <v>122.56</v>
      </c>
      <c r="E21" s="2">
        <f>VLOOKUP($A:$A,'[1]June26- Sales'!$A:$Z,12,0)</f>
        <v>0</v>
      </c>
      <c r="F21" s="2">
        <f>VLOOKUP($A:$A,'[1]June26- Sales'!$A:$Z,11,0)</f>
        <v>129</v>
      </c>
      <c r="G21" s="2">
        <f>VLOOKUP($A:$A,'[1]June26- Sales'!$A:$Z,18,0)</f>
        <v>0</v>
      </c>
      <c r="H21" s="9"/>
      <c r="I21" s="9"/>
      <c r="J21" s="7"/>
      <c r="K21" s="7"/>
      <c r="L21" s="7"/>
      <c r="M21" s="7"/>
      <c r="N21" s="7"/>
      <c r="O21" s="8"/>
      <c r="P21" s="3">
        <f t="shared" si="2"/>
        <v>149.30000000000001</v>
      </c>
      <c r="Q21" s="3">
        <f t="shared" si="0"/>
        <v>142.86000000000001</v>
      </c>
      <c r="R21" s="3">
        <f t="shared" si="3"/>
        <v>6.4399999999999977</v>
      </c>
      <c r="S21" s="19">
        <f>(SUMIF('[1]Expenes- Delivery Details'!$C:$C,A:A,'[1]Expenes- Delivery Details'!$E:$E))-AB21-AC21-AD21</f>
        <v>703.4</v>
      </c>
      <c r="T21" s="19">
        <f>SUMIF('[1]Expenes- Delivery Details'!$A:$A,$A21&amp;T$1,'[1]Expenes- Delivery Details'!$E:$E)</f>
        <v>528.31999999999994</v>
      </c>
      <c r="U21" s="19">
        <f>SUMIF('[1]Expenes- Delivery Details'!$A:$A,$A21&amp;U$1,'[1]Expenes- Delivery Details'!$E:$E)</f>
        <v>175.08</v>
      </c>
      <c r="V21" s="19">
        <f>SUMIF('[1]Expenes- Delivery Details'!$A:$A,$A21&amp;V$1,'[1]Expenes- Delivery Details'!$E:$E)</f>
        <v>0</v>
      </c>
      <c r="W21" s="19">
        <f>SUMIF('[1]Expenes- Delivery Details'!$A:$A,$A21&amp;W$1,'[1]Expenes- Delivery Details'!$E:$E)</f>
        <v>0</v>
      </c>
      <c r="X21" s="19">
        <f>SUMIF('[1]Expenes- Delivery Details'!$A:$A,$A21&amp;X$1,'[1]Expenes- Delivery Details'!$E:$E)</f>
        <v>0</v>
      </c>
      <c r="Y21" s="19">
        <f>SUMIF('[1]Expenes- Delivery Details'!$A:$A,$A21&amp;Y$1,'[1]Expenes- Delivery Details'!$E:$E)</f>
        <v>0</v>
      </c>
      <c r="Z21" s="19"/>
      <c r="AA21" s="19">
        <f t="shared" si="4"/>
        <v>703.4</v>
      </c>
      <c r="AB21" s="20">
        <f>SUMIF('[1]Expenes- Delivery Details'!$B:$B,$A21&amp;AB$1,'[1]Expenes- Delivery Details'!$E:$E)</f>
        <v>0</v>
      </c>
      <c r="AC21" s="20">
        <f>SUMIF('[1]Expenes- Delivery Details'!$B:$B,$A21&amp;AC$1,'[1]Expenes- Delivery Details'!$E:$E)</f>
        <v>0</v>
      </c>
      <c r="AD21" s="20">
        <f>SUMIF('[1]Expenes- Delivery Details'!$B:$B,$A21&amp;AD$1,'[1]Expenes- Delivery Details'!$E:$E)</f>
        <v>0</v>
      </c>
      <c r="AE21" s="20">
        <f>SUMIF('[1]Expenes- Delivery Details'!$B:$B,$A21&amp;AE$1,'[1]Expenes- Delivery Details'!$E:$E)</f>
        <v>0</v>
      </c>
      <c r="AF21" s="20"/>
      <c r="AG21" s="22"/>
      <c r="AH21" s="22"/>
      <c r="AI21" s="20"/>
      <c r="AJ21" s="21">
        <f t="shared" si="5"/>
        <v>703.4</v>
      </c>
      <c r="AK21" s="21">
        <f t="shared" si="1"/>
        <v>-554.09999999999991</v>
      </c>
    </row>
    <row r="22" spans="1:37" ht="15.75" x14ac:dyDescent="0.25">
      <c r="A22" s="36">
        <v>46194</v>
      </c>
      <c r="B22" s="2">
        <f>VLOOKUP($A:$A,'[1]June26- Sales'!$A:$Z,3,0)</f>
        <v>53.2</v>
      </c>
      <c r="C22" s="2">
        <f>VLOOKUP($A:$A,'[1]June26- Sales'!$A:$Z,18,0)</f>
        <v>1042.8</v>
      </c>
      <c r="D22" s="2">
        <f>VLOOKUP($A:$A,'[1]June26- Sales'!$A:$Z,8,0)</f>
        <v>287.2</v>
      </c>
      <c r="E22" s="2">
        <f>VLOOKUP($A:$A,'[1]June26- Sales'!$A:$Z,12,0)</f>
        <v>0</v>
      </c>
      <c r="F22" s="2">
        <f>VLOOKUP($A:$A,'[1]June26- Sales'!$A:$Z,11,0)</f>
        <v>288.5</v>
      </c>
      <c r="G22" s="2">
        <f>VLOOKUP($A:$A,'[1]June26- Sales'!$A:$Z,18,0)</f>
        <v>1042.8</v>
      </c>
      <c r="H22" s="9"/>
      <c r="I22" s="9"/>
      <c r="J22" s="7"/>
      <c r="K22" s="7"/>
      <c r="L22" s="7"/>
      <c r="M22" s="7"/>
      <c r="N22" s="7"/>
      <c r="O22" s="8"/>
      <c r="P22" s="3">
        <f t="shared" si="2"/>
        <v>1384.5</v>
      </c>
      <c r="Q22" s="3">
        <f t="shared" si="0"/>
        <v>1383.2</v>
      </c>
      <c r="R22" s="3">
        <f t="shared" si="3"/>
        <v>1.2999999999999545</v>
      </c>
      <c r="S22" s="19">
        <f>(SUMIF('[1]Expenes- Delivery Details'!$C:$C,A:A,'[1]Expenes- Delivery Details'!$E:$E))-AB22-AC22-AD22</f>
        <v>5.34</v>
      </c>
      <c r="T22" s="19">
        <f>SUMIF('[1]Expenes- Delivery Details'!$A:$A,$A22&amp;T$1,'[1]Expenes- Delivery Details'!$E:$E)</f>
        <v>0</v>
      </c>
      <c r="U22" s="19">
        <f>SUMIF('[1]Expenes- Delivery Details'!$A:$A,$A22&amp;U$1,'[1]Expenes- Delivery Details'!$E:$E)</f>
        <v>5.34</v>
      </c>
      <c r="V22" s="19">
        <f>SUMIF('[1]Expenes- Delivery Details'!$A:$A,$A22&amp;V$1,'[1]Expenes- Delivery Details'!$E:$E)</f>
        <v>0</v>
      </c>
      <c r="W22" s="19">
        <f>SUMIF('[1]Expenes- Delivery Details'!$A:$A,$A22&amp;W$1,'[1]Expenes- Delivery Details'!$E:$E)</f>
        <v>0</v>
      </c>
      <c r="X22" s="19">
        <f>SUMIF('[1]Expenes- Delivery Details'!$A:$A,$A22&amp;X$1,'[1]Expenes- Delivery Details'!$E:$E)</f>
        <v>0</v>
      </c>
      <c r="Y22" s="19">
        <f>SUMIF('[1]Expenes- Delivery Details'!$A:$A,$A22&amp;Y$1,'[1]Expenes- Delivery Details'!$E:$E)</f>
        <v>0</v>
      </c>
      <c r="Z22" s="19"/>
      <c r="AA22" s="19">
        <f t="shared" si="4"/>
        <v>5.34</v>
      </c>
      <c r="AB22" s="20">
        <f>SUMIF('[1]Expenes- Delivery Details'!$B:$B,$A22&amp;AB$1,'[1]Expenes- Delivery Details'!$E:$E)</f>
        <v>0</v>
      </c>
      <c r="AC22" s="20">
        <f>SUMIF('[1]Expenes- Delivery Details'!$B:$B,$A22&amp;AC$1,'[1]Expenes- Delivery Details'!$E:$E)</f>
        <v>0</v>
      </c>
      <c r="AD22" s="20">
        <f>SUMIF('[1]Expenes- Delivery Details'!$B:$B,$A22&amp;AD$1,'[1]Expenes- Delivery Details'!$E:$E)</f>
        <v>0</v>
      </c>
      <c r="AE22" s="20">
        <f>SUMIF('[1]Expenes- Delivery Details'!$B:$B,$A22&amp;AE$1,'[1]Expenes- Delivery Details'!$E:$E)</f>
        <v>0</v>
      </c>
      <c r="AF22" s="22"/>
      <c r="AG22" s="22"/>
      <c r="AH22" s="22"/>
      <c r="AI22" s="22"/>
      <c r="AJ22" s="21">
        <f t="shared" si="5"/>
        <v>5.34</v>
      </c>
      <c r="AK22" s="21">
        <f t="shared" si="1"/>
        <v>1379.16</v>
      </c>
    </row>
    <row r="23" spans="1:37" ht="15.75" x14ac:dyDescent="0.25">
      <c r="A23" s="36">
        <v>46195</v>
      </c>
      <c r="B23" s="2">
        <f>VLOOKUP($A:$A,'[1]June26- Sales'!$A:$Z,3,0)</f>
        <v>132.6</v>
      </c>
      <c r="C23" s="2">
        <f>VLOOKUP($A:$A,'[1]June26- Sales'!$A:$Z,18,0)</f>
        <v>329.5</v>
      </c>
      <c r="D23" s="2">
        <f>VLOOKUP($A:$A,'[1]June26- Sales'!$A:$Z,8,0)</f>
        <v>1034.3</v>
      </c>
      <c r="E23" s="2">
        <f>VLOOKUP($A:$A,'[1]June26- Sales'!$A:$Z,12,0)</f>
        <v>0</v>
      </c>
      <c r="F23" s="2">
        <f>VLOOKUP($A:$A,'[1]June26- Sales'!$A:$Z,11,0)</f>
        <v>1120.2999999999988</v>
      </c>
      <c r="G23" s="2">
        <f>VLOOKUP($A:$A,'[1]June26- Sales'!$A:$Z,18,0)</f>
        <v>329.5</v>
      </c>
      <c r="H23" s="9"/>
      <c r="I23" s="9"/>
      <c r="J23" s="7"/>
      <c r="K23" s="7"/>
      <c r="L23" s="7"/>
      <c r="M23" s="7"/>
      <c r="N23" s="7"/>
      <c r="O23" s="8"/>
      <c r="P23" s="3">
        <f t="shared" si="2"/>
        <v>1582.3999999999987</v>
      </c>
      <c r="Q23" s="3">
        <f t="shared" si="0"/>
        <v>1496.4</v>
      </c>
      <c r="R23" s="3">
        <f t="shared" si="3"/>
        <v>85.999999999998636</v>
      </c>
      <c r="S23" s="19">
        <f>(SUMIF('[1]Expenes- Delivery Details'!$C:$C,A:A,'[1]Expenes- Delivery Details'!$E:$E))-AB23-AC23-AD23</f>
        <v>105.13000000000011</v>
      </c>
      <c r="T23" s="19">
        <f>SUMIF('[1]Expenes- Delivery Details'!$A:$A,$A23&amp;T$1,'[1]Expenes- Delivery Details'!$E:$E)</f>
        <v>2199.63</v>
      </c>
      <c r="U23" s="19">
        <f>SUMIF('[1]Expenes- Delivery Details'!$A:$A,$A23&amp;U$1,'[1]Expenes- Delivery Details'!$E:$E)</f>
        <v>5.5</v>
      </c>
      <c r="V23" s="19">
        <f>SUMIF('[1]Expenes- Delivery Details'!$A:$A,$A23&amp;V$1,'[1]Expenes- Delivery Details'!$E:$E)</f>
        <v>0</v>
      </c>
      <c r="W23" s="19">
        <f>SUMIF('[1]Expenes- Delivery Details'!$A:$A,$A23&amp;W$1,'[1]Expenes- Delivery Details'!$E:$E)</f>
        <v>0</v>
      </c>
      <c r="X23" s="19">
        <f>SUMIF('[1]Expenes- Delivery Details'!$A:$A,$A23&amp;X$1,'[1]Expenes- Delivery Details'!$E:$E)</f>
        <v>0</v>
      </c>
      <c r="Y23" s="19">
        <f>SUMIF('[1]Expenes- Delivery Details'!$A:$A,$A23&amp;Y$1,'[1]Expenes- Delivery Details'!$E:$E)</f>
        <v>0</v>
      </c>
      <c r="Z23" s="19"/>
      <c r="AA23" s="19">
        <f t="shared" si="4"/>
        <v>105.13000000000011</v>
      </c>
      <c r="AB23" s="20">
        <f>SUMIF('[1]Expenes- Delivery Details'!$B:$B,$A23&amp;AB$1,'[1]Expenes- Delivery Details'!$E:$E)</f>
        <v>0</v>
      </c>
      <c r="AC23" s="20">
        <f>SUMIF('[1]Expenes- Delivery Details'!$B:$B,$A23&amp;AC$1,'[1]Expenes- Delivery Details'!$E:$E)</f>
        <v>0</v>
      </c>
      <c r="AD23" s="20">
        <f>SUMIF('[1]Expenes- Delivery Details'!$B:$B,$A23&amp;AD$1,'[1]Expenes- Delivery Details'!$E:$E)</f>
        <v>2100</v>
      </c>
      <c r="AE23" s="20">
        <f>SUMIF('[1]Expenes- Delivery Details'!$B:$B,$A23&amp;AE$1,'[1]Expenes- Delivery Details'!$E:$E)</f>
        <v>0</v>
      </c>
      <c r="AF23" s="22"/>
      <c r="AG23" s="22"/>
      <c r="AH23" s="22"/>
      <c r="AI23" s="22"/>
      <c r="AJ23" s="21">
        <f t="shared" si="5"/>
        <v>105.13000000000011</v>
      </c>
      <c r="AK23" s="21">
        <f t="shared" si="1"/>
        <v>1477.2699999999986</v>
      </c>
    </row>
    <row r="24" spans="1:37" ht="15.75" x14ac:dyDescent="0.25">
      <c r="A24" s="36">
        <v>46196</v>
      </c>
      <c r="B24" s="2">
        <f>VLOOKUP($A:$A,'[1]June26- Sales'!$A:$Z,3,0)</f>
        <v>136.5</v>
      </c>
      <c r="C24" s="2">
        <f>VLOOKUP($A:$A,'[1]June26- Sales'!$A:$Z,18,0)</f>
        <v>356.3</v>
      </c>
      <c r="D24" s="2">
        <f>VLOOKUP($A:$A,'[1]June26- Sales'!$A:$Z,8,0)</f>
        <v>1139.9000000000001</v>
      </c>
      <c r="E24" s="2">
        <f>VLOOKUP($A:$A,'[1]June26- Sales'!$A:$Z,12,0)</f>
        <v>0</v>
      </c>
      <c r="F24" s="2">
        <f>VLOOKUP($A:$A,'[1]June26- Sales'!$A:$Z,11,0)</f>
        <v>1214.1999999999973</v>
      </c>
      <c r="G24" s="2">
        <f>VLOOKUP($A:$A,'[1]June26- Sales'!$A:$Z,18,0)</f>
        <v>356.3</v>
      </c>
      <c r="H24" s="9"/>
      <c r="I24" s="9"/>
      <c r="J24" s="7"/>
      <c r="K24" s="7"/>
      <c r="L24" s="7"/>
      <c r="M24" s="7"/>
      <c r="N24" s="7"/>
      <c r="O24" s="8"/>
      <c r="P24" s="3">
        <f t="shared" si="2"/>
        <v>1706.9999999999973</v>
      </c>
      <c r="Q24" s="3">
        <f t="shared" si="0"/>
        <v>1632.7</v>
      </c>
      <c r="R24" s="3">
        <f t="shared" si="3"/>
        <v>74.299999999997226</v>
      </c>
      <c r="S24" s="19">
        <f>(SUMIF('[1]Expenes- Delivery Details'!$C:$C,A:A,'[1]Expenes- Delivery Details'!$E:$E))-AB24-AC24-AD24</f>
        <v>973.65</v>
      </c>
      <c r="T24" s="19">
        <f>SUMIF('[1]Expenes- Delivery Details'!$A:$A,$A24&amp;T$1,'[1]Expenes- Delivery Details'!$E:$E)</f>
        <v>685.26</v>
      </c>
      <c r="U24" s="19">
        <f>SUMIF('[1]Expenes- Delivery Details'!$A:$A,$A24&amp;U$1,'[1]Expenes- Delivery Details'!$E:$E)</f>
        <v>124.89</v>
      </c>
      <c r="V24" s="19">
        <f>SUMIF('[1]Expenes- Delivery Details'!$A:$A,$A24&amp;V$1,'[1]Expenes- Delivery Details'!$E:$E)</f>
        <v>0</v>
      </c>
      <c r="W24" s="19">
        <f>SUMIF('[1]Expenes- Delivery Details'!$A:$A,$A24&amp;W$1,'[1]Expenes- Delivery Details'!$E:$E)</f>
        <v>0</v>
      </c>
      <c r="X24" s="19">
        <f>SUMIF('[1]Expenes- Delivery Details'!$A:$A,$A24&amp;X$1,'[1]Expenes- Delivery Details'!$E:$E)</f>
        <v>0</v>
      </c>
      <c r="Y24" s="19">
        <f>SUMIF('[1]Expenes- Delivery Details'!$A:$A,$A24&amp;Y$1,'[1]Expenes- Delivery Details'!$E:$E)</f>
        <v>0</v>
      </c>
      <c r="Z24" s="19"/>
      <c r="AA24" s="19">
        <f t="shared" si="4"/>
        <v>810.15</v>
      </c>
      <c r="AB24" s="20">
        <f>SUMIF('[1]Expenes- Delivery Details'!$B:$B,$A24&amp;AB$1,'[1]Expenes- Delivery Details'!$E:$E)</f>
        <v>0</v>
      </c>
      <c r="AC24" s="20">
        <f>SUMIF('[1]Expenes- Delivery Details'!$B:$B,$A24&amp;AC$1,'[1]Expenes- Delivery Details'!$E:$E)</f>
        <v>0</v>
      </c>
      <c r="AD24" s="20">
        <f>SUMIF('[1]Expenes- Delivery Details'!$B:$B,$A24&amp;AD$1,'[1]Expenes- Delivery Details'!$E:$E)</f>
        <v>0</v>
      </c>
      <c r="AE24" s="20">
        <f>SUMIF('[1]Expenes- Delivery Details'!$B:$B,$A24&amp;AE$1,'[1]Expenes- Delivery Details'!$E:$E)</f>
        <v>0</v>
      </c>
      <c r="AF24" s="20"/>
      <c r="AG24" s="20"/>
      <c r="AH24" s="20"/>
      <c r="AI24" s="20"/>
      <c r="AJ24" s="21">
        <f t="shared" si="5"/>
        <v>973.65</v>
      </c>
      <c r="AK24" s="21">
        <f t="shared" si="1"/>
        <v>733.34999999999729</v>
      </c>
    </row>
    <row r="25" spans="1:37" ht="15.75" x14ac:dyDescent="0.25">
      <c r="A25" s="36">
        <v>46197</v>
      </c>
      <c r="B25" s="2">
        <f>VLOOKUP($A:$A,'[1]June26- Sales'!$A:$Z,3,0)</f>
        <v>139</v>
      </c>
      <c r="C25" s="2">
        <f>VLOOKUP($A:$A,'[1]June26- Sales'!$A:$Z,18,0)</f>
        <v>229.60000000000002</v>
      </c>
      <c r="D25" s="2">
        <f>VLOOKUP($A:$A,'[1]June26- Sales'!$A:$Z,8,0)</f>
        <v>979.45</v>
      </c>
      <c r="E25" s="2">
        <f>VLOOKUP($A:$A,'[1]June26- Sales'!$A:$Z,12,0)</f>
        <v>0</v>
      </c>
      <c r="F25" s="2">
        <f>VLOOKUP($A:$A,'[1]June26- Sales'!$A:$Z,11,0)</f>
        <v>1076.8499999999976</v>
      </c>
      <c r="G25" s="2">
        <f>VLOOKUP($A:$A,'[1]June26- Sales'!$A:$Z,18,0)</f>
        <v>229.60000000000002</v>
      </c>
      <c r="H25" s="9"/>
      <c r="I25" s="9"/>
      <c r="J25" s="7"/>
      <c r="K25" s="7"/>
      <c r="L25" s="7"/>
      <c r="M25" s="7"/>
      <c r="N25" s="7"/>
      <c r="O25" s="8"/>
      <c r="P25" s="3">
        <f t="shared" si="2"/>
        <v>1445.4499999999975</v>
      </c>
      <c r="Q25" s="3">
        <f t="shared" si="0"/>
        <v>1348.0500000000002</v>
      </c>
      <c r="R25" s="3">
        <f t="shared" si="3"/>
        <v>97.399999999997362</v>
      </c>
      <c r="S25" s="19">
        <f>(SUMIF('[1]Expenes- Delivery Details'!$C:$C,A:A,'[1]Expenes- Delivery Details'!$E:$E))-AB25-AC25-AD25</f>
        <v>868.96</v>
      </c>
      <c r="T25" s="19">
        <f>SUMIF('[1]Expenes- Delivery Details'!$A:$A,$A25&amp;T$1,'[1]Expenes- Delivery Details'!$E:$E)</f>
        <v>860</v>
      </c>
      <c r="U25" s="19">
        <f>SUMIF('[1]Expenes- Delivery Details'!$A:$A,$A25&amp;U$1,'[1]Expenes- Delivery Details'!$E:$E)</f>
        <v>8.9600000000000009</v>
      </c>
      <c r="V25" s="19">
        <f>SUMIF('[1]Expenes- Delivery Details'!$A:$A,$A25&amp;V$1,'[1]Expenes- Delivery Details'!$E:$E)</f>
        <v>0</v>
      </c>
      <c r="W25" s="19">
        <f>SUMIF('[1]Expenes- Delivery Details'!$A:$A,$A25&amp;W$1,'[1]Expenes- Delivery Details'!$E:$E)</f>
        <v>0</v>
      </c>
      <c r="X25" s="19">
        <f>SUMIF('[1]Expenes- Delivery Details'!$A:$A,$A25&amp;X$1,'[1]Expenes- Delivery Details'!$E:$E)</f>
        <v>0</v>
      </c>
      <c r="Y25" s="19">
        <f>SUMIF('[1]Expenes- Delivery Details'!$A:$A,$A25&amp;Y$1,'[1]Expenes- Delivery Details'!$E:$E)</f>
        <v>0</v>
      </c>
      <c r="Z25" s="19"/>
      <c r="AA25" s="19">
        <f t="shared" si="4"/>
        <v>868.96</v>
      </c>
      <c r="AB25" s="20">
        <f>SUMIF('[1]Expenes- Delivery Details'!$B:$B,$A25&amp;AB$1,'[1]Expenes- Delivery Details'!$E:$E)</f>
        <v>0</v>
      </c>
      <c r="AC25" s="20">
        <f>SUMIF('[1]Expenes- Delivery Details'!$B:$B,$A25&amp;AC$1,'[1]Expenes- Delivery Details'!$E:$E)</f>
        <v>0</v>
      </c>
      <c r="AD25" s="20">
        <f>SUMIF('[1]Expenes- Delivery Details'!$B:$B,$A25&amp;AD$1,'[1]Expenes- Delivery Details'!$E:$E)</f>
        <v>0</v>
      </c>
      <c r="AE25" s="20">
        <f>SUMIF('[1]Expenes- Delivery Details'!$B:$B,$A25&amp;AE$1,'[1]Expenes- Delivery Details'!$E:$E)</f>
        <v>0</v>
      </c>
      <c r="AF25" s="22"/>
      <c r="AG25" s="20"/>
      <c r="AH25" s="20"/>
      <c r="AI25" s="20"/>
      <c r="AJ25" s="21">
        <f t="shared" si="5"/>
        <v>868.96</v>
      </c>
      <c r="AK25" s="21">
        <f t="shared" si="1"/>
        <v>576.48999999999751</v>
      </c>
    </row>
    <row r="26" spans="1:37" ht="15.75" x14ac:dyDescent="0.25">
      <c r="A26" s="36">
        <v>46198</v>
      </c>
      <c r="B26" s="2">
        <f>VLOOKUP($A:$A,'[1]June26- Sales'!$A:$Z,3,0)</f>
        <v>175.9</v>
      </c>
      <c r="C26" s="2">
        <f>VLOOKUP($A:$A,'[1]June26- Sales'!$A:$Z,18,0)</f>
        <v>165</v>
      </c>
      <c r="D26" s="2">
        <f>VLOOKUP($A:$A,'[1]June26- Sales'!$A:$Z,8,0)</f>
        <v>976.9</v>
      </c>
      <c r="E26" s="2">
        <f>VLOOKUP($A:$A,'[1]June26- Sales'!$A:$Z,12,0)</f>
        <v>0</v>
      </c>
      <c r="F26" s="2">
        <f>VLOOKUP($A:$A,'[1]June26- Sales'!$A:$Z,11,0)</f>
        <v>1074.7999999999984</v>
      </c>
      <c r="G26" s="2">
        <f>VLOOKUP($A:$A,'[1]June26- Sales'!$A:$Z,18,0)</f>
        <v>165</v>
      </c>
      <c r="H26" s="9"/>
      <c r="I26" s="9"/>
      <c r="J26" s="7"/>
      <c r="K26" s="7"/>
      <c r="L26" s="7"/>
      <c r="M26" s="7"/>
      <c r="N26" s="7"/>
      <c r="O26" s="8"/>
      <c r="P26" s="3">
        <f t="shared" si="2"/>
        <v>1415.6999999999985</v>
      </c>
      <c r="Q26" s="3">
        <f t="shared" si="0"/>
        <v>1317.8</v>
      </c>
      <c r="R26" s="3">
        <f t="shared" si="3"/>
        <v>97.899999999998499</v>
      </c>
      <c r="S26" s="19">
        <f>(SUMIF('[1]Expenes- Delivery Details'!$C:$C,A:A,'[1]Expenes- Delivery Details'!$E:$E))-AB26-AC26-AD26</f>
        <v>2412.9900000000002</v>
      </c>
      <c r="T26" s="19">
        <f>SUMIF('[1]Expenes- Delivery Details'!$A:$A,$A26&amp;T$1,'[1]Expenes- Delivery Details'!$E:$E)</f>
        <v>2391.19</v>
      </c>
      <c r="U26" s="19">
        <f>SUMIF('[1]Expenes- Delivery Details'!$A:$A,$A26&amp;U$1,'[1]Expenes- Delivery Details'!$E:$E)</f>
        <v>111.8</v>
      </c>
      <c r="V26" s="19">
        <f>SUMIF('[1]Expenes- Delivery Details'!$A:$A,$A26&amp;V$1,'[1]Expenes- Delivery Details'!$E:$E)</f>
        <v>0</v>
      </c>
      <c r="W26" s="19">
        <f>SUMIF('[1]Expenes- Delivery Details'!$A:$A,$A26&amp;W$1,'[1]Expenes- Delivery Details'!$E:$E)</f>
        <v>0</v>
      </c>
      <c r="X26" s="19">
        <f>SUMIF('[1]Expenes- Delivery Details'!$A:$A,$A26&amp;X$1,'[1]Expenes- Delivery Details'!$E:$E)</f>
        <v>0</v>
      </c>
      <c r="Y26" s="19">
        <f>SUMIF('[1]Expenes- Delivery Details'!$A:$A,$A26&amp;Y$1,'[1]Expenes- Delivery Details'!$E:$E)</f>
        <v>0</v>
      </c>
      <c r="Z26" s="19"/>
      <c r="AA26" s="19">
        <f t="shared" si="4"/>
        <v>2502.9900000000002</v>
      </c>
      <c r="AB26" s="20">
        <f>SUMIF('[1]Expenes- Delivery Details'!$B:$B,$A26&amp;AB$1,'[1]Expenes- Delivery Details'!$E:$E)</f>
        <v>90</v>
      </c>
      <c r="AC26" s="20">
        <f>SUMIF('[1]Expenes- Delivery Details'!$B:$B,$A26&amp;AC$1,'[1]Expenes- Delivery Details'!$E:$E)</f>
        <v>0</v>
      </c>
      <c r="AD26" s="20">
        <f>SUMIF('[1]Expenes- Delivery Details'!$B:$B,$A26&amp;AD$1,'[1]Expenes- Delivery Details'!$E:$E)</f>
        <v>0</v>
      </c>
      <c r="AE26" s="20">
        <f>SUMIF('[1]Expenes- Delivery Details'!$B:$B,$A26&amp;AE$1,'[1]Expenes- Delivery Details'!$E:$E)</f>
        <v>0</v>
      </c>
      <c r="AF26" s="22"/>
      <c r="AG26" s="20"/>
      <c r="AH26" s="20"/>
      <c r="AI26" s="20"/>
      <c r="AJ26" s="21">
        <f t="shared" si="5"/>
        <v>2502.9900000000002</v>
      </c>
      <c r="AK26" s="21">
        <f t="shared" si="1"/>
        <v>-1087.2900000000018</v>
      </c>
    </row>
    <row r="27" spans="1:37" ht="15.75" x14ac:dyDescent="0.25">
      <c r="A27" s="36">
        <v>46199</v>
      </c>
      <c r="B27" s="2">
        <f>VLOOKUP($A:$A,'[1]June26- Sales'!$A:$Z,3,0)</f>
        <v>122.3</v>
      </c>
      <c r="C27" s="2">
        <f>VLOOKUP($A:$A,'[1]June26- Sales'!$A:$Z,18,0)</f>
        <v>613.29999999999995</v>
      </c>
      <c r="D27" s="2">
        <f>VLOOKUP($A:$A,'[1]June26- Sales'!$A:$Z,8,0)</f>
        <v>1124.5</v>
      </c>
      <c r="E27" s="2">
        <f>VLOOKUP($A:$A,'[1]June26- Sales'!$A:$Z,12,0)</f>
        <v>0</v>
      </c>
      <c r="F27" s="2">
        <f>VLOOKUP($A:$A,'[1]June26- Sales'!$A:$Z,11,0)</f>
        <v>1372.9999999999977</v>
      </c>
      <c r="G27" s="2">
        <f>VLOOKUP($A:$A,'[1]June26- Sales'!$A:$Z,18,0)</f>
        <v>613.29999999999995</v>
      </c>
      <c r="H27" s="9"/>
      <c r="I27" s="9"/>
      <c r="J27" s="7"/>
      <c r="K27" s="7"/>
      <c r="L27" s="7"/>
      <c r="M27" s="7"/>
      <c r="N27" s="7"/>
      <c r="O27" s="8"/>
      <c r="P27" s="3">
        <f t="shared" si="2"/>
        <v>2108.5999999999976</v>
      </c>
      <c r="Q27" s="3">
        <f t="shared" si="0"/>
        <v>1860.1</v>
      </c>
      <c r="R27" s="3">
        <f t="shared" si="3"/>
        <v>248.49999999999773</v>
      </c>
      <c r="S27" s="19">
        <f>(SUMIF('[1]Expenes- Delivery Details'!$C:$C,A:A,'[1]Expenes- Delivery Details'!$E:$E))-AB27-AC27-AD27</f>
        <v>633.47</v>
      </c>
      <c r="T27" s="19">
        <f>SUMIF('[1]Expenes- Delivery Details'!$A:$A,$A27&amp;T$1,'[1]Expenes- Delivery Details'!$E:$E)</f>
        <v>329.53</v>
      </c>
      <c r="U27" s="19">
        <f>SUMIF('[1]Expenes- Delivery Details'!$A:$A,$A27&amp;U$1,'[1]Expenes- Delivery Details'!$E:$E)</f>
        <v>303.94</v>
      </c>
      <c r="V27" s="19">
        <f>SUMIF('[1]Expenes- Delivery Details'!$A:$A,$A27&amp;V$1,'[1]Expenes- Delivery Details'!$E:$E)</f>
        <v>0</v>
      </c>
      <c r="W27" s="19">
        <f>SUMIF('[1]Expenes- Delivery Details'!$A:$A,$A27&amp;W$1,'[1]Expenes- Delivery Details'!$E:$E)</f>
        <v>0</v>
      </c>
      <c r="X27" s="19">
        <f>SUMIF('[1]Expenes- Delivery Details'!$A:$A,$A27&amp;X$1,'[1]Expenes- Delivery Details'!$E:$E)</f>
        <v>0</v>
      </c>
      <c r="Y27" s="19">
        <f>SUMIF('[1]Expenes- Delivery Details'!$A:$A,$A27&amp;Y$1,'[1]Expenes- Delivery Details'!$E:$E)</f>
        <v>0</v>
      </c>
      <c r="Z27" s="19"/>
      <c r="AA27" s="19">
        <f t="shared" si="4"/>
        <v>633.47</v>
      </c>
      <c r="AB27" s="20">
        <f>SUMIF('[1]Expenes- Delivery Details'!$B:$B,$A27&amp;AB$1,'[1]Expenes- Delivery Details'!$E:$E)</f>
        <v>0</v>
      </c>
      <c r="AC27" s="20">
        <f>SUMIF('[1]Expenes- Delivery Details'!$B:$B,$A27&amp;AC$1,'[1]Expenes- Delivery Details'!$E:$E)</f>
        <v>0</v>
      </c>
      <c r="AD27" s="20">
        <f>SUMIF('[1]Expenes- Delivery Details'!$B:$B,$A27&amp;AD$1,'[1]Expenes- Delivery Details'!$E:$E)</f>
        <v>0</v>
      </c>
      <c r="AE27" s="20">
        <f>SUMIF('[1]Expenes- Delivery Details'!$B:$B,$A27&amp;AE$1,'[1]Expenes- Delivery Details'!$E:$E)</f>
        <v>0</v>
      </c>
      <c r="AF27" s="22"/>
      <c r="AG27" s="20"/>
      <c r="AH27" s="20"/>
      <c r="AI27" s="20"/>
      <c r="AJ27" s="21">
        <f t="shared" si="5"/>
        <v>633.47</v>
      </c>
      <c r="AK27" s="21">
        <f t="shared" si="1"/>
        <v>1475.1299999999976</v>
      </c>
    </row>
    <row r="28" spans="1:37" ht="15.75" x14ac:dyDescent="0.25">
      <c r="A28" s="36">
        <v>46200</v>
      </c>
      <c r="B28" s="2">
        <f>VLOOKUP($A:$A,'[1]June26- Sales'!$A:$Z,3,0)</f>
        <v>55.8</v>
      </c>
      <c r="C28" s="2">
        <f>VLOOKUP($A:$A,'[1]June26- Sales'!$A:$Z,18,0)</f>
        <v>86.9</v>
      </c>
      <c r="D28" s="2">
        <f>VLOOKUP($A:$A,'[1]June26- Sales'!$A:$Z,8,0)</f>
        <v>108.1</v>
      </c>
      <c r="E28" s="2">
        <f>VLOOKUP($A:$A,'[1]June26- Sales'!$A:$Z,12,0)</f>
        <v>0</v>
      </c>
      <c r="F28" s="2">
        <f>VLOOKUP($A:$A,'[1]June26- Sales'!$A:$Z,11,0)</f>
        <v>114.69999999999996</v>
      </c>
      <c r="G28" s="2">
        <f>VLOOKUP($A:$A,'[1]June26- Sales'!$A:$Z,18,0)</f>
        <v>86.9</v>
      </c>
      <c r="H28" s="9"/>
      <c r="I28" s="9"/>
      <c r="J28" s="9"/>
      <c r="K28" s="9"/>
      <c r="L28" s="9"/>
      <c r="M28" s="9"/>
      <c r="N28" s="9"/>
      <c r="O28" s="9"/>
      <c r="P28" s="3">
        <f t="shared" si="2"/>
        <v>257.39999999999998</v>
      </c>
      <c r="Q28" s="3">
        <f t="shared" si="0"/>
        <v>250.79999999999998</v>
      </c>
      <c r="R28" s="3">
        <f t="shared" si="3"/>
        <v>6.5999999999999943</v>
      </c>
      <c r="S28" s="19">
        <f>(SUMIF('[1]Expenes- Delivery Details'!$C:$C,A:A,'[1]Expenes- Delivery Details'!$E:$E))-AB28-AC28-AD28</f>
        <v>1287.79</v>
      </c>
      <c r="T28" s="19">
        <f>SUMIF('[1]Expenes- Delivery Details'!$A:$A,$A28&amp;T$1,'[1]Expenes- Delivery Details'!$E:$E)</f>
        <v>1287.79</v>
      </c>
      <c r="U28" s="19">
        <f>SUMIF('[1]Expenes- Delivery Details'!$A:$A,$A28&amp;U$1,'[1]Expenes- Delivery Details'!$E:$E)</f>
        <v>35</v>
      </c>
      <c r="V28" s="19">
        <f>SUMIF('[1]Expenes- Delivery Details'!$A:$A,$A28&amp;V$1,'[1]Expenes- Delivery Details'!$E:$E)</f>
        <v>0</v>
      </c>
      <c r="W28" s="19">
        <f>SUMIF('[1]Expenes- Delivery Details'!$A:$A,$A28&amp;W$1,'[1]Expenes- Delivery Details'!$E:$E)</f>
        <v>0</v>
      </c>
      <c r="X28" s="19">
        <f>SUMIF('[1]Expenes- Delivery Details'!$A:$A,$A28&amp;X$1,'[1]Expenes- Delivery Details'!$E:$E)</f>
        <v>0</v>
      </c>
      <c r="Y28" s="19">
        <f>SUMIF('[1]Expenes- Delivery Details'!$A:$A,$A28&amp;Y$1,'[1]Expenes- Delivery Details'!$E:$E)</f>
        <v>0</v>
      </c>
      <c r="Z28" s="19"/>
      <c r="AA28" s="19">
        <f t="shared" si="4"/>
        <v>1322.79</v>
      </c>
      <c r="AB28" s="20">
        <f>SUMIF('[1]Expenes- Delivery Details'!$B:$B,$A28&amp;AB$1,'[1]Expenes- Delivery Details'!$E:$E)</f>
        <v>35</v>
      </c>
      <c r="AC28" s="20">
        <f>SUMIF('[1]Expenes- Delivery Details'!$B:$B,$A28&amp;AC$1,'[1]Expenes- Delivery Details'!$E:$E)</f>
        <v>0</v>
      </c>
      <c r="AD28" s="20">
        <f>SUMIF('[1]Expenes- Delivery Details'!$B:$B,$A28&amp;AD$1,'[1]Expenes- Delivery Details'!$E:$E)</f>
        <v>0</v>
      </c>
      <c r="AE28" s="20">
        <f>SUMIF('[1]Expenes- Delivery Details'!$B:$B,$A28&amp;AE$1,'[1]Expenes- Delivery Details'!$E:$E)</f>
        <v>0</v>
      </c>
      <c r="AF28" s="20"/>
      <c r="AG28" s="22"/>
      <c r="AH28" s="22"/>
      <c r="AI28" s="22"/>
      <c r="AJ28" s="21">
        <f t="shared" si="5"/>
        <v>1322.79</v>
      </c>
      <c r="AK28" s="21">
        <f t="shared" si="1"/>
        <v>-1065.3899999999999</v>
      </c>
    </row>
    <row r="29" spans="1:37" ht="15.75" x14ac:dyDescent="0.25">
      <c r="A29" s="36">
        <v>46201</v>
      </c>
      <c r="B29" s="2">
        <f>VLOOKUP($A:$A,'[1]June26- Sales'!$A:$Z,3,0)</f>
        <v>66.3</v>
      </c>
      <c r="C29" s="2">
        <f>VLOOKUP($A:$A,'[1]June26- Sales'!$A:$Z,18,0)</f>
        <v>129.1</v>
      </c>
      <c r="D29" s="2">
        <f>VLOOKUP($A:$A,'[1]June26- Sales'!$A:$Z,8,0)</f>
        <v>82.2</v>
      </c>
      <c r="E29" s="2">
        <f>VLOOKUP($A:$A,'[1]June26- Sales'!$A:$Z,12,0)</f>
        <v>0</v>
      </c>
      <c r="F29" s="2">
        <f>VLOOKUP($A:$A,'[1]June26- Sales'!$A:$Z,11,0)</f>
        <v>89.599999999999966</v>
      </c>
      <c r="G29" s="2">
        <f>VLOOKUP($A:$A,'[1]June26- Sales'!$A:$Z,18,0)</f>
        <v>129.1</v>
      </c>
      <c r="H29" s="9"/>
      <c r="I29" s="9"/>
      <c r="J29" s="7"/>
      <c r="K29" s="7"/>
      <c r="L29" s="7"/>
      <c r="M29" s="7"/>
      <c r="N29" s="7"/>
      <c r="O29" s="8"/>
      <c r="P29" s="3">
        <f t="shared" si="2"/>
        <v>285</v>
      </c>
      <c r="Q29" s="3">
        <f t="shared" si="0"/>
        <v>277.59999999999997</v>
      </c>
      <c r="R29" s="3">
        <f t="shared" si="3"/>
        <v>7.4000000000000341</v>
      </c>
      <c r="S29" s="19">
        <f>(SUMIF('[1]Expenes- Delivery Details'!$C:$C,A:A,'[1]Expenes- Delivery Details'!$E:$E))-AB29-AC29-AD29</f>
        <v>33.54</v>
      </c>
      <c r="T29" s="19">
        <f>SUMIF('[1]Expenes- Delivery Details'!$A:$A,$A29&amp;T$1,'[1]Expenes- Delivery Details'!$E:$E)</f>
        <v>0</v>
      </c>
      <c r="U29" s="19">
        <f>SUMIF('[1]Expenes- Delivery Details'!$A:$A,$A29&amp;U$1,'[1]Expenes- Delivery Details'!$E:$E)</f>
        <v>29.54</v>
      </c>
      <c r="V29" s="19">
        <f>SUMIF('[1]Expenes- Delivery Details'!$A:$A,$A29&amp;V$1,'[1]Expenes- Delivery Details'!$E:$E)</f>
        <v>4</v>
      </c>
      <c r="W29" s="19">
        <f>SUMIF('[1]Expenes- Delivery Details'!$A:$A,$A29&amp;W$1,'[1]Expenes- Delivery Details'!$E:$E)</f>
        <v>0</v>
      </c>
      <c r="X29" s="19">
        <f>SUMIF('[1]Expenes- Delivery Details'!$A:$A,$A29&amp;X$1,'[1]Expenes- Delivery Details'!$E:$E)</f>
        <v>0</v>
      </c>
      <c r="Y29" s="19">
        <f>SUMIF('[1]Expenes- Delivery Details'!$A:$A,$A29&amp;Y$1,'[1]Expenes- Delivery Details'!$E:$E)</f>
        <v>0</v>
      </c>
      <c r="Z29" s="19"/>
      <c r="AA29" s="19">
        <f t="shared" si="4"/>
        <v>33.54</v>
      </c>
      <c r="AB29" s="20">
        <f>SUMIF('[1]Expenes- Delivery Details'!$B:$B,$A29&amp;AB$1,'[1]Expenes- Delivery Details'!$E:$E)</f>
        <v>0</v>
      </c>
      <c r="AC29" s="20">
        <f>SUMIF('[1]Expenes- Delivery Details'!$B:$B,$A29&amp;AC$1,'[1]Expenes- Delivery Details'!$E:$E)</f>
        <v>0</v>
      </c>
      <c r="AD29" s="20">
        <f>SUMIF('[1]Expenes- Delivery Details'!$B:$B,$A29&amp;AD$1,'[1]Expenes- Delivery Details'!$E:$E)</f>
        <v>0</v>
      </c>
      <c r="AE29" s="20">
        <f>SUMIF('[1]Expenes- Delivery Details'!$B:$B,$A29&amp;AE$1,'[1]Expenes- Delivery Details'!$E:$E)</f>
        <v>0</v>
      </c>
      <c r="AF29" s="22"/>
      <c r="AG29" s="22"/>
      <c r="AH29" s="20"/>
      <c r="AI29" s="22"/>
      <c r="AJ29" s="21">
        <f t="shared" si="5"/>
        <v>33.54</v>
      </c>
      <c r="AK29" s="21">
        <f t="shared" si="1"/>
        <v>251.46</v>
      </c>
    </row>
    <row r="30" spans="1:37" ht="15.75" x14ac:dyDescent="0.25">
      <c r="A30" s="36">
        <v>46202</v>
      </c>
      <c r="B30" s="2">
        <f>VLOOKUP($A:$A,'[1]June26- Sales'!$A:$Z,3,0)</f>
        <v>154.6</v>
      </c>
      <c r="C30" s="2">
        <f>VLOOKUP($A:$A,'[1]June26- Sales'!$A:$Z,18,0)</f>
        <v>148.4</v>
      </c>
      <c r="D30" s="2">
        <f>VLOOKUP($A:$A,'[1]June26- Sales'!$A:$Z,8,0)</f>
        <v>1004.2</v>
      </c>
      <c r="E30" s="2">
        <f>VLOOKUP($A:$A,'[1]June26- Sales'!$A:$Z,12,0)</f>
        <v>0</v>
      </c>
      <c r="F30" s="2">
        <f>VLOOKUP($A:$A,'[1]June26- Sales'!$A:$Z,11,0)</f>
        <v>1046.3999999999976</v>
      </c>
      <c r="G30" s="2">
        <f>VLOOKUP($A:$A,'[1]June26- Sales'!$A:$Z,18,0)</f>
        <v>148.4</v>
      </c>
      <c r="H30" s="9"/>
      <c r="I30" s="9"/>
      <c r="J30" s="7"/>
      <c r="K30" s="7"/>
      <c r="L30" s="7"/>
      <c r="M30" s="7"/>
      <c r="N30" s="7"/>
      <c r="O30" s="8"/>
      <c r="P30" s="3">
        <f t="shared" si="2"/>
        <v>1349.3999999999976</v>
      </c>
      <c r="Q30" s="3">
        <f t="shared" si="0"/>
        <v>1307.2</v>
      </c>
      <c r="R30" s="3">
        <f t="shared" si="3"/>
        <v>42.199999999997544</v>
      </c>
      <c r="S30" s="19">
        <f>(SUMIF('[1]Expenes- Delivery Details'!$C:$C,A:A,'[1]Expenes- Delivery Details'!$E:$E))-AB30-AC30-AD30</f>
        <v>467.77999999999975</v>
      </c>
      <c r="T30" s="19">
        <f>SUMIF('[1]Expenes- Delivery Details'!$A:$A,$A30&amp;T$1,'[1]Expenes- Delivery Details'!$E:$E)</f>
        <v>5332.6799999999994</v>
      </c>
      <c r="U30" s="19">
        <f>SUMIF('[1]Expenes- Delivery Details'!$A:$A,$A30&amp;U$1,'[1]Expenes- Delivery Details'!$E:$E)</f>
        <v>24.1</v>
      </c>
      <c r="V30" s="19">
        <f>SUMIF('[1]Expenes- Delivery Details'!$A:$A,$A30&amp;V$1,'[1]Expenes- Delivery Details'!$E:$E)</f>
        <v>0</v>
      </c>
      <c r="W30" s="19">
        <f>SUMIF('[1]Expenes- Delivery Details'!$A:$A,$A30&amp;W$1,'[1]Expenes- Delivery Details'!$E:$E)</f>
        <v>0</v>
      </c>
      <c r="X30" s="19">
        <f>SUMIF('[1]Expenes- Delivery Details'!$A:$A,$A30&amp;X$1,'[1]Expenes- Delivery Details'!$E:$E)</f>
        <v>0</v>
      </c>
      <c r="Y30" s="19">
        <f>SUMIF('[1]Expenes- Delivery Details'!$A:$A,$A30&amp;Y$1,'[1]Expenes- Delivery Details'!$E:$E)</f>
        <v>0</v>
      </c>
      <c r="Z30" s="19"/>
      <c r="AA30" s="19">
        <f t="shared" si="4"/>
        <v>1856.7799999999997</v>
      </c>
      <c r="AB30" s="20">
        <f>SUMIF('[1]Expenes- Delivery Details'!$B:$B,$A30&amp;AB$1,'[1]Expenes- Delivery Details'!$E:$E)</f>
        <v>1389</v>
      </c>
      <c r="AC30" s="20">
        <f>SUMIF('[1]Expenes- Delivery Details'!$B:$B,$A30&amp;AC$1,'[1]Expenes- Delivery Details'!$E:$E)</f>
        <v>0</v>
      </c>
      <c r="AD30" s="20">
        <f>SUMIF('[1]Expenes- Delivery Details'!$B:$B,$A30&amp;AD$1,'[1]Expenes- Delivery Details'!$E:$E)</f>
        <v>3500</v>
      </c>
      <c r="AE30" s="20">
        <f>SUMIF('[1]Expenes- Delivery Details'!$B:$B,$A30&amp;AE$1,'[1]Expenes- Delivery Details'!$E:$E)</f>
        <v>0</v>
      </c>
      <c r="AF30" s="20"/>
      <c r="AG30" s="22"/>
      <c r="AH30" s="22"/>
      <c r="AI30" s="22"/>
      <c r="AJ30" s="21">
        <f t="shared" si="5"/>
        <v>1856.7799999999997</v>
      </c>
      <c r="AK30" s="21">
        <f t="shared" si="1"/>
        <v>-507.38000000000216</v>
      </c>
    </row>
    <row r="31" spans="1:37" ht="15.75" x14ac:dyDescent="0.25">
      <c r="A31" s="36">
        <v>46203</v>
      </c>
      <c r="B31" s="2">
        <f>VLOOKUP($A:$A,'[1]June26- Sales'!$A:$Z,3,0)</f>
        <v>177.2</v>
      </c>
      <c r="C31" s="2">
        <f>VLOOKUP($A:$A,'[1]June26- Sales'!$A:$Z,18,0)</f>
        <v>116.8</v>
      </c>
      <c r="D31" s="2">
        <f>VLOOKUP($A:$A,'[1]June26- Sales'!$A:$Z,8,0)</f>
        <v>762.9</v>
      </c>
      <c r="E31" s="2">
        <f>VLOOKUP($A:$A,'[1]June26- Sales'!$A:$Z,12,0)</f>
        <v>0</v>
      </c>
      <c r="F31" s="2">
        <f>VLOOKUP($A:$A,'[1]June26- Sales'!$A:$Z,11,0)</f>
        <v>812.099999999999</v>
      </c>
      <c r="G31" s="2">
        <f>VLOOKUP($A:$A,'[1]June26- Sales'!$A:$Z,18,0)</f>
        <v>116.8</v>
      </c>
      <c r="H31" s="9"/>
      <c r="I31" s="9"/>
      <c r="J31" s="7"/>
      <c r="K31" s="7"/>
      <c r="L31" s="7"/>
      <c r="M31" s="7"/>
      <c r="N31" s="7"/>
      <c r="O31" s="8"/>
      <c r="P31" s="3">
        <f t="shared" si="2"/>
        <v>1106.099999999999</v>
      </c>
      <c r="Q31" s="3">
        <f t="shared" si="0"/>
        <v>1056.9000000000001</v>
      </c>
      <c r="R31" s="3">
        <f t="shared" si="3"/>
        <v>49.199999999998909</v>
      </c>
      <c r="S31" s="19">
        <f>(SUMIF('[1]Expenes- Delivery Details'!$C:$C,A:A,'[1]Expenes- Delivery Details'!$E:$E))-AB31-AC31-AD31</f>
        <v>3228.3</v>
      </c>
      <c r="T31" s="19">
        <f>SUMIF('[1]Expenes- Delivery Details'!$A:$A,$A31&amp;T$1,'[1]Expenes- Delivery Details'!$E:$E)</f>
        <v>2099.5300000000002</v>
      </c>
      <c r="U31" s="19">
        <f>SUMIF('[1]Expenes- Delivery Details'!$A:$A,$A31&amp;U$1,'[1]Expenes- Delivery Details'!$E:$E)</f>
        <v>264.77</v>
      </c>
      <c r="V31" s="19">
        <f>SUMIF('[1]Expenes- Delivery Details'!$A:$A,$A31&amp;V$1,'[1]Expenes- Delivery Details'!$E:$E)</f>
        <v>0</v>
      </c>
      <c r="W31" s="19">
        <f>SUMIF('[1]Expenes- Delivery Details'!$A:$A,$A31&amp;W$1,'[1]Expenes- Delivery Details'!$E:$E)</f>
        <v>0</v>
      </c>
      <c r="X31" s="19">
        <f>SUMIF('[1]Expenes- Delivery Details'!$A:$A,$A31&amp;X$1,'[1]Expenes- Delivery Details'!$E:$E)</f>
        <v>0</v>
      </c>
      <c r="Y31" s="19">
        <f>SUMIF('[1]Expenes- Delivery Details'!$A:$A,$A31&amp;Y$1,'[1]Expenes- Delivery Details'!$E:$E)</f>
        <v>0</v>
      </c>
      <c r="Z31" s="19"/>
      <c r="AA31" s="19">
        <f t="shared" si="4"/>
        <v>2364.3000000000002</v>
      </c>
      <c r="AB31" s="20">
        <f>SUMIF('[1]Expenes- Delivery Details'!$B:$B,$A31&amp;AB$1,'[1]Expenes- Delivery Details'!$E:$E)</f>
        <v>0</v>
      </c>
      <c r="AC31" s="20">
        <f>SUMIF('[1]Expenes- Delivery Details'!$B:$B,$A31&amp;AC$1,'[1]Expenes- Delivery Details'!$E:$E)</f>
        <v>0</v>
      </c>
      <c r="AD31" s="20">
        <f>SUMIF('[1]Expenes- Delivery Details'!$B:$B,$A31&amp;AD$1,'[1]Expenes- Delivery Details'!$E:$E)</f>
        <v>0</v>
      </c>
      <c r="AE31" s="20">
        <f>SUMIF('[1]Expenes- Delivery Details'!$B:$B,$A31&amp;AE$1,'[1]Expenes- Delivery Details'!$E:$E)</f>
        <v>629</v>
      </c>
      <c r="AF31" s="22"/>
      <c r="AG31" s="22"/>
      <c r="AH31" s="22"/>
      <c r="AI31" s="22"/>
      <c r="AJ31" s="21">
        <f t="shared" si="5"/>
        <v>3228.3</v>
      </c>
      <c r="AK31" s="21">
        <f t="shared" si="1"/>
        <v>-2122.2000000000012</v>
      </c>
    </row>
    <row r="32" spans="1:37" ht="15.75" x14ac:dyDescent="0.25">
      <c r="A32" s="36" t="s">
        <v>22</v>
      </c>
      <c r="B32" s="15">
        <f t="shared" ref="B32:AJ32" si="6">SUM(B2:B31)</f>
        <v>3758.8500000000004</v>
      </c>
      <c r="C32" s="15">
        <f t="shared" si="6"/>
        <v>8927.0999999999985</v>
      </c>
      <c r="D32" s="15">
        <f t="shared" si="6"/>
        <v>23134.960000000006</v>
      </c>
      <c r="E32" s="15">
        <f t="shared" si="6"/>
        <v>0</v>
      </c>
      <c r="F32" s="15">
        <f t="shared" si="6"/>
        <v>24928.139999999959</v>
      </c>
      <c r="G32" s="15">
        <f t="shared" si="6"/>
        <v>8927.0999999999985</v>
      </c>
      <c r="H32" s="15">
        <f t="shared" si="6"/>
        <v>0</v>
      </c>
      <c r="I32" s="15">
        <f t="shared" si="6"/>
        <v>0</v>
      </c>
      <c r="J32" s="15">
        <f t="shared" si="6"/>
        <v>0</v>
      </c>
      <c r="K32" s="15">
        <f t="shared" si="6"/>
        <v>0</v>
      </c>
      <c r="L32" s="15">
        <f t="shared" si="6"/>
        <v>0</v>
      </c>
      <c r="M32" s="15">
        <f t="shared" si="6"/>
        <v>0</v>
      </c>
      <c r="N32" s="15">
        <f t="shared" si="6"/>
        <v>0</v>
      </c>
      <c r="O32" s="16">
        <f t="shared" si="6"/>
        <v>0</v>
      </c>
      <c r="P32" s="15">
        <f t="shared" si="6"/>
        <v>37614.089999999946</v>
      </c>
      <c r="Q32" s="15">
        <f t="shared" si="6"/>
        <v>35820.910000000003</v>
      </c>
      <c r="R32" s="15">
        <f t="shared" si="6"/>
        <v>1793.179999999956</v>
      </c>
      <c r="S32" s="15">
        <f t="shared" si="6"/>
        <v>20690.499999999996</v>
      </c>
      <c r="T32" s="15">
        <f t="shared" si="6"/>
        <v>40465.909999999989</v>
      </c>
      <c r="U32" s="15">
        <f t="shared" si="6"/>
        <v>3037.9999999999995</v>
      </c>
      <c r="V32" s="15">
        <f t="shared" si="6"/>
        <v>4</v>
      </c>
      <c r="W32" s="15">
        <f t="shared" si="6"/>
        <v>0</v>
      </c>
      <c r="X32" s="15">
        <f t="shared" si="6"/>
        <v>218</v>
      </c>
      <c r="Y32" s="15">
        <f t="shared" si="6"/>
        <v>0</v>
      </c>
      <c r="Z32" s="15">
        <f t="shared" si="6"/>
        <v>0</v>
      </c>
      <c r="AA32" s="15">
        <f t="shared" si="6"/>
        <v>32525.910000000011</v>
      </c>
      <c r="AB32" s="15">
        <f t="shared" si="6"/>
        <v>7844</v>
      </c>
      <c r="AC32" s="15">
        <f t="shared" si="6"/>
        <v>5051.16</v>
      </c>
      <c r="AD32" s="15">
        <f t="shared" si="6"/>
        <v>11200</v>
      </c>
      <c r="AE32" s="15">
        <f t="shared" si="6"/>
        <v>869.35</v>
      </c>
      <c r="AF32" s="15">
        <f t="shared" si="6"/>
        <v>0</v>
      </c>
      <c r="AG32" s="15">
        <f t="shared" si="6"/>
        <v>0</v>
      </c>
      <c r="AH32" s="15">
        <f t="shared" si="6"/>
        <v>0</v>
      </c>
      <c r="AI32" s="15">
        <f t="shared" si="6"/>
        <v>0</v>
      </c>
      <c r="AJ32" s="15">
        <f t="shared" si="6"/>
        <v>33585.660000000011</v>
      </c>
      <c r="AK32" s="15">
        <f t="shared" si="1"/>
        <v>4028.4299999999348</v>
      </c>
    </row>
    <row r="33" spans="1:37" ht="15.75" x14ac:dyDescent="0.25">
      <c r="A33" s="36" t="s">
        <v>23</v>
      </c>
      <c r="B33" s="15">
        <f>B32/100*0</f>
        <v>0</v>
      </c>
      <c r="C33" s="15">
        <f>C32/100*0</f>
        <v>0</v>
      </c>
      <c r="D33" s="15">
        <f>D32/100*0</f>
        <v>0</v>
      </c>
      <c r="E33" s="15">
        <f>E32/100*0</f>
        <v>0</v>
      </c>
      <c r="F33" s="15">
        <f>F32/100*0.7</f>
        <v>174.4969799999997</v>
      </c>
      <c r="G33" s="15">
        <f>G32/100*0.2</f>
        <v>17.854199999999999</v>
      </c>
      <c r="H33" s="15">
        <f>H32/100*37</f>
        <v>0</v>
      </c>
      <c r="I33" s="15">
        <f>I32/100*37</f>
        <v>0</v>
      </c>
      <c r="J33" s="15">
        <f>J32/100*37</f>
        <v>0</v>
      </c>
      <c r="K33" s="15">
        <f>K32/100*2.5</f>
        <v>0</v>
      </c>
      <c r="L33" s="15">
        <f>L32/100*2.5</f>
        <v>0</v>
      </c>
      <c r="M33" s="15">
        <f>M32/100*0</f>
        <v>0</v>
      </c>
      <c r="N33" s="15">
        <f>N32/100*70</f>
        <v>0</v>
      </c>
      <c r="O33" s="16">
        <f>O32/100*0</f>
        <v>0</v>
      </c>
      <c r="P33" s="44">
        <f t="shared" ref="P33" si="7">B33+E33+F33+G33-N33</f>
        <v>192.35117999999969</v>
      </c>
      <c r="Q33" s="16"/>
      <c r="R33" s="16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ht="15.75" x14ac:dyDescent="0.25">
      <c r="A34" s="36" t="s">
        <v>24</v>
      </c>
      <c r="B34" s="17">
        <f>SUM(B32-B33)</f>
        <v>3758.8500000000004</v>
      </c>
      <c r="C34" s="17">
        <f>SUM(C32-C33)</f>
        <v>8927.0999999999985</v>
      </c>
      <c r="D34" s="17">
        <f>SUM(D32-D33)</f>
        <v>23134.960000000006</v>
      </c>
      <c r="E34" s="17">
        <f t="shared" ref="E34:O34" si="8">SUM(E32-E33)</f>
        <v>0</v>
      </c>
      <c r="F34" s="17">
        <f t="shared" si="8"/>
        <v>24753.64301999996</v>
      </c>
      <c r="G34" s="17">
        <f t="shared" si="8"/>
        <v>8909.2457999999988</v>
      </c>
      <c r="H34" s="17">
        <f t="shared" si="8"/>
        <v>0</v>
      </c>
      <c r="I34" s="17">
        <f t="shared" si="8"/>
        <v>0</v>
      </c>
      <c r="J34" s="17">
        <f t="shared" si="8"/>
        <v>0</v>
      </c>
      <c r="K34" s="17">
        <f t="shared" si="8"/>
        <v>0</v>
      </c>
      <c r="L34" s="17">
        <f t="shared" si="8"/>
        <v>0</v>
      </c>
      <c r="M34" s="17">
        <f>SUM(M32-M33)</f>
        <v>0</v>
      </c>
      <c r="N34" s="17">
        <f t="shared" si="8"/>
        <v>0</v>
      </c>
      <c r="O34" s="18">
        <f t="shared" si="8"/>
        <v>0</v>
      </c>
      <c r="P34" s="43">
        <f>P32-P33</f>
        <v>37421.738819999948</v>
      </c>
      <c r="Q34" s="17">
        <f t="shared" ref="Q34:AJ34" si="9">SUM(Q32-Q33)</f>
        <v>35820.910000000003</v>
      </c>
      <c r="R34" s="17">
        <f t="shared" si="9"/>
        <v>1793.179999999956</v>
      </c>
      <c r="S34" s="17">
        <f t="shared" si="9"/>
        <v>20690.499999999996</v>
      </c>
      <c r="T34" s="17">
        <f t="shared" si="9"/>
        <v>40465.909999999989</v>
      </c>
      <c r="U34" s="17">
        <f t="shared" si="9"/>
        <v>3037.9999999999995</v>
      </c>
      <c r="V34" s="17">
        <f t="shared" si="9"/>
        <v>4</v>
      </c>
      <c r="W34" s="17">
        <f t="shared" si="9"/>
        <v>0</v>
      </c>
      <c r="X34" s="17">
        <f t="shared" si="9"/>
        <v>218</v>
      </c>
      <c r="Y34" s="17">
        <f t="shared" si="9"/>
        <v>0</v>
      </c>
      <c r="Z34" s="17"/>
      <c r="AA34" s="17">
        <f t="shared" si="9"/>
        <v>32525.910000000011</v>
      </c>
      <c r="AB34" s="17">
        <f t="shared" si="9"/>
        <v>7844</v>
      </c>
      <c r="AC34" s="17">
        <f t="shared" si="9"/>
        <v>5051.16</v>
      </c>
      <c r="AD34" s="17">
        <f t="shared" si="9"/>
        <v>11200</v>
      </c>
      <c r="AE34" s="17">
        <f t="shared" si="9"/>
        <v>869.35</v>
      </c>
      <c r="AF34" s="17">
        <f t="shared" si="9"/>
        <v>0</v>
      </c>
      <c r="AG34" s="17">
        <f t="shared" si="9"/>
        <v>0</v>
      </c>
      <c r="AH34" s="17">
        <f t="shared" si="9"/>
        <v>0</v>
      </c>
      <c r="AI34" s="17">
        <f t="shared" si="9"/>
        <v>0</v>
      </c>
      <c r="AJ34" s="17">
        <f t="shared" si="9"/>
        <v>33585.660000000011</v>
      </c>
      <c r="AK34" s="17">
        <f>P34-AJ34</f>
        <v>3836.078819999937</v>
      </c>
    </row>
    <row r="35" spans="1:37" x14ac:dyDescent="0.25">
      <c r="P35" s="45"/>
      <c r="S35" s="45">
        <f>S32/P32</f>
        <v>0.55007312419362064</v>
      </c>
      <c r="AB35" s="45">
        <f>AB32/P32</f>
        <v>0.2085388746610648</v>
      </c>
      <c r="AC35" s="45">
        <f>AC32/P32</f>
        <v>0.13428903902766243</v>
      </c>
      <c r="AK35" s="45">
        <f>AK34/P34</f>
        <v>0.10250936864402878</v>
      </c>
    </row>
    <row r="36" spans="1:37" x14ac:dyDescent="0.25">
      <c r="P36" s="39"/>
      <c r="Q36" s="39"/>
      <c r="R36" s="39"/>
      <c r="S36">
        <v>15124</v>
      </c>
      <c r="T36" t="s">
        <v>46</v>
      </c>
      <c r="AJ36" t="e">
        <f>GETPIVOTDATA("Amount",'[1]Expenes- Delivery Details'!$J$1)</f>
        <v>#REF!</v>
      </c>
      <c r="AK36" s="40" t="e">
        <f>P34-AJ36</f>
        <v>#REF!</v>
      </c>
    </row>
    <row r="37" spans="1:37" x14ac:dyDescent="0.25">
      <c r="S37" s="45">
        <f>S36/P32</f>
        <v>0.40208336822717289</v>
      </c>
    </row>
    <row r="38" spans="1:37" x14ac:dyDescent="0.25">
      <c r="S38">
        <v>13736</v>
      </c>
      <c r="T38" t="s">
        <v>45</v>
      </c>
    </row>
    <row r="39" spans="1:37" x14ac:dyDescent="0.25">
      <c r="S39" s="45">
        <f>S38/P32</f>
        <v>0.36518230269561275</v>
      </c>
    </row>
  </sheetData>
  <conditionalFormatting sqref="R2:R31">
    <cfRule type="cellIs" dxfId="3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13BC0-76A9-4717-AD73-54B1F13C3780}">
  <dimension ref="A1:AQ4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K33" sqref="AK33"/>
    </sheetView>
  </sheetViews>
  <sheetFormatPr defaultRowHeight="15" x14ac:dyDescent="0.25"/>
  <cols>
    <col min="1" max="1" width="11.5703125" style="37" bestFit="1" customWidth="1"/>
    <col min="2" max="2" width="10.140625" bestFit="1" customWidth="1"/>
    <col min="3" max="4" width="11.5703125" bestFit="1" customWidth="1"/>
    <col min="5" max="5" width="10.5703125" bestFit="1" customWidth="1"/>
    <col min="6" max="7" width="11.5703125" bestFit="1" customWidth="1"/>
    <col min="8" max="9" width="7.5703125" bestFit="1" customWidth="1"/>
    <col min="10" max="10" width="6.42578125" bestFit="1" customWidth="1"/>
    <col min="13" max="13" width="9.28515625" bestFit="1" customWidth="1"/>
    <col min="14" max="14" width="12.28515625" bestFit="1" customWidth="1"/>
    <col min="15" max="15" width="9.140625" bestFit="1" customWidth="1"/>
    <col min="16" max="16" width="12.7109375" bestFit="1" customWidth="1"/>
    <col min="17" max="18" width="12.7109375" customWidth="1"/>
    <col min="19" max="24" width="11.42578125" customWidth="1"/>
    <col min="27" max="27" width="11.28515625" bestFit="1" customWidth="1"/>
    <col min="28" max="28" width="10.140625" bestFit="1" customWidth="1"/>
    <col min="29" max="29" width="10.140625" customWidth="1"/>
    <col min="30" max="30" width="11.28515625" bestFit="1" customWidth="1"/>
    <col min="31" max="31" width="8.42578125" bestFit="1" customWidth="1"/>
    <col min="33" max="33" width="11.42578125" customWidth="1"/>
    <col min="35" max="35" width="10.140625" bestFit="1" customWidth="1"/>
    <col min="36" max="36" width="11.28515625" bestFit="1" customWidth="1"/>
    <col min="37" max="37" width="12" bestFit="1" customWidth="1"/>
    <col min="43" max="43" width="15.5703125" bestFit="1" customWidth="1"/>
  </cols>
  <sheetData>
    <row r="1" spans="1:43" s="32" customFormat="1" ht="38.25" x14ac:dyDescent="0.25">
      <c r="A1" s="35" t="s">
        <v>0</v>
      </c>
      <c r="B1" s="26" t="s">
        <v>1</v>
      </c>
      <c r="C1" s="26" t="s">
        <v>28</v>
      </c>
      <c r="D1" s="26" t="s">
        <v>32</v>
      </c>
      <c r="E1" s="26" t="s">
        <v>31</v>
      </c>
      <c r="F1" s="27" t="s">
        <v>27</v>
      </c>
      <c r="G1" s="27" t="s">
        <v>26</v>
      </c>
      <c r="H1" s="27" t="s">
        <v>2</v>
      </c>
      <c r="I1" s="27" t="s">
        <v>6</v>
      </c>
      <c r="J1" s="27" t="s">
        <v>7</v>
      </c>
      <c r="K1" s="27" t="s">
        <v>8</v>
      </c>
      <c r="L1" s="27" t="s">
        <v>9</v>
      </c>
      <c r="M1" s="27" t="s">
        <v>10</v>
      </c>
      <c r="N1" s="27" t="s">
        <v>33</v>
      </c>
      <c r="O1" s="28" t="s">
        <v>17</v>
      </c>
      <c r="P1" s="33" t="s">
        <v>29</v>
      </c>
      <c r="Q1" s="33" t="s">
        <v>41</v>
      </c>
      <c r="R1" s="33" t="s">
        <v>30</v>
      </c>
      <c r="S1" s="30" t="s">
        <v>16</v>
      </c>
      <c r="T1" s="30" t="s">
        <v>34</v>
      </c>
      <c r="U1" s="30" t="s">
        <v>35</v>
      </c>
      <c r="V1" s="30" t="s">
        <v>36</v>
      </c>
      <c r="W1" s="30" t="s">
        <v>42</v>
      </c>
      <c r="X1" s="30" t="s">
        <v>37</v>
      </c>
      <c r="Y1" s="30" t="s">
        <v>38</v>
      </c>
      <c r="Z1" s="30" t="s">
        <v>40</v>
      </c>
      <c r="AA1" s="30" t="s">
        <v>39</v>
      </c>
      <c r="AB1" s="31" t="s">
        <v>44</v>
      </c>
      <c r="AC1" s="31" t="s">
        <v>43</v>
      </c>
      <c r="AD1" s="31" t="s">
        <v>47</v>
      </c>
      <c r="AE1" s="31" t="s">
        <v>48</v>
      </c>
      <c r="AF1" s="31" t="s">
        <v>18</v>
      </c>
      <c r="AG1" s="31" t="s">
        <v>19</v>
      </c>
      <c r="AH1" s="31" t="s">
        <v>17</v>
      </c>
      <c r="AI1" s="31" t="s">
        <v>17</v>
      </c>
      <c r="AJ1" s="33" t="s">
        <v>14</v>
      </c>
      <c r="AK1" s="31" t="s">
        <v>15</v>
      </c>
    </row>
    <row r="2" spans="1:43" ht="15.75" x14ac:dyDescent="0.25">
      <c r="A2" s="36">
        <v>46143</v>
      </c>
      <c r="B2" s="2">
        <f>VLOOKUP($A:$A,'[1]May26- Sales'!$A:$Z,3,0)</f>
        <v>0</v>
      </c>
      <c r="C2" s="2">
        <f>VLOOKUP($A:$A,'[1]May26- Sales'!$A:$Z,18,0)</f>
        <v>0</v>
      </c>
      <c r="D2" s="2">
        <f>VLOOKUP($A:$A,'[1]May26- Sales'!$A:$Z,8,0)</f>
        <v>0</v>
      </c>
      <c r="E2" s="2">
        <f>VLOOKUP($A:$A,'[1]May26- Sales'!$A:$Z,12,0)</f>
        <v>0</v>
      </c>
      <c r="F2" s="2">
        <f>VLOOKUP($A:$A,'[1]May26- Sales'!$A:$Z,11,0)</f>
        <v>0</v>
      </c>
      <c r="G2" s="2">
        <f>VLOOKUP($A:$A,'[1]May26- Sales'!$A:$Z,18,0)</f>
        <v>0</v>
      </c>
      <c r="H2" s="2">
        <f>VLOOKUP($A:$A,'[1]May26- Sales'!$A:$Z,18,0)</f>
        <v>0</v>
      </c>
      <c r="I2" s="2"/>
      <c r="J2" s="2"/>
      <c r="K2" s="2"/>
      <c r="L2" s="2"/>
      <c r="M2" s="2"/>
      <c r="N2" s="2"/>
      <c r="O2" s="2"/>
      <c r="P2" s="3">
        <f>B2+F2+G2-N2</f>
        <v>0</v>
      </c>
      <c r="Q2" s="3">
        <f t="shared" ref="Q2:Q32" si="0">SUM(B2:D2)</f>
        <v>0</v>
      </c>
      <c r="R2" s="3">
        <f>P2-Q2</f>
        <v>0</v>
      </c>
      <c r="S2" s="19">
        <f>(SUMIF('[1]Expenes- Delivery Details'!$C:$C,A:A,'[1]Expenes- Delivery Details'!$E:$E))-AB2-AC2-AD2</f>
        <v>0</v>
      </c>
      <c r="T2" s="19">
        <f>SUMIF('[1]Expenes- Delivery Details'!$A:$A,$A2&amp;T$1,'[1]Expenes- Delivery Details'!$E:$E)</f>
        <v>0</v>
      </c>
      <c r="U2" s="19">
        <f>SUMIF('[1]Expenes- Delivery Details'!$A:$A,$A2&amp;U$1,'[1]Expenes- Delivery Details'!$E:$E)</f>
        <v>0</v>
      </c>
      <c r="V2" s="19">
        <f>SUMIF('[1]Expenes- Delivery Details'!$A:$A,$A2&amp;V$1,'[1]Expenes- Delivery Details'!$E:$E)</f>
        <v>0</v>
      </c>
      <c r="W2" s="19">
        <f>SUMIF('[1]Expenes- Delivery Details'!$A:$A,$A2&amp;W$1,'[1]Expenes- Delivery Details'!$E:$E)</f>
        <v>0</v>
      </c>
      <c r="X2" s="19">
        <f>SUMIF('[1]Expenes- Delivery Details'!$A:$A,$A2&amp;X$1,'[1]Expenes- Delivery Details'!$E:$E)</f>
        <v>0</v>
      </c>
      <c r="Y2" s="19">
        <f>SUMIF('[1]Expenes- Delivery Details'!$A:$A,$A2&amp;Y$1,'[1]Expenes- Delivery Details'!$E:$E)</f>
        <v>0</v>
      </c>
      <c r="Z2" s="19"/>
      <c r="AA2" s="19">
        <f>SUM(T2:Z2)-AD2</f>
        <v>0</v>
      </c>
      <c r="AB2" s="20">
        <f>SUMIF('[1]Expenes- Delivery Details'!$B:$B,$A2&amp;AB$1,'[1]Expenes- Delivery Details'!$E:$E)</f>
        <v>0</v>
      </c>
      <c r="AC2" s="20">
        <f>SUMIF('[1]Expenes- Delivery Details'!$B:$B,$A2&amp;AC$1,'[1]Expenes- Delivery Details'!$E:$E)</f>
        <v>0</v>
      </c>
      <c r="AD2" s="20">
        <f>SUMIF('[1]Expenes- Delivery Details'!$B:$B,$A2&amp;AD$1,'[1]Expenes- Delivery Details'!$E:$E)</f>
        <v>0</v>
      </c>
      <c r="AE2" s="20">
        <f>SUMIF('[1]Expenes- Delivery Details'!$B:$B,$A2&amp;AE$1,'[1]Expenes- Delivery Details'!$E:$E)</f>
        <v>0</v>
      </c>
      <c r="AF2" s="20"/>
      <c r="AG2" s="20"/>
      <c r="AH2" s="20"/>
      <c r="AI2" s="20"/>
      <c r="AJ2" s="21">
        <f>S2+AB2+AI2+AC2+Z2</f>
        <v>0</v>
      </c>
      <c r="AK2" s="21">
        <f t="shared" ref="AK2:AK33" si="1">P2-AJ2</f>
        <v>0</v>
      </c>
    </row>
    <row r="3" spans="1:43" ht="15.75" x14ac:dyDescent="0.25">
      <c r="A3" s="36">
        <v>46144</v>
      </c>
      <c r="B3" s="2">
        <f>VLOOKUP($A:$A,'[1]May26- Sales'!$A:$Z,3,0)</f>
        <v>0</v>
      </c>
      <c r="C3" s="2">
        <f>VLOOKUP($A:$A,'[1]May26- Sales'!$A:$Z,18,0)</f>
        <v>0</v>
      </c>
      <c r="D3" s="2">
        <f>VLOOKUP($A:$A,'[1]May26- Sales'!$A:$Z,8,0)</f>
        <v>281</v>
      </c>
      <c r="E3" s="2">
        <f>VLOOKUP($A:$A,'[1]May26- Sales'!$A:$Z,12,0)</f>
        <v>0</v>
      </c>
      <c r="F3" s="2">
        <f>VLOOKUP($A:$A,'[1]May26- Sales'!$A:$Z,11,0)</f>
        <v>281.7</v>
      </c>
      <c r="G3" s="2">
        <f>VLOOKUP($A:$A,'[1]May26- Sales'!$A:$Z,18,0)</f>
        <v>0</v>
      </c>
      <c r="H3" s="5"/>
      <c r="I3" s="5"/>
      <c r="J3" s="5"/>
      <c r="K3" s="5"/>
      <c r="L3" s="5"/>
      <c r="M3" s="5"/>
      <c r="N3" s="6"/>
      <c r="O3" s="8"/>
      <c r="P3" s="3">
        <f t="shared" ref="P3:P32" si="2">B3+F3+G3-N3</f>
        <v>281.7</v>
      </c>
      <c r="Q3" s="3">
        <f t="shared" si="0"/>
        <v>281</v>
      </c>
      <c r="R3" s="3">
        <f t="shared" ref="R3:R32" si="3">P3-Q3</f>
        <v>0.69999999999998863</v>
      </c>
      <c r="S3" s="19">
        <f>(SUMIF('[1]Expenes- Delivery Details'!$C:$C,A:A,'[1]Expenes- Delivery Details'!$E:$E))-AB3-AC3-AD3</f>
        <v>94.569999999999936</v>
      </c>
      <c r="T3" s="19">
        <f>SUMIF('[1]Expenes- Delivery Details'!$A:$A,$A3&amp;T$1,'[1]Expenes- Delivery Details'!$E:$E)</f>
        <v>1084.57</v>
      </c>
      <c r="U3" s="19">
        <f>SUMIF('[1]Expenes- Delivery Details'!$A:$A,$A3&amp;U$1,'[1]Expenes- Delivery Details'!$E:$E)</f>
        <v>0</v>
      </c>
      <c r="V3" s="19">
        <f>SUMIF('[1]Expenes- Delivery Details'!$A:$A,$A3&amp;V$1,'[1]Expenes- Delivery Details'!$E:$E)</f>
        <v>0</v>
      </c>
      <c r="W3" s="19">
        <f>SUMIF('[1]Expenes- Delivery Details'!$A:$A,$A3&amp;W$1,'[1]Expenes- Delivery Details'!$E:$E)</f>
        <v>0</v>
      </c>
      <c r="X3" s="19">
        <f>SUMIF('[1]Expenes- Delivery Details'!$A:$A,$A3&amp;X$1,'[1]Expenes- Delivery Details'!$E:$E)</f>
        <v>0</v>
      </c>
      <c r="Y3" s="19">
        <f>SUMIF('[1]Expenes- Delivery Details'!$A:$A,$A3&amp;Y$1,'[1]Expenes- Delivery Details'!$E:$E)</f>
        <v>10</v>
      </c>
      <c r="Z3" s="19"/>
      <c r="AA3" s="19">
        <f t="shared" ref="AA3:AA32" si="4">SUM(T3:Z3)-AD3</f>
        <v>94.569999999999936</v>
      </c>
      <c r="AB3" s="20">
        <f>SUMIF('[1]Expenes- Delivery Details'!$B:$B,$A3&amp;AB$1,'[1]Expenes- Delivery Details'!$E:$E)</f>
        <v>0</v>
      </c>
      <c r="AC3" s="20">
        <f>SUMIF('[1]Expenes- Delivery Details'!$B:$B,$A3&amp;AC$1,'[1]Expenes- Delivery Details'!$E:$E)</f>
        <v>0</v>
      </c>
      <c r="AD3" s="20">
        <f>SUMIF('[1]Expenes- Delivery Details'!$B:$B,$A3&amp;AD$1,'[1]Expenes- Delivery Details'!$E:$E)</f>
        <v>1000</v>
      </c>
      <c r="AE3" s="20">
        <f>SUMIF('[1]Expenes- Delivery Details'!$B:$B,$A3&amp;AE$1,'[1]Expenes- Delivery Details'!$E:$E)</f>
        <v>0</v>
      </c>
      <c r="AF3" s="20"/>
      <c r="AG3" s="20"/>
      <c r="AH3" s="20"/>
      <c r="AI3" s="20"/>
      <c r="AJ3" s="21">
        <f t="shared" ref="AJ3:AJ32" si="5">S3+AB3+AI3+AC3+Z3</f>
        <v>94.569999999999936</v>
      </c>
      <c r="AK3" s="21">
        <f t="shared" si="1"/>
        <v>187.13000000000005</v>
      </c>
      <c r="AQ3" s="41" t="s">
        <v>34</v>
      </c>
    </row>
    <row r="4" spans="1:43" ht="15.75" x14ac:dyDescent="0.25">
      <c r="A4" s="36">
        <v>46145</v>
      </c>
      <c r="B4" s="2">
        <f>VLOOKUP($A:$A,'[1]May26- Sales'!$A:$Z,3,0)</f>
        <v>83.05</v>
      </c>
      <c r="C4" s="2">
        <f>VLOOKUP($A:$A,'[1]May26- Sales'!$A:$Z,18,0)</f>
        <v>189.29999999999998</v>
      </c>
      <c r="D4" s="2">
        <f>VLOOKUP($A:$A,'[1]May26- Sales'!$A:$Z,8,0)</f>
        <v>332.4</v>
      </c>
      <c r="E4" s="2">
        <f>VLOOKUP($A:$A,'[1]May26- Sales'!$A:$Z,12,0)</f>
        <v>0</v>
      </c>
      <c r="F4" s="2">
        <f>VLOOKUP($A:$A,'[1]May26- Sales'!$A:$Z,11,0)</f>
        <v>332.4</v>
      </c>
      <c r="G4" s="2">
        <f>VLOOKUP($A:$A,'[1]May26- Sales'!$A:$Z,18,0)</f>
        <v>189.29999999999998</v>
      </c>
      <c r="H4" s="5"/>
      <c r="I4" s="5"/>
      <c r="J4" s="5"/>
      <c r="K4" s="5"/>
      <c r="L4" s="5"/>
      <c r="M4" s="5"/>
      <c r="N4" s="6"/>
      <c r="O4" s="8"/>
      <c r="P4" s="3">
        <f t="shared" si="2"/>
        <v>604.75</v>
      </c>
      <c r="Q4" s="3">
        <f t="shared" si="0"/>
        <v>604.75</v>
      </c>
      <c r="R4" s="3">
        <f t="shared" si="3"/>
        <v>0</v>
      </c>
      <c r="S4" s="19">
        <f>(SUMIF('[1]Expenes- Delivery Details'!$C:$C,A:A,'[1]Expenes- Delivery Details'!$E:$E))-AB4-AC4-AD4</f>
        <v>116.72</v>
      </c>
      <c r="T4" s="19">
        <f>SUMIF('[1]Expenes- Delivery Details'!$A:$A,$A4&amp;T$1,'[1]Expenes- Delivery Details'!$E:$E)</f>
        <v>0</v>
      </c>
      <c r="U4" s="19">
        <f>SUMIF('[1]Expenes- Delivery Details'!$A:$A,$A4&amp;U$1,'[1]Expenes- Delivery Details'!$E:$E)</f>
        <v>0</v>
      </c>
      <c r="V4" s="19">
        <f>SUMIF('[1]Expenes- Delivery Details'!$A:$A,$A4&amp;V$1,'[1]Expenes- Delivery Details'!$E:$E)</f>
        <v>116.72</v>
      </c>
      <c r="W4" s="19">
        <f>SUMIF('[1]Expenes- Delivery Details'!$A:$A,$A4&amp;W$1,'[1]Expenes- Delivery Details'!$E:$E)</f>
        <v>0</v>
      </c>
      <c r="X4" s="19">
        <f>SUMIF('[1]Expenes- Delivery Details'!$A:$A,$A4&amp;X$1,'[1]Expenes- Delivery Details'!$E:$E)</f>
        <v>0</v>
      </c>
      <c r="Y4" s="19">
        <f>SUMIF('[1]Expenes- Delivery Details'!$A:$A,$A4&amp;Y$1,'[1]Expenes- Delivery Details'!$E:$E)</f>
        <v>0</v>
      </c>
      <c r="Z4" s="19"/>
      <c r="AA4" s="19">
        <f t="shared" si="4"/>
        <v>116.72</v>
      </c>
      <c r="AB4" s="20">
        <f>SUMIF('[1]Expenes- Delivery Details'!$B:$B,$A4&amp;AB$1,'[1]Expenes- Delivery Details'!$E:$E)</f>
        <v>0</v>
      </c>
      <c r="AC4" s="20">
        <f>SUMIF('[1]Expenes- Delivery Details'!$B:$B,$A4&amp;AC$1,'[1]Expenes- Delivery Details'!$E:$E)</f>
        <v>0</v>
      </c>
      <c r="AD4" s="20">
        <f>SUMIF('[1]Expenes- Delivery Details'!$B:$B,$A4&amp;AD$1,'[1]Expenes- Delivery Details'!$E:$E)</f>
        <v>0</v>
      </c>
      <c r="AE4" s="20">
        <f>SUMIF('[1]Expenes- Delivery Details'!$B:$B,$A4&amp;AE$1,'[1]Expenes- Delivery Details'!$E:$E)</f>
        <v>0</v>
      </c>
      <c r="AF4" s="20"/>
      <c r="AG4" s="20"/>
      <c r="AH4" s="20"/>
      <c r="AI4" s="20"/>
      <c r="AJ4" s="21">
        <f t="shared" si="5"/>
        <v>116.72</v>
      </c>
      <c r="AK4" s="21">
        <f t="shared" si="1"/>
        <v>488.03</v>
      </c>
      <c r="AQ4" s="41" t="s">
        <v>35</v>
      </c>
    </row>
    <row r="5" spans="1:43" ht="15.75" x14ac:dyDescent="0.25">
      <c r="A5" s="36">
        <v>46146</v>
      </c>
      <c r="B5" s="2">
        <f>VLOOKUP($A:$A,'[1]May26- Sales'!$A:$Z,3,0)</f>
        <v>175</v>
      </c>
      <c r="C5" s="2">
        <f>VLOOKUP($A:$A,'[1]May26- Sales'!$A:$Z,18,0)</f>
        <v>0</v>
      </c>
      <c r="D5" s="2">
        <f>VLOOKUP($A:$A,'[1]May26- Sales'!$A:$Z,8,0)</f>
        <v>820.55</v>
      </c>
      <c r="E5" s="2">
        <f>VLOOKUP($A:$A,'[1]May26- Sales'!$A:$Z,12,0)</f>
        <v>0</v>
      </c>
      <c r="F5" s="2">
        <f>VLOOKUP($A:$A,'[1]May26- Sales'!$A:$Z,11,0)</f>
        <v>826.7</v>
      </c>
      <c r="G5" s="2">
        <f>VLOOKUP($A:$A,'[1]May26- Sales'!$A:$Z,18,0)</f>
        <v>0</v>
      </c>
      <c r="H5" s="5"/>
      <c r="I5" s="5"/>
      <c r="J5" s="5"/>
      <c r="K5" s="5"/>
      <c r="L5" s="5"/>
      <c r="M5" s="5"/>
      <c r="N5" s="6"/>
      <c r="O5" s="8"/>
      <c r="P5" s="3">
        <f t="shared" si="2"/>
        <v>1001.7</v>
      </c>
      <c r="Q5" s="3">
        <f t="shared" si="0"/>
        <v>995.55</v>
      </c>
      <c r="R5" s="3">
        <f t="shared" si="3"/>
        <v>6.1500000000000909</v>
      </c>
      <c r="S5" s="19">
        <f>(SUMIF('[1]Expenes- Delivery Details'!$C:$C,A:A,'[1]Expenes- Delivery Details'!$E:$E))-AB5-AC5-AD5</f>
        <v>127.89000000000033</v>
      </c>
      <c r="T5" s="19">
        <f>SUMIF('[1]Expenes- Delivery Details'!$A:$A,$A5&amp;T$1,'[1]Expenes- Delivery Details'!$E:$E)</f>
        <v>6754.6</v>
      </c>
      <c r="U5" s="19">
        <f>SUMIF('[1]Expenes- Delivery Details'!$A:$A,$A5&amp;U$1,'[1]Expenes- Delivery Details'!$E:$E)</f>
        <v>0</v>
      </c>
      <c r="V5" s="19">
        <f>SUMIF('[1]Expenes- Delivery Details'!$A:$A,$A5&amp;V$1,'[1]Expenes- Delivery Details'!$E:$E)</f>
        <v>0</v>
      </c>
      <c r="W5" s="19">
        <f>SUMIF('[1]Expenes- Delivery Details'!$A:$A,$A5&amp;W$1,'[1]Expenes- Delivery Details'!$E:$E)</f>
        <v>0</v>
      </c>
      <c r="X5" s="19">
        <f>SUMIF('[1]Expenes- Delivery Details'!$A:$A,$A5&amp;X$1,'[1]Expenes- Delivery Details'!$E:$E)</f>
        <v>0</v>
      </c>
      <c r="Y5" s="19">
        <f>SUMIF('[1]Expenes- Delivery Details'!$A:$A,$A5&amp;Y$1,'[1]Expenes- Delivery Details'!$E:$E)</f>
        <v>107.89</v>
      </c>
      <c r="Z5" s="19"/>
      <c r="AA5" s="19">
        <f t="shared" si="4"/>
        <v>6862.4900000000007</v>
      </c>
      <c r="AB5" s="20">
        <f>SUMIF('[1]Expenes- Delivery Details'!$B:$B,$A5&amp;AB$1,'[1]Expenes- Delivery Details'!$E:$E)</f>
        <v>1800</v>
      </c>
      <c r="AC5" s="20">
        <f>SUMIF('[1]Expenes- Delivery Details'!$B:$B,$A5&amp;AC$1,'[1]Expenes- Delivery Details'!$E:$E)</f>
        <v>4934.6000000000004</v>
      </c>
      <c r="AD5" s="20">
        <f>SUMIF('[1]Expenes- Delivery Details'!$B:$B,$A5&amp;AD$1,'[1]Expenes- Delivery Details'!$E:$E)</f>
        <v>0</v>
      </c>
      <c r="AE5" s="20">
        <f>SUMIF('[1]Expenes- Delivery Details'!$B:$B,$A5&amp;AE$1,'[1]Expenes- Delivery Details'!$E:$E)</f>
        <v>0</v>
      </c>
      <c r="AF5" s="20"/>
      <c r="AG5" s="20"/>
      <c r="AH5" s="20"/>
      <c r="AI5" s="20"/>
      <c r="AJ5" s="21">
        <f t="shared" si="5"/>
        <v>6862.4900000000007</v>
      </c>
      <c r="AK5" s="21">
        <f t="shared" si="1"/>
        <v>-5860.7900000000009</v>
      </c>
      <c r="AQ5" s="41" t="s">
        <v>36</v>
      </c>
    </row>
    <row r="6" spans="1:43" ht="15.75" x14ac:dyDescent="0.25">
      <c r="A6" s="36">
        <v>46147</v>
      </c>
      <c r="B6" s="2">
        <f>VLOOKUP($A:$A,'[1]May26- Sales'!$A:$Z,3,0)</f>
        <v>207.7</v>
      </c>
      <c r="C6" s="2">
        <f>VLOOKUP($A:$A,'[1]May26- Sales'!$A:$Z,18,0)</f>
        <v>18.3</v>
      </c>
      <c r="D6" s="2">
        <f>VLOOKUP($A:$A,'[1]May26- Sales'!$A:$Z,8,0)</f>
        <v>1042.95</v>
      </c>
      <c r="E6" s="2">
        <f>VLOOKUP($A:$A,'[1]May26- Sales'!$A:$Z,12,0)</f>
        <v>0</v>
      </c>
      <c r="F6" s="2">
        <f>VLOOKUP($A:$A,'[1]May26- Sales'!$A:$Z,11,0)</f>
        <v>1122.8499999999999</v>
      </c>
      <c r="G6" s="2">
        <f>VLOOKUP($A:$A,'[1]May26- Sales'!$A:$Z,18,0)</f>
        <v>18.3</v>
      </c>
      <c r="H6" s="5"/>
      <c r="I6" s="5"/>
      <c r="J6" s="5"/>
      <c r="K6" s="5"/>
      <c r="L6" s="5"/>
      <c r="M6" s="5"/>
      <c r="N6" s="6"/>
      <c r="O6" s="8"/>
      <c r="P6" s="3">
        <f t="shared" si="2"/>
        <v>1348.85</v>
      </c>
      <c r="Q6" s="3">
        <f t="shared" si="0"/>
        <v>1268.95</v>
      </c>
      <c r="R6" s="3">
        <f t="shared" si="3"/>
        <v>79.899999999999864</v>
      </c>
      <c r="S6" s="19">
        <f>(SUMIF('[1]Expenes- Delivery Details'!$C:$C,A:A,'[1]Expenes- Delivery Details'!$E:$E))-AB6-AC6-AD6</f>
        <v>807.34700000000021</v>
      </c>
      <c r="T6" s="19">
        <f>SUMIF('[1]Expenes- Delivery Details'!$A:$A,$A6&amp;T$1,'[1]Expenes- Delivery Details'!$E:$E)</f>
        <v>2284.4470000000001</v>
      </c>
      <c r="U6" s="19">
        <f>SUMIF('[1]Expenes- Delivery Details'!$A:$A,$A6&amp;U$1,'[1]Expenes- Delivery Details'!$E:$E)</f>
        <v>22.9</v>
      </c>
      <c r="V6" s="19">
        <f>SUMIF('[1]Expenes- Delivery Details'!$A:$A,$A6&amp;V$1,'[1]Expenes- Delivery Details'!$E:$E)</f>
        <v>0</v>
      </c>
      <c r="W6" s="19">
        <f>SUMIF('[1]Expenes- Delivery Details'!$A:$A,$A6&amp;W$1,'[1]Expenes- Delivery Details'!$E:$E)</f>
        <v>0</v>
      </c>
      <c r="X6" s="19">
        <f>SUMIF('[1]Expenes- Delivery Details'!$A:$A,$A6&amp;X$1,'[1]Expenes- Delivery Details'!$E:$E)</f>
        <v>0</v>
      </c>
      <c r="Y6" s="19">
        <f>SUMIF('[1]Expenes- Delivery Details'!$A:$A,$A6&amp;Y$1,'[1]Expenes- Delivery Details'!$E:$E)</f>
        <v>0</v>
      </c>
      <c r="Z6" s="19"/>
      <c r="AA6" s="19">
        <f t="shared" si="4"/>
        <v>2307.3470000000002</v>
      </c>
      <c r="AB6" s="20">
        <f>SUMIF('[1]Expenes- Delivery Details'!$B:$B,$A6&amp;AB$1,'[1]Expenes- Delivery Details'!$E:$E)</f>
        <v>1500</v>
      </c>
      <c r="AC6" s="20">
        <f>SUMIF('[1]Expenes- Delivery Details'!$B:$B,$A6&amp;AC$1,'[1]Expenes- Delivery Details'!$E:$E)</f>
        <v>0</v>
      </c>
      <c r="AD6" s="20">
        <f>SUMIF('[1]Expenes- Delivery Details'!$B:$B,$A6&amp;AD$1,'[1]Expenes- Delivery Details'!$E:$E)</f>
        <v>0</v>
      </c>
      <c r="AE6" s="20">
        <f>SUMIF('[1]Expenes- Delivery Details'!$B:$B,$A6&amp;AE$1,'[1]Expenes- Delivery Details'!$E:$E)</f>
        <v>0</v>
      </c>
      <c r="AF6" s="22"/>
      <c r="AG6" s="20"/>
      <c r="AH6" s="20"/>
      <c r="AI6" s="20"/>
      <c r="AJ6" s="21">
        <f t="shared" si="5"/>
        <v>2307.3470000000002</v>
      </c>
      <c r="AK6" s="21">
        <f t="shared" si="1"/>
        <v>-958.4970000000003</v>
      </c>
      <c r="AQ6" s="41" t="s">
        <v>37</v>
      </c>
    </row>
    <row r="7" spans="1:43" ht="15.75" x14ac:dyDescent="0.25">
      <c r="A7" s="36">
        <v>46148</v>
      </c>
      <c r="B7" s="2">
        <f>VLOOKUP($A:$A,'[1]May26- Sales'!$A:$Z,3,0)</f>
        <v>183.9</v>
      </c>
      <c r="C7" s="2">
        <f>VLOOKUP($A:$A,'[1]May26- Sales'!$A:$Z,18,0)</f>
        <v>0</v>
      </c>
      <c r="D7" s="2">
        <f>VLOOKUP($A:$A,'[1]May26- Sales'!$A:$Z,8,0)</f>
        <v>1289.8</v>
      </c>
      <c r="E7" s="2">
        <f>VLOOKUP($A:$A,'[1]May26- Sales'!$A:$Z,12,0)</f>
        <v>0</v>
      </c>
      <c r="F7" s="2">
        <f>VLOOKUP($A:$A,'[1]May26- Sales'!$A:$Z,11,0)</f>
        <v>1363.4</v>
      </c>
      <c r="G7" s="2">
        <f>VLOOKUP($A:$A,'[1]May26- Sales'!$A:$Z,18,0)</f>
        <v>0</v>
      </c>
      <c r="H7" s="5"/>
      <c r="I7" s="5"/>
      <c r="J7" s="5"/>
      <c r="K7" s="5"/>
      <c r="L7" s="5"/>
      <c r="M7" s="5"/>
      <c r="N7" s="6"/>
      <c r="O7" s="8"/>
      <c r="P7" s="3">
        <f t="shared" si="2"/>
        <v>1547.3000000000002</v>
      </c>
      <c r="Q7" s="3">
        <f t="shared" si="0"/>
        <v>1473.7</v>
      </c>
      <c r="R7" s="3">
        <f t="shared" si="3"/>
        <v>73.600000000000136</v>
      </c>
      <c r="S7" s="19">
        <f>(SUMIF('[1]Expenes- Delivery Details'!$C:$C,A:A,'[1]Expenes- Delivery Details'!$E:$E))-AB7-AC7-AD7</f>
        <v>102.39999999999964</v>
      </c>
      <c r="T7" s="19">
        <f>SUMIF('[1]Expenes- Delivery Details'!$A:$A,$A7&amp;T$1,'[1]Expenes- Delivery Details'!$E:$E)</f>
        <v>5800</v>
      </c>
      <c r="U7" s="19">
        <f>SUMIF('[1]Expenes- Delivery Details'!$A:$A,$A7&amp;U$1,'[1]Expenes- Delivery Details'!$E:$E)</f>
        <v>102.4</v>
      </c>
      <c r="V7" s="19">
        <f>SUMIF('[1]Expenes- Delivery Details'!$A:$A,$A7&amp;V$1,'[1]Expenes- Delivery Details'!$E:$E)</f>
        <v>0</v>
      </c>
      <c r="W7" s="19">
        <f>SUMIF('[1]Expenes- Delivery Details'!$A:$A,$A7&amp;W$1,'[1]Expenes- Delivery Details'!$E:$E)</f>
        <v>0</v>
      </c>
      <c r="X7" s="19">
        <f>SUMIF('[1]Expenes- Delivery Details'!$A:$A,$A7&amp;X$1,'[1]Expenes- Delivery Details'!$E:$E)</f>
        <v>0</v>
      </c>
      <c r="Y7" s="19">
        <f>SUMIF('[1]Expenes- Delivery Details'!$A:$A,$A7&amp;Y$1,'[1]Expenes- Delivery Details'!$E:$E)</f>
        <v>0</v>
      </c>
      <c r="Z7" s="19"/>
      <c r="AA7" s="19">
        <f t="shared" si="4"/>
        <v>2402.3999999999996</v>
      </c>
      <c r="AB7" s="20">
        <f>SUMIF('[1]Expenes- Delivery Details'!$B:$B,$A7&amp;AB$1,'[1]Expenes- Delivery Details'!$E:$E)</f>
        <v>2300</v>
      </c>
      <c r="AC7" s="20">
        <f>SUMIF('[1]Expenes- Delivery Details'!$B:$B,$A7&amp;AC$1,'[1]Expenes- Delivery Details'!$E:$E)</f>
        <v>0</v>
      </c>
      <c r="AD7" s="20">
        <f>SUMIF('[1]Expenes- Delivery Details'!$B:$B,$A7&amp;AD$1,'[1]Expenes- Delivery Details'!$E:$E)</f>
        <v>3500</v>
      </c>
      <c r="AE7" s="20">
        <f>SUMIF('[1]Expenes- Delivery Details'!$B:$B,$A7&amp;AE$1,'[1]Expenes- Delivery Details'!$E:$E)</f>
        <v>0</v>
      </c>
      <c r="AF7" s="22"/>
      <c r="AG7" s="22"/>
      <c r="AH7" s="22"/>
      <c r="AI7" s="22"/>
      <c r="AJ7" s="21">
        <f t="shared" si="5"/>
        <v>2402.3999999999996</v>
      </c>
      <c r="AK7" s="21">
        <f t="shared" si="1"/>
        <v>-855.09999999999945</v>
      </c>
      <c r="AQ7" s="41" t="s">
        <v>38</v>
      </c>
    </row>
    <row r="8" spans="1:43" ht="15.75" x14ac:dyDescent="0.25">
      <c r="A8" s="36">
        <v>46149</v>
      </c>
      <c r="B8" s="2">
        <f>VLOOKUP($A:$A,'[1]May26- Sales'!$A:$Z,3,0)</f>
        <v>157</v>
      </c>
      <c r="C8" s="2">
        <f>VLOOKUP($A:$A,'[1]May26- Sales'!$A:$Z,18,0)</f>
        <v>0</v>
      </c>
      <c r="D8" s="2">
        <f>VLOOKUP($A:$A,'[1]May26- Sales'!$A:$Z,8,0)</f>
        <v>1023.9</v>
      </c>
      <c r="E8" s="2">
        <f>VLOOKUP($A:$A,'[1]May26- Sales'!$A:$Z,12,0)</f>
        <v>0</v>
      </c>
      <c r="F8" s="2">
        <f>VLOOKUP($A:$A,'[1]May26- Sales'!$A:$Z,11,0)</f>
        <v>1075</v>
      </c>
      <c r="G8" s="2">
        <f>VLOOKUP($A:$A,'[1]May26- Sales'!$A:$Z,18,0)</f>
        <v>0</v>
      </c>
      <c r="H8" s="7"/>
      <c r="I8" s="7"/>
      <c r="J8" s="7"/>
      <c r="K8" s="7"/>
      <c r="L8" s="7"/>
      <c r="M8" s="7"/>
      <c r="N8" s="9"/>
      <c r="O8" s="8"/>
      <c r="P8" s="3">
        <f t="shared" si="2"/>
        <v>1232</v>
      </c>
      <c r="Q8" s="3">
        <f t="shared" si="0"/>
        <v>1180.9000000000001</v>
      </c>
      <c r="R8" s="3">
        <f t="shared" si="3"/>
        <v>51.099999999999909</v>
      </c>
      <c r="S8" s="19">
        <f>(SUMIF('[1]Expenes- Delivery Details'!$C:$C,A:A,'[1]Expenes- Delivery Details'!$E:$E))-AB8-AC8-AD8</f>
        <v>0</v>
      </c>
      <c r="T8" s="19">
        <f>SUMIF('[1]Expenes- Delivery Details'!$A:$A,$A8&amp;T$1,'[1]Expenes- Delivery Details'!$E:$E)</f>
        <v>3100</v>
      </c>
      <c r="U8" s="19">
        <f>SUMIF('[1]Expenes- Delivery Details'!$A:$A,$A8&amp;U$1,'[1]Expenes- Delivery Details'!$E:$E)</f>
        <v>0</v>
      </c>
      <c r="V8" s="19">
        <f>SUMIF('[1]Expenes- Delivery Details'!$A:$A,$A8&amp;V$1,'[1]Expenes- Delivery Details'!$E:$E)</f>
        <v>0</v>
      </c>
      <c r="W8" s="19">
        <f>SUMIF('[1]Expenes- Delivery Details'!$A:$A,$A8&amp;W$1,'[1]Expenes- Delivery Details'!$E:$E)</f>
        <v>0</v>
      </c>
      <c r="X8" s="19">
        <f>SUMIF('[1]Expenes- Delivery Details'!$A:$A,$A8&amp;X$1,'[1]Expenes- Delivery Details'!$E:$E)</f>
        <v>0</v>
      </c>
      <c r="Y8" s="19">
        <f>SUMIF('[1]Expenes- Delivery Details'!$A:$A,$A8&amp;Y$1,'[1]Expenes- Delivery Details'!$E:$E)</f>
        <v>0</v>
      </c>
      <c r="Z8" s="19"/>
      <c r="AA8" s="19">
        <f t="shared" si="4"/>
        <v>0</v>
      </c>
      <c r="AB8" s="20">
        <f>SUMIF('[1]Expenes- Delivery Details'!$B:$B,$A8&amp;AB$1,'[1]Expenes- Delivery Details'!$E:$E)</f>
        <v>0</v>
      </c>
      <c r="AC8" s="20">
        <f>SUMIF('[1]Expenes- Delivery Details'!$B:$B,$A8&amp;AC$1,'[1]Expenes- Delivery Details'!$E:$E)</f>
        <v>0</v>
      </c>
      <c r="AD8" s="20">
        <f>SUMIF('[1]Expenes- Delivery Details'!$B:$B,$A8&amp;AD$1,'[1]Expenes- Delivery Details'!$E:$E)</f>
        <v>3100</v>
      </c>
      <c r="AE8" s="20">
        <f>SUMIF('[1]Expenes- Delivery Details'!$B:$B,$A8&amp;AE$1,'[1]Expenes- Delivery Details'!$E:$E)</f>
        <v>0</v>
      </c>
      <c r="AF8" s="24"/>
      <c r="AG8" s="23"/>
      <c r="AH8" s="23"/>
      <c r="AI8" s="23"/>
      <c r="AJ8" s="21">
        <f t="shared" si="5"/>
        <v>0</v>
      </c>
      <c r="AK8" s="21">
        <f t="shared" si="1"/>
        <v>1232</v>
      </c>
      <c r="AQ8" s="42"/>
    </row>
    <row r="9" spans="1:43" ht="15.75" x14ac:dyDescent="0.25">
      <c r="A9" s="36">
        <v>46150</v>
      </c>
      <c r="B9" s="2">
        <f>VLOOKUP($A:$A,'[1]May26- Sales'!$A:$Z,3,0)</f>
        <v>163.5</v>
      </c>
      <c r="C9" s="2">
        <f>VLOOKUP($A:$A,'[1]May26- Sales'!$A:$Z,18,0)</f>
        <v>386.8</v>
      </c>
      <c r="D9" s="2">
        <f>VLOOKUP($A:$A,'[1]May26- Sales'!$A:$Z,8,0)</f>
        <v>1397.4</v>
      </c>
      <c r="E9" s="2">
        <f>VLOOKUP($A:$A,'[1]May26- Sales'!$A:$Z,12,0)</f>
        <v>0</v>
      </c>
      <c r="F9" s="2">
        <f>VLOOKUP($A:$A,'[1]May26- Sales'!$A:$Z,11,0)</f>
        <v>1478.4</v>
      </c>
      <c r="G9" s="2">
        <f>VLOOKUP($A:$A,'[1]May26- Sales'!$A:$Z,18,0)</f>
        <v>386.8</v>
      </c>
      <c r="H9" s="7"/>
      <c r="I9" s="7"/>
      <c r="J9" s="7"/>
      <c r="K9" s="7"/>
      <c r="L9" s="7"/>
      <c r="M9" s="7"/>
      <c r="N9" s="9"/>
      <c r="O9" s="8"/>
      <c r="P9" s="3">
        <f t="shared" si="2"/>
        <v>2028.7</v>
      </c>
      <c r="Q9" s="3">
        <f t="shared" si="0"/>
        <v>1947.7</v>
      </c>
      <c r="R9" s="3">
        <f t="shared" si="3"/>
        <v>81</v>
      </c>
      <c r="S9" s="19">
        <f>(SUMIF('[1]Expenes- Delivery Details'!$C:$C,A:A,'[1]Expenes- Delivery Details'!$E:$E))-AB9-AC9-AD9</f>
        <v>307.09000000000003</v>
      </c>
      <c r="T9" s="19">
        <f>SUMIF('[1]Expenes- Delivery Details'!$A:$A,$A9&amp;T$1,'[1]Expenes- Delivery Details'!$E:$E)</f>
        <v>235.99</v>
      </c>
      <c r="U9" s="19">
        <f>SUMIF('[1]Expenes- Delivery Details'!$A:$A,$A9&amp;U$1,'[1]Expenes- Delivery Details'!$E:$E)</f>
        <v>371.1</v>
      </c>
      <c r="V9" s="19">
        <f>SUMIF('[1]Expenes- Delivery Details'!$A:$A,$A9&amp;V$1,'[1]Expenes- Delivery Details'!$E:$E)</f>
        <v>0</v>
      </c>
      <c r="W9" s="19">
        <f>SUMIF('[1]Expenes- Delivery Details'!$A:$A,$A9&amp;W$1,'[1]Expenes- Delivery Details'!$E:$E)</f>
        <v>0</v>
      </c>
      <c r="X9" s="19">
        <f>SUMIF('[1]Expenes- Delivery Details'!$A:$A,$A9&amp;X$1,'[1]Expenes- Delivery Details'!$E:$E)</f>
        <v>0</v>
      </c>
      <c r="Y9" s="19">
        <f>SUMIF('[1]Expenes- Delivery Details'!$A:$A,$A9&amp;Y$1,'[1]Expenes- Delivery Details'!$E:$E)</f>
        <v>0</v>
      </c>
      <c r="Z9" s="19"/>
      <c r="AA9" s="19">
        <f t="shared" si="4"/>
        <v>607.09</v>
      </c>
      <c r="AB9" s="20">
        <f>SUMIF('[1]Expenes- Delivery Details'!$B:$B,$A9&amp;AB$1,'[1]Expenes- Delivery Details'!$E:$E)</f>
        <v>300</v>
      </c>
      <c r="AC9" s="20">
        <f>SUMIF('[1]Expenes- Delivery Details'!$B:$B,$A9&amp;AC$1,'[1]Expenes- Delivery Details'!$E:$E)</f>
        <v>0</v>
      </c>
      <c r="AD9" s="20">
        <f>SUMIF('[1]Expenes- Delivery Details'!$B:$B,$A9&amp;AD$1,'[1]Expenes- Delivery Details'!$E:$E)</f>
        <v>0</v>
      </c>
      <c r="AE9" s="20">
        <f>SUMIF('[1]Expenes- Delivery Details'!$B:$B,$A9&amp;AE$1,'[1]Expenes- Delivery Details'!$E:$E)</f>
        <v>0</v>
      </c>
      <c r="AF9" s="22"/>
      <c r="AG9" s="20"/>
      <c r="AH9" s="22"/>
      <c r="AI9" s="22"/>
      <c r="AJ9" s="21">
        <f t="shared" si="5"/>
        <v>607.09</v>
      </c>
      <c r="AK9" s="21">
        <f t="shared" si="1"/>
        <v>1421.6100000000001</v>
      </c>
    </row>
    <row r="10" spans="1:43" ht="15.75" x14ac:dyDescent="0.25">
      <c r="A10" s="36">
        <v>46151</v>
      </c>
      <c r="B10" s="2">
        <f>VLOOKUP($A:$A,'[1]May26- Sales'!$A:$Z,3,0)</f>
        <v>45</v>
      </c>
      <c r="C10" s="2">
        <f>VLOOKUP($A:$A,'[1]May26- Sales'!$A:$Z,18,0)</f>
        <v>474</v>
      </c>
      <c r="D10" s="2">
        <f>VLOOKUP($A:$A,'[1]May26- Sales'!$A:$Z,8,0)</f>
        <v>203</v>
      </c>
      <c r="E10" s="2">
        <f>VLOOKUP($A:$A,'[1]May26- Sales'!$A:$Z,12,0)</f>
        <v>0</v>
      </c>
      <c r="F10" s="2">
        <f>VLOOKUP($A:$A,'[1]May26- Sales'!$A:$Z,11,0)</f>
        <v>253.1</v>
      </c>
      <c r="G10" s="2">
        <f>VLOOKUP($A:$A,'[1]May26- Sales'!$A:$Z,18,0)</f>
        <v>474</v>
      </c>
      <c r="H10" s="5"/>
      <c r="I10" s="5"/>
      <c r="J10" s="5"/>
      <c r="K10" s="5"/>
      <c r="L10" s="5"/>
      <c r="M10" s="5"/>
      <c r="N10" s="6"/>
      <c r="O10" s="8"/>
      <c r="P10" s="3">
        <f t="shared" si="2"/>
        <v>772.1</v>
      </c>
      <c r="Q10" s="3">
        <f t="shared" si="0"/>
        <v>722</v>
      </c>
      <c r="R10" s="3">
        <f t="shared" si="3"/>
        <v>50.100000000000023</v>
      </c>
      <c r="S10" s="19">
        <f>(SUMIF('[1]Expenes- Delivery Details'!$C:$C,A:A,'[1]Expenes- Delivery Details'!$E:$E))-AB10-AC10-AD10</f>
        <v>576.04</v>
      </c>
      <c r="T10" s="19">
        <f>SUMIF('[1]Expenes- Delivery Details'!$A:$A,$A10&amp;T$1,'[1]Expenes- Delivery Details'!$E:$E)</f>
        <v>491.5</v>
      </c>
      <c r="U10" s="19">
        <f>SUMIF('[1]Expenes- Delivery Details'!$A:$A,$A10&amp;U$1,'[1]Expenes- Delivery Details'!$E:$E)</f>
        <v>84.539999999999992</v>
      </c>
      <c r="V10" s="19">
        <f>SUMIF('[1]Expenes- Delivery Details'!$A:$A,$A10&amp;V$1,'[1]Expenes- Delivery Details'!$E:$E)</f>
        <v>0</v>
      </c>
      <c r="W10" s="19">
        <f>SUMIF('[1]Expenes- Delivery Details'!$A:$A,$A10&amp;W$1,'[1]Expenes- Delivery Details'!$E:$E)</f>
        <v>0</v>
      </c>
      <c r="X10" s="19">
        <f>SUMIF('[1]Expenes- Delivery Details'!$A:$A,$A10&amp;X$1,'[1]Expenes- Delivery Details'!$E:$E)</f>
        <v>0</v>
      </c>
      <c r="Y10" s="19">
        <f>SUMIF('[1]Expenes- Delivery Details'!$A:$A,$A10&amp;Y$1,'[1]Expenes- Delivery Details'!$E:$E)</f>
        <v>0</v>
      </c>
      <c r="Z10" s="19"/>
      <c r="AA10" s="19">
        <f t="shared" si="4"/>
        <v>576.04</v>
      </c>
      <c r="AB10" s="20">
        <f>SUMIF('[1]Expenes- Delivery Details'!$B:$B,$A10&amp;AB$1,'[1]Expenes- Delivery Details'!$E:$E)</f>
        <v>0</v>
      </c>
      <c r="AC10" s="20">
        <f>SUMIF('[1]Expenes- Delivery Details'!$B:$B,$A10&amp;AC$1,'[1]Expenes- Delivery Details'!$E:$E)</f>
        <v>0</v>
      </c>
      <c r="AD10" s="20">
        <f>SUMIF('[1]Expenes- Delivery Details'!$B:$B,$A10&amp;AD$1,'[1]Expenes- Delivery Details'!$E:$E)</f>
        <v>0</v>
      </c>
      <c r="AE10" s="20">
        <f>SUMIF('[1]Expenes- Delivery Details'!$B:$B,$A10&amp;AE$1,'[1]Expenes- Delivery Details'!$E:$E)</f>
        <v>0</v>
      </c>
      <c r="AF10" s="22"/>
      <c r="AG10" s="22"/>
      <c r="AH10" s="22"/>
      <c r="AI10" s="22"/>
      <c r="AJ10" s="21">
        <f t="shared" si="5"/>
        <v>576.04</v>
      </c>
      <c r="AK10" s="21">
        <f t="shared" si="1"/>
        <v>196.06000000000006</v>
      </c>
    </row>
    <row r="11" spans="1:43" ht="15.75" x14ac:dyDescent="0.25">
      <c r="A11" s="36">
        <v>46152</v>
      </c>
      <c r="B11" s="2">
        <f>VLOOKUP($A:$A,'[1]May26- Sales'!$A:$Z,3,0)</f>
        <v>19.2</v>
      </c>
      <c r="C11" s="2">
        <f>VLOOKUP($A:$A,'[1]May26- Sales'!$A:$Z,18,0)</f>
        <v>0</v>
      </c>
      <c r="D11" s="2">
        <f>VLOOKUP($A:$A,'[1]May26- Sales'!$A:$Z,8,0)</f>
        <v>206</v>
      </c>
      <c r="E11" s="2">
        <f>VLOOKUP($A:$A,'[1]May26- Sales'!$A:$Z,12,0)</f>
        <v>0</v>
      </c>
      <c r="F11" s="2">
        <f>VLOOKUP($A:$A,'[1]May26- Sales'!$A:$Z,11,0)</f>
        <v>205</v>
      </c>
      <c r="G11" s="2">
        <f>VLOOKUP($A:$A,'[1]May26- Sales'!$A:$Z,18,0)</f>
        <v>0</v>
      </c>
      <c r="H11" s="6"/>
      <c r="I11" s="6"/>
      <c r="J11" s="7"/>
      <c r="K11" s="7"/>
      <c r="L11" s="7"/>
      <c r="M11" s="7"/>
      <c r="N11" s="9"/>
      <c r="O11" s="8"/>
      <c r="P11" s="3">
        <f t="shared" si="2"/>
        <v>224.2</v>
      </c>
      <c r="Q11" s="3">
        <f t="shared" si="0"/>
        <v>225.2</v>
      </c>
      <c r="R11" s="3">
        <f t="shared" si="3"/>
        <v>-1</v>
      </c>
      <c r="S11" s="19">
        <f>(SUMIF('[1]Expenes- Delivery Details'!$C:$C,A:A,'[1]Expenes- Delivery Details'!$E:$E))-AB11-AC11-AD11</f>
        <v>0</v>
      </c>
      <c r="T11" s="19">
        <f>SUMIF('[1]Expenes- Delivery Details'!$A:$A,$A11&amp;T$1,'[1]Expenes- Delivery Details'!$E:$E)</f>
        <v>0</v>
      </c>
      <c r="U11" s="19">
        <f>SUMIF('[1]Expenes- Delivery Details'!$A:$A,$A11&amp;U$1,'[1]Expenes- Delivery Details'!$E:$E)</f>
        <v>0</v>
      </c>
      <c r="V11" s="19">
        <f>SUMIF('[1]Expenes- Delivery Details'!$A:$A,$A11&amp;V$1,'[1]Expenes- Delivery Details'!$E:$E)</f>
        <v>0</v>
      </c>
      <c r="W11" s="19">
        <f>SUMIF('[1]Expenes- Delivery Details'!$A:$A,$A11&amp;W$1,'[1]Expenes- Delivery Details'!$E:$E)</f>
        <v>0</v>
      </c>
      <c r="X11" s="19">
        <f>SUMIF('[1]Expenes- Delivery Details'!$A:$A,$A11&amp;X$1,'[1]Expenes- Delivery Details'!$E:$E)</f>
        <v>0</v>
      </c>
      <c r="Y11" s="19">
        <f>SUMIF('[1]Expenes- Delivery Details'!$A:$A,$A11&amp;Y$1,'[1]Expenes- Delivery Details'!$E:$E)</f>
        <v>0</v>
      </c>
      <c r="Z11" s="19"/>
      <c r="AA11" s="19">
        <f t="shared" si="4"/>
        <v>0</v>
      </c>
      <c r="AB11" s="20">
        <f>SUMIF('[1]Expenes- Delivery Details'!$B:$B,$A11&amp;AB$1,'[1]Expenes- Delivery Details'!$E:$E)</f>
        <v>0</v>
      </c>
      <c r="AC11" s="20">
        <f>SUMIF('[1]Expenes- Delivery Details'!$B:$B,$A11&amp;AC$1,'[1]Expenes- Delivery Details'!$E:$E)</f>
        <v>0</v>
      </c>
      <c r="AD11" s="20">
        <f>SUMIF('[1]Expenes- Delivery Details'!$B:$B,$A11&amp;AD$1,'[1]Expenes- Delivery Details'!$E:$E)</f>
        <v>0</v>
      </c>
      <c r="AE11" s="20">
        <f>SUMIF('[1]Expenes- Delivery Details'!$B:$B,$A11&amp;AE$1,'[1]Expenes- Delivery Details'!$E:$E)</f>
        <v>0</v>
      </c>
      <c r="AF11" s="20"/>
      <c r="AG11" s="22"/>
      <c r="AH11" s="20"/>
      <c r="AI11" s="22"/>
      <c r="AJ11" s="21">
        <f t="shared" si="5"/>
        <v>0</v>
      </c>
      <c r="AK11" s="21">
        <f t="shared" si="1"/>
        <v>224.2</v>
      </c>
    </row>
    <row r="12" spans="1:43" ht="15.75" x14ac:dyDescent="0.25">
      <c r="A12" s="36">
        <v>46153</v>
      </c>
      <c r="B12" s="2">
        <f>VLOOKUP($A:$A,'[1]May26- Sales'!$A:$Z,3,0)</f>
        <v>171</v>
      </c>
      <c r="C12" s="2">
        <f>VLOOKUP($A:$A,'[1]May26- Sales'!$A:$Z,18,0)</f>
        <v>112</v>
      </c>
      <c r="D12" s="2">
        <f>VLOOKUP($A:$A,'[1]May26- Sales'!$A:$Z,8,0)</f>
        <v>944</v>
      </c>
      <c r="E12" s="2">
        <f>VLOOKUP($A:$A,'[1]May26- Sales'!$A:$Z,12,0)</f>
        <v>0</v>
      </c>
      <c r="F12" s="2">
        <f>VLOOKUP($A:$A,'[1]May26- Sales'!$A:$Z,11,0)</f>
        <v>1008</v>
      </c>
      <c r="G12" s="2">
        <f>VLOOKUP($A:$A,'[1]May26- Sales'!$A:$Z,18,0)</f>
        <v>112</v>
      </c>
      <c r="H12" s="10"/>
      <c r="I12" s="10"/>
      <c r="J12" s="10"/>
      <c r="K12" s="10"/>
      <c r="L12" s="10"/>
      <c r="M12" s="10"/>
      <c r="N12" s="6"/>
      <c r="O12" s="8"/>
      <c r="P12" s="3">
        <f t="shared" si="2"/>
        <v>1291</v>
      </c>
      <c r="Q12" s="3">
        <f t="shared" si="0"/>
        <v>1227</v>
      </c>
      <c r="R12" s="3">
        <f t="shared" si="3"/>
        <v>64</v>
      </c>
      <c r="S12" s="19">
        <f>(SUMIF('[1]Expenes- Delivery Details'!$C:$C,A:A,'[1]Expenes- Delivery Details'!$E:$E))-AB12-AC12-AD12</f>
        <v>309.64</v>
      </c>
      <c r="T12" s="19">
        <f>SUMIF('[1]Expenes- Delivery Details'!$A:$A,$A12&amp;T$1,'[1]Expenes- Delivery Details'!$E:$E)</f>
        <v>0</v>
      </c>
      <c r="U12" s="19">
        <f>SUMIF('[1]Expenes- Delivery Details'!$A:$A,$A12&amp;U$1,'[1]Expenes- Delivery Details'!$E:$E)</f>
        <v>309.64</v>
      </c>
      <c r="V12" s="19">
        <f>SUMIF('[1]Expenes- Delivery Details'!$A:$A,$A12&amp;V$1,'[1]Expenes- Delivery Details'!$E:$E)</f>
        <v>0</v>
      </c>
      <c r="W12" s="19">
        <f>SUMIF('[1]Expenes- Delivery Details'!$A:$A,$A12&amp;W$1,'[1]Expenes- Delivery Details'!$E:$E)</f>
        <v>0</v>
      </c>
      <c r="X12" s="19">
        <f>SUMIF('[1]Expenes- Delivery Details'!$A:$A,$A12&amp;X$1,'[1]Expenes- Delivery Details'!$E:$E)</f>
        <v>0</v>
      </c>
      <c r="Y12" s="19">
        <f>SUMIF('[1]Expenes- Delivery Details'!$A:$A,$A12&amp;Y$1,'[1]Expenes- Delivery Details'!$E:$E)</f>
        <v>0</v>
      </c>
      <c r="Z12" s="19"/>
      <c r="AA12" s="19">
        <f t="shared" si="4"/>
        <v>309.64</v>
      </c>
      <c r="AB12" s="20">
        <f>SUMIF('[1]Expenes- Delivery Details'!$B:$B,$A12&amp;AB$1,'[1]Expenes- Delivery Details'!$E:$E)</f>
        <v>0</v>
      </c>
      <c r="AC12" s="20">
        <f>SUMIF('[1]Expenes- Delivery Details'!$B:$B,$A12&amp;AC$1,'[1]Expenes- Delivery Details'!$E:$E)</f>
        <v>0</v>
      </c>
      <c r="AD12" s="20">
        <f>SUMIF('[1]Expenes- Delivery Details'!$B:$B,$A12&amp;AD$1,'[1]Expenes- Delivery Details'!$E:$E)</f>
        <v>0</v>
      </c>
      <c r="AE12" s="20">
        <f>SUMIF('[1]Expenes- Delivery Details'!$B:$B,$A12&amp;AE$1,'[1]Expenes- Delivery Details'!$E:$E)</f>
        <v>0</v>
      </c>
      <c r="AF12" s="22"/>
      <c r="AG12" s="20"/>
      <c r="AH12" s="20"/>
      <c r="AI12" s="20"/>
      <c r="AJ12" s="21">
        <f t="shared" si="5"/>
        <v>309.64</v>
      </c>
      <c r="AK12" s="21">
        <f t="shared" si="1"/>
        <v>981.36</v>
      </c>
    </row>
    <row r="13" spans="1:43" ht="15.75" x14ac:dyDescent="0.25">
      <c r="A13" s="36">
        <v>46154</v>
      </c>
      <c r="B13" s="2">
        <f>VLOOKUP($A:$A,'[1]May26- Sales'!$A:$Z,3,0)</f>
        <v>146.9</v>
      </c>
      <c r="C13" s="2">
        <f>VLOOKUP($A:$A,'[1]May26- Sales'!$A:$Z,18,0)</f>
        <v>0</v>
      </c>
      <c r="D13" s="2">
        <f>VLOOKUP($A:$A,'[1]May26- Sales'!$A:$Z,8,0)</f>
        <v>856.7</v>
      </c>
      <c r="E13" s="2">
        <f>VLOOKUP($A:$A,'[1]May26- Sales'!$A:$Z,12,0)</f>
        <v>0</v>
      </c>
      <c r="F13" s="2">
        <f>VLOOKUP($A:$A,'[1]May26- Sales'!$A:$Z,11,0)</f>
        <v>972.7</v>
      </c>
      <c r="G13" s="2">
        <f>VLOOKUP($A:$A,'[1]May26- Sales'!$A:$Z,18,0)</f>
        <v>0</v>
      </c>
      <c r="H13" s="7"/>
      <c r="I13" s="7"/>
      <c r="J13" s="5"/>
      <c r="K13" s="13"/>
      <c r="L13" s="5"/>
      <c r="M13" s="5"/>
      <c r="N13" s="6"/>
      <c r="O13" s="8"/>
      <c r="P13" s="3">
        <f t="shared" si="2"/>
        <v>1119.6000000000001</v>
      </c>
      <c r="Q13" s="3">
        <f t="shared" si="0"/>
        <v>1003.6</v>
      </c>
      <c r="R13" s="3">
        <f t="shared" si="3"/>
        <v>116.00000000000011</v>
      </c>
      <c r="S13" s="19">
        <f>(SUMIF('[1]Expenes- Delivery Details'!$C:$C,A:A,'[1]Expenes- Delivery Details'!$E:$E))-AB13-AC13-AD13</f>
        <v>145.46</v>
      </c>
      <c r="T13" s="19">
        <f>SUMIF('[1]Expenes- Delivery Details'!$A:$A,$A13&amp;T$1,'[1]Expenes- Delivery Details'!$E:$E)</f>
        <v>0</v>
      </c>
      <c r="U13" s="19">
        <f>SUMIF('[1]Expenes- Delivery Details'!$A:$A,$A13&amp;U$1,'[1]Expenes- Delivery Details'!$E:$E)</f>
        <v>145.46</v>
      </c>
      <c r="V13" s="19">
        <f>SUMIF('[1]Expenes- Delivery Details'!$A:$A,$A13&amp;V$1,'[1]Expenes- Delivery Details'!$E:$E)</f>
        <v>0</v>
      </c>
      <c r="W13" s="19">
        <f>SUMIF('[1]Expenes- Delivery Details'!$A:$A,$A13&amp;W$1,'[1]Expenes- Delivery Details'!$E:$E)</f>
        <v>0</v>
      </c>
      <c r="X13" s="19">
        <f>SUMIF('[1]Expenes- Delivery Details'!$A:$A,$A13&amp;X$1,'[1]Expenes- Delivery Details'!$E:$E)</f>
        <v>0</v>
      </c>
      <c r="Y13" s="19">
        <f>SUMIF('[1]Expenes- Delivery Details'!$A:$A,$A13&amp;Y$1,'[1]Expenes- Delivery Details'!$E:$E)</f>
        <v>0</v>
      </c>
      <c r="Z13" s="19"/>
      <c r="AA13" s="19">
        <f t="shared" si="4"/>
        <v>145.46</v>
      </c>
      <c r="AB13" s="20">
        <f>SUMIF('[1]Expenes- Delivery Details'!$B:$B,$A13&amp;AB$1,'[1]Expenes- Delivery Details'!$E:$E)</f>
        <v>0</v>
      </c>
      <c r="AC13" s="20">
        <f>SUMIF('[1]Expenes- Delivery Details'!$B:$B,$A13&amp;AC$1,'[1]Expenes- Delivery Details'!$E:$E)</f>
        <v>0</v>
      </c>
      <c r="AD13" s="20">
        <f>SUMIF('[1]Expenes- Delivery Details'!$B:$B,$A13&amp;AD$1,'[1]Expenes- Delivery Details'!$E:$E)</f>
        <v>0</v>
      </c>
      <c r="AE13" s="20">
        <f>SUMIF('[1]Expenes- Delivery Details'!$B:$B,$A13&amp;AE$1,'[1]Expenes- Delivery Details'!$E:$E)</f>
        <v>0</v>
      </c>
      <c r="AF13" s="22"/>
      <c r="AG13" s="20"/>
      <c r="AH13" s="22"/>
      <c r="AI13" s="22"/>
      <c r="AJ13" s="21">
        <f t="shared" si="5"/>
        <v>145.46</v>
      </c>
      <c r="AK13" s="21">
        <f t="shared" si="1"/>
        <v>974.1400000000001</v>
      </c>
    </row>
    <row r="14" spans="1:43" ht="15.75" x14ac:dyDescent="0.25">
      <c r="A14" s="36">
        <v>46155</v>
      </c>
      <c r="B14" s="2">
        <f>VLOOKUP($A:$A,'[1]May26- Sales'!$A:$Z,3,0)</f>
        <v>274</v>
      </c>
      <c r="C14" s="2">
        <f>VLOOKUP($A:$A,'[1]May26- Sales'!$A:$Z,18,0)</f>
        <v>0</v>
      </c>
      <c r="D14" s="2">
        <f>VLOOKUP($A:$A,'[1]May26- Sales'!$A:$Z,8,0)</f>
        <v>1832.15</v>
      </c>
      <c r="E14" s="2">
        <f>VLOOKUP($A:$A,'[1]May26- Sales'!$A:$Z,12,0)</f>
        <v>0</v>
      </c>
      <c r="F14" s="2">
        <f>VLOOKUP($A:$A,'[1]May26- Sales'!$A:$Z,11,0)</f>
        <v>1966.65</v>
      </c>
      <c r="G14" s="2">
        <f>VLOOKUP($A:$A,'[1]May26- Sales'!$A:$Z,18,0)</f>
        <v>0</v>
      </c>
      <c r="H14" s="5"/>
      <c r="I14" s="5"/>
      <c r="J14" s="5"/>
      <c r="K14" s="5"/>
      <c r="L14" s="5"/>
      <c r="M14" s="5"/>
      <c r="N14" s="6"/>
      <c r="O14" s="8"/>
      <c r="P14" s="3">
        <f t="shared" si="2"/>
        <v>2240.65</v>
      </c>
      <c r="Q14" s="3">
        <f t="shared" si="0"/>
        <v>2106.15</v>
      </c>
      <c r="R14" s="3">
        <f t="shared" si="3"/>
        <v>134.5</v>
      </c>
      <c r="S14" s="19">
        <f>(SUMIF('[1]Expenes- Delivery Details'!$C:$C,A:A,'[1]Expenes- Delivery Details'!$E:$E))-AB14-AC14-AD14</f>
        <v>1329.93</v>
      </c>
      <c r="T14" s="19">
        <f>SUMIF('[1]Expenes- Delivery Details'!$A:$A,$A14&amp;T$1,'[1]Expenes- Delivery Details'!$E:$E)</f>
        <v>1000</v>
      </c>
      <c r="U14" s="19">
        <f>SUMIF('[1]Expenes- Delivery Details'!$A:$A,$A14&amp;U$1,'[1]Expenes- Delivery Details'!$E:$E)</f>
        <v>329.93</v>
      </c>
      <c r="V14" s="19">
        <f>SUMIF('[1]Expenes- Delivery Details'!$A:$A,$A14&amp;V$1,'[1]Expenes- Delivery Details'!$E:$E)</f>
        <v>0</v>
      </c>
      <c r="W14" s="19">
        <f>SUMIF('[1]Expenes- Delivery Details'!$A:$A,$A14&amp;W$1,'[1]Expenes- Delivery Details'!$E:$E)</f>
        <v>0</v>
      </c>
      <c r="X14" s="19">
        <f>SUMIF('[1]Expenes- Delivery Details'!$A:$A,$A14&amp;X$1,'[1]Expenes- Delivery Details'!$E:$E)</f>
        <v>0</v>
      </c>
      <c r="Y14" s="19">
        <f>SUMIF('[1]Expenes- Delivery Details'!$A:$A,$A14&amp;Y$1,'[1]Expenes- Delivery Details'!$E:$E)</f>
        <v>0</v>
      </c>
      <c r="Z14" s="19"/>
      <c r="AA14" s="19">
        <f t="shared" si="4"/>
        <v>1329.93</v>
      </c>
      <c r="AB14" s="20">
        <f>SUMIF('[1]Expenes- Delivery Details'!$B:$B,$A14&amp;AB$1,'[1]Expenes- Delivery Details'!$E:$E)</f>
        <v>0</v>
      </c>
      <c r="AC14" s="20">
        <f>SUMIF('[1]Expenes- Delivery Details'!$B:$B,$A14&amp;AC$1,'[1]Expenes- Delivery Details'!$E:$E)</f>
        <v>0</v>
      </c>
      <c r="AD14" s="20">
        <f>SUMIF('[1]Expenes- Delivery Details'!$B:$B,$A14&amp;AD$1,'[1]Expenes- Delivery Details'!$E:$E)</f>
        <v>0</v>
      </c>
      <c r="AE14" s="20">
        <f>SUMIF('[1]Expenes- Delivery Details'!$B:$B,$A14&amp;AE$1,'[1]Expenes- Delivery Details'!$E:$E)</f>
        <v>0</v>
      </c>
      <c r="AF14" s="20"/>
      <c r="AG14" s="20"/>
      <c r="AH14" s="20"/>
      <c r="AI14" s="20"/>
      <c r="AJ14" s="21">
        <f t="shared" si="5"/>
        <v>1329.93</v>
      </c>
      <c r="AK14" s="21">
        <f t="shared" si="1"/>
        <v>910.72</v>
      </c>
    </row>
    <row r="15" spans="1:43" ht="15.75" x14ac:dyDescent="0.25">
      <c r="A15" s="36">
        <v>46156</v>
      </c>
      <c r="B15" s="2">
        <f>VLOOKUP($A:$A,'[1]May26- Sales'!$A:$Z,3,0)</f>
        <v>179</v>
      </c>
      <c r="C15" s="2">
        <f>VLOOKUP($A:$A,'[1]May26- Sales'!$A:$Z,18,0)</f>
        <v>0</v>
      </c>
      <c r="D15" s="2">
        <f>VLOOKUP($A:$A,'[1]May26- Sales'!$A:$Z,8,0)</f>
        <v>962.9</v>
      </c>
      <c r="E15" s="2">
        <f>VLOOKUP($A:$A,'[1]May26- Sales'!$A:$Z,12,0)</f>
        <v>0</v>
      </c>
      <c r="F15" s="2">
        <f>VLOOKUP($A:$A,'[1]May26- Sales'!$A:$Z,11,0)</f>
        <v>1020.91</v>
      </c>
      <c r="G15" s="2">
        <f>VLOOKUP($A:$A,'[1]May26- Sales'!$A:$Z,18,0)</f>
        <v>0</v>
      </c>
      <c r="H15" s="5"/>
      <c r="I15" s="5"/>
      <c r="J15" s="5"/>
      <c r="K15" s="5"/>
      <c r="L15" s="5"/>
      <c r="M15" s="5"/>
      <c r="N15" s="6"/>
      <c r="O15" s="8"/>
      <c r="P15" s="3">
        <f t="shared" si="2"/>
        <v>1199.9099999999999</v>
      </c>
      <c r="Q15" s="3">
        <f t="shared" si="0"/>
        <v>1141.9000000000001</v>
      </c>
      <c r="R15" s="3">
        <f t="shared" si="3"/>
        <v>58.009999999999764</v>
      </c>
      <c r="S15" s="19">
        <f>(SUMIF('[1]Expenes- Delivery Details'!$C:$C,A:A,'[1]Expenes- Delivery Details'!$E:$E))-AB15-AC15-AD15</f>
        <v>1.9</v>
      </c>
      <c r="T15" s="19">
        <f>SUMIF('[1]Expenes- Delivery Details'!$A:$A,$A15&amp;T$1,'[1]Expenes- Delivery Details'!$E:$E)</f>
        <v>0</v>
      </c>
      <c r="U15" s="19">
        <f>SUMIF('[1]Expenes- Delivery Details'!$A:$A,$A15&amp;U$1,'[1]Expenes- Delivery Details'!$E:$E)</f>
        <v>1.9</v>
      </c>
      <c r="V15" s="19">
        <f>SUMIF('[1]Expenes- Delivery Details'!$A:$A,$A15&amp;V$1,'[1]Expenes- Delivery Details'!$E:$E)</f>
        <v>0</v>
      </c>
      <c r="W15" s="19">
        <f>SUMIF('[1]Expenes- Delivery Details'!$A:$A,$A15&amp;W$1,'[1]Expenes- Delivery Details'!$E:$E)</f>
        <v>0</v>
      </c>
      <c r="X15" s="19">
        <f>SUMIF('[1]Expenes- Delivery Details'!$A:$A,$A15&amp;X$1,'[1]Expenes- Delivery Details'!$E:$E)</f>
        <v>0</v>
      </c>
      <c r="Y15" s="19">
        <f>SUMIF('[1]Expenes- Delivery Details'!$A:$A,$A15&amp;Y$1,'[1]Expenes- Delivery Details'!$E:$E)</f>
        <v>0</v>
      </c>
      <c r="Z15" s="19"/>
      <c r="AA15" s="19">
        <f t="shared" si="4"/>
        <v>1.9</v>
      </c>
      <c r="AB15" s="20">
        <f>SUMIF('[1]Expenes- Delivery Details'!$B:$B,$A15&amp;AB$1,'[1]Expenes- Delivery Details'!$E:$E)</f>
        <v>0</v>
      </c>
      <c r="AC15" s="20">
        <f>SUMIF('[1]Expenes- Delivery Details'!$B:$B,$A15&amp;AC$1,'[1]Expenes- Delivery Details'!$E:$E)</f>
        <v>0</v>
      </c>
      <c r="AD15" s="20">
        <f>SUMIF('[1]Expenes- Delivery Details'!$B:$B,$A15&amp;AD$1,'[1]Expenes- Delivery Details'!$E:$E)</f>
        <v>0</v>
      </c>
      <c r="AE15" s="20">
        <f>SUMIF('[1]Expenes- Delivery Details'!$B:$B,$A15&amp;AE$1,'[1]Expenes- Delivery Details'!$E:$E)</f>
        <v>0</v>
      </c>
      <c r="AF15" s="20"/>
      <c r="AG15" s="22"/>
      <c r="AH15" s="20"/>
      <c r="AI15" s="22"/>
      <c r="AJ15" s="21">
        <f t="shared" si="5"/>
        <v>1.9</v>
      </c>
      <c r="AK15" s="21">
        <f t="shared" si="1"/>
        <v>1198.0099999999998</v>
      </c>
    </row>
    <row r="16" spans="1:43" ht="15.75" x14ac:dyDescent="0.25">
      <c r="A16" s="36">
        <v>46157</v>
      </c>
      <c r="B16" s="2">
        <f>VLOOKUP($A:$A,'[1]May26- Sales'!$A:$Z,3,0)</f>
        <v>163.4</v>
      </c>
      <c r="C16" s="2">
        <f>VLOOKUP($A:$A,'[1]May26- Sales'!$A:$Z,18,0)</f>
        <v>383</v>
      </c>
      <c r="D16" s="2">
        <f>VLOOKUP($A:$A,'[1]May26- Sales'!$A:$Z,8,0)</f>
        <v>1145.4000000000001</v>
      </c>
      <c r="E16" s="2">
        <f>VLOOKUP($A:$A,'[1]May26- Sales'!$A:$Z,12,0)</f>
        <v>0</v>
      </c>
      <c r="F16" s="2">
        <f>VLOOKUP($A:$A,'[1]May26- Sales'!$A:$Z,11,0)</f>
        <v>1257.5</v>
      </c>
      <c r="G16" s="2">
        <f>VLOOKUP($A:$A,'[1]May26- Sales'!$A:$Z,18,0)</f>
        <v>383</v>
      </c>
      <c r="H16" s="9"/>
      <c r="I16" s="9"/>
      <c r="J16" s="7"/>
      <c r="K16" s="7"/>
      <c r="L16" s="7"/>
      <c r="M16" s="7"/>
      <c r="N16" s="7"/>
      <c r="O16" s="8"/>
      <c r="P16" s="3">
        <f t="shared" si="2"/>
        <v>1803.9</v>
      </c>
      <c r="Q16" s="3">
        <f t="shared" si="0"/>
        <v>1691.8000000000002</v>
      </c>
      <c r="R16" s="3">
        <f t="shared" si="3"/>
        <v>112.09999999999991</v>
      </c>
      <c r="S16" s="19">
        <f>(SUMIF('[1]Expenes- Delivery Details'!$C:$C,A:A,'[1]Expenes- Delivery Details'!$E:$E))-AB16-AC16-AD16</f>
        <v>926.29</v>
      </c>
      <c r="T16" s="19">
        <f>SUMIF('[1]Expenes- Delivery Details'!$A:$A,$A16&amp;T$1,'[1]Expenes- Delivery Details'!$E:$E)</f>
        <v>4429.49</v>
      </c>
      <c r="U16" s="19">
        <f>SUMIF('[1]Expenes- Delivery Details'!$A:$A,$A16&amp;U$1,'[1]Expenes- Delivery Details'!$E:$E)</f>
        <v>96.8</v>
      </c>
      <c r="V16" s="19">
        <f>SUMIF('[1]Expenes- Delivery Details'!$A:$A,$A16&amp;V$1,'[1]Expenes- Delivery Details'!$E:$E)</f>
        <v>0</v>
      </c>
      <c r="W16" s="19">
        <f>SUMIF('[1]Expenes- Delivery Details'!$A:$A,$A16&amp;W$1,'[1]Expenes- Delivery Details'!$E:$E)</f>
        <v>0</v>
      </c>
      <c r="X16" s="19">
        <f>SUMIF('[1]Expenes- Delivery Details'!$A:$A,$A16&amp;X$1,'[1]Expenes- Delivery Details'!$E:$E)</f>
        <v>0</v>
      </c>
      <c r="Y16" s="19">
        <f>SUMIF('[1]Expenes- Delivery Details'!$A:$A,$A16&amp;Y$1,'[1]Expenes- Delivery Details'!$E:$E)</f>
        <v>0</v>
      </c>
      <c r="Z16" s="19"/>
      <c r="AA16" s="19">
        <f t="shared" si="4"/>
        <v>926.29</v>
      </c>
      <c r="AB16" s="20">
        <f>SUMIF('[1]Expenes- Delivery Details'!$B:$B,$A16&amp;AB$1,'[1]Expenes- Delivery Details'!$E:$E)</f>
        <v>0</v>
      </c>
      <c r="AC16" s="20">
        <f>SUMIF('[1]Expenes- Delivery Details'!$B:$B,$A16&amp;AC$1,'[1]Expenes- Delivery Details'!$E:$E)</f>
        <v>0</v>
      </c>
      <c r="AD16" s="20">
        <f>SUMIF('[1]Expenes- Delivery Details'!$B:$B,$A16&amp;AD$1,'[1]Expenes- Delivery Details'!$E:$E)</f>
        <v>3600</v>
      </c>
      <c r="AE16" s="20">
        <f>SUMIF('[1]Expenes- Delivery Details'!$B:$B,$A16&amp;AE$1,'[1]Expenes- Delivery Details'!$E:$E)</f>
        <v>0</v>
      </c>
      <c r="AF16" s="20"/>
      <c r="AG16" s="20"/>
      <c r="AH16" s="20"/>
      <c r="AI16" s="20"/>
      <c r="AJ16" s="21">
        <f t="shared" si="5"/>
        <v>926.29</v>
      </c>
      <c r="AK16" s="21">
        <f t="shared" si="1"/>
        <v>877.61000000000013</v>
      </c>
    </row>
    <row r="17" spans="1:37" ht="15.75" x14ac:dyDescent="0.25">
      <c r="A17" s="36">
        <v>46158</v>
      </c>
      <c r="B17" s="2">
        <f>VLOOKUP($A:$A,'[1]May26- Sales'!$A:$Z,3,0)</f>
        <v>27.9</v>
      </c>
      <c r="C17" s="2">
        <f>VLOOKUP($A:$A,'[1]May26- Sales'!$A:$Z,18,0)</f>
        <v>0</v>
      </c>
      <c r="D17" s="2">
        <f>VLOOKUP($A:$A,'[1]May26- Sales'!$A:$Z,8,0)</f>
        <v>229.75</v>
      </c>
      <c r="E17" s="2">
        <f>VLOOKUP($A:$A,'[1]May26- Sales'!$A:$Z,12,0)</f>
        <v>0</v>
      </c>
      <c r="F17" s="2">
        <f>VLOOKUP($A:$A,'[1]May26- Sales'!$A:$Z,11,0)</f>
        <v>232.35</v>
      </c>
      <c r="G17" s="2">
        <f>VLOOKUP($A:$A,'[1]May26- Sales'!$A:$Z,18,0)</f>
        <v>0</v>
      </c>
      <c r="H17" s="9"/>
      <c r="I17" s="9"/>
      <c r="J17" s="7"/>
      <c r="K17" s="7"/>
      <c r="L17" s="7"/>
      <c r="M17" s="7"/>
      <c r="N17" s="7"/>
      <c r="O17" s="8"/>
      <c r="P17" s="3">
        <f t="shared" si="2"/>
        <v>260.25</v>
      </c>
      <c r="Q17" s="3">
        <f t="shared" si="0"/>
        <v>257.64999999999998</v>
      </c>
      <c r="R17" s="3">
        <f t="shared" si="3"/>
        <v>2.6000000000000227</v>
      </c>
      <c r="S17" s="19">
        <f>(SUMIF('[1]Expenes- Delivery Details'!$C:$C,A:A,'[1]Expenes- Delivery Details'!$E:$E))-AB17-AC17-AD17</f>
        <v>2545.48</v>
      </c>
      <c r="T17" s="19">
        <f>SUMIF('[1]Expenes- Delivery Details'!$A:$A,$A17&amp;T$1,'[1]Expenes- Delivery Details'!$E:$E)</f>
        <v>2339.63</v>
      </c>
      <c r="U17" s="19">
        <f>SUMIF('[1]Expenes- Delivery Details'!$A:$A,$A17&amp;U$1,'[1]Expenes- Delivery Details'!$E:$E)</f>
        <v>205.85000000000002</v>
      </c>
      <c r="V17" s="19">
        <f>SUMIF('[1]Expenes- Delivery Details'!$A:$A,$A17&amp;V$1,'[1]Expenes- Delivery Details'!$E:$E)</f>
        <v>0</v>
      </c>
      <c r="W17" s="19">
        <f>SUMIF('[1]Expenes- Delivery Details'!$A:$A,$A17&amp;W$1,'[1]Expenes- Delivery Details'!$E:$E)</f>
        <v>0</v>
      </c>
      <c r="X17" s="19">
        <f>SUMIF('[1]Expenes- Delivery Details'!$A:$A,$A17&amp;X$1,'[1]Expenes- Delivery Details'!$E:$E)</f>
        <v>0</v>
      </c>
      <c r="Y17" s="19">
        <f>SUMIF('[1]Expenes- Delivery Details'!$A:$A,$A17&amp;Y$1,'[1]Expenes- Delivery Details'!$E:$E)</f>
        <v>0</v>
      </c>
      <c r="Z17" s="19"/>
      <c r="AA17" s="19">
        <f t="shared" si="4"/>
        <v>2545.48</v>
      </c>
      <c r="AB17" s="20">
        <f>SUMIF('[1]Expenes- Delivery Details'!$B:$B,$A17&amp;AB$1,'[1]Expenes- Delivery Details'!$E:$E)</f>
        <v>0</v>
      </c>
      <c r="AC17" s="20">
        <f>SUMIF('[1]Expenes- Delivery Details'!$B:$B,$A17&amp;AC$1,'[1]Expenes- Delivery Details'!$E:$E)</f>
        <v>0</v>
      </c>
      <c r="AD17" s="20">
        <f>SUMIF('[1]Expenes- Delivery Details'!$B:$B,$A17&amp;AD$1,'[1]Expenes- Delivery Details'!$E:$E)</f>
        <v>0</v>
      </c>
      <c r="AE17" s="20">
        <f>SUMIF('[1]Expenes- Delivery Details'!$B:$B,$A17&amp;AE$1,'[1]Expenes- Delivery Details'!$E:$E)</f>
        <v>0</v>
      </c>
      <c r="AF17" s="20"/>
      <c r="AG17" s="20"/>
      <c r="AH17" s="22"/>
      <c r="AI17" s="22"/>
      <c r="AJ17" s="21">
        <f t="shared" si="5"/>
        <v>2545.48</v>
      </c>
      <c r="AK17" s="21">
        <f t="shared" si="1"/>
        <v>-2285.23</v>
      </c>
    </row>
    <row r="18" spans="1:37" ht="15.75" x14ac:dyDescent="0.25">
      <c r="A18" s="36">
        <v>46159</v>
      </c>
      <c r="B18" s="2">
        <f>VLOOKUP($A:$A,'[1]May26- Sales'!$A:$Z,3,0)</f>
        <v>43.8</v>
      </c>
      <c r="C18" s="2">
        <f>VLOOKUP($A:$A,'[1]May26- Sales'!$A:$Z,18,0)</f>
        <v>187.95</v>
      </c>
      <c r="D18" s="2">
        <f>VLOOKUP($A:$A,'[1]May26- Sales'!$A:$Z,8,0)</f>
        <v>125.5</v>
      </c>
      <c r="E18" s="2">
        <f>VLOOKUP($A:$A,'[1]May26- Sales'!$A:$Z,12,0)</f>
        <v>0</v>
      </c>
      <c r="F18" s="2">
        <f>VLOOKUP($A:$A,'[1]May26- Sales'!$A:$Z,11,0)</f>
        <v>128</v>
      </c>
      <c r="G18" s="2">
        <f>VLOOKUP($A:$A,'[1]May26- Sales'!$A:$Z,18,0)</f>
        <v>187.95</v>
      </c>
      <c r="H18" s="9"/>
      <c r="I18" s="9"/>
      <c r="J18" s="7"/>
      <c r="K18" s="7"/>
      <c r="L18" s="7"/>
      <c r="M18" s="7"/>
      <c r="N18" s="7"/>
      <c r="O18" s="8"/>
      <c r="P18" s="3">
        <f t="shared" si="2"/>
        <v>359.75</v>
      </c>
      <c r="Q18" s="3">
        <f t="shared" si="0"/>
        <v>357.25</v>
      </c>
      <c r="R18" s="3">
        <f t="shared" si="3"/>
        <v>2.5</v>
      </c>
      <c r="S18" s="19">
        <f>(SUMIF('[1]Expenes- Delivery Details'!$C:$C,A:A,'[1]Expenes- Delivery Details'!$E:$E))-AB18-AC18-AD18</f>
        <v>28.299999999999997</v>
      </c>
      <c r="T18" s="19">
        <f>SUMIF('[1]Expenes- Delivery Details'!$A:$A,$A18&amp;T$1,'[1]Expenes- Delivery Details'!$E:$E)</f>
        <v>0</v>
      </c>
      <c r="U18" s="19">
        <f>SUMIF('[1]Expenes- Delivery Details'!$A:$A,$A18&amp;U$1,'[1]Expenes- Delivery Details'!$E:$E)</f>
        <v>28.299999999999997</v>
      </c>
      <c r="V18" s="19">
        <f>SUMIF('[1]Expenes- Delivery Details'!$A:$A,$A18&amp;V$1,'[1]Expenes- Delivery Details'!$E:$E)</f>
        <v>0</v>
      </c>
      <c r="W18" s="19">
        <f>SUMIF('[1]Expenes- Delivery Details'!$A:$A,$A18&amp;W$1,'[1]Expenes- Delivery Details'!$E:$E)</f>
        <v>0</v>
      </c>
      <c r="X18" s="19">
        <f>SUMIF('[1]Expenes- Delivery Details'!$A:$A,$A18&amp;X$1,'[1]Expenes- Delivery Details'!$E:$E)</f>
        <v>0</v>
      </c>
      <c r="Y18" s="19">
        <f>SUMIF('[1]Expenes- Delivery Details'!$A:$A,$A18&amp;Y$1,'[1]Expenes- Delivery Details'!$E:$E)</f>
        <v>0</v>
      </c>
      <c r="Z18" s="19"/>
      <c r="AA18" s="19">
        <f t="shared" si="4"/>
        <v>28.299999999999997</v>
      </c>
      <c r="AB18" s="20">
        <f>SUMIF('[1]Expenes- Delivery Details'!$B:$B,$A18&amp;AB$1,'[1]Expenes- Delivery Details'!$E:$E)</f>
        <v>0</v>
      </c>
      <c r="AC18" s="20">
        <f>SUMIF('[1]Expenes- Delivery Details'!$B:$B,$A18&amp;AC$1,'[1]Expenes- Delivery Details'!$E:$E)</f>
        <v>0</v>
      </c>
      <c r="AD18" s="20">
        <f>SUMIF('[1]Expenes- Delivery Details'!$B:$B,$A18&amp;AD$1,'[1]Expenes- Delivery Details'!$E:$E)</f>
        <v>0</v>
      </c>
      <c r="AE18" s="20">
        <f>SUMIF('[1]Expenes- Delivery Details'!$B:$B,$A18&amp;AE$1,'[1]Expenes- Delivery Details'!$E:$E)</f>
        <v>0</v>
      </c>
      <c r="AF18" s="20"/>
      <c r="AG18" s="20"/>
      <c r="AH18" s="20"/>
      <c r="AI18" s="22"/>
      <c r="AJ18" s="21">
        <f t="shared" si="5"/>
        <v>28.299999999999997</v>
      </c>
      <c r="AK18" s="21">
        <f t="shared" si="1"/>
        <v>331.45</v>
      </c>
    </row>
    <row r="19" spans="1:37" ht="15.75" x14ac:dyDescent="0.25">
      <c r="A19" s="36">
        <v>46160</v>
      </c>
      <c r="B19" s="2">
        <f>VLOOKUP($A:$A,'[1]May26- Sales'!$A:$Z,3,0)</f>
        <v>149</v>
      </c>
      <c r="C19" s="2">
        <f>VLOOKUP($A:$A,'[1]May26- Sales'!$A:$Z,18,0)</f>
        <v>18.7</v>
      </c>
      <c r="D19" s="2">
        <f>VLOOKUP($A:$A,'[1]May26- Sales'!$A:$Z,8,0)</f>
        <v>1055.6500000000001</v>
      </c>
      <c r="E19" s="2">
        <f>VLOOKUP($A:$A,'[1]May26- Sales'!$A:$Z,12,0)</f>
        <v>0</v>
      </c>
      <c r="F19" s="2">
        <f>VLOOKUP($A:$A,'[1]May26- Sales'!$A:$Z,11,0)</f>
        <v>1163.6199999999999</v>
      </c>
      <c r="G19" s="2">
        <f>VLOOKUP($A:$A,'[1]May26- Sales'!$A:$Z,18,0)</f>
        <v>18.7</v>
      </c>
      <c r="H19" s="9"/>
      <c r="I19" s="9"/>
      <c r="J19" s="7"/>
      <c r="K19" s="7"/>
      <c r="L19" s="7"/>
      <c r="M19" s="7"/>
      <c r="N19" s="7"/>
      <c r="O19" s="8"/>
      <c r="P19" s="3">
        <f t="shared" si="2"/>
        <v>1331.32</v>
      </c>
      <c r="Q19" s="3">
        <f t="shared" si="0"/>
        <v>1223.3500000000001</v>
      </c>
      <c r="R19" s="3">
        <f t="shared" si="3"/>
        <v>107.9699999999998</v>
      </c>
      <c r="S19" s="19">
        <f>(SUMIF('[1]Expenes- Delivery Details'!$C:$C,A:A,'[1]Expenes- Delivery Details'!$E:$E))-AB19-AC19-AD19</f>
        <v>318.25</v>
      </c>
      <c r="T19" s="19">
        <f>SUMIF('[1]Expenes- Delivery Details'!$A:$A,$A19&amp;T$1,'[1]Expenes- Delivery Details'!$E:$E)</f>
        <v>311.35000000000002</v>
      </c>
      <c r="U19" s="19">
        <f>SUMIF('[1]Expenes- Delivery Details'!$A:$A,$A19&amp;U$1,'[1]Expenes- Delivery Details'!$E:$E)</f>
        <v>6.9</v>
      </c>
      <c r="V19" s="19">
        <f>SUMIF('[1]Expenes- Delivery Details'!$A:$A,$A19&amp;V$1,'[1]Expenes- Delivery Details'!$E:$E)</f>
        <v>0</v>
      </c>
      <c r="W19" s="19">
        <f>SUMIF('[1]Expenes- Delivery Details'!$A:$A,$A19&amp;W$1,'[1]Expenes- Delivery Details'!$E:$E)</f>
        <v>0</v>
      </c>
      <c r="X19" s="19">
        <f>SUMIF('[1]Expenes- Delivery Details'!$A:$A,$A19&amp;X$1,'[1]Expenes- Delivery Details'!$E:$E)</f>
        <v>0</v>
      </c>
      <c r="Y19" s="19">
        <f>SUMIF('[1]Expenes- Delivery Details'!$A:$A,$A19&amp;Y$1,'[1]Expenes- Delivery Details'!$E:$E)</f>
        <v>0</v>
      </c>
      <c r="Z19" s="19"/>
      <c r="AA19" s="19">
        <f t="shared" si="4"/>
        <v>318.25</v>
      </c>
      <c r="AB19" s="20">
        <f>SUMIF('[1]Expenes- Delivery Details'!$B:$B,$A19&amp;AB$1,'[1]Expenes- Delivery Details'!$E:$E)</f>
        <v>0</v>
      </c>
      <c r="AC19" s="20">
        <f>SUMIF('[1]Expenes- Delivery Details'!$B:$B,$A19&amp;AC$1,'[1]Expenes- Delivery Details'!$E:$E)</f>
        <v>0</v>
      </c>
      <c r="AD19" s="20">
        <f>SUMIF('[1]Expenes- Delivery Details'!$B:$B,$A19&amp;AD$1,'[1]Expenes- Delivery Details'!$E:$E)</f>
        <v>0</v>
      </c>
      <c r="AE19" s="20">
        <f>SUMIF('[1]Expenes- Delivery Details'!$B:$B,$A19&amp;AE$1,'[1]Expenes- Delivery Details'!$E:$E)</f>
        <v>0</v>
      </c>
      <c r="AF19" s="22"/>
      <c r="AG19" s="20"/>
      <c r="AH19" s="22"/>
      <c r="AI19" s="22"/>
      <c r="AJ19" s="21">
        <f t="shared" si="5"/>
        <v>318.25</v>
      </c>
      <c r="AK19" s="21">
        <f t="shared" si="1"/>
        <v>1013.0699999999999</v>
      </c>
    </row>
    <row r="20" spans="1:37" ht="15.75" x14ac:dyDescent="0.25">
      <c r="A20" s="36">
        <v>46161</v>
      </c>
      <c r="B20" s="2">
        <f>VLOOKUP($A:$A,'[1]May26- Sales'!$A:$Z,3,0)</f>
        <v>167.2</v>
      </c>
      <c r="C20" s="2">
        <f>VLOOKUP($A:$A,'[1]May26- Sales'!$A:$Z,18,0)</f>
        <v>369.4</v>
      </c>
      <c r="D20" s="2">
        <f>VLOOKUP($A:$A,'[1]May26- Sales'!$A:$Z,8,0)</f>
        <v>1210.9000000000001</v>
      </c>
      <c r="E20" s="2">
        <f>VLOOKUP($A:$A,'[1]May26- Sales'!$A:$Z,12,0)</f>
        <v>0</v>
      </c>
      <c r="F20" s="2">
        <f>VLOOKUP($A:$A,'[1]May26- Sales'!$A:$Z,11,0)</f>
        <v>1297.01</v>
      </c>
      <c r="G20" s="2">
        <f>VLOOKUP($A:$A,'[1]May26- Sales'!$A:$Z,18,0)</f>
        <v>369.4</v>
      </c>
      <c r="H20" s="9"/>
      <c r="I20" s="9"/>
      <c r="J20" s="7"/>
      <c r="K20" s="7"/>
      <c r="L20" s="7"/>
      <c r="M20" s="7"/>
      <c r="N20" s="7"/>
      <c r="O20" s="8"/>
      <c r="P20" s="3">
        <f t="shared" si="2"/>
        <v>1833.6100000000001</v>
      </c>
      <c r="Q20" s="3">
        <f t="shared" si="0"/>
        <v>1747.5</v>
      </c>
      <c r="R20" s="3">
        <f t="shared" si="3"/>
        <v>86.110000000000127</v>
      </c>
      <c r="S20" s="19">
        <f>(SUMIF('[1]Expenes- Delivery Details'!$C:$C,A:A,'[1]Expenes- Delivery Details'!$E:$E))-AB20-AC20-AD20</f>
        <v>307.20000000000005</v>
      </c>
      <c r="T20" s="19">
        <f>SUMIF('[1]Expenes- Delivery Details'!$A:$A,$A20&amp;T$1,'[1]Expenes- Delivery Details'!$E:$E)</f>
        <v>227.33</v>
      </c>
      <c r="U20" s="19">
        <f>SUMIF('[1]Expenes- Delivery Details'!$A:$A,$A20&amp;U$1,'[1]Expenes- Delivery Details'!$E:$E)</f>
        <v>79.87</v>
      </c>
      <c r="V20" s="19">
        <f>SUMIF('[1]Expenes- Delivery Details'!$A:$A,$A20&amp;V$1,'[1]Expenes- Delivery Details'!$E:$E)</f>
        <v>0</v>
      </c>
      <c r="W20" s="19">
        <f>SUMIF('[1]Expenes- Delivery Details'!$A:$A,$A20&amp;W$1,'[1]Expenes- Delivery Details'!$E:$E)</f>
        <v>0</v>
      </c>
      <c r="X20" s="19">
        <f>SUMIF('[1]Expenes- Delivery Details'!$A:$A,$A20&amp;X$1,'[1]Expenes- Delivery Details'!$E:$E)</f>
        <v>0</v>
      </c>
      <c r="Y20" s="19">
        <f>SUMIF('[1]Expenes- Delivery Details'!$A:$A,$A20&amp;Y$1,'[1]Expenes- Delivery Details'!$E:$E)</f>
        <v>0</v>
      </c>
      <c r="Z20" s="19"/>
      <c r="AA20" s="19">
        <f t="shared" si="4"/>
        <v>307.20000000000005</v>
      </c>
      <c r="AB20" s="20">
        <f>SUMIF('[1]Expenes- Delivery Details'!$B:$B,$A20&amp;AB$1,'[1]Expenes- Delivery Details'!$E:$E)</f>
        <v>0</v>
      </c>
      <c r="AC20" s="20">
        <f>SUMIF('[1]Expenes- Delivery Details'!$B:$B,$A20&amp;AC$1,'[1]Expenes- Delivery Details'!$E:$E)</f>
        <v>0</v>
      </c>
      <c r="AD20" s="20">
        <f>SUMIF('[1]Expenes- Delivery Details'!$B:$B,$A20&amp;AD$1,'[1]Expenes- Delivery Details'!$E:$E)</f>
        <v>0</v>
      </c>
      <c r="AE20" s="20">
        <f>SUMIF('[1]Expenes- Delivery Details'!$B:$B,$A20&amp;AE$1,'[1]Expenes- Delivery Details'!$E:$E)</f>
        <v>0</v>
      </c>
      <c r="AF20" s="20"/>
      <c r="AG20" s="20"/>
      <c r="AH20" s="20"/>
      <c r="AI20" s="22"/>
      <c r="AJ20" s="21">
        <f t="shared" si="5"/>
        <v>307.20000000000005</v>
      </c>
      <c r="AK20" s="21">
        <f t="shared" si="1"/>
        <v>1526.41</v>
      </c>
    </row>
    <row r="21" spans="1:37" ht="15.75" x14ac:dyDescent="0.25">
      <c r="A21" s="36">
        <v>46162</v>
      </c>
      <c r="B21" s="2">
        <f>VLOOKUP($A:$A,'[1]May26- Sales'!$A:$Z,3,0)</f>
        <v>160.6</v>
      </c>
      <c r="C21" s="2">
        <f>VLOOKUP($A:$A,'[1]May26- Sales'!$A:$Z,18,0)</f>
        <v>121.3</v>
      </c>
      <c r="D21" s="2">
        <f>VLOOKUP($A:$A,'[1]May26- Sales'!$A:$Z,8,0)</f>
        <v>973.35</v>
      </c>
      <c r="E21" s="2">
        <f>VLOOKUP($A:$A,'[1]May26- Sales'!$A:$Z,12,0)</f>
        <v>0</v>
      </c>
      <c r="F21" s="2">
        <f>VLOOKUP($A:$A,'[1]May26- Sales'!$A:$Z,11,0)</f>
        <v>1028.18</v>
      </c>
      <c r="G21" s="2">
        <f>VLOOKUP($A:$A,'[1]May26- Sales'!$A:$Z,18,0)</f>
        <v>121.3</v>
      </c>
      <c r="H21" s="9"/>
      <c r="I21" s="9"/>
      <c r="J21" s="7"/>
      <c r="K21" s="7"/>
      <c r="L21" s="7"/>
      <c r="M21" s="7"/>
      <c r="N21" s="7"/>
      <c r="O21" s="8"/>
      <c r="P21" s="3">
        <f t="shared" si="2"/>
        <v>1310.08</v>
      </c>
      <c r="Q21" s="3">
        <f t="shared" si="0"/>
        <v>1255.25</v>
      </c>
      <c r="R21" s="3">
        <f t="shared" si="3"/>
        <v>54.829999999999927</v>
      </c>
      <c r="S21" s="19">
        <f>(SUMIF('[1]Expenes- Delivery Details'!$C:$C,A:A,'[1]Expenes- Delivery Details'!$E:$E))-AB21-AC21-AD21</f>
        <v>102.08</v>
      </c>
      <c r="T21" s="19">
        <f>SUMIF('[1]Expenes- Delivery Details'!$A:$A,$A21&amp;T$1,'[1]Expenes- Delivery Details'!$E:$E)</f>
        <v>0</v>
      </c>
      <c r="U21" s="19">
        <f>SUMIF('[1]Expenes- Delivery Details'!$A:$A,$A21&amp;U$1,'[1]Expenes- Delivery Details'!$E:$E)</f>
        <v>102.08</v>
      </c>
      <c r="V21" s="19">
        <f>SUMIF('[1]Expenes- Delivery Details'!$A:$A,$A21&amp;V$1,'[1]Expenes- Delivery Details'!$E:$E)</f>
        <v>0</v>
      </c>
      <c r="W21" s="19">
        <f>SUMIF('[1]Expenes- Delivery Details'!$A:$A,$A21&amp;W$1,'[1]Expenes- Delivery Details'!$E:$E)</f>
        <v>0</v>
      </c>
      <c r="X21" s="19">
        <f>SUMIF('[1]Expenes- Delivery Details'!$A:$A,$A21&amp;X$1,'[1]Expenes- Delivery Details'!$E:$E)</f>
        <v>0</v>
      </c>
      <c r="Y21" s="19">
        <f>SUMIF('[1]Expenes- Delivery Details'!$A:$A,$A21&amp;Y$1,'[1]Expenes- Delivery Details'!$E:$E)</f>
        <v>0</v>
      </c>
      <c r="Z21" s="19"/>
      <c r="AA21" s="19">
        <f t="shared" si="4"/>
        <v>102.08</v>
      </c>
      <c r="AB21" s="20">
        <f>SUMIF('[1]Expenes- Delivery Details'!$B:$B,$A21&amp;AB$1,'[1]Expenes- Delivery Details'!$E:$E)</f>
        <v>0</v>
      </c>
      <c r="AC21" s="20">
        <f>SUMIF('[1]Expenes- Delivery Details'!$B:$B,$A21&amp;AC$1,'[1]Expenes- Delivery Details'!$E:$E)</f>
        <v>0</v>
      </c>
      <c r="AD21" s="20">
        <f>SUMIF('[1]Expenes- Delivery Details'!$B:$B,$A21&amp;AD$1,'[1]Expenes- Delivery Details'!$E:$E)</f>
        <v>0</v>
      </c>
      <c r="AE21" s="20">
        <f>SUMIF('[1]Expenes- Delivery Details'!$B:$B,$A21&amp;AE$1,'[1]Expenes- Delivery Details'!$E:$E)</f>
        <v>0</v>
      </c>
      <c r="AF21" s="20"/>
      <c r="AG21" s="22"/>
      <c r="AH21" s="22"/>
      <c r="AI21" s="20"/>
      <c r="AJ21" s="21">
        <f t="shared" si="5"/>
        <v>102.08</v>
      </c>
      <c r="AK21" s="21">
        <f t="shared" si="1"/>
        <v>1208</v>
      </c>
    </row>
    <row r="22" spans="1:37" ht="15.75" x14ac:dyDescent="0.25">
      <c r="A22" s="36">
        <v>46163</v>
      </c>
      <c r="B22" s="2">
        <f>VLOOKUP($A:$A,'[1]May26- Sales'!$A:$Z,3,0)</f>
        <v>246.3</v>
      </c>
      <c r="C22" s="2">
        <f>VLOOKUP($A:$A,'[1]May26- Sales'!$A:$Z,18,0)</f>
        <v>202.35</v>
      </c>
      <c r="D22" s="2">
        <f>VLOOKUP($A:$A,'[1]May26- Sales'!$A:$Z,8,0)</f>
        <v>1064</v>
      </c>
      <c r="E22" s="2">
        <f>VLOOKUP($A:$A,'[1]May26- Sales'!$A:$Z,12,0)</f>
        <v>0</v>
      </c>
      <c r="F22" s="2">
        <f>VLOOKUP($A:$A,'[1]May26- Sales'!$A:$Z,11,0)</f>
        <v>1495.8</v>
      </c>
      <c r="G22" s="2">
        <f>VLOOKUP($A:$A,'[1]May26- Sales'!$A:$Z,18,0)</f>
        <v>202.35</v>
      </c>
      <c r="H22" s="9"/>
      <c r="I22" s="9"/>
      <c r="J22" s="7"/>
      <c r="K22" s="7"/>
      <c r="L22" s="7"/>
      <c r="M22" s="7"/>
      <c r="N22" s="7"/>
      <c r="O22" s="8"/>
      <c r="P22" s="3">
        <f t="shared" si="2"/>
        <v>1944.4499999999998</v>
      </c>
      <c r="Q22" s="3">
        <f t="shared" si="0"/>
        <v>1512.65</v>
      </c>
      <c r="R22" s="3">
        <f t="shared" si="3"/>
        <v>431.79999999999973</v>
      </c>
      <c r="S22" s="19">
        <f>(SUMIF('[1]Expenes- Delivery Details'!$C:$C,A:A,'[1]Expenes- Delivery Details'!$E:$E))-AB22-AC22-AD22</f>
        <v>403.18</v>
      </c>
      <c r="T22" s="19">
        <f>SUMIF('[1]Expenes- Delivery Details'!$A:$A,$A22&amp;T$1,'[1]Expenes- Delivery Details'!$E:$E)</f>
        <v>196.2</v>
      </c>
      <c r="U22" s="19">
        <f>SUMIF('[1]Expenes- Delivery Details'!$A:$A,$A22&amp;U$1,'[1]Expenes- Delivery Details'!$E:$E)</f>
        <v>206.98</v>
      </c>
      <c r="V22" s="19">
        <f>SUMIF('[1]Expenes- Delivery Details'!$A:$A,$A22&amp;V$1,'[1]Expenes- Delivery Details'!$E:$E)</f>
        <v>0</v>
      </c>
      <c r="W22" s="19">
        <f>SUMIF('[1]Expenes- Delivery Details'!$A:$A,$A22&amp;W$1,'[1]Expenes- Delivery Details'!$E:$E)</f>
        <v>0</v>
      </c>
      <c r="X22" s="19">
        <f>SUMIF('[1]Expenes- Delivery Details'!$A:$A,$A22&amp;X$1,'[1]Expenes- Delivery Details'!$E:$E)</f>
        <v>0</v>
      </c>
      <c r="Y22" s="19">
        <f>SUMIF('[1]Expenes- Delivery Details'!$A:$A,$A22&amp;Y$1,'[1]Expenes- Delivery Details'!$E:$E)</f>
        <v>0</v>
      </c>
      <c r="Z22" s="19"/>
      <c r="AA22" s="19">
        <f t="shared" si="4"/>
        <v>403.17999999999995</v>
      </c>
      <c r="AB22" s="20">
        <f>SUMIF('[1]Expenes- Delivery Details'!$B:$B,$A22&amp;AB$1,'[1]Expenes- Delivery Details'!$E:$E)</f>
        <v>0</v>
      </c>
      <c r="AC22" s="20">
        <f>SUMIF('[1]Expenes- Delivery Details'!$B:$B,$A22&amp;AC$1,'[1]Expenes- Delivery Details'!$E:$E)</f>
        <v>0</v>
      </c>
      <c r="AD22" s="20">
        <f>SUMIF('[1]Expenes- Delivery Details'!$B:$B,$A22&amp;AD$1,'[1]Expenes- Delivery Details'!$E:$E)</f>
        <v>0</v>
      </c>
      <c r="AE22" s="20">
        <f>SUMIF('[1]Expenes- Delivery Details'!$B:$B,$A22&amp;AE$1,'[1]Expenes- Delivery Details'!$E:$E)</f>
        <v>0</v>
      </c>
      <c r="AF22" s="22"/>
      <c r="AG22" s="22"/>
      <c r="AH22" s="22"/>
      <c r="AI22" s="22"/>
      <c r="AJ22" s="21">
        <f t="shared" si="5"/>
        <v>403.18</v>
      </c>
      <c r="AK22" s="21">
        <f t="shared" si="1"/>
        <v>1541.2699999999998</v>
      </c>
    </row>
    <row r="23" spans="1:37" ht="15.75" x14ac:dyDescent="0.25">
      <c r="A23" s="36">
        <v>46164</v>
      </c>
      <c r="B23" s="2">
        <f>VLOOKUP($A:$A,'[1]May26- Sales'!$A:$Z,3,0)</f>
        <v>88.2</v>
      </c>
      <c r="C23" s="2">
        <f>VLOOKUP($A:$A,'[1]May26- Sales'!$A:$Z,18,0)</f>
        <v>36.200000000000003</v>
      </c>
      <c r="D23" s="2">
        <f>VLOOKUP($A:$A,'[1]May26- Sales'!$A:$Z,8,0)</f>
        <v>1437.35</v>
      </c>
      <c r="E23" s="2">
        <f>VLOOKUP($A:$A,'[1]May26- Sales'!$A:$Z,12,0)</f>
        <v>0</v>
      </c>
      <c r="F23" s="2">
        <f>VLOOKUP($A:$A,'[1]May26- Sales'!$A:$Z,11,0)</f>
        <v>1341.05</v>
      </c>
      <c r="G23" s="2">
        <f>VLOOKUP($A:$A,'[1]May26- Sales'!$A:$Z,18,0)</f>
        <v>36.200000000000003</v>
      </c>
      <c r="H23" s="9"/>
      <c r="I23" s="9"/>
      <c r="J23" s="7"/>
      <c r="K23" s="7"/>
      <c r="L23" s="7"/>
      <c r="M23" s="7"/>
      <c r="N23" s="7"/>
      <c r="O23" s="8"/>
      <c r="P23" s="3">
        <f t="shared" si="2"/>
        <v>1465.45</v>
      </c>
      <c r="Q23" s="3">
        <f t="shared" si="0"/>
        <v>1561.75</v>
      </c>
      <c r="R23" s="3">
        <f t="shared" si="3"/>
        <v>-96.299999999999955</v>
      </c>
      <c r="S23" s="19">
        <f>(SUMIF('[1]Expenes- Delivery Details'!$C:$C,A:A,'[1]Expenes- Delivery Details'!$E:$E))-AB23-AC23-AD23</f>
        <v>0</v>
      </c>
      <c r="T23" s="19">
        <f>SUMIF('[1]Expenes- Delivery Details'!$A:$A,$A23&amp;T$1,'[1]Expenes- Delivery Details'!$E:$E)</f>
        <v>0</v>
      </c>
      <c r="U23" s="19">
        <f>SUMIF('[1]Expenes- Delivery Details'!$A:$A,$A23&amp;U$1,'[1]Expenes- Delivery Details'!$E:$E)</f>
        <v>0</v>
      </c>
      <c r="V23" s="19">
        <f>SUMIF('[1]Expenes- Delivery Details'!$A:$A,$A23&amp;V$1,'[1]Expenes- Delivery Details'!$E:$E)</f>
        <v>0</v>
      </c>
      <c r="W23" s="19">
        <f>SUMIF('[1]Expenes- Delivery Details'!$A:$A,$A23&amp;W$1,'[1]Expenes- Delivery Details'!$E:$E)</f>
        <v>0</v>
      </c>
      <c r="X23" s="19">
        <f>SUMIF('[1]Expenes- Delivery Details'!$A:$A,$A23&amp;X$1,'[1]Expenes- Delivery Details'!$E:$E)</f>
        <v>0</v>
      </c>
      <c r="Y23" s="19">
        <f>SUMIF('[1]Expenes- Delivery Details'!$A:$A,$A23&amp;Y$1,'[1]Expenes- Delivery Details'!$E:$E)</f>
        <v>0</v>
      </c>
      <c r="Z23" s="19"/>
      <c r="AA23" s="19">
        <f t="shared" si="4"/>
        <v>0</v>
      </c>
      <c r="AB23" s="20">
        <f>SUMIF('[1]Expenes- Delivery Details'!$B:$B,$A23&amp;AB$1,'[1]Expenes- Delivery Details'!$E:$E)</f>
        <v>0</v>
      </c>
      <c r="AC23" s="20">
        <f>SUMIF('[1]Expenes- Delivery Details'!$B:$B,$A23&amp;AC$1,'[1]Expenes- Delivery Details'!$E:$E)</f>
        <v>0</v>
      </c>
      <c r="AD23" s="20">
        <f>SUMIF('[1]Expenes- Delivery Details'!$B:$B,$A23&amp;AD$1,'[1]Expenes- Delivery Details'!$E:$E)</f>
        <v>0</v>
      </c>
      <c r="AE23" s="20">
        <f>SUMIF('[1]Expenes- Delivery Details'!$B:$B,$A23&amp;AE$1,'[1]Expenes- Delivery Details'!$E:$E)</f>
        <v>0</v>
      </c>
      <c r="AF23" s="22"/>
      <c r="AG23" s="22"/>
      <c r="AH23" s="22"/>
      <c r="AI23" s="22"/>
      <c r="AJ23" s="21">
        <f t="shared" si="5"/>
        <v>0</v>
      </c>
      <c r="AK23" s="21">
        <f t="shared" si="1"/>
        <v>1465.45</v>
      </c>
    </row>
    <row r="24" spans="1:37" ht="15.75" x14ac:dyDescent="0.25">
      <c r="A24" s="36">
        <v>46165</v>
      </c>
      <c r="B24" s="2">
        <f>VLOOKUP($A:$A,'[1]May26- Sales'!$A:$Z,3,0)</f>
        <v>29.2</v>
      </c>
      <c r="C24" s="2">
        <f>VLOOKUP($A:$A,'[1]May26- Sales'!$A:$Z,18,0)</f>
        <v>43</v>
      </c>
      <c r="D24" s="2">
        <f>VLOOKUP($A:$A,'[1]May26- Sales'!$A:$Z,8,0)</f>
        <v>21.9</v>
      </c>
      <c r="E24" s="2">
        <f>VLOOKUP($A:$A,'[1]May26- Sales'!$A:$Z,12,0)</f>
        <v>0</v>
      </c>
      <c r="F24" s="2">
        <f>VLOOKUP($A:$A,'[1]May26- Sales'!$A:$Z,11,0)</f>
        <v>26.9</v>
      </c>
      <c r="G24" s="2">
        <f>VLOOKUP($A:$A,'[1]May26- Sales'!$A:$Z,18,0)</f>
        <v>43</v>
      </c>
      <c r="H24" s="9"/>
      <c r="I24" s="9"/>
      <c r="J24" s="7"/>
      <c r="K24" s="7"/>
      <c r="L24" s="7"/>
      <c r="M24" s="7"/>
      <c r="N24" s="7"/>
      <c r="O24" s="8"/>
      <c r="P24" s="3">
        <f t="shared" si="2"/>
        <v>99.1</v>
      </c>
      <c r="Q24" s="3">
        <f t="shared" si="0"/>
        <v>94.1</v>
      </c>
      <c r="R24" s="3">
        <f t="shared" si="3"/>
        <v>5</v>
      </c>
      <c r="S24" s="19">
        <f>(SUMIF('[1]Expenes- Delivery Details'!$C:$C,A:A,'[1]Expenes- Delivery Details'!$E:$E))-AB24-AC24-AD24</f>
        <v>757.54</v>
      </c>
      <c r="T24" s="19">
        <f>SUMIF('[1]Expenes- Delivery Details'!$A:$A,$A24&amp;T$1,'[1]Expenes- Delivery Details'!$E:$E)</f>
        <v>369.56</v>
      </c>
      <c r="U24" s="19">
        <f>SUMIF('[1]Expenes- Delivery Details'!$A:$A,$A24&amp;U$1,'[1]Expenes- Delivery Details'!$E:$E)</f>
        <v>387.97999999999996</v>
      </c>
      <c r="V24" s="19">
        <f>SUMIF('[1]Expenes- Delivery Details'!$A:$A,$A24&amp;V$1,'[1]Expenes- Delivery Details'!$E:$E)</f>
        <v>0</v>
      </c>
      <c r="W24" s="19">
        <f>SUMIF('[1]Expenes- Delivery Details'!$A:$A,$A24&amp;W$1,'[1]Expenes- Delivery Details'!$E:$E)</f>
        <v>0</v>
      </c>
      <c r="X24" s="19">
        <f>SUMIF('[1]Expenes- Delivery Details'!$A:$A,$A24&amp;X$1,'[1]Expenes- Delivery Details'!$E:$E)</f>
        <v>0</v>
      </c>
      <c r="Y24" s="19">
        <f>SUMIF('[1]Expenes- Delivery Details'!$A:$A,$A24&amp;Y$1,'[1]Expenes- Delivery Details'!$E:$E)</f>
        <v>0</v>
      </c>
      <c r="Z24" s="19"/>
      <c r="AA24" s="19">
        <f t="shared" si="4"/>
        <v>757.54</v>
      </c>
      <c r="AB24" s="20">
        <f>SUMIF('[1]Expenes- Delivery Details'!$B:$B,$A24&amp;AB$1,'[1]Expenes- Delivery Details'!$E:$E)</f>
        <v>0</v>
      </c>
      <c r="AC24" s="20">
        <f>SUMIF('[1]Expenes- Delivery Details'!$B:$B,$A24&amp;AC$1,'[1]Expenes- Delivery Details'!$E:$E)</f>
        <v>0</v>
      </c>
      <c r="AD24" s="20">
        <f>SUMIF('[1]Expenes- Delivery Details'!$B:$B,$A24&amp;AD$1,'[1]Expenes- Delivery Details'!$E:$E)</f>
        <v>0</v>
      </c>
      <c r="AE24" s="20">
        <f>SUMIF('[1]Expenes- Delivery Details'!$B:$B,$A24&amp;AE$1,'[1]Expenes- Delivery Details'!$E:$E)</f>
        <v>0</v>
      </c>
      <c r="AF24" s="20"/>
      <c r="AG24" s="20"/>
      <c r="AH24" s="20"/>
      <c r="AI24" s="20"/>
      <c r="AJ24" s="21">
        <f t="shared" si="5"/>
        <v>757.54</v>
      </c>
      <c r="AK24" s="21">
        <f t="shared" si="1"/>
        <v>-658.43999999999994</v>
      </c>
    </row>
    <row r="25" spans="1:37" ht="15.75" x14ac:dyDescent="0.25">
      <c r="A25" s="36">
        <v>46166</v>
      </c>
      <c r="B25" s="2">
        <f>VLOOKUP($A:$A,'[1]May26- Sales'!$A:$Z,3,0)</f>
        <v>17.5</v>
      </c>
      <c r="C25" s="2">
        <f>VLOOKUP($A:$A,'[1]May26- Sales'!$A:$Z,18,0)</f>
        <v>147.30000000000001</v>
      </c>
      <c r="D25" s="2">
        <f>VLOOKUP($A:$A,'[1]May26- Sales'!$A:$Z,8,0)</f>
        <v>247.15</v>
      </c>
      <c r="E25" s="2">
        <f>VLOOKUP($A:$A,'[1]May26- Sales'!$A:$Z,12,0)</f>
        <v>0</v>
      </c>
      <c r="F25" s="2">
        <f>VLOOKUP($A:$A,'[1]May26- Sales'!$A:$Z,11,0)</f>
        <v>263.95</v>
      </c>
      <c r="G25" s="2">
        <f>VLOOKUP($A:$A,'[1]May26- Sales'!$A:$Z,18,0)</f>
        <v>147.30000000000001</v>
      </c>
      <c r="H25" s="9"/>
      <c r="I25" s="9"/>
      <c r="J25" s="7"/>
      <c r="K25" s="7"/>
      <c r="L25" s="7"/>
      <c r="M25" s="7"/>
      <c r="N25" s="7"/>
      <c r="O25" s="8"/>
      <c r="P25" s="3">
        <f t="shared" si="2"/>
        <v>428.75</v>
      </c>
      <c r="Q25" s="3">
        <f t="shared" si="0"/>
        <v>411.95000000000005</v>
      </c>
      <c r="R25" s="3">
        <f t="shared" si="3"/>
        <v>16.799999999999955</v>
      </c>
      <c r="S25" s="19">
        <f>(SUMIF('[1]Expenes- Delivery Details'!$C:$C,A:A,'[1]Expenes- Delivery Details'!$E:$E))-AB25-AC25-AD25</f>
        <v>26.05</v>
      </c>
      <c r="T25" s="19">
        <f>SUMIF('[1]Expenes- Delivery Details'!$A:$A,$A25&amp;T$1,'[1]Expenes- Delivery Details'!$E:$E)</f>
        <v>0</v>
      </c>
      <c r="U25" s="19">
        <f>SUMIF('[1]Expenes- Delivery Details'!$A:$A,$A25&amp;U$1,'[1]Expenes- Delivery Details'!$E:$E)</f>
        <v>26.05</v>
      </c>
      <c r="V25" s="19">
        <f>SUMIF('[1]Expenes- Delivery Details'!$A:$A,$A25&amp;V$1,'[1]Expenes- Delivery Details'!$E:$E)</f>
        <v>0</v>
      </c>
      <c r="W25" s="19">
        <f>SUMIF('[1]Expenes- Delivery Details'!$A:$A,$A25&amp;W$1,'[1]Expenes- Delivery Details'!$E:$E)</f>
        <v>0</v>
      </c>
      <c r="X25" s="19">
        <f>SUMIF('[1]Expenes- Delivery Details'!$A:$A,$A25&amp;X$1,'[1]Expenes- Delivery Details'!$E:$E)</f>
        <v>0</v>
      </c>
      <c r="Y25" s="19">
        <f>SUMIF('[1]Expenes- Delivery Details'!$A:$A,$A25&amp;Y$1,'[1]Expenes- Delivery Details'!$E:$E)</f>
        <v>0</v>
      </c>
      <c r="Z25" s="19"/>
      <c r="AA25" s="19">
        <f t="shared" si="4"/>
        <v>26.05</v>
      </c>
      <c r="AB25" s="20">
        <f>SUMIF('[1]Expenes- Delivery Details'!$B:$B,$A25&amp;AB$1,'[1]Expenes- Delivery Details'!$E:$E)</f>
        <v>0</v>
      </c>
      <c r="AC25" s="20">
        <f>SUMIF('[1]Expenes- Delivery Details'!$B:$B,$A25&amp;AC$1,'[1]Expenes- Delivery Details'!$E:$E)</f>
        <v>0</v>
      </c>
      <c r="AD25" s="20">
        <f>SUMIF('[1]Expenes- Delivery Details'!$B:$B,$A25&amp;AD$1,'[1]Expenes- Delivery Details'!$E:$E)</f>
        <v>0</v>
      </c>
      <c r="AE25" s="20">
        <f>SUMIF('[1]Expenes- Delivery Details'!$B:$B,$A25&amp;AE$1,'[1]Expenes- Delivery Details'!$E:$E)</f>
        <v>0</v>
      </c>
      <c r="AF25" s="22"/>
      <c r="AG25" s="20"/>
      <c r="AH25" s="20"/>
      <c r="AI25" s="20"/>
      <c r="AJ25" s="21">
        <f t="shared" si="5"/>
        <v>26.05</v>
      </c>
      <c r="AK25" s="21">
        <f t="shared" si="1"/>
        <v>402.7</v>
      </c>
    </row>
    <row r="26" spans="1:37" ht="15.75" x14ac:dyDescent="0.25">
      <c r="A26" s="36">
        <v>46167</v>
      </c>
      <c r="B26" s="2">
        <f>VLOOKUP($A:$A,'[1]May26- Sales'!$A:$Z,3,0)</f>
        <v>247.6</v>
      </c>
      <c r="C26" s="2">
        <f>VLOOKUP($A:$A,'[1]May26- Sales'!$A:$Z,18,0)</f>
        <v>261</v>
      </c>
      <c r="D26" s="2">
        <f>VLOOKUP($A:$A,'[1]May26- Sales'!$A:$Z,8,0)</f>
        <v>1112.2</v>
      </c>
      <c r="E26" s="2">
        <f>VLOOKUP($A:$A,'[1]May26- Sales'!$A:$Z,12,0)</f>
        <v>0</v>
      </c>
      <c r="F26" s="2">
        <f>VLOOKUP($A:$A,'[1]May26- Sales'!$A:$Z,11,0)</f>
        <v>1170.9000000000001</v>
      </c>
      <c r="G26" s="2">
        <f>VLOOKUP($A:$A,'[1]May26- Sales'!$A:$Z,18,0)</f>
        <v>261</v>
      </c>
      <c r="H26" s="9"/>
      <c r="I26" s="9"/>
      <c r="J26" s="7"/>
      <c r="K26" s="7"/>
      <c r="L26" s="7"/>
      <c r="M26" s="7"/>
      <c r="N26" s="7"/>
      <c r="O26" s="8"/>
      <c r="P26" s="3">
        <f t="shared" si="2"/>
        <v>1679.5</v>
      </c>
      <c r="Q26" s="3">
        <f t="shared" si="0"/>
        <v>1620.8000000000002</v>
      </c>
      <c r="R26" s="3">
        <f t="shared" si="3"/>
        <v>58.699999999999818</v>
      </c>
      <c r="S26" s="19">
        <f>(SUMIF('[1]Expenes- Delivery Details'!$C:$C,A:A,'[1]Expenes- Delivery Details'!$E:$E))-AB26-AC26-AD26</f>
        <v>766.11</v>
      </c>
      <c r="T26" s="19">
        <f>SUMIF('[1]Expenes- Delivery Details'!$A:$A,$A26&amp;T$1,'[1]Expenes- Delivery Details'!$E:$E)</f>
        <v>657.71</v>
      </c>
      <c r="U26" s="19">
        <f>SUMIF('[1]Expenes- Delivery Details'!$A:$A,$A26&amp;U$1,'[1]Expenes- Delivery Details'!$E:$E)</f>
        <v>108.4</v>
      </c>
      <c r="V26" s="19">
        <f>SUMIF('[1]Expenes- Delivery Details'!$A:$A,$A26&amp;V$1,'[1]Expenes- Delivery Details'!$E:$E)</f>
        <v>0</v>
      </c>
      <c r="W26" s="19">
        <f>SUMIF('[1]Expenes- Delivery Details'!$A:$A,$A26&amp;W$1,'[1]Expenes- Delivery Details'!$E:$E)</f>
        <v>0</v>
      </c>
      <c r="X26" s="19">
        <f>SUMIF('[1]Expenes- Delivery Details'!$A:$A,$A26&amp;X$1,'[1]Expenes- Delivery Details'!$E:$E)</f>
        <v>0</v>
      </c>
      <c r="Y26" s="19">
        <f>SUMIF('[1]Expenes- Delivery Details'!$A:$A,$A26&amp;Y$1,'[1]Expenes- Delivery Details'!$E:$E)</f>
        <v>0</v>
      </c>
      <c r="Z26" s="19"/>
      <c r="AA26" s="19">
        <f t="shared" si="4"/>
        <v>766.11</v>
      </c>
      <c r="AB26" s="20">
        <f>SUMIF('[1]Expenes- Delivery Details'!$B:$B,$A26&amp;AB$1,'[1]Expenes- Delivery Details'!$E:$E)</f>
        <v>0</v>
      </c>
      <c r="AC26" s="20">
        <f>SUMIF('[1]Expenes- Delivery Details'!$B:$B,$A26&amp;AC$1,'[1]Expenes- Delivery Details'!$E:$E)</f>
        <v>0</v>
      </c>
      <c r="AD26" s="20">
        <f>SUMIF('[1]Expenes- Delivery Details'!$B:$B,$A26&amp;AD$1,'[1]Expenes- Delivery Details'!$E:$E)</f>
        <v>0</v>
      </c>
      <c r="AE26" s="20">
        <f>SUMIF('[1]Expenes- Delivery Details'!$B:$B,$A26&amp;AE$1,'[1]Expenes- Delivery Details'!$E:$E)</f>
        <v>95</v>
      </c>
      <c r="AF26" s="22"/>
      <c r="AG26" s="20"/>
      <c r="AH26" s="20"/>
      <c r="AI26" s="20"/>
      <c r="AJ26" s="21">
        <f t="shared" si="5"/>
        <v>766.11</v>
      </c>
      <c r="AK26" s="21">
        <f t="shared" si="1"/>
        <v>913.39</v>
      </c>
    </row>
    <row r="27" spans="1:37" ht="15.75" x14ac:dyDescent="0.25">
      <c r="A27" s="36">
        <v>46168</v>
      </c>
      <c r="B27" s="2">
        <f>VLOOKUP($A:$A,'[1]May26- Sales'!$A:$Z,3,0)</f>
        <v>126.9</v>
      </c>
      <c r="C27" s="2">
        <f>VLOOKUP($A:$A,'[1]May26- Sales'!$A:$Z,18,0)</f>
        <v>246.6</v>
      </c>
      <c r="D27" s="2">
        <f>VLOOKUP($A:$A,'[1]May26- Sales'!$A:$Z,8,0)</f>
        <v>1127.0999999999999</v>
      </c>
      <c r="E27" s="2">
        <f>VLOOKUP($A:$A,'[1]May26- Sales'!$A:$Z,12,0)</f>
        <v>0</v>
      </c>
      <c r="F27" s="2">
        <f>VLOOKUP($A:$A,'[1]May26- Sales'!$A:$Z,11,0)</f>
        <v>1340</v>
      </c>
      <c r="G27" s="2">
        <f>VLOOKUP($A:$A,'[1]May26- Sales'!$A:$Z,18,0)</f>
        <v>246.6</v>
      </c>
      <c r="H27" s="9"/>
      <c r="I27" s="9"/>
      <c r="J27" s="7"/>
      <c r="K27" s="7"/>
      <c r="L27" s="7"/>
      <c r="M27" s="7"/>
      <c r="N27" s="7"/>
      <c r="O27" s="8"/>
      <c r="P27" s="3">
        <f t="shared" si="2"/>
        <v>1713.5</v>
      </c>
      <c r="Q27" s="3">
        <f t="shared" si="0"/>
        <v>1500.6</v>
      </c>
      <c r="R27" s="3">
        <f t="shared" si="3"/>
        <v>212.90000000000009</v>
      </c>
      <c r="S27" s="19">
        <f>(SUMIF('[1]Expenes- Delivery Details'!$C:$C,A:A,'[1]Expenes- Delivery Details'!$E:$E))-AB27-AC27-AD27</f>
        <v>175.69</v>
      </c>
      <c r="T27" s="19">
        <f>SUMIF('[1]Expenes- Delivery Details'!$A:$A,$A27&amp;T$1,'[1]Expenes- Delivery Details'!$E:$E)</f>
        <v>0</v>
      </c>
      <c r="U27" s="19">
        <f>SUMIF('[1]Expenes- Delivery Details'!$A:$A,$A27&amp;U$1,'[1]Expenes- Delivery Details'!$E:$E)</f>
        <v>175.69</v>
      </c>
      <c r="V27" s="19">
        <f>SUMIF('[1]Expenes- Delivery Details'!$A:$A,$A27&amp;V$1,'[1]Expenes- Delivery Details'!$E:$E)</f>
        <v>0</v>
      </c>
      <c r="W27" s="19">
        <f>SUMIF('[1]Expenes- Delivery Details'!$A:$A,$A27&amp;W$1,'[1]Expenes- Delivery Details'!$E:$E)</f>
        <v>0</v>
      </c>
      <c r="X27" s="19">
        <f>SUMIF('[1]Expenes- Delivery Details'!$A:$A,$A27&amp;X$1,'[1]Expenes- Delivery Details'!$E:$E)</f>
        <v>0</v>
      </c>
      <c r="Y27" s="19">
        <f>SUMIF('[1]Expenes- Delivery Details'!$A:$A,$A27&amp;Y$1,'[1]Expenes- Delivery Details'!$E:$E)</f>
        <v>0</v>
      </c>
      <c r="Z27" s="19"/>
      <c r="AA27" s="19">
        <f t="shared" si="4"/>
        <v>175.69</v>
      </c>
      <c r="AB27" s="20">
        <f>SUMIF('[1]Expenes- Delivery Details'!$B:$B,$A27&amp;AB$1,'[1]Expenes- Delivery Details'!$E:$E)</f>
        <v>0</v>
      </c>
      <c r="AC27" s="20">
        <f>SUMIF('[1]Expenes- Delivery Details'!$B:$B,$A27&amp;AC$1,'[1]Expenes- Delivery Details'!$E:$E)</f>
        <v>0</v>
      </c>
      <c r="AD27" s="20">
        <f>SUMIF('[1]Expenes- Delivery Details'!$B:$B,$A27&amp;AD$1,'[1]Expenes- Delivery Details'!$E:$E)</f>
        <v>0</v>
      </c>
      <c r="AE27" s="20">
        <f>SUMIF('[1]Expenes- Delivery Details'!$B:$B,$A27&amp;AE$1,'[1]Expenes- Delivery Details'!$E:$E)</f>
        <v>0</v>
      </c>
      <c r="AF27" s="22"/>
      <c r="AG27" s="20"/>
      <c r="AH27" s="20"/>
      <c r="AI27" s="20"/>
      <c r="AJ27" s="21">
        <f t="shared" si="5"/>
        <v>175.69</v>
      </c>
      <c r="AK27" s="21">
        <f t="shared" si="1"/>
        <v>1537.81</v>
      </c>
    </row>
    <row r="28" spans="1:37" ht="15.75" x14ac:dyDescent="0.25">
      <c r="A28" s="36">
        <v>46169</v>
      </c>
      <c r="B28" s="2">
        <f>VLOOKUP($A:$A,'[1]May26- Sales'!$A:$Z,3,0)</f>
        <v>0</v>
      </c>
      <c r="C28" s="2">
        <f>VLOOKUP($A:$A,'[1]May26- Sales'!$A:$Z,18,0)</f>
        <v>0</v>
      </c>
      <c r="D28" s="2">
        <f>VLOOKUP($A:$A,'[1]May26- Sales'!$A:$Z,8,0)</f>
        <v>0</v>
      </c>
      <c r="E28" s="2">
        <f>VLOOKUP($A:$A,'[1]May26- Sales'!$A:$Z,12,0)</f>
        <v>0</v>
      </c>
      <c r="F28" s="2">
        <f>VLOOKUP($A:$A,'[1]May26- Sales'!$A:$Z,11,0)</f>
        <v>0</v>
      </c>
      <c r="G28" s="2">
        <f>VLOOKUP($A:$A,'[1]May26- Sales'!$A:$Z,18,0)</f>
        <v>0</v>
      </c>
      <c r="H28" s="9"/>
      <c r="I28" s="9"/>
      <c r="J28" s="9"/>
      <c r="K28" s="9"/>
      <c r="L28" s="9"/>
      <c r="M28" s="9"/>
      <c r="N28" s="9"/>
      <c r="O28" s="9"/>
      <c r="P28" s="3">
        <f t="shared" si="2"/>
        <v>0</v>
      </c>
      <c r="Q28" s="3">
        <f t="shared" si="0"/>
        <v>0</v>
      </c>
      <c r="R28" s="3">
        <f t="shared" si="3"/>
        <v>0</v>
      </c>
      <c r="S28" s="19">
        <f>(SUMIF('[1]Expenes- Delivery Details'!$C:$C,A:A,'[1]Expenes- Delivery Details'!$E:$E))-AB28-AC28-AD28</f>
        <v>0</v>
      </c>
      <c r="T28" s="19">
        <f>SUMIF('[1]Expenes- Delivery Details'!$A:$A,$A28&amp;T$1,'[1]Expenes- Delivery Details'!$E:$E)</f>
        <v>0</v>
      </c>
      <c r="U28" s="19">
        <f>SUMIF('[1]Expenes- Delivery Details'!$A:$A,$A28&amp;U$1,'[1]Expenes- Delivery Details'!$E:$E)</f>
        <v>0</v>
      </c>
      <c r="V28" s="19">
        <f>SUMIF('[1]Expenes- Delivery Details'!$A:$A,$A28&amp;V$1,'[1]Expenes- Delivery Details'!$E:$E)</f>
        <v>0</v>
      </c>
      <c r="W28" s="19">
        <f>SUMIF('[1]Expenes- Delivery Details'!$A:$A,$A28&amp;W$1,'[1]Expenes- Delivery Details'!$E:$E)</f>
        <v>0</v>
      </c>
      <c r="X28" s="19">
        <f>SUMIF('[1]Expenes- Delivery Details'!$A:$A,$A28&amp;X$1,'[1]Expenes- Delivery Details'!$E:$E)</f>
        <v>0</v>
      </c>
      <c r="Y28" s="19">
        <f>SUMIF('[1]Expenes- Delivery Details'!$A:$A,$A28&amp;Y$1,'[1]Expenes- Delivery Details'!$E:$E)</f>
        <v>0</v>
      </c>
      <c r="Z28" s="19"/>
      <c r="AA28" s="19">
        <f t="shared" si="4"/>
        <v>0</v>
      </c>
      <c r="AB28" s="20">
        <f>SUMIF('[1]Expenes- Delivery Details'!$B:$B,$A28&amp;AB$1,'[1]Expenes- Delivery Details'!$E:$E)</f>
        <v>0</v>
      </c>
      <c r="AC28" s="20">
        <f>SUMIF('[1]Expenes- Delivery Details'!$B:$B,$A28&amp;AC$1,'[1]Expenes- Delivery Details'!$E:$E)</f>
        <v>0</v>
      </c>
      <c r="AD28" s="20">
        <f>SUMIF('[1]Expenes- Delivery Details'!$B:$B,$A28&amp;AD$1,'[1]Expenes- Delivery Details'!$E:$E)</f>
        <v>0</v>
      </c>
      <c r="AE28" s="20">
        <f>SUMIF('[1]Expenes- Delivery Details'!$B:$B,$A28&amp;AE$1,'[1]Expenes- Delivery Details'!$E:$E)</f>
        <v>0</v>
      </c>
      <c r="AF28" s="20"/>
      <c r="AG28" s="22"/>
      <c r="AH28" s="22"/>
      <c r="AI28" s="22"/>
      <c r="AJ28" s="21">
        <f t="shared" si="5"/>
        <v>0</v>
      </c>
      <c r="AK28" s="21">
        <f t="shared" si="1"/>
        <v>0</v>
      </c>
    </row>
    <row r="29" spans="1:37" ht="15.75" x14ac:dyDescent="0.25">
      <c r="A29" s="36">
        <v>46170</v>
      </c>
      <c r="B29" s="2">
        <f>VLOOKUP($A:$A,'[1]May26- Sales'!$A:$Z,3,0)</f>
        <v>131.80000000000001</v>
      </c>
      <c r="C29" s="2">
        <f>VLOOKUP($A:$A,'[1]May26- Sales'!$A:$Z,18,0)</f>
        <v>168.3</v>
      </c>
      <c r="D29" s="2">
        <f>VLOOKUP($A:$A,'[1]May26- Sales'!$A:$Z,8,0)</f>
        <v>1178.45</v>
      </c>
      <c r="E29" s="2">
        <f>VLOOKUP($A:$A,'[1]May26- Sales'!$A:$Z,12,0)</f>
        <v>0</v>
      </c>
      <c r="F29" s="2">
        <f>VLOOKUP($A:$A,'[1]May26- Sales'!$A:$Z,11,0)</f>
        <v>1247.74</v>
      </c>
      <c r="G29" s="2">
        <f>VLOOKUP($A:$A,'[1]May26- Sales'!$A:$Z,18,0)</f>
        <v>168.3</v>
      </c>
      <c r="H29" s="9"/>
      <c r="I29" s="9"/>
      <c r="J29" s="7"/>
      <c r="K29" s="7"/>
      <c r="L29" s="7"/>
      <c r="M29" s="7"/>
      <c r="N29" s="7"/>
      <c r="O29" s="8"/>
      <c r="P29" s="3">
        <f t="shared" si="2"/>
        <v>1547.84</v>
      </c>
      <c r="Q29" s="3">
        <f t="shared" si="0"/>
        <v>1478.5500000000002</v>
      </c>
      <c r="R29" s="3">
        <f t="shared" si="3"/>
        <v>69.289999999999736</v>
      </c>
      <c r="S29" s="19">
        <f>(SUMIF('[1]Expenes- Delivery Details'!$C:$C,A:A,'[1]Expenes- Delivery Details'!$E:$E))-AB29-AC29-AD29</f>
        <v>2742.81</v>
      </c>
      <c r="T29" s="19">
        <f>SUMIF('[1]Expenes- Delivery Details'!$A:$A,$A29&amp;T$1,'[1]Expenes- Delivery Details'!$E:$E)</f>
        <v>2185</v>
      </c>
      <c r="U29" s="19">
        <f>SUMIF('[1]Expenes- Delivery Details'!$A:$A,$A29&amp;U$1,'[1]Expenes- Delivery Details'!$E:$E)</f>
        <v>1057.81</v>
      </c>
      <c r="V29" s="19">
        <f>SUMIF('[1]Expenes- Delivery Details'!$A:$A,$A29&amp;V$1,'[1]Expenes- Delivery Details'!$E:$E)</f>
        <v>0</v>
      </c>
      <c r="W29" s="19">
        <f>SUMIF('[1]Expenes- Delivery Details'!$A:$A,$A29&amp;W$1,'[1]Expenes- Delivery Details'!$E:$E)</f>
        <v>0</v>
      </c>
      <c r="X29" s="19">
        <f>SUMIF('[1]Expenes- Delivery Details'!$A:$A,$A29&amp;X$1,'[1]Expenes- Delivery Details'!$E:$E)</f>
        <v>0</v>
      </c>
      <c r="Y29" s="19">
        <f>SUMIF('[1]Expenes- Delivery Details'!$A:$A,$A29&amp;Y$1,'[1]Expenes- Delivery Details'!$E:$E)</f>
        <v>0</v>
      </c>
      <c r="Z29" s="19"/>
      <c r="AA29" s="19">
        <f t="shared" si="4"/>
        <v>3242.81</v>
      </c>
      <c r="AB29" s="20">
        <f>SUMIF('[1]Expenes- Delivery Details'!$B:$B,$A29&amp;AB$1,'[1]Expenes- Delivery Details'!$E:$E)</f>
        <v>500</v>
      </c>
      <c r="AC29" s="20">
        <f>SUMIF('[1]Expenes- Delivery Details'!$B:$B,$A29&amp;AC$1,'[1]Expenes- Delivery Details'!$E:$E)</f>
        <v>0</v>
      </c>
      <c r="AD29" s="20">
        <f>SUMIF('[1]Expenes- Delivery Details'!$B:$B,$A29&amp;AD$1,'[1]Expenes- Delivery Details'!$E:$E)</f>
        <v>0</v>
      </c>
      <c r="AE29" s="20">
        <f>SUMIF('[1]Expenes- Delivery Details'!$B:$B,$A29&amp;AE$1,'[1]Expenes- Delivery Details'!$E:$E)</f>
        <v>185</v>
      </c>
      <c r="AF29" s="22"/>
      <c r="AG29" s="22"/>
      <c r="AH29" s="20"/>
      <c r="AI29" s="22"/>
      <c r="AJ29" s="21">
        <f t="shared" si="5"/>
        <v>3242.81</v>
      </c>
      <c r="AK29" s="21">
        <f t="shared" si="1"/>
        <v>-1694.97</v>
      </c>
    </row>
    <row r="30" spans="1:37" ht="15.75" x14ac:dyDescent="0.25">
      <c r="A30" s="36">
        <v>46171</v>
      </c>
      <c r="B30" s="2">
        <f>VLOOKUP($A:$A,'[1]May26- Sales'!$A:$Z,3,0)</f>
        <v>129.6</v>
      </c>
      <c r="C30" s="2">
        <f>VLOOKUP($A:$A,'[1]May26- Sales'!$A:$Z,18,0)</f>
        <v>670.55</v>
      </c>
      <c r="D30" s="2">
        <f>VLOOKUP($A:$A,'[1]May26- Sales'!$A:$Z,8,0)</f>
        <v>1055.25</v>
      </c>
      <c r="E30" s="2">
        <f>VLOOKUP($A:$A,'[1]May26- Sales'!$A:$Z,12,0)</f>
        <v>0</v>
      </c>
      <c r="F30" s="2">
        <f>VLOOKUP($A:$A,'[1]May26- Sales'!$A:$Z,11,0)</f>
        <v>1138</v>
      </c>
      <c r="G30" s="2">
        <f>VLOOKUP($A:$A,'[1]May26- Sales'!$A:$Z,18,0)</f>
        <v>670.55</v>
      </c>
      <c r="H30" s="9"/>
      <c r="I30" s="9"/>
      <c r="J30" s="7"/>
      <c r="K30" s="7"/>
      <c r="L30" s="7"/>
      <c r="M30" s="7"/>
      <c r="N30" s="7"/>
      <c r="O30" s="8"/>
      <c r="P30" s="3">
        <f t="shared" si="2"/>
        <v>1938.1499999999999</v>
      </c>
      <c r="Q30" s="3">
        <f t="shared" si="0"/>
        <v>1855.4</v>
      </c>
      <c r="R30" s="3">
        <f t="shared" si="3"/>
        <v>82.749999999999773</v>
      </c>
      <c r="S30" s="19">
        <f>(SUMIF('[1]Expenes- Delivery Details'!$C:$C,A:A,'[1]Expenes- Delivery Details'!$E:$E))-AB30-AC30-AD30</f>
        <v>504.81</v>
      </c>
      <c r="T30" s="19">
        <f>SUMIF('[1]Expenes- Delivery Details'!$A:$A,$A30&amp;T$1,'[1]Expenes- Delivery Details'!$E:$E)</f>
        <v>0</v>
      </c>
      <c r="U30" s="19">
        <f>SUMIF('[1]Expenes- Delivery Details'!$A:$A,$A30&amp;U$1,'[1]Expenes- Delivery Details'!$E:$E)</f>
        <v>504.81</v>
      </c>
      <c r="V30" s="19">
        <f>SUMIF('[1]Expenes- Delivery Details'!$A:$A,$A30&amp;V$1,'[1]Expenes- Delivery Details'!$E:$E)</f>
        <v>0</v>
      </c>
      <c r="W30" s="19">
        <f>SUMIF('[1]Expenes- Delivery Details'!$A:$A,$A30&amp;W$1,'[1]Expenes- Delivery Details'!$E:$E)</f>
        <v>0</v>
      </c>
      <c r="X30" s="19">
        <f>SUMIF('[1]Expenes- Delivery Details'!$A:$A,$A30&amp;X$1,'[1]Expenes- Delivery Details'!$E:$E)</f>
        <v>0</v>
      </c>
      <c r="Y30" s="19">
        <f>SUMIF('[1]Expenes- Delivery Details'!$A:$A,$A30&amp;Y$1,'[1]Expenes- Delivery Details'!$E:$E)</f>
        <v>0</v>
      </c>
      <c r="Z30" s="19"/>
      <c r="AA30" s="19">
        <f t="shared" si="4"/>
        <v>504.81</v>
      </c>
      <c r="AB30" s="20">
        <f>SUMIF('[1]Expenes- Delivery Details'!$B:$B,$A30&amp;AB$1,'[1]Expenes- Delivery Details'!$E:$E)</f>
        <v>0</v>
      </c>
      <c r="AC30" s="20">
        <f>SUMIF('[1]Expenes- Delivery Details'!$B:$B,$A30&amp;AC$1,'[1]Expenes- Delivery Details'!$E:$E)</f>
        <v>0</v>
      </c>
      <c r="AD30" s="20">
        <f>SUMIF('[1]Expenes- Delivery Details'!$B:$B,$A30&amp;AD$1,'[1]Expenes- Delivery Details'!$E:$E)</f>
        <v>0</v>
      </c>
      <c r="AE30" s="20">
        <f>SUMIF('[1]Expenes- Delivery Details'!$B:$B,$A30&amp;AE$1,'[1]Expenes- Delivery Details'!$E:$E)</f>
        <v>0</v>
      </c>
      <c r="AF30" s="20"/>
      <c r="AG30" s="22"/>
      <c r="AH30" s="22"/>
      <c r="AI30" s="22"/>
      <c r="AJ30" s="21">
        <f t="shared" si="5"/>
        <v>504.81</v>
      </c>
      <c r="AK30" s="21">
        <f t="shared" si="1"/>
        <v>1433.34</v>
      </c>
    </row>
    <row r="31" spans="1:37" ht="15.75" x14ac:dyDescent="0.25">
      <c r="A31" s="36">
        <v>46172</v>
      </c>
      <c r="B31" s="2">
        <f>VLOOKUP($A:$A,'[1]May26- Sales'!$A:$Z,3,0)</f>
        <v>18.899999999999999</v>
      </c>
      <c r="C31" s="2">
        <f>VLOOKUP($A:$A,'[1]May26- Sales'!$A:$Z,18,0)</f>
        <v>0</v>
      </c>
      <c r="D31" s="2">
        <f>VLOOKUP($A:$A,'[1]May26- Sales'!$A:$Z,8,0)</f>
        <v>543.29999999999995</v>
      </c>
      <c r="E31" s="2">
        <f>VLOOKUP($A:$A,'[1]May26- Sales'!$A:$Z,12,0)</f>
        <v>0</v>
      </c>
      <c r="F31" s="2">
        <f>VLOOKUP($A:$A,'[1]May26- Sales'!$A:$Z,11,0)</f>
        <v>211.9</v>
      </c>
      <c r="G31" s="2">
        <f>VLOOKUP($A:$A,'[1]May26- Sales'!$A:$Z,18,0)</f>
        <v>0</v>
      </c>
      <c r="H31" s="9"/>
      <c r="I31" s="9"/>
      <c r="J31" s="7"/>
      <c r="K31" s="7"/>
      <c r="L31" s="7"/>
      <c r="M31" s="7"/>
      <c r="N31" s="7"/>
      <c r="O31" s="8"/>
      <c r="P31" s="3">
        <f t="shared" ref="P31" si="6">B31+F31+G31-N31</f>
        <v>230.8</v>
      </c>
      <c r="Q31" s="3">
        <f t="shared" ref="Q31" si="7">SUM(B31:D31)</f>
        <v>562.19999999999993</v>
      </c>
      <c r="R31" s="3">
        <f t="shared" ref="R31" si="8">P31-Q31</f>
        <v>-331.39999999999992</v>
      </c>
      <c r="S31" s="19">
        <f>(SUMIF('[1]Expenes- Delivery Details'!$C:$C,A:A,'[1]Expenes- Delivery Details'!$E:$E))-AB31-AC31-AD31</f>
        <v>54</v>
      </c>
      <c r="T31" s="19">
        <f>SUMIF('[1]Expenes- Delivery Details'!$A:$A,$A31&amp;T$1,'[1]Expenes- Delivery Details'!$E:$E)</f>
        <v>0</v>
      </c>
      <c r="U31" s="19">
        <f>SUMIF('[1]Expenes- Delivery Details'!$A:$A,$A31&amp;U$1,'[1]Expenes- Delivery Details'!$E:$E)</f>
        <v>54</v>
      </c>
      <c r="V31" s="19">
        <f>SUMIF('[1]Expenes- Delivery Details'!$A:$A,$A31&amp;V$1,'[1]Expenes- Delivery Details'!$E:$E)</f>
        <v>0</v>
      </c>
      <c r="W31" s="19">
        <f>SUMIF('[1]Expenes- Delivery Details'!$A:$A,$A31&amp;W$1,'[1]Expenes- Delivery Details'!$E:$E)</f>
        <v>0</v>
      </c>
      <c r="X31" s="19">
        <f>SUMIF('[1]Expenes- Delivery Details'!$A:$A,$A31&amp;X$1,'[1]Expenes- Delivery Details'!$E:$E)</f>
        <v>0</v>
      </c>
      <c r="Y31" s="19">
        <f>SUMIF('[1]Expenes- Delivery Details'!$A:$A,$A31&amp;Y$1,'[1]Expenes- Delivery Details'!$E:$E)</f>
        <v>0</v>
      </c>
      <c r="Z31" s="19"/>
      <c r="AA31" s="19">
        <f t="shared" si="4"/>
        <v>54</v>
      </c>
      <c r="AB31" s="20">
        <f>SUMIF('[1]Expenes- Delivery Details'!$B:$B,$A31&amp;AB$1,'[1]Expenes- Delivery Details'!$E:$E)</f>
        <v>0</v>
      </c>
      <c r="AC31" s="20">
        <f>SUMIF('[1]Expenes- Delivery Details'!$B:$B,$A31&amp;AC$1,'[1]Expenes- Delivery Details'!$E:$E)</f>
        <v>0</v>
      </c>
      <c r="AD31" s="20">
        <f>SUMIF('[1]Expenes- Delivery Details'!$B:$B,$A31&amp;AD$1,'[1]Expenes- Delivery Details'!$E:$E)</f>
        <v>0</v>
      </c>
      <c r="AE31" s="20">
        <f>SUMIF('[1]Expenes- Delivery Details'!$B:$B,$A31&amp;AE$1,'[1]Expenes- Delivery Details'!$E:$E)</f>
        <v>0</v>
      </c>
      <c r="AF31" s="22"/>
      <c r="AG31" s="22"/>
      <c r="AH31" s="22"/>
      <c r="AI31" s="22"/>
      <c r="AJ31" s="21">
        <f t="shared" ref="AJ31" si="9">S31+AB31+AI31+AC31+Z31</f>
        <v>54</v>
      </c>
      <c r="AK31" s="21">
        <f t="shared" ref="AK31" si="10">P31-AJ31</f>
        <v>176.8</v>
      </c>
    </row>
    <row r="32" spans="1:37" ht="15.75" x14ac:dyDescent="0.25">
      <c r="A32" s="36">
        <v>46173</v>
      </c>
      <c r="B32" s="2">
        <f>VLOOKUP($A:$A,'[1]May26- Sales'!$A:$Z,3,0)</f>
        <v>33.1</v>
      </c>
      <c r="C32" s="2">
        <f>VLOOKUP($A:$A,'[1]May26- Sales'!$A:$Z,18,0)</f>
        <v>0</v>
      </c>
      <c r="D32" s="2">
        <f>VLOOKUP($A:$A,'[1]May26- Sales'!$A:$Z,8,0)</f>
        <v>543.79999999999995</v>
      </c>
      <c r="E32" s="2">
        <f>VLOOKUP($A:$A,'[1]May26- Sales'!$A:$Z,12,0)</f>
        <v>0</v>
      </c>
      <c r="F32" s="2">
        <f>VLOOKUP($A:$A,'[1]May26- Sales'!$A:$Z,11,0)</f>
        <v>0</v>
      </c>
      <c r="G32" s="2">
        <f>VLOOKUP($A:$A,'[1]May26- Sales'!$A:$Z,18,0)</f>
        <v>0</v>
      </c>
      <c r="H32" s="9"/>
      <c r="I32" s="9"/>
      <c r="J32" s="7"/>
      <c r="K32" s="7"/>
      <c r="L32" s="7"/>
      <c r="M32" s="7"/>
      <c r="N32" s="7"/>
      <c r="O32" s="8"/>
      <c r="P32" s="3">
        <f t="shared" si="2"/>
        <v>33.1</v>
      </c>
      <c r="Q32" s="3">
        <f t="shared" si="0"/>
        <v>576.9</v>
      </c>
      <c r="R32" s="3">
        <f t="shared" si="3"/>
        <v>-543.79999999999995</v>
      </c>
      <c r="S32" s="19">
        <f>(SUMIF('[1]Expenes- Delivery Details'!$C:$C,A:A,'[1]Expenes- Delivery Details'!$E:$E))-AB32-AC32-AD32</f>
        <v>74.5</v>
      </c>
      <c r="T32" s="19">
        <f>SUMIF('[1]Expenes- Delivery Details'!$A:$A,$A32&amp;T$1,'[1]Expenes- Delivery Details'!$E:$E)</f>
        <v>0</v>
      </c>
      <c r="U32" s="19">
        <f>SUMIF('[1]Expenes- Delivery Details'!$A:$A,$A32&amp;U$1,'[1]Expenes- Delivery Details'!$E:$E)</f>
        <v>74.5</v>
      </c>
      <c r="V32" s="19">
        <f>SUMIF('[1]Expenes- Delivery Details'!$A:$A,$A32&amp;V$1,'[1]Expenes- Delivery Details'!$E:$E)</f>
        <v>0</v>
      </c>
      <c r="W32" s="19">
        <f>SUMIF('[1]Expenes- Delivery Details'!$A:$A,$A32&amp;W$1,'[1]Expenes- Delivery Details'!$E:$E)</f>
        <v>0</v>
      </c>
      <c r="X32" s="19">
        <f>SUMIF('[1]Expenes- Delivery Details'!$A:$A,$A32&amp;X$1,'[1]Expenes- Delivery Details'!$E:$E)</f>
        <v>0</v>
      </c>
      <c r="Y32" s="19">
        <f>SUMIF('[1]Expenes- Delivery Details'!$A:$A,$A32&amp;Y$1,'[1]Expenes- Delivery Details'!$E:$E)</f>
        <v>0</v>
      </c>
      <c r="Z32" s="19"/>
      <c r="AA32" s="19">
        <f t="shared" si="4"/>
        <v>74.5</v>
      </c>
      <c r="AB32" s="20">
        <f>SUMIF('[1]Expenes- Delivery Details'!$B:$B,$A32&amp;AB$1,'[1]Expenes- Delivery Details'!$E:$E)</f>
        <v>0</v>
      </c>
      <c r="AC32" s="20">
        <f>SUMIF('[1]Expenes- Delivery Details'!$B:$B,$A32&amp;AC$1,'[1]Expenes- Delivery Details'!$E:$E)</f>
        <v>0</v>
      </c>
      <c r="AD32" s="20">
        <f>SUMIF('[1]Expenes- Delivery Details'!$B:$B,$A32&amp;AD$1,'[1]Expenes- Delivery Details'!$E:$E)</f>
        <v>0</v>
      </c>
      <c r="AE32" s="20">
        <f>SUMIF('[1]Expenes- Delivery Details'!$B:$B,$A32&amp;AE$1,'[1]Expenes- Delivery Details'!$E:$E)</f>
        <v>0</v>
      </c>
      <c r="AF32" s="22"/>
      <c r="AG32" s="22"/>
      <c r="AH32" s="22"/>
      <c r="AI32" s="22"/>
      <c r="AJ32" s="21">
        <f t="shared" si="5"/>
        <v>74.5</v>
      </c>
      <c r="AK32" s="21">
        <f t="shared" si="1"/>
        <v>-41.4</v>
      </c>
    </row>
    <row r="33" spans="1:37" ht="15.75" x14ac:dyDescent="0.25">
      <c r="A33" s="36" t="s">
        <v>22</v>
      </c>
      <c r="B33" s="15">
        <f t="shared" ref="B33:AJ33" si="11">SUM(B2:B32)</f>
        <v>3586.25</v>
      </c>
      <c r="C33" s="15">
        <f t="shared" si="11"/>
        <v>4036.05</v>
      </c>
      <c r="D33" s="15">
        <f t="shared" si="11"/>
        <v>24263.8</v>
      </c>
      <c r="E33" s="15">
        <f t="shared" si="11"/>
        <v>0</v>
      </c>
      <c r="F33" s="15">
        <f t="shared" si="11"/>
        <v>25249.710000000003</v>
      </c>
      <c r="G33" s="15">
        <f t="shared" si="11"/>
        <v>4036.05</v>
      </c>
      <c r="H33" s="15">
        <f t="shared" ref="H33" si="12">SUM(H2:H32)</f>
        <v>0</v>
      </c>
      <c r="I33" s="15">
        <f t="shared" si="11"/>
        <v>0</v>
      </c>
      <c r="J33" s="15">
        <f t="shared" si="11"/>
        <v>0</v>
      </c>
      <c r="K33" s="15">
        <f t="shared" si="11"/>
        <v>0</v>
      </c>
      <c r="L33" s="15">
        <f t="shared" si="11"/>
        <v>0</v>
      </c>
      <c r="M33" s="15">
        <f t="shared" si="11"/>
        <v>0</v>
      </c>
      <c r="N33" s="15">
        <f t="shared" si="11"/>
        <v>0</v>
      </c>
      <c r="O33" s="16">
        <f t="shared" si="11"/>
        <v>0</v>
      </c>
      <c r="P33" s="15">
        <f t="shared" si="11"/>
        <v>32872.01</v>
      </c>
      <c r="Q33" s="15">
        <f t="shared" si="11"/>
        <v>31886.1</v>
      </c>
      <c r="R33" s="15">
        <f t="shared" si="11"/>
        <v>985.90999999999894</v>
      </c>
      <c r="S33" s="15">
        <f t="shared" si="11"/>
        <v>13651.277</v>
      </c>
      <c r="T33" s="15">
        <f t="shared" si="11"/>
        <v>31467.377000000004</v>
      </c>
      <c r="U33" s="15">
        <f t="shared" si="11"/>
        <v>4483.8900000000003</v>
      </c>
      <c r="V33" s="15">
        <f t="shared" si="11"/>
        <v>116.72</v>
      </c>
      <c r="W33" s="15">
        <f t="shared" si="11"/>
        <v>0</v>
      </c>
      <c r="X33" s="15">
        <f t="shared" si="11"/>
        <v>0</v>
      </c>
      <c r="Y33" s="15">
        <f t="shared" si="11"/>
        <v>117.89</v>
      </c>
      <c r="Z33" s="15">
        <f t="shared" si="11"/>
        <v>0</v>
      </c>
      <c r="AA33" s="15">
        <f t="shared" si="11"/>
        <v>24985.877</v>
      </c>
      <c r="AB33" s="15">
        <f t="shared" si="11"/>
        <v>6400</v>
      </c>
      <c r="AC33" s="15">
        <f t="shared" si="11"/>
        <v>4934.6000000000004</v>
      </c>
      <c r="AD33" s="15">
        <f t="shared" si="11"/>
        <v>11200</v>
      </c>
      <c r="AE33" s="15">
        <f t="shared" si="11"/>
        <v>280</v>
      </c>
      <c r="AF33" s="15">
        <f t="shared" si="11"/>
        <v>0</v>
      </c>
      <c r="AG33" s="15">
        <f t="shared" si="11"/>
        <v>0</v>
      </c>
      <c r="AH33" s="15">
        <f t="shared" si="11"/>
        <v>0</v>
      </c>
      <c r="AI33" s="15">
        <f t="shared" si="11"/>
        <v>0</v>
      </c>
      <c r="AJ33" s="15">
        <f t="shared" si="11"/>
        <v>24985.877</v>
      </c>
      <c r="AK33" s="15">
        <f t="shared" si="1"/>
        <v>7886.1330000000016</v>
      </c>
    </row>
    <row r="34" spans="1:37" ht="15.75" x14ac:dyDescent="0.25">
      <c r="A34" s="36" t="s">
        <v>23</v>
      </c>
      <c r="B34" s="15">
        <f>B33/100*0</f>
        <v>0</v>
      </c>
      <c r="C34" s="15">
        <f>C33/100*0</f>
        <v>0</v>
      </c>
      <c r="D34" s="15">
        <f>D33/100*0</f>
        <v>0</v>
      </c>
      <c r="E34" s="15">
        <f>E33/100*0</f>
        <v>0</v>
      </c>
      <c r="F34" s="15">
        <f>F33/100*0.7</f>
        <v>176.74797000000001</v>
      </c>
      <c r="G34" s="15">
        <f>G33/100*0.2</f>
        <v>8.0721000000000007</v>
      </c>
      <c r="H34" s="15">
        <f>H33/100*37</f>
        <v>0</v>
      </c>
      <c r="I34" s="15">
        <f>I33/100*37</f>
        <v>0</v>
      </c>
      <c r="J34" s="15">
        <f>J33/100*37</f>
        <v>0</v>
      </c>
      <c r="K34" s="15">
        <f>K33/100*2.5</f>
        <v>0</v>
      </c>
      <c r="L34" s="15">
        <f>L33/100*2.5</f>
        <v>0</v>
      </c>
      <c r="M34" s="15">
        <f>M33/100*0</f>
        <v>0</v>
      </c>
      <c r="N34" s="15">
        <f>N33/100*70</f>
        <v>0</v>
      </c>
      <c r="O34" s="16">
        <f>O33/100*0</f>
        <v>0</v>
      </c>
      <c r="P34" s="44">
        <f t="shared" ref="P34" si="13">B34+E34+F34+G34-N34</f>
        <v>184.82007000000002</v>
      </c>
      <c r="Q34" s="16"/>
      <c r="R34" s="16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37" ht="15.75" x14ac:dyDescent="0.25">
      <c r="A35" s="36" t="s">
        <v>24</v>
      </c>
      <c r="B35" s="17">
        <f>SUM(B33-B34)</f>
        <v>3586.25</v>
      </c>
      <c r="C35" s="17">
        <f>SUM(C33-C34)</f>
        <v>4036.05</v>
      </c>
      <c r="D35" s="17">
        <f>SUM(D33-D34)</f>
        <v>24263.8</v>
      </c>
      <c r="E35" s="17">
        <f t="shared" ref="E35:O35" si="14">SUM(E33-E34)</f>
        <v>0</v>
      </c>
      <c r="F35" s="17">
        <f t="shared" si="14"/>
        <v>25072.962030000002</v>
      </c>
      <c r="G35" s="17">
        <f t="shared" si="14"/>
        <v>4027.9779000000003</v>
      </c>
      <c r="H35" s="17">
        <f t="shared" ref="H35" si="15">SUM(H33-H34)</f>
        <v>0</v>
      </c>
      <c r="I35" s="17">
        <f t="shared" si="14"/>
        <v>0</v>
      </c>
      <c r="J35" s="17">
        <f t="shared" si="14"/>
        <v>0</v>
      </c>
      <c r="K35" s="17">
        <f t="shared" si="14"/>
        <v>0</v>
      </c>
      <c r="L35" s="17">
        <f t="shared" si="14"/>
        <v>0</v>
      </c>
      <c r="M35" s="17">
        <f>SUM(M33-M34)</f>
        <v>0</v>
      </c>
      <c r="N35" s="17">
        <f t="shared" si="14"/>
        <v>0</v>
      </c>
      <c r="O35" s="18">
        <f t="shared" si="14"/>
        <v>0</v>
      </c>
      <c r="P35" s="43">
        <f>P33-P34</f>
        <v>32687.18993</v>
      </c>
      <c r="Q35" s="17">
        <f t="shared" ref="Q35:AJ35" si="16">SUM(Q33-Q34)</f>
        <v>31886.1</v>
      </c>
      <c r="R35" s="17">
        <f t="shared" si="16"/>
        <v>985.90999999999894</v>
      </c>
      <c r="S35" s="17">
        <f t="shared" si="16"/>
        <v>13651.277</v>
      </c>
      <c r="T35" s="17">
        <f t="shared" si="16"/>
        <v>31467.377000000004</v>
      </c>
      <c r="U35" s="17">
        <f t="shared" si="16"/>
        <v>4483.8900000000003</v>
      </c>
      <c r="V35" s="17">
        <f t="shared" si="16"/>
        <v>116.72</v>
      </c>
      <c r="W35" s="17">
        <f t="shared" si="16"/>
        <v>0</v>
      </c>
      <c r="X35" s="17">
        <f t="shared" si="16"/>
        <v>0</v>
      </c>
      <c r="Y35" s="17">
        <f t="shared" si="16"/>
        <v>117.89</v>
      </c>
      <c r="Z35" s="17"/>
      <c r="AA35" s="17">
        <f t="shared" si="16"/>
        <v>24985.877</v>
      </c>
      <c r="AB35" s="17">
        <f t="shared" si="16"/>
        <v>6400</v>
      </c>
      <c r="AC35" s="17">
        <f t="shared" si="16"/>
        <v>4934.6000000000004</v>
      </c>
      <c r="AD35" s="17">
        <f t="shared" si="16"/>
        <v>11200</v>
      </c>
      <c r="AE35" s="17">
        <f t="shared" si="16"/>
        <v>280</v>
      </c>
      <c r="AF35" s="17">
        <f t="shared" si="16"/>
        <v>0</v>
      </c>
      <c r="AG35" s="17">
        <f t="shared" si="16"/>
        <v>0</v>
      </c>
      <c r="AH35" s="17">
        <f t="shared" si="16"/>
        <v>0</v>
      </c>
      <c r="AI35" s="17">
        <f t="shared" si="16"/>
        <v>0</v>
      </c>
      <c r="AJ35" s="17">
        <f t="shared" si="16"/>
        <v>24985.877</v>
      </c>
      <c r="AK35" s="17">
        <f>P35-AJ35</f>
        <v>7701.3129300000001</v>
      </c>
    </row>
    <row r="36" spans="1:37" x14ac:dyDescent="0.25">
      <c r="P36" s="45"/>
      <c r="S36" s="45">
        <f>S33/P33</f>
        <v>0.41528574005666219</v>
      </c>
      <c r="AB36" s="45">
        <f>AB33/P33</f>
        <v>0.19469451366071011</v>
      </c>
      <c r="AC36" s="45">
        <f>AC33/P33</f>
        <v>0.1501155542359594</v>
      </c>
      <c r="AK36" s="45">
        <f>AK35/P35</f>
        <v>0.23560645459253157</v>
      </c>
    </row>
    <row r="37" spans="1:37" x14ac:dyDescent="0.25">
      <c r="P37" s="39"/>
      <c r="Q37" s="39"/>
      <c r="R37" s="39"/>
      <c r="S37">
        <v>15124</v>
      </c>
      <c r="T37" t="s">
        <v>46</v>
      </c>
      <c r="AJ37" t="e">
        <f>GETPIVOTDATA("Amount",'[1]Expenes- Delivery Details'!$J$1)</f>
        <v>#REF!</v>
      </c>
      <c r="AK37" s="40" t="e">
        <f>P35-AJ37</f>
        <v>#REF!</v>
      </c>
    </row>
    <row r="38" spans="1:37" x14ac:dyDescent="0.25">
      <c r="S38" s="45">
        <f>S37/P33</f>
        <v>0.46008747259446559</v>
      </c>
    </row>
    <row r="39" spans="1:37" x14ac:dyDescent="0.25">
      <c r="S39">
        <v>13736</v>
      </c>
      <c r="T39" t="s">
        <v>45</v>
      </c>
    </row>
    <row r="40" spans="1:37" x14ac:dyDescent="0.25">
      <c r="S40" s="45">
        <f>S39/P33</f>
        <v>0.4178630999442991</v>
      </c>
    </row>
  </sheetData>
  <conditionalFormatting sqref="R2:R32">
    <cfRule type="cellIs" dxfId="2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0DC0-AA5C-4742-A1C0-783A5DDA99DA}">
  <dimension ref="A1:AP3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U42" sqref="U42"/>
    </sheetView>
  </sheetViews>
  <sheetFormatPr defaultRowHeight="15" x14ac:dyDescent="0.25"/>
  <cols>
    <col min="1" max="1" width="11.5703125" style="37" bestFit="1" customWidth="1"/>
    <col min="2" max="2" width="10.140625" bestFit="1" customWidth="1"/>
    <col min="3" max="4" width="11.5703125" bestFit="1" customWidth="1"/>
    <col min="5" max="5" width="10.5703125" bestFit="1" customWidth="1"/>
    <col min="6" max="7" width="11.5703125" bestFit="1" customWidth="1"/>
    <col min="8" max="8" width="7.5703125" bestFit="1" customWidth="1"/>
    <col min="9" max="9" width="6.42578125" bestFit="1" customWidth="1"/>
    <col min="12" max="12" width="9.28515625" bestFit="1" customWidth="1"/>
    <col min="13" max="13" width="12.28515625" bestFit="1" customWidth="1"/>
    <col min="14" max="14" width="9.140625" bestFit="1" customWidth="1"/>
    <col min="15" max="15" width="12.7109375" bestFit="1" customWidth="1"/>
    <col min="16" max="17" width="12.7109375" customWidth="1"/>
    <col min="18" max="23" width="11.42578125" customWidth="1"/>
    <col min="26" max="26" width="11.28515625" bestFit="1" customWidth="1"/>
    <col min="27" max="27" width="10.140625" bestFit="1" customWidth="1"/>
    <col min="28" max="30" width="10.140625" customWidth="1"/>
    <col min="32" max="32" width="11.42578125" customWidth="1"/>
    <col min="34" max="34" width="10.140625" bestFit="1" customWidth="1"/>
    <col min="35" max="35" width="11.28515625" bestFit="1" customWidth="1"/>
    <col min="36" max="36" width="12" bestFit="1" customWidth="1"/>
    <col min="42" max="42" width="15.5703125" bestFit="1" customWidth="1"/>
  </cols>
  <sheetData>
    <row r="1" spans="1:42" s="32" customFormat="1" ht="38.25" x14ac:dyDescent="0.25">
      <c r="A1" s="35" t="s">
        <v>0</v>
      </c>
      <c r="B1" s="26" t="s">
        <v>1</v>
      </c>
      <c r="C1" s="26" t="s">
        <v>28</v>
      </c>
      <c r="D1" s="26" t="s">
        <v>32</v>
      </c>
      <c r="E1" s="26" t="s">
        <v>31</v>
      </c>
      <c r="F1" s="27" t="s">
        <v>27</v>
      </c>
      <c r="G1" s="27" t="s">
        <v>26</v>
      </c>
      <c r="H1" s="27" t="s">
        <v>6</v>
      </c>
      <c r="I1" s="27" t="s">
        <v>7</v>
      </c>
      <c r="J1" s="27" t="s">
        <v>8</v>
      </c>
      <c r="K1" s="27" t="s">
        <v>9</v>
      </c>
      <c r="L1" s="27" t="s">
        <v>10</v>
      </c>
      <c r="M1" s="27" t="s">
        <v>33</v>
      </c>
      <c r="N1" s="28" t="s">
        <v>17</v>
      </c>
      <c r="O1" s="33" t="s">
        <v>29</v>
      </c>
      <c r="P1" s="33" t="s">
        <v>41</v>
      </c>
      <c r="Q1" s="33" t="s">
        <v>30</v>
      </c>
      <c r="R1" s="30" t="s">
        <v>16</v>
      </c>
      <c r="S1" s="30" t="s">
        <v>34</v>
      </c>
      <c r="T1" s="30" t="s">
        <v>35</v>
      </c>
      <c r="U1" s="30" t="s">
        <v>36</v>
      </c>
      <c r="V1" s="30" t="s">
        <v>42</v>
      </c>
      <c r="W1" s="30" t="s">
        <v>37</v>
      </c>
      <c r="X1" s="30" t="s">
        <v>38</v>
      </c>
      <c r="Y1" s="30" t="s">
        <v>40</v>
      </c>
      <c r="Z1" s="30" t="s">
        <v>39</v>
      </c>
      <c r="AA1" s="31" t="s">
        <v>44</v>
      </c>
      <c r="AB1" s="31" t="s">
        <v>43</v>
      </c>
      <c r="AC1" s="31" t="s">
        <v>47</v>
      </c>
      <c r="AD1" s="31" t="s">
        <v>48</v>
      </c>
      <c r="AE1" s="31" t="s">
        <v>18</v>
      </c>
      <c r="AF1" s="31" t="s">
        <v>19</v>
      </c>
      <c r="AG1" s="31" t="s">
        <v>17</v>
      </c>
      <c r="AH1" s="31" t="s">
        <v>17</v>
      </c>
      <c r="AI1" s="33" t="s">
        <v>14</v>
      </c>
      <c r="AJ1" s="31" t="s">
        <v>15</v>
      </c>
    </row>
    <row r="2" spans="1:42" ht="15.75" x14ac:dyDescent="0.25">
      <c r="A2" s="36">
        <v>46113</v>
      </c>
      <c r="B2" s="2">
        <f>VLOOKUP($A:$A,'[1]APR26- Sales'!$A:$Z,3,0)</f>
        <v>198.95</v>
      </c>
      <c r="C2" s="2">
        <f>VLOOKUP($A:$A,'[1]APR26- Sales'!$A:$Z,17,0)</f>
        <v>364.40000000000003</v>
      </c>
      <c r="D2" s="2">
        <f>VLOOKUP($A:$A,'[1]APR26- Sales'!$A:$Z,8,0)</f>
        <v>837.9</v>
      </c>
      <c r="E2" s="2">
        <f>VLOOKUP($A:$A,'[1]APR26- Sales'!$A:$Z,12,0)</f>
        <v>193.1</v>
      </c>
      <c r="F2" s="2">
        <f>VLOOKUP($A:$A,'[1]APR26- Sales'!$A:$Z,11,0)</f>
        <v>697.2</v>
      </c>
      <c r="G2" s="2">
        <f>VLOOKUP($A:$A,'[1]APR26- Sales'!$A:$Z,18,0)</f>
        <v>367.70000000000005</v>
      </c>
      <c r="H2" s="2"/>
      <c r="I2" s="2"/>
      <c r="J2" s="2"/>
      <c r="K2" s="2"/>
      <c r="L2" s="2"/>
      <c r="M2" s="2"/>
      <c r="N2" s="2"/>
      <c r="O2" s="3">
        <f>B2+F2+G2-M2</f>
        <v>1263.8500000000001</v>
      </c>
      <c r="P2" s="3">
        <f t="shared" ref="P2:P31" si="0">SUM(B2:D2)</f>
        <v>1401.25</v>
      </c>
      <c r="Q2" s="3">
        <f>O2-P2</f>
        <v>-137.39999999999986</v>
      </c>
      <c r="R2" s="19">
        <f>(SUMIF('[1]Expenes- Delivery Details'!$C:$C,A:A,'[1]Expenes- Delivery Details'!$E:$E))-AA2-AB2-AC2</f>
        <v>585.65000000000009</v>
      </c>
      <c r="S2" s="19">
        <f>SUMIF('[1]Expenes- Delivery Details'!$A:$A,$A2&amp;S$1,'[1]Expenes- Delivery Details'!$E:$E)</f>
        <v>585.65000000000009</v>
      </c>
      <c r="T2" s="19">
        <f>SUMIF('[1]Expenes- Delivery Details'!$A:$A,$A2&amp;T$1,'[1]Expenes- Delivery Details'!$E:$E)</f>
        <v>0</v>
      </c>
      <c r="U2" s="19">
        <f>SUMIF('[1]Expenes- Delivery Details'!$A:$A,$A2&amp;U$1,'[1]Expenes- Delivery Details'!$E:$E)</f>
        <v>0</v>
      </c>
      <c r="V2" s="19">
        <f>SUMIF('[1]Expenes- Delivery Details'!$A:$A,$A2&amp;V$1,'[1]Expenes- Delivery Details'!$E:$E)</f>
        <v>0</v>
      </c>
      <c r="W2" s="19">
        <f>SUMIF('[1]Expenes- Delivery Details'!$A:$A,$A2&amp;W$1,'[1]Expenes- Delivery Details'!$E:$E)</f>
        <v>0</v>
      </c>
      <c r="X2" s="19">
        <f>SUMIF('[1]Expenes- Delivery Details'!$A:$A,$A2&amp;X$1,'[1]Expenes- Delivery Details'!$E:$E)</f>
        <v>0</v>
      </c>
      <c r="Y2" s="19"/>
      <c r="Z2" s="19">
        <f>SUM(S2:Y2)-AC2</f>
        <v>585.65000000000009</v>
      </c>
      <c r="AA2" s="20">
        <f>SUMIF('[1]Expenes- Delivery Details'!$B:$B,$A2&amp;AA$1,'[1]Expenes- Delivery Details'!$E:$E)</f>
        <v>0</v>
      </c>
      <c r="AB2" s="20">
        <f>SUMIF('[1]Expenes- Delivery Details'!$B:$B,$A2&amp;AB$1,'[1]Expenes- Delivery Details'!$E:$E)</f>
        <v>0</v>
      </c>
      <c r="AC2" s="20">
        <f>SUMIF('[1]Expenes- Delivery Details'!$B:$B,$A2&amp;AC$1,'[1]Expenes- Delivery Details'!$E:$E)</f>
        <v>0</v>
      </c>
      <c r="AD2" s="20">
        <f>SUMIF('[1]Expenes- Delivery Details'!$B:$B,$A2&amp;AD$1,'[1]Expenes- Delivery Details'!$E:$E)</f>
        <v>0</v>
      </c>
      <c r="AE2" s="20"/>
      <c r="AF2" s="20"/>
      <c r="AG2" s="20"/>
      <c r="AH2" s="20"/>
      <c r="AI2" s="21">
        <f>R2+AA2+AH2+AB2+Y2</f>
        <v>585.65000000000009</v>
      </c>
      <c r="AJ2" s="21">
        <f t="shared" ref="AJ2:AJ32" si="1">O2-AI2</f>
        <v>678.2</v>
      </c>
    </row>
    <row r="3" spans="1:42" ht="15.75" x14ac:dyDescent="0.25">
      <c r="A3" s="36">
        <v>46114</v>
      </c>
      <c r="B3" s="2">
        <f>VLOOKUP($A:$A,'[1]APR26- Sales'!$A:$Z,3,0)</f>
        <v>157.19999999999999</v>
      </c>
      <c r="C3" s="2">
        <f>VLOOKUP($A:$A,'[1]APR26- Sales'!$A:$Z,17,0)</f>
        <v>98.4</v>
      </c>
      <c r="D3" s="2">
        <f>VLOOKUP($A:$A,'[1]APR26- Sales'!$A:$Z,8,0)</f>
        <v>934.6</v>
      </c>
      <c r="E3" s="2">
        <f>VLOOKUP($A:$A,'[1]APR26- Sales'!$A:$Z,12,0)</f>
        <v>92.4</v>
      </c>
      <c r="F3" s="2">
        <f>VLOOKUP($A:$A,'[1]APR26- Sales'!$A:$Z,11,0)</f>
        <v>887.7</v>
      </c>
      <c r="G3" s="2">
        <f>VLOOKUP($A:$A,'[1]APR26- Sales'!$A:$Z,18,0)</f>
        <v>98.399999999999991</v>
      </c>
      <c r="H3" s="5"/>
      <c r="I3" s="5"/>
      <c r="J3" s="5"/>
      <c r="K3" s="5"/>
      <c r="L3" s="5"/>
      <c r="M3" s="6"/>
      <c r="N3" s="8"/>
      <c r="O3" s="3">
        <f t="shared" ref="O3:O31" si="2">B3+F3+G3-M3</f>
        <v>1143.3000000000002</v>
      </c>
      <c r="P3" s="3">
        <f t="shared" si="0"/>
        <v>1190.2</v>
      </c>
      <c r="Q3" s="3">
        <f t="shared" ref="Q3:Q31" si="3">O3-P3</f>
        <v>-46.899999999999864</v>
      </c>
      <c r="R3" s="19">
        <f>(SUMIF('[1]Expenes- Delivery Details'!$C:$C,A:A,'[1]Expenes- Delivery Details'!$E:$E))-AA3-AB3-AC3</f>
        <v>668.82999999999993</v>
      </c>
      <c r="S3" s="19">
        <f>SUMIF('[1]Expenes- Delivery Details'!$A:$A,$A3&amp;S$1,'[1]Expenes- Delivery Details'!$E:$E)</f>
        <v>668.82999999999993</v>
      </c>
      <c r="T3" s="19">
        <f>SUMIF('[1]Expenes- Delivery Details'!$A:$A,$A3&amp;T$1,'[1]Expenes- Delivery Details'!$E:$E)</f>
        <v>0</v>
      </c>
      <c r="U3" s="19">
        <f>SUMIF('[1]Expenes- Delivery Details'!$A:$A,$A3&amp;U$1,'[1]Expenes- Delivery Details'!$E:$E)</f>
        <v>0</v>
      </c>
      <c r="V3" s="19">
        <f>SUMIF('[1]Expenes- Delivery Details'!$A:$A,$A3&amp;V$1,'[1]Expenes- Delivery Details'!$E:$E)</f>
        <v>0</v>
      </c>
      <c r="W3" s="19">
        <f>SUMIF('[1]Expenes- Delivery Details'!$A:$A,$A3&amp;W$1,'[1]Expenes- Delivery Details'!$E:$E)</f>
        <v>0</v>
      </c>
      <c r="X3" s="19">
        <f>SUMIF('[1]Expenes- Delivery Details'!$A:$A,$A3&amp;X$1,'[1]Expenes- Delivery Details'!$E:$E)</f>
        <v>0</v>
      </c>
      <c r="Y3" s="19"/>
      <c r="Z3" s="19">
        <f t="shared" ref="Z3:Z31" si="4">SUM(S3:Y3)-AC3</f>
        <v>668.82999999999993</v>
      </c>
      <c r="AA3" s="20">
        <f>SUMIF('[1]Expenes- Delivery Details'!$B:$B,$A3&amp;AA$1,'[1]Expenes- Delivery Details'!$E:$E)</f>
        <v>0</v>
      </c>
      <c r="AB3" s="20">
        <f>SUMIF('[1]Expenes- Delivery Details'!$B:$B,$A3&amp;AB$1,'[1]Expenes- Delivery Details'!$E:$E)</f>
        <v>0</v>
      </c>
      <c r="AC3" s="20">
        <f>SUMIF('[1]Expenes- Delivery Details'!$B:$B,$A3&amp;AC$1,'[1]Expenes- Delivery Details'!$E:$E)</f>
        <v>0</v>
      </c>
      <c r="AD3" s="20">
        <f>SUMIF('[1]Expenes- Delivery Details'!$B:$B,$A3&amp;AD$1,'[1]Expenes- Delivery Details'!$E:$E)</f>
        <v>0</v>
      </c>
      <c r="AE3" s="20"/>
      <c r="AF3" s="20"/>
      <c r="AG3" s="20"/>
      <c r="AH3" s="20"/>
      <c r="AI3" s="21">
        <f t="shared" ref="AI3:AI31" si="5">R3+AA3+AH3+AB3+Y3</f>
        <v>668.82999999999993</v>
      </c>
      <c r="AJ3" s="21">
        <f t="shared" si="1"/>
        <v>474.47000000000025</v>
      </c>
      <c r="AP3" s="41" t="s">
        <v>34</v>
      </c>
    </row>
    <row r="4" spans="1:42" ht="15.75" x14ac:dyDescent="0.25">
      <c r="A4" s="36">
        <v>46115</v>
      </c>
      <c r="B4" s="2">
        <f>VLOOKUP($A:$A,'[1]APR26- Sales'!$A:$Z,3,0)</f>
        <v>0</v>
      </c>
      <c r="C4" s="2">
        <f>VLOOKUP($A:$A,'[1]APR26- Sales'!$A:$Z,17,0)</f>
        <v>0</v>
      </c>
      <c r="D4" s="2">
        <f>VLOOKUP($A:$A,'[1]APR26- Sales'!$A:$Z,8,0)</f>
        <v>0</v>
      </c>
      <c r="E4" s="2">
        <f>VLOOKUP($A:$A,'[1]APR26- Sales'!$A:$Z,12,0)</f>
        <v>0</v>
      </c>
      <c r="F4" s="2">
        <f>VLOOKUP($A:$A,'[1]APR26- Sales'!$A:$Z,11,0)</f>
        <v>0</v>
      </c>
      <c r="G4" s="2">
        <f>VLOOKUP($A:$A,'[1]APR26- Sales'!$A:$Z,18,0)</f>
        <v>0</v>
      </c>
      <c r="H4" s="5"/>
      <c r="I4" s="5"/>
      <c r="J4" s="5"/>
      <c r="K4" s="5"/>
      <c r="L4" s="5"/>
      <c r="M4" s="6"/>
      <c r="N4" s="8"/>
      <c r="O4" s="3">
        <f t="shared" si="2"/>
        <v>0</v>
      </c>
      <c r="P4" s="3">
        <f t="shared" si="0"/>
        <v>0</v>
      </c>
      <c r="Q4" s="3">
        <f t="shared" si="3"/>
        <v>0</v>
      </c>
      <c r="R4" s="19">
        <f>(SUMIF('[1]Expenes- Delivery Details'!$C:$C,A:A,'[1]Expenes- Delivery Details'!$E:$E))-AA4-AB4-AC4</f>
        <v>217.69</v>
      </c>
      <c r="S4" s="19">
        <f>SUMIF('[1]Expenes- Delivery Details'!$A:$A,$A4&amp;S$1,'[1]Expenes- Delivery Details'!$E:$E)</f>
        <v>0</v>
      </c>
      <c r="T4" s="19">
        <f>SUMIF('[1]Expenes- Delivery Details'!$A:$A,$A4&amp;T$1,'[1]Expenes- Delivery Details'!$E:$E)</f>
        <v>217.69</v>
      </c>
      <c r="U4" s="19">
        <f>SUMIF('[1]Expenes- Delivery Details'!$A:$A,$A4&amp;U$1,'[1]Expenes- Delivery Details'!$E:$E)</f>
        <v>0</v>
      </c>
      <c r="V4" s="19">
        <f>SUMIF('[1]Expenes- Delivery Details'!$A:$A,$A4&amp;V$1,'[1]Expenes- Delivery Details'!$E:$E)</f>
        <v>0</v>
      </c>
      <c r="W4" s="19">
        <f>SUMIF('[1]Expenes- Delivery Details'!$A:$A,$A4&amp;W$1,'[1]Expenes- Delivery Details'!$E:$E)</f>
        <v>0</v>
      </c>
      <c r="X4" s="19">
        <f>SUMIF('[1]Expenes- Delivery Details'!$A:$A,$A4&amp;X$1,'[1]Expenes- Delivery Details'!$E:$E)</f>
        <v>0</v>
      </c>
      <c r="Y4" s="19"/>
      <c r="Z4" s="19">
        <f t="shared" si="4"/>
        <v>217.69</v>
      </c>
      <c r="AA4" s="20">
        <f>SUMIF('[1]Expenes- Delivery Details'!$B:$B,$A4&amp;AA$1,'[1]Expenes- Delivery Details'!$E:$E)</f>
        <v>0</v>
      </c>
      <c r="AB4" s="20">
        <f>SUMIF('[1]Expenes- Delivery Details'!$B:$B,$A4&amp;AB$1,'[1]Expenes- Delivery Details'!$E:$E)</f>
        <v>0</v>
      </c>
      <c r="AC4" s="20">
        <f>SUMIF('[1]Expenes- Delivery Details'!$B:$B,$A4&amp;AC$1,'[1]Expenes- Delivery Details'!$E:$E)</f>
        <v>0</v>
      </c>
      <c r="AD4" s="20">
        <f>SUMIF('[1]Expenes- Delivery Details'!$B:$B,$A4&amp;AD$1,'[1]Expenes- Delivery Details'!$E:$E)</f>
        <v>79</v>
      </c>
      <c r="AE4" s="20"/>
      <c r="AF4" s="20"/>
      <c r="AG4" s="20"/>
      <c r="AH4" s="20"/>
      <c r="AI4" s="21">
        <f t="shared" si="5"/>
        <v>217.69</v>
      </c>
      <c r="AJ4" s="21">
        <f t="shared" si="1"/>
        <v>-217.69</v>
      </c>
      <c r="AP4" s="41" t="s">
        <v>35</v>
      </c>
    </row>
    <row r="5" spans="1:42" ht="15.75" x14ac:dyDescent="0.25">
      <c r="A5" s="36">
        <v>46116</v>
      </c>
      <c r="B5" s="2">
        <f>VLOOKUP($A:$A,'[1]APR26- Sales'!$A:$Z,3,0)</f>
        <v>0</v>
      </c>
      <c r="C5" s="2">
        <f>VLOOKUP($A:$A,'[1]APR26- Sales'!$A:$Z,17,0)</f>
        <v>0</v>
      </c>
      <c r="D5" s="2">
        <f>VLOOKUP($A:$A,'[1]APR26- Sales'!$A:$Z,8,0)</f>
        <v>0</v>
      </c>
      <c r="E5" s="2">
        <f>VLOOKUP($A:$A,'[1]APR26- Sales'!$A:$Z,12,0)</f>
        <v>1</v>
      </c>
      <c r="F5" s="2">
        <f>VLOOKUP($A:$A,'[1]APR26- Sales'!$A:$Z,11,0)</f>
        <v>0</v>
      </c>
      <c r="G5" s="2">
        <f>VLOOKUP($A:$A,'[1]APR26- Sales'!$A:$Z,18,0)</f>
        <v>0</v>
      </c>
      <c r="H5" s="5"/>
      <c r="I5" s="5"/>
      <c r="J5" s="5"/>
      <c r="K5" s="5"/>
      <c r="L5" s="5"/>
      <c r="M5" s="6"/>
      <c r="N5" s="8"/>
      <c r="O5" s="3">
        <f t="shared" si="2"/>
        <v>0</v>
      </c>
      <c r="P5" s="3">
        <f t="shared" si="0"/>
        <v>0</v>
      </c>
      <c r="Q5" s="3">
        <f t="shared" si="3"/>
        <v>0</v>
      </c>
      <c r="R5" s="19">
        <f>(SUMIF('[1]Expenes- Delivery Details'!$C:$C,A:A,'[1]Expenes- Delivery Details'!$E:$E))-AA5-AB5-AC5</f>
        <v>0</v>
      </c>
      <c r="S5" s="19">
        <f>SUMIF('[1]Expenes- Delivery Details'!$A:$A,$A5&amp;S$1,'[1]Expenes- Delivery Details'!$E:$E)</f>
        <v>0</v>
      </c>
      <c r="T5" s="19">
        <f>SUMIF('[1]Expenes- Delivery Details'!$A:$A,$A5&amp;T$1,'[1]Expenes- Delivery Details'!$E:$E)</f>
        <v>0</v>
      </c>
      <c r="U5" s="19">
        <f>SUMIF('[1]Expenes- Delivery Details'!$A:$A,$A5&amp;U$1,'[1]Expenes- Delivery Details'!$E:$E)</f>
        <v>0</v>
      </c>
      <c r="V5" s="19">
        <f>SUMIF('[1]Expenes- Delivery Details'!$A:$A,$A5&amp;V$1,'[1]Expenes- Delivery Details'!$E:$E)</f>
        <v>0</v>
      </c>
      <c r="W5" s="19">
        <f>SUMIF('[1]Expenes- Delivery Details'!$A:$A,$A5&amp;W$1,'[1]Expenes- Delivery Details'!$E:$E)</f>
        <v>0</v>
      </c>
      <c r="X5" s="19">
        <f>SUMIF('[1]Expenes- Delivery Details'!$A:$A,$A5&amp;X$1,'[1]Expenes- Delivery Details'!$E:$E)</f>
        <v>0</v>
      </c>
      <c r="Y5" s="19"/>
      <c r="Z5" s="19">
        <f t="shared" si="4"/>
        <v>0</v>
      </c>
      <c r="AA5" s="20">
        <f>SUMIF('[1]Expenes- Delivery Details'!$B:$B,$A5&amp;AA$1,'[1]Expenes- Delivery Details'!$E:$E)</f>
        <v>0</v>
      </c>
      <c r="AB5" s="20">
        <f>SUMIF('[1]Expenes- Delivery Details'!$B:$B,$A5&amp;AB$1,'[1]Expenes- Delivery Details'!$E:$E)</f>
        <v>0</v>
      </c>
      <c r="AC5" s="20">
        <f>SUMIF('[1]Expenes- Delivery Details'!$B:$B,$A5&amp;AC$1,'[1]Expenes- Delivery Details'!$E:$E)</f>
        <v>0</v>
      </c>
      <c r="AD5" s="20">
        <f>SUMIF('[1]Expenes- Delivery Details'!$B:$B,$A5&amp;AD$1,'[1]Expenes- Delivery Details'!$E:$E)</f>
        <v>0</v>
      </c>
      <c r="AE5" s="20"/>
      <c r="AF5" s="20"/>
      <c r="AG5" s="20"/>
      <c r="AH5" s="20"/>
      <c r="AI5" s="21">
        <f t="shared" si="5"/>
        <v>0</v>
      </c>
      <c r="AJ5" s="21">
        <f t="shared" si="1"/>
        <v>0</v>
      </c>
      <c r="AP5" s="41" t="s">
        <v>36</v>
      </c>
    </row>
    <row r="6" spans="1:42" ht="15.75" x14ac:dyDescent="0.25">
      <c r="A6" s="36">
        <v>46117</v>
      </c>
      <c r="B6" s="2">
        <f>VLOOKUP($A:$A,'[1]APR26- Sales'!$A:$Z,3,0)</f>
        <v>0</v>
      </c>
      <c r="C6" s="2">
        <f>VLOOKUP($A:$A,'[1]APR26- Sales'!$A:$Z,17,0)</f>
        <v>0</v>
      </c>
      <c r="D6" s="2">
        <f>VLOOKUP($A:$A,'[1]APR26- Sales'!$A:$Z,8,0)</f>
        <v>0</v>
      </c>
      <c r="E6" s="2">
        <f>VLOOKUP($A:$A,'[1]APR26- Sales'!$A:$Z,12,0)</f>
        <v>0</v>
      </c>
      <c r="F6" s="2">
        <f>VLOOKUP($A:$A,'[1]APR26- Sales'!$A:$Z,11,0)</f>
        <v>0</v>
      </c>
      <c r="G6" s="2">
        <f>VLOOKUP($A:$A,'[1]APR26- Sales'!$A:$Z,18,0)</f>
        <v>0</v>
      </c>
      <c r="H6" s="5"/>
      <c r="I6" s="5"/>
      <c r="J6" s="5"/>
      <c r="K6" s="5"/>
      <c r="L6" s="5"/>
      <c r="M6" s="6"/>
      <c r="N6" s="8"/>
      <c r="O6" s="3">
        <f t="shared" si="2"/>
        <v>0</v>
      </c>
      <c r="P6" s="3">
        <f t="shared" si="0"/>
        <v>0</v>
      </c>
      <c r="Q6" s="3">
        <f t="shared" si="3"/>
        <v>0</v>
      </c>
      <c r="R6" s="19">
        <f>(SUMIF('[1]Expenes- Delivery Details'!$C:$C,A:A,'[1]Expenes- Delivery Details'!$E:$E))-AA6-AB6-AC6</f>
        <v>68.900000000000006</v>
      </c>
      <c r="S6" s="19">
        <f>SUMIF('[1]Expenes- Delivery Details'!$A:$A,$A6&amp;S$1,'[1]Expenes- Delivery Details'!$E:$E)</f>
        <v>0</v>
      </c>
      <c r="T6" s="19">
        <f>SUMIF('[1]Expenes- Delivery Details'!$A:$A,$A6&amp;T$1,'[1]Expenes- Delivery Details'!$E:$E)</f>
        <v>68.900000000000006</v>
      </c>
      <c r="U6" s="19">
        <f>SUMIF('[1]Expenes- Delivery Details'!$A:$A,$A6&amp;U$1,'[1]Expenes- Delivery Details'!$E:$E)</f>
        <v>0</v>
      </c>
      <c r="V6" s="19">
        <f>SUMIF('[1]Expenes- Delivery Details'!$A:$A,$A6&amp;V$1,'[1]Expenes- Delivery Details'!$E:$E)</f>
        <v>0</v>
      </c>
      <c r="W6" s="19">
        <f>SUMIF('[1]Expenes- Delivery Details'!$A:$A,$A6&amp;W$1,'[1]Expenes- Delivery Details'!$E:$E)</f>
        <v>0</v>
      </c>
      <c r="X6" s="19">
        <f>SUMIF('[1]Expenes- Delivery Details'!$A:$A,$A6&amp;X$1,'[1]Expenes- Delivery Details'!$E:$E)</f>
        <v>0</v>
      </c>
      <c r="Y6" s="19"/>
      <c r="Z6" s="19">
        <f t="shared" si="4"/>
        <v>68.900000000000006</v>
      </c>
      <c r="AA6" s="20">
        <f>SUMIF('[1]Expenes- Delivery Details'!$B:$B,$A6&amp;AA$1,'[1]Expenes- Delivery Details'!$E:$E)</f>
        <v>0</v>
      </c>
      <c r="AB6" s="20">
        <f>SUMIF('[1]Expenes- Delivery Details'!$B:$B,$A6&amp;AB$1,'[1]Expenes- Delivery Details'!$E:$E)</f>
        <v>0</v>
      </c>
      <c r="AC6" s="20">
        <f>SUMIF('[1]Expenes- Delivery Details'!$B:$B,$A6&amp;AC$1,'[1]Expenes- Delivery Details'!$E:$E)</f>
        <v>0</v>
      </c>
      <c r="AD6" s="20">
        <f>SUMIF('[1]Expenes- Delivery Details'!$B:$B,$A6&amp;AD$1,'[1]Expenes- Delivery Details'!$E:$E)</f>
        <v>15</v>
      </c>
      <c r="AE6" s="22"/>
      <c r="AF6" s="20"/>
      <c r="AG6" s="20"/>
      <c r="AH6" s="20"/>
      <c r="AI6" s="21">
        <f t="shared" si="5"/>
        <v>68.900000000000006</v>
      </c>
      <c r="AJ6" s="21">
        <f t="shared" si="1"/>
        <v>-68.900000000000006</v>
      </c>
      <c r="AP6" s="41" t="s">
        <v>37</v>
      </c>
    </row>
    <row r="7" spans="1:42" ht="15.75" x14ac:dyDescent="0.25">
      <c r="A7" s="36">
        <v>46118</v>
      </c>
      <c r="B7" s="2">
        <f>VLOOKUP($A:$A,'[1]APR26- Sales'!$A:$Z,3,0)</f>
        <v>256.10000000000002</v>
      </c>
      <c r="C7" s="2">
        <f>VLOOKUP($A:$A,'[1]APR26- Sales'!$A:$Z,17,0)</f>
        <v>86.7</v>
      </c>
      <c r="D7" s="2">
        <f>VLOOKUP($A:$A,'[1]APR26- Sales'!$A:$Z,8,0)</f>
        <v>795.9</v>
      </c>
      <c r="E7" s="2">
        <f>VLOOKUP($A:$A,'[1]APR26- Sales'!$A:$Z,12,0)</f>
        <v>0</v>
      </c>
      <c r="F7" s="2">
        <f>VLOOKUP($A:$A,'[1]APR26- Sales'!$A:$Z,11,0)</f>
        <v>815</v>
      </c>
      <c r="G7" s="2">
        <f>VLOOKUP($A:$A,'[1]APR26- Sales'!$A:$Z,18,0)</f>
        <v>86.699999999999989</v>
      </c>
      <c r="H7" s="5"/>
      <c r="I7" s="5"/>
      <c r="J7" s="5"/>
      <c r="K7" s="5"/>
      <c r="L7" s="5"/>
      <c r="M7" s="6"/>
      <c r="N7" s="8"/>
      <c r="O7" s="3">
        <f t="shared" si="2"/>
        <v>1157.8</v>
      </c>
      <c r="P7" s="3">
        <f t="shared" si="0"/>
        <v>1138.7</v>
      </c>
      <c r="Q7" s="3">
        <f t="shared" si="3"/>
        <v>19.099999999999909</v>
      </c>
      <c r="R7" s="19">
        <f>(SUMIF('[1]Expenes- Delivery Details'!$C:$C,A:A,'[1]Expenes- Delivery Details'!$E:$E))-AA7-AB7-AC7</f>
        <v>1470.2999999999993</v>
      </c>
      <c r="S7" s="19">
        <f>SUMIF('[1]Expenes- Delivery Details'!$A:$A,$A7&amp;S$1,'[1]Expenes- Delivery Details'!$E:$E)</f>
        <v>8188</v>
      </c>
      <c r="T7" s="19">
        <f>SUMIF('[1]Expenes- Delivery Details'!$A:$A,$A7&amp;T$1,'[1]Expenes- Delivery Details'!$E:$E)</f>
        <v>82.3</v>
      </c>
      <c r="U7" s="19">
        <f>SUMIF('[1]Expenes- Delivery Details'!$A:$A,$A7&amp;U$1,'[1]Expenes- Delivery Details'!$E:$E)</f>
        <v>0</v>
      </c>
      <c r="V7" s="19">
        <f>SUMIF('[1]Expenes- Delivery Details'!$A:$A,$A7&amp;V$1,'[1]Expenes- Delivery Details'!$E:$E)</f>
        <v>0</v>
      </c>
      <c r="W7" s="19">
        <f>SUMIF('[1]Expenes- Delivery Details'!$A:$A,$A7&amp;W$1,'[1]Expenes- Delivery Details'!$E:$E)</f>
        <v>0</v>
      </c>
      <c r="X7" s="19">
        <f>SUMIF('[1]Expenes- Delivery Details'!$A:$A,$A7&amp;X$1,'[1]Expenes- Delivery Details'!$E:$E)</f>
        <v>100</v>
      </c>
      <c r="Y7" s="19"/>
      <c r="Z7" s="19">
        <f t="shared" si="4"/>
        <v>3370.2999999999993</v>
      </c>
      <c r="AA7" s="20">
        <f>SUMIF('[1]Expenes- Delivery Details'!$B:$B,$A7&amp;AA$1,'[1]Expenes- Delivery Details'!$E:$E)</f>
        <v>1900</v>
      </c>
      <c r="AB7" s="20">
        <f>SUMIF('[1]Expenes- Delivery Details'!$B:$B,$A7&amp;AB$1,'[1]Expenes- Delivery Details'!$E:$E)</f>
        <v>0</v>
      </c>
      <c r="AC7" s="20">
        <f>SUMIF('[1]Expenes- Delivery Details'!$B:$B,$A7&amp;AC$1,'[1]Expenes- Delivery Details'!$E:$E)</f>
        <v>5000</v>
      </c>
      <c r="AD7" s="20">
        <f>SUMIF('[1]Expenes- Delivery Details'!$B:$B,$A7&amp;AD$1,'[1]Expenes- Delivery Details'!$E:$E)</f>
        <v>0</v>
      </c>
      <c r="AE7" s="22"/>
      <c r="AF7" s="22"/>
      <c r="AG7" s="22"/>
      <c r="AH7" s="22"/>
      <c r="AI7" s="21">
        <f t="shared" si="5"/>
        <v>3370.2999999999993</v>
      </c>
      <c r="AJ7" s="21">
        <f t="shared" si="1"/>
        <v>-2212.4999999999991</v>
      </c>
      <c r="AP7" s="41" t="s">
        <v>38</v>
      </c>
    </row>
    <row r="8" spans="1:42" ht="15.75" x14ac:dyDescent="0.25">
      <c r="A8" s="36">
        <v>46119</v>
      </c>
      <c r="B8" s="2">
        <f>VLOOKUP($A:$A,'[1]APR26- Sales'!$A:$Z,3,0)</f>
        <v>171.3</v>
      </c>
      <c r="C8" s="2">
        <f>VLOOKUP($A:$A,'[1]APR26- Sales'!$A:$Z,17,0)</f>
        <v>40.799999999999997</v>
      </c>
      <c r="D8" s="2">
        <f>VLOOKUP($A:$A,'[1]APR26- Sales'!$A:$Z,8,0)</f>
        <v>957.3</v>
      </c>
      <c r="E8" s="2">
        <f>VLOOKUP($A:$A,'[1]APR26- Sales'!$A:$Z,12,0)</f>
        <v>0</v>
      </c>
      <c r="F8" s="2">
        <f>VLOOKUP($A:$A,'[1]APR26- Sales'!$A:$Z,11,0)</f>
        <v>1007</v>
      </c>
      <c r="G8" s="2">
        <f>VLOOKUP($A:$A,'[1]APR26- Sales'!$A:$Z,18,0)</f>
        <v>40.800000000000004</v>
      </c>
      <c r="H8" s="7"/>
      <c r="I8" s="7"/>
      <c r="J8" s="7"/>
      <c r="K8" s="7"/>
      <c r="L8" s="7"/>
      <c r="M8" s="9"/>
      <c r="N8" s="8"/>
      <c r="O8" s="3">
        <f t="shared" si="2"/>
        <v>1219.0999999999999</v>
      </c>
      <c r="P8" s="3">
        <f t="shared" si="0"/>
        <v>1169.4000000000001</v>
      </c>
      <c r="Q8" s="3">
        <f t="shared" si="3"/>
        <v>49.699999999999818</v>
      </c>
      <c r="R8" s="19">
        <f>(SUMIF('[1]Expenes- Delivery Details'!$C:$C,A:A,'[1]Expenes- Delivery Details'!$E:$E))-AA8-AB8-AC8</f>
        <v>142.58999999999992</v>
      </c>
      <c r="S8" s="19">
        <f>SUMIF('[1]Expenes- Delivery Details'!$A:$A,$A8&amp;S$1,'[1]Expenes- Delivery Details'!$E:$E)</f>
        <v>1600</v>
      </c>
      <c r="T8" s="19">
        <f>SUMIF('[1]Expenes- Delivery Details'!$A:$A,$A8&amp;T$1,'[1]Expenes- Delivery Details'!$E:$E)</f>
        <v>42.59</v>
      </c>
      <c r="U8" s="19">
        <f>SUMIF('[1]Expenes- Delivery Details'!$A:$A,$A8&amp;U$1,'[1]Expenes- Delivery Details'!$E:$E)</f>
        <v>0</v>
      </c>
      <c r="V8" s="19">
        <f>SUMIF('[1]Expenes- Delivery Details'!$A:$A,$A8&amp;V$1,'[1]Expenes- Delivery Details'!$E:$E)</f>
        <v>0</v>
      </c>
      <c r="W8" s="19">
        <f>SUMIF('[1]Expenes- Delivery Details'!$A:$A,$A8&amp;W$1,'[1]Expenes- Delivery Details'!$E:$E)</f>
        <v>0</v>
      </c>
      <c r="X8" s="19">
        <f>SUMIF('[1]Expenes- Delivery Details'!$A:$A,$A8&amp;X$1,'[1]Expenes- Delivery Details'!$E:$E)</f>
        <v>0</v>
      </c>
      <c r="Y8" s="19"/>
      <c r="Z8" s="19">
        <f t="shared" si="4"/>
        <v>1642.59</v>
      </c>
      <c r="AA8" s="20">
        <f>SUMIF('[1]Expenes- Delivery Details'!$B:$B,$A8&amp;AA$1,'[1]Expenes- Delivery Details'!$E:$E)</f>
        <v>1500</v>
      </c>
      <c r="AB8" s="20">
        <f>SUMIF('[1]Expenes- Delivery Details'!$B:$B,$A8&amp;AB$1,'[1]Expenes- Delivery Details'!$E:$E)</f>
        <v>0</v>
      </c>
      <c r="AC8" s="20">
        <f>SUMIF('[1]Expenes- Delivery Details'!$B:$B,$A8&amp;AC$1,'[1]Expenes- Delivery Details'!$E:$E)</f>
        <v>0</v>
      </c>
      <c r="AD8" s="20">
        <f>SUMIF('[1]Expenes- Delivery Details'!$B:$B,$A8&amp;AD$1,'[1]Expenes- Delivery Details'!$E:$E)</f>
        <v>0</v>
      </c>
      <c r="AE8" s="24"/>
      <c r="AF8" s="23"/>
      <c r="AG8" s="23"/>
      <c r="AH8" s="23"/>
      <c r="AI8" s="21">
        <f t="shared" si="5"/>
        <v>1642.59</v>
      </c>
      <c r="AJ8" s="21">
        <f t="shared" si="1"/>
        <v>-423.49</v>
      </c>
      <c r="AP8" s="42"/>
    </row>
    <row r="9" spans="1:42" ht="15.75" x14ac:dyDescent="0.25">
      <c r="A9" s="36">
        <v>46120</v>
      </c>
      <c r="B9" s="2">
        <f>VLOOKUP($A:$A,'[1]APR26- Sales'!$A:$Z,3,0)</f>
        <v>162.9</v>
      </c>
      <c r="C9" s="2">
        <f>VLOOKUP($A:$A,'[1]APR26- Sales'!$A:$Z,17,0)</f>
        <v>204.15</v>
      </c>
      <c r="D9" s="2">
        <f>VLOOKUP($A:$A,'[1]APR26- Sales'!$A:$Z,8,0)</f>
        <v>939.8</v>
      </c>
      <c r="E9" s="2">
        <f>VLOOKUP($A:$A,'[1]APR26- Sales'!$A:$Z,12,0)</f>
        <v>0</v>
      </c>
      <c r="F9" s="2">
        <f>VLOOKUP($A:$A,'[1]APR26- Sales'!$A:$Z,11,0)</f>
        <v>979.85</v>
      </c>
      <c r="G9" s="2">
        <f>VLOOKUP($A:$A,'[1]APR26- Sales'!$A:$Z,18,0)</f>
        <v>203.15000000000003</v>
      </c>
      <c r="H9" s="7"/>
      <c r="I9" s="7"/>
      <c r="J9" s="7"/>
      <c r="K9" s="7"/>
      <c r="L9" s="7"/>
      <c r="M9" s="9"/>
      <c r="N9" s="8"/>
      <c r="O9" s="3">
        <f t="shared" si="2"/>
        <v>1345.9</v>
      </c>
      <c r="P9" s="3">
        <f t="shared" si="0"/>
        <v>1306.8499999999999</v>
      </c>
      <c r="Q9" s="3">
        <f t="shared" si="3"/>
        <v>39.050000000000182</v>
      </c>
      <c r="R9" s="19">
        <f>(SUMIF('[1]Expenes- Delivery Details'!$C:$C,A:A,'[1]Expenes- Delivery Details'!$E:$E))-AA9-AB9-AC9</f>
        <v>143.66</v>
      </c>
      <c r="S9" s="19">
        <f>SUMIF('[1]Expenes- Delivery Details'!$A:$A,$A9&amp;S$1,'[1]Expenes- Delivery Details'!$E:$E)</f>
        <v>121.31</v>
      </c>
      <c r="T9" s="19">
        <f>SUMIF('[1]Expenes- Delivery Details'!$A:$A,$A9&amp;T$1,'[1]Expenes- Delivery Details'!$E:$E)</f>
        <v>22.35</v>
      </c>
      <c r="U9" s="19">
        <f>SUMIF('[1]Expenes- Delivery Details'!$A:$A,$A9&amp;U$1,'[1]Expenes- Delivery Details'!$E:$E)</f>
        <v>0</v>
      </c>
      <c r="V9" s="19">
        <f>SUMIF('[1]Expenes- Delivery Details'!$A:$A,$A9&amp;V$1,'[1]Expenes- Delivery Details'!$E:$E)</f>
        <v>0</v>
      </c>
      <c r="W9" s="19">
        <f>SUMIF('[1]Expenes- Delivery Details'!$A:$A,$A9&amp;W$1,'[1]Expenes- Delivery Details'!$E:$E)</f>
        <v>0</v>
      </c>
      <c r="X9" s="19">
        <f>SUMIF('[1]Expenes- Delivery Details'!$A:$A,$A9&amp;X$1,'[1]Expenes- Delivery Details'!$E:$E)</f>
        <v>0</v>
      </c>
      <c r="Y9" s="19"/>
      <c r="Z9" s="19">
        <f t="shared" si="4"/>
        <v>143.66</v>
      </c>
      <c r="AA9" s="20">
        <f>SUMIF('[1]Expenes- Delivery Details'!$B:$B,$A9&amp;AA$1,'[1]Expenes- Delivery Details'!$E:$E)</f>
        <v>0</v>
      </c>
      <c r="AB9" s="20">
        <f>SUMIF('[1]Expenes- Delivery Details'!$B:$B,$A9&amp;AB$1,'[1]Expenes- Delivery Details'!$E:$E)</f>
        <v>0</v>
      </c>
      <c r="AC9" s="20">
        <f>SUMIF('[1]Expenes- Delivery Details'!$B:$B,$A9&amp;AC$1,'[1]Expenes- Delivery Details'!$E:$E)</f>
        <v>0</v>
      </c>
      <c r="AD9" s="20">
        <f>SUMIF('[1]Expenes- Delivery Details'!$B:$B,$A9&amp;AD$1,'[1]Expenes- Delivery Details'!$E:$E)</f>
        <v>121.31</v>
      </c>
      <c r="AE9" s="22"/>
      <c r="AF9" s="20"/>
      <c r="AG9" s="22"/>
      <c r="AH9" s="22"/>
      <c r="AI9" s="21">
        <f t="shared" si="5"/>
        <v>143.66</v>
      </c>
      <c r="AJ9" s="21">
        <f t="shared" si="1"/>
        <v>1202.24</v>
      </c>
    </row>
    <row r="10" spans="1:42" ht="15.75" x14ac:dyDescent="0.25">
      <c r="A10" s="36">
        <v>46121</v>
      </c>
      <c r="B10" s="2">
        <f>VLOOKUP($A:$A,'[1]APR26- Sales'!$A:$Z,3,0)</f>
        <v>187.5</v>
      </c>
      <c r="C10" s="2">
        <f>VLOOKUP($A:$A,'[1]APR26- Sales'!$A:$Z,17,0)</f>
        <v>353.65000000000003</v>
      </c>
      <c r="D10" s="2">
        <f>VLOOKUP($A:$A,'[1]APR26- Sales'!$A:$Z,8,0)</f>
        <v>887.95</v>
      </c>
      <c r="E10" s="2">
        <f>VLOOKUP($A:$A,'[1]APR26- Sales'!$A:$Z,12,0)</f>
        <v>0</v>
      </c>
      <c r="F10" s="2">
        <f>VLOOKUP($A:$A,'[1]APR26- Sales'!$A:$Z,11,0)</f>
        <v>902.05</v>
      </c>
      <c r="G10" s="2">
        <f>VLOOKUP($A:$A,'[1]APR26- Sales'!$A:$Z,18,0)</f>
        <v>366.15</v>
      </c>
      <c r="H10" s="5"/>
      <c r="I10" s="5"/>
      <c r="J10" s="5"/>
      <c r="K10" s="5"/>
      <c r="L10" s="5"/>
      <c r="M10" s="6"/>
      <c r="N10" s="8"/>
      <c r="O10" s="3">
        <f t="shared" si="2"/>
        <v>1455.6999999999998</v>
      </c>
      <c r="P10" s="3">
        <f t="shared" si="0"/>
        <v>1429.1000000000001</v>
      </c>
      <c r="Q10" s="3">
        <f t="shared" si="3"/>
        <v>26.599999999999682</v>
      </c>
      <c r="R10" s="19">
        <f>(SUMIF('[1]Expenes- Delivery Details'!$C:$C,A:A,'[1]Expenes- Delivery Details'!$E:$E))-AA10-AB10-AC10</f>
        <v>22.09</v>
      </c>
      <c r="S10" s="19">
        <f>SUMIF('[1]Expenes- Delivery Details'!$A:$A,$A10&amp;S$1,'[1]Expenes- Delivery Details'!$E:$E)</f>
        <v>0</v>
      </c>
      <c r="T10" s="19">
        <f>SUMIF('[1]Expenes- Delivery Details'!$A:$A,$A10&amp;T$1,'[1]Expenes- Delivery Details'!$E:$E)</f>
        <v>22.09</v>
      </c>
      <c r="U10" s="19">
        <f>SUMIF('[1]Expenes- Delivery Details'!$A:$A,$A10&amp;U$1,'[1]Expenes- Delivery Details'!$E:$E)</f>
        <v>0</v>
      </c>
      <c r="V10" s="19">
        <f>SUMIF('[1]Expenes- Delivery Details'!$A:$A,$A10&amp;V$1,'[1]Expenes- Delivery Details'!$E:$E)</f>
        <v>0</v>
      </c>
      <c r="W10" s="19">
        <f>SUMIF('[1]Expenes- Delivery Details'!$A:$A,$A10&amp;W$1,'[1]Expenes- Delivery Details'!$E:$E)</f>
        <v>0</v>
      </c>
      <c r="X10" s="19">
        <f>SUMIF('[1]Expenes- Delivery Details'!$A:$A,$A10&amp;X$1,'[1]Expenes- Delivery Details'!$E:$E)</f>
        <v>0</v>
      </c>
      <c r="Y10" s="19"/>
      <c r="Z10" s="19">
        <f t="shared" si="4"/>
        <v>22.09</v>
      </c>
      <c r="AA10" s="20">
        <f>SUMIF('[1]Expenes- Delivery Details'!$B:$B,$A10&amp;AA$1,'[1]Expenes- Delivery Details'!$E:$E)</f>
        <v>0</v>
      </c>
      <c r="AB10" s="20">
        <f>SUMIF('[1]Expenes- Delivery Details'!$B:$B,$A10&amp;AB$1,'[1]Expenes- Delivery Details'!$E:$E)</f>
        <v>0</v>
      </c>
      <c r="AC10" s="20">
        <f>SUMIF('[1]Expenes- Delivery Details'!$B:$B,$A10&amp;AC$1,'[1]Expenes- Delivery Details'!$E:$E)</f>
        <v>0</v>
      </c>
      <c r="AD10" s="20">
        <f>SUMIF('[1]Expenes- Delivery Details'!$B:$B,$A10&amp;AD$1,'[1]Expenes- Delivery Details'!$E:$E)</f>
        <v>0</v>
      </c>
      <c r="AE10" s="22"/>
      <c r="AF10" s="22"/>
      <c r="AG10" s="22"/>
      <c r="AH10" s="22"/>
      <c r="AI10" s="21">
        <f t="shared" si="5"/>
        <v>22.09</v>
      </c>
      <c r="AJ10" s="21">
        <f t="shared" si="1"/>
        <v>1433.61</v>
      </c>
    </row>
    <row r="11" spans="1:42" ht="15.75" x14ac:dyDescent="0.25">
      <c r="A11" s="36">
        <v>46122</v>
      </c>
      <c r="B11" s="2">
        <f>VLOOKUP($A:$A,'[1]APR26- Sales'!$A:$Z,3,0)</f>
        <v>276.89999999999998</v>
      </c>
      <c r="C11" s="2">
        <f>VLOOKUP($A:$A,'[1]APR26- Sales'!$A:$Z,17,0)</f>
        <v>228.60000000000002</v>
      </c>
      <c r="D11" s="2">
        <f>VLOOKUP($A:$A,'[1]APR26- Sales'!$A:$Z,8,0)</f>
        <v>833.9</v>
      </c>
      <c r="E11" s="2">
        <f>VLOOKUP($A:$A,'[1]APR26- Sales'!$A:$Z,12,0)</f>
        <v>0</v>
      </c>
      <c r="F11" s="2">
        <f>VLOOKUP($A:$A,'[1]APR26- Sales'!$A:$Z,11,0)</f>
        <v>877</v>
      </c>
      <c r="G11" s="2">
        <f>VLOOKUP($A:$A,'[1]APR26- Sales'!$A:$Z,18,0)</f>
        <v>228.6</v>
      </c>
      <c r="H11" s="6"/>
      <c r="I11" s="7"/>
      <c r="J11" s="7"/>
      <c r="K11" s="7"/>
      <c r="L11" s="7"/>
      <c r="M11" s="9"/>
      <c r="N11" s="8"/>
      <c r="O11" s="3">
        <f t="shared" si="2"/>
        <v>1382.5</v>
      </c>
      <c r="P11" s="3">
        <f t="shared" si="0"/>
        <v>1339.4</v>
      </c>
      <c r="Q11" s="3">
        <f t="shared" si="3"/>
        <v>43.099999999999909</v>
      </c>
      <c r="R11" s="19">
        <f>(SUMIF('[1]Expenes- Delivery Details'!$C:$C,A:A,'[1]Expenes- Delivery Details'!$E:$E))-AA11-AB11-AC11</f>
        <v>1156.73</v>
      </c>
      <c r="S11" s="19">
        <f>SUMIF('[1]Expenes- Delivery Details'!$A:$A,$A11&amp;S$1,'[1]Expenes- Delivery Details'!$E:$E)</f>
        <v>883.39</v>
      </c>
      <c r="T11" s="19">
        <f>SUMIF('[1]Expenes- Delivery Details'!$A:$A,$A11&amp;T$1,'[1]Expenes- Delivery Details'!$E:$E)</f>
        <v>105.91</v>
      </c>
      <c r="U11" s="19">
        <f>SUMIF('[1]Expenes- Delivery Details'!$A:$A,$A11&amp;U$1,'[1]Expenes- Delivery Details'!$E:$E)</f>
        <v>0</v>
      </c>
      <c r="V11" s="19">
        <f>SUMIF('[1]Expenes- Delivery Details'!$A:$A,$A11&amp;V$1,'[1]Expenes- Delivery Details'!$E:$E)</f>
        <v>167.42999999999998</v>
      </c>
      <c r="W11" s="19">
        <f>SUMIF('[1]Expenes- Delivery Details'!$A:$A,$A11&amp;W$1,'[1]Expenes- Delivery Details'!$E:$E)</f>
        <v>0</v>
      </c>
      <c r="X11" s="19">
        <f>SUMIF('[1]Expenes- Delivery Details'!$A:$A,$A11&amp;X$1,'[1]Expenes- Delivery Details'!$E:$E)</f>
        <v>0</v>
      </c>
      <c r="Y11" s="19"/>
      <c r="Z11" s="19">
        <f t="shared" si="4"/>
        <v>1156.73</v>
      </c>
      <c r="AA11" s="20">
        <f>SUMIF('[1]Expenes- Delivery Details'!$B:$B,$A11&amp;AA$1,'[1]Expenes- Delivery Details'!$E:$E)</f>
        <v>0</v>
      </c>
      <c r="AB11" s="20">
        <f>SUMIF('[1]Expenes- Delivery Details'!$B:$B,$A11&amp;AB$1,'[1]Expenes- Delivery Details'!$E:$E)</f>
        <v>0</v>
      </c>
      <c r="AC11" s="20">
        <f>SUMIF('[1]Expenes- Delivery Details'!$B:$B,$A11&amp;AC$1,'[1]Expenes- Delivery Details'!$E:$E)</f>
        <v>0</v>
      </c>
      <c r="AD11" s="20">
        <f>SUMIF('[1]Expenes- Delivery Details'!$B:$B,$A11&amp;AD$1,'[1]Expenes- Delivery Details'!$E:$E)</f>
        <v>0</v>
      </c>
      <c r="AE11" s="20"/>
      <c r="AF11" s="22"/>
      <c r="AG11" s="20"/>
      <c r="AH11" s="22"/>
      <c r="AI11" s="21">
        <f t="shared" si="5"/>
        <v>1156.73</v>
      </c>
      <c r="AJ11" s="21">
        <f t="shared" si="1"/>
        <v>225.76999999999998</v>
      </c>
    </row>
    <row r="12" spans="1:42" ht="15.75" x14ac:dyDescent="0.25">
      <c r="A12" s="36">
        <v>46123</v>
      </c>
      <c r="B12" s="2">
        <f>VLOOKUP($A:$A,'[1]APR26- Sales'!$A:$Z,3,0)</f>
        <v>0</v>
      </c>
      <c r="C12" s="2">
        <f>VLOOKUP($A:$A,'[1]APR26- Sales'!$A:$Z,17,0)</f>
        <v>0</v>
      </c>
      <c r="D12" s="2">
        <f>VLOOKUP($A:$A,'[1]APR26- Sales'!$A:$Z,8,0)</f>
        <v>0</v>
      </c>
      <c r="E12" s="2">
        <f>VLOOKUP($A:$A,'[1]APR26- Sales'!$A:$Z,12,0)</f>
        <v>0</v>
      </c>
      <c r="F12" s="2">
        <f>VLOOKUP($A:$A,'[1]APR26- Sales'!$A:$Z,11,0)</f>
        <v>0</v>
      </c>
      <c r="G12" s="2">
        <f>VLOOKUP($A:$A,'[1]APR26- Sales'!$A:$Z,18,0)</f>
        <v>0</v>
      </c>
      <c r="H12" s="10"/>
      <c r="I12" s="10"/>
      <c r="J12" s="10"/>
      <c r="K12" s="10"/>
      <c r="L12" s="10"/>
      <c r="M12" s="6"/>
      <c r="N12" s="8"/>
      <c r="O12" s="3">
        <f t="shared" si="2"/>
        <v>0</v>
      </c>
      <c r="P12" s="3">
        <f t="shared" si="0"/>
        <v>0</v>
      </c>
      <c r="Q12" s="3">
        <f t="shared" si="3"/>
        <v>0</v>
      </c>
      <c r="R12" s="19">
        <f>(SUMIF('[1]Expenes- Delivery Details'!$C:$C,A:A,'[1]Expenes- Delivery Details'!$E:$E))-AA12-AB12-AC12</f>
        <v>442.5</v>
      </c>
      <c r="S12" s="19">
        <f>SUMIF('[1]Expenes- Delivery Details'!$A:$A,$A12&amp;S$1,'[1]Expenes- Delivery Details'!$E:$E)</f>
        <v>0</v>
      </c>
      <c r="T12" s="19">
        <f>SUMIF('[1]Expenes- Delivery Details'!$A:$A,$A12&amp;T$1,'[1]Expenes- Delivery Details'!$E:$E)</f>
        <v>313.2</v>
      </c>
      <c r="U12" s="19">
        <f>SUMIF('[1]Expenes- Delivery Details'!$A:$A,$A12&amp;U$1,'[1]Expenes- Delivery Details'!$E:$E)</f>
        <v>0</v>
      </c>
      <c r="V12" s="19">
        <f>SUMIF('[1]Expenes- Delivery Details'!$A:$A,$A12&amp;V$1,'[1]Expenes- Delivery Details'!$E:$E)</f>
        <v>129.30000000000001</v>
      </c>
      <c r="W12" s="19">
        <f>SUMIF('[1]Expenes- Delivery Details'!$A:$A,$A12&amp;W$1,'[1]Expenes- Delivery Details'!$E:$E)</f>
        <v>0</v>
      </c>
      <c r="X12" s="19">
        <f>SUMIF('[1]Expenes- Delivery Details'!$A:$A,$A12&amp;X$1,'[1]Expenes- Delivery Details'!$E:$E)</f>
        <v>0</v>
      </c>
      <c r="Y12" s="19"/>
      <c r="Z12" s="19">
        <f t="shared" si="4"/>
        <v>442.5</v>
      </c>
      <c r="AA12" s="20">
        <f>SUMIF('[1]Expenes- Delivery Details'!$B:$B,$A12&amp;AA$1,'[1]Expenes- Delivery Details'!$E:$E)</f>
        <v>0</v>
      </c>
      <c r="AB12" s="20">
        <f>SUMIF('[1]Expenes- Delivery Details'!$B:$B,$A12&amp;AB$1,'[1]Expenes- Delivery Details'!$E:$E)</f>
        <v>0</v>
      </c>
      <c r="AC12" s="20">
        <f>SUMIF('[1]Expenes- Delivery Details'!$B:$B,$A12&amp;AC$1,'[1]Expenes- Delivery Details'!$E:$E)</f>
        <v>0</v>
      </c>
      <c r="AD12" s="20">
        <f>SUMIF('[1]Expenes- Delivery Details'!$B:$B,$A12&amp;AD$1,'[1]Expenes- Delivery Details'!$E:$E)</f>
        <v>442.5</v>
      </c>
      <c r="AE12" s="22"/>
      <c r="AF12" s="20"/>
      <c r="AG12" s="20"/>
      <c r="AH12" s="20"/>
      <c r="AI12" s="21">
        <f t="shared" si="5"/>
        <v>442.5</v>
      </c>
      <c r="AJ12" s="21">
        <f t="shared" si="1"/>
        <v>-442.5</v>
      </c>
    </row>
    <row r="13" spans="1:42" ht="15.75" x14ac:dyDescent="0.25">
      <c r="A13" s="36">
        <v>46124</v>
      </c>
      <c r="B13" s="2">
        <f>VLOOKUP($A:$A,'[1]APR26- Sales'!$A:$Z,3,0)</f>
        <v>0</v>
      </c>
      <c r="C13" s="2">
        <f>VLOOKUP($A:$A,'[1]APR26- Sales'!$A:$Z,17,0)</f>
        <v>0</v>
      </c>
      <c r="D13" s="2">
        <f>VLOOKUP($A:$A,'[1]APR26- Sales'!$A:$Z,8,0)</f>
        <v>0</v>
      </c>
      <c r="E13" s="2">
        <f>VLOOKUP($A:$A,'[1]APR26- Sales'!$A:$Z,12,0)</f>
        <v>0</v>
      </c>
      <c r="F13" s="2">
        <f>VLOOKUP($A:$A,'[1]APR26- Sales'!$A:$Z,11,0)</f>
        <v>0</v>
      </c>
      <c r="G13" s="2">
        <f>VLOOKUP($A:$A,'[1]APR26- Sales'!$A:$Z,18,0)</f>
        <v>0</v>
      </c>
      <c r="H13" s="7"/>
      <c r="I13" s="5"/>
      <c r="J13" s="13"/>
      <c r="K13" s="5"/>
      <c r="L13" s="5"/>
      <c r="M13" s="6"/>
      <c r="N13" s="8"/>
      <c r="O13" s="3">
        <f t="shared" si="2"/>
        <v>0</v>
      </c>
      <c r="P13" s="3">
        <f t="shared" si="0"/>
        <v>0</v>
      </c>
      <c r="Q13" s="3">
        <f t="shared" si="3"/>
        <v>0</v>
      </c>
      <c r="R13" s="19">
        <f>(SUMIF('[1]Expenes- Delivery Details'!$C:$C,A:A,'[1]Expenes- Delivery Details'!$E:$E))-AA13-AB13-AC13</f>
        <v>0</v>
      </c>
      <c r="S13" s="19">
        <f>SUMIF('[1]Expenes- Delivery Details'!$A:$A,$A13&amp;S$1,'[1]Expenes- Delivery Details'!$E:$E)</f>
        <v>0</v>
      </c>
      <c r="T13" s="19">
        <f>SUMIF('[1]Expenes- Delivery Details'!$A:$A,$A13&amp;T$1,'[1]Expenes- Delivery Details'!$E:$E)</f>
        <v>0</v>
      </c>
      <c r="U13" s="19">
        <f>SUMIF('[1]Expenes- Delivery Details'!$A:$A,$A13&amp;U$1,'[1]Expenes- Delivery Details'!$E:$E)</f>
        <v>0</v>
      </c>
      <c r="V13" s="19">
        <f>SUMIF('[1]Expenes- Delivery Details'!$A:$A,$A13&amp;V$1,'[1]Expenes- Delivery Details'!$E:$E)</f>
        <v>0</v>
      </c>
      <c r="W13" s="19">
        <f>SUMIF('[1]Expenes- Delivery Details'!$A:$A,$A13&amp;W$1,'[1]Expenes- Delivery Details'!$E:$E)</f>
        <v>0</v>
      </c>
      <c r="X13" s="19">
        <f>SUMIF('[1]Expenes- Delivery Details'!$A:$A,$A13&amp;X$1,'[1]Expenes- Delivery Details'!$E:$E)</f>
        <v>0</v>
      </c>
      <c r="Y13" s="19"/>
      <c r="Z13" s="19">
        <f t="shared" si="4"/>
        <v>0</v>
      </c>
      <c r="AA13" s="20">
        <f>SUMIF('[1]Expenes- Delivery Details'!$B:$B,$A13&amp;AA$1,'[1]Expenes- Delivery Details'!$E:$E)</f>
        <v>0</v>
      </c>
      <c r="AB13" s="20">
        <f>SUMIF('[1]Expenes- Delivery Details'!$B:$B,$A13&amp;AB$1,'[1]Expenes- Delivery Details'!$E:$E)</f>
        <v>0</v>
      </c>
      <c r="AC13" s="20">
        <f>SUMIF('[1]Expenes- Delivery Details'!$B:$B,$A13&amp;AC$1,'[1]Expenes- Delivery Details'!$E:$E)</f>
        <v>0</v>
      </c>
      <c r="AD13" s="20">
        <f>SUMIF('[1]Expenes- Delivery Details'!$B:$B,$A13&amp;AD$1,'[1]Expenes- Delivery Details'!$E:$E)</f>
        <v>0</v>
      </c>
      <c r="AE13" s="22"/>
      <c r="AF13" s="20"/>
      <c r="AG13" s="22"/>
      <c r="AH13" s="22"/>
      <c r="AI13" s="21">
        <f t="shared" si="5"/>
        <v>0</v>
      </c>
      <c r="AJ13" s="21">
        <f t="shared" si="1"/>
        <v>0</v>
      </c>
    </row>
    <row r="14" spans="1:42" ht="15.75" x14ac:dyDescent="0.25">
      <c r="A14" s="36">
        <v>46125</v>
      </c>
      <c r="B14" s="2">
        <f>VLOOKUP($A:$A,'[1]APR26- Sales'!$A:$Z,3,0)</f>
        <v>193.6</v>
      </c>
      <c r="C14" s="2">
        <f>VLOOKUP($A:$A,'[1]APR26- Sales'!$A:$Z,17,0)</f>
        <v>0</v>
      </c>
      <c r="D14" s="2">
        <f>VLOOKUP($A:$A,'[1]APR26- Sales'!$A:$Z,8,0)</f>
        <v>1342.2</v>
      </c>
      <c r="E14" s="2">
        <f>VLOOKUP($A:$A,'[1]APR26- Sales'!$A:$Z,12,0)</f>
        <v>0</v>
      </c>
      <c r="F14" s="2">
        <f>VLOOKUP($A:$A,'[1]APR26- Sales'!$A:$Z,11,0)</f>
        <v>1381.6</v>
      </c>
      <c r="G14" s="2">
        <f>VLOOKUP($A:$A,'[1]APR26- Sales'!$A:$Z,18,0)</f>
        <v>0</v>
      </c>
      <c r="H14" s="5"/>
      <c r="I14" s="5"/>
      <c r="J14" s="5"/>
      <c r="K14" s="5"/>
      <c r="L14" s="5"/>
      <c r="M14" s="6"/>
      <c r="N14" s="8"/>
      <c r="O14" s="3">
        <f t="shared" si="2"/>
        <v>1575.1999999999998</v>
      </c>
      <c r="P14" s="3">
        <f t="shared" si="0"/>
        <v>1535.8</v>
      </c>
      <c r="Q14" s="3">
        <f t="shared" si="3"/>
        <v>39.399999999999864</v>
      </c>
      <c r="R14" s="19">
        <f>(SUMIF('[1]Expenes- Delivery Details'!$C:$C,A:A,'[1]Expenes- Delivery Details'!$E:$E))-AA14-AB14-AC14</f>
        <v>137.78999999999996</v>
      </c>
      <c r="S14" s="19">
        <f>SUMIF('[1]Expenes- Delivery Details'!$A:$A,$A14&amp;S$1,'[1]Expenes- Delivery Details'!$E:$E)</f>
        <v>4557.6099999999997</v>
      </c>
      <c r="T14" s="19">
        <f>SUMIF('[1]Expenes- Delivery Details'!$A:$A,$A14&amp;T$1,'[1]Expenes- Delivery Details'!$E:$E)</f>
        <v>25.150000000000002</v>
      </c>
      <c r="U14" s="19">
        <f>SUMIF('[1]Expenes- Delivery Details'!$A:$A,$A14&amp;U$1,'[1]Expenes- Delivery Details'!$E:$E)</f>
        <v>0</v>
      </c>
      <c r="V14" s="19">
        <f>SUMIF('[1]Expenes- Delivery Details'!$A:$A,$A14&amp;V$1,'[1]Expenes- Delivery Details'!$E:$E)</f>
        <v>112.64</v>
      </c>
      <c r="W14" s="19">
        <f>SUMIF('[1]Expenes- Delivery Details'!$A:$A,$A14&amp;W$1,'[1]Expenes- Delivery Details'!$E:$E)</f>
        <v>0</v>
      </c>
      <c r="X14" s="19">
        <f>SUMIF('[1]Expenes- Delivery Details'!$A:$A,$A14&amp;X$1,'[1]Expenes- Delivery Details'!$E:$E)</f>
        <v>0</v>
      </c>
      <c r="Y14" s="19"/>
      <c r="Z14" s="19">
        <f t="shared" si="4"/>
        <v>4695.3999999999996</v>
      </c>
      <c r="AA14" s="20">
        <f>SUMIF('[1]Expenes- Delivery Details'!$B:$B,$A14&amp;AA$1,'[1]Expenes- Delivery Details'!$E:$E)</f>
        <v>0</v>
      </c>
      <c r="AB14" s="20">
        <f>SUMIF('[1]Expenes- Delivery Details'!$B:$B,$A14&amp;AB$1,'[1]Expenes- Delivery Details'!$E:$E)</f>
        <v>4557.6099999999997</v>
      </c>
      <c r="AC14" s="20">
        <f>SUMIF('[1]Expenes- Delivery Details'!$B:$B,$A14&amp;AC$1,'[1]Expenes- Delivery Details'!$E:$E)</f>
        <v>0</v>
      </c>
      <c r="AD14" s="20">
        <f>SUMIF('[1]Expenes- Delivery Details'!$B:$B,$A14&amp;AD$1,'[1]Expenes- Delivery Details'!$E:$E)</f>
        <v>0</v>
      </c>
      <c r="AE14" s="20"/>
      <c r="AF14" s="20"/>
      <c r="AG14" s="20"/>
      <c r="AH14" s="20"/>
      <c r="AI14" s="21">
        <f t="shared" si="5"/>
        <v>4695.3999999999996</v>
      </c>
      <c r="AJ14" s="21">
        <f t="shared" si="1"/>
        <v>-3120.2</v>
      </c>
    </row>
    <row r="15" spans="1:42" ht="15.75" x14ac:dyDescent="0.25">
      <c r="A15" s="36">
        <v>46126</v>
      </c>
      <c r="B15" s="2">
        <f>VLOOKUP($A:$A,'[1]APR26- Sales'!$A:$Z,3,0)</f>
        <v>183.5</v>
      </c>
      <c r="C15" s="2">
        <f>VLOOKUP($A:$A,'[1]APR26- Sales'!$A:$Z,17,0)</f>
        <v>70.849999999999994</v>
      </c>
      <c r="D15" s="2">
        <f>VLOOKUP($A:$A,'[1]APR26- Sales'!$A:$Z,8,0)</f>
        <v>1096.75</v>
      </c>
      <c r="E15" s="2">
        <f>VLOOKUP($A:$A,'[1]APR26- Sales'!$A:$Z,12,0)</f>
        <v>0</v>
      </c>
      <c r="F15" s="2">
        <f>VLOOKUP($A:$A,'[1]APR26- Sales'!$A:$Z,11,0)</f>
        <v>1132.45</v>
      </c>
      <c r="G15" s="2">
        <f>VLOOKUP($A:$A,'[1]APR26- Sales'!$A:$Z,18,0)</f>
        <v>70.849999999999994</v>
      </c>
      <c r="H15" s="5"/>
      <c r="I15" s="5"/>
      <c r="J15" s="5"/>
      <c r="K15" s="5"/>
      <c r="L15" s="5"/>
      <c r="M15" s="6"/>
      <c r="N15" s="8"/>
      <c r="O15" s="3">
        <f t="shared" si="2"/>
        <v>1386.8</v>
      </c>
      <c r="P15" s="3">
        <f t="shared" si="0"/>
        <v>1351.1</v>
      </c>
      <c r="Q15" s="3">
        <f t="shared" si="3"/>
        <v>35.700000000000045</v>
      </c>
      <c r="R15" s="19">
        <f>(SUMIF('[1]Expenes- Delivery Details'!$C:$C,A:A,'[1]Expenes- Delivery Details'!$E:$E))-AA15-AB15-AC15</f>
        <v>59.79</v>
      </c>
      <c r="S15" s="19">
        <f>SUMIF('[1]Expenes- Delivery Details'!$A:$A,$A15&amp;S$1,'[1]Expenes- Delivery Details'!$E:$E)</f>
        <v>0</v>
      </c>
      <c r="T15" s="19">
        <f>SUMIF('[1]Expenes- Delivery Details'!$A:$A,$A15&amp;T$1,'[1]Expenes- Delivery Details'!$E:$E)</f>
        <v>59.79</v>
      </c>
      <c r="U15" s="19">
        <f>SUMIF('[1]Expenes- Delivery Details'!$A:$A,$A15&amp;U$1,'[1]Expenes- Delivery Details'!$E:$E)</f>
        <v>0</v>
      </c>
      <c r="V15" s="19">
        <f>SUMIF('[1]Expenes- Delivery Details'!$A:$A,$A15&amp;V$1,'[1]Expenes- Delivery Details'!$E:$E)</f>
        <v>0</v>
      </c>
      <c r="W15" s="19">
        <f>SUMIF('[1]Expenes- Delivery Details'!$A:$A,$A15&amp;W$1,'[1]Expenes- Delivery Details'!$E:$E)</f>
        <v>0</v>
      </c>
      <c r="X15" s="19">
        <f>SUMIF('[1]Expenes- Delivery Details'!$A:$A,$A15&amp;X$1,'[1]Expenes- Delivery Details'!$E:$E)</f>
        <v>0</v>
      </c>
      <c r="Y15" s="19"/>
      <c r="Z15" s="19">
        <f t="shared" si="4"/>
        <v>59.79</v>
      </c>
      <c r="AA15" s="20">
        <f>SUMIF('[1]Expenes- Delivery Details'!$B:$B,$A15&amp;AA$1,'[1]Expenes- Delivery Details'!$E:$E)</f>
        <v>0</v>
      </c>
      <c r="AB15" s="20">
        <f>SUMIF('[1]Expenes- Delivery Details'!$B:$B,$A15&amp;AB$1,'[1]Expenes- Delivery Details'!$E:$E)</f>
        <v>0</v>
      </c>
      <c r="AC15" s="20">
        <f>SUMIF('[1]Expenes- Delivery Details'!$B:$B,$A15&amp;AC$1,'[1]Expenes- Delivery Details'!$E:$E)</f>
        <v>0</v>
      </c>
      <c r="AD15" s="20">
        <f>SUMIF('[1]Expenes- Delivery Details'!$B:$B,$A15&amp;AD$1,'[1]Expenes- Delivery Details'!$E:$E)</f>
        <v>0</v>
      </c>
      <c r="AE15" s="20"/>
      <c r="AF15" s="22"/>
      <c r="AG15" s="20"/>
      <c r="AH15" s="22"/>
      <c r="AI15" s="21">
        <f t="shared" si="5"/>
        <v>59.79</v>
      </c>
      <c r="AJ15" s="21">
        <f t="shared" si="1"/>
        <v>1327.01</v>
      </c>
    </row>
    <row r="16" spans="1:42" ht="15.75" x14ac:dyDescent="0.25">
      <c r="A16" s="36">
        <v>46127</v>
      </c>
      <c r="B16" s="2">
        <f>VLOOKUP($A:$A,'[1]APR26- Sales'!$A:$Z,3,0)</f>
        <v>282.35000000000002</v>
      </c>
      <c r="C16" s="2">
        <f>VLOOKUP($A:$A,'[1]APR26- Sales'!$A:$Z,17,0)</f>
        <v>0</v>
      </c>
      <c r="D16" s="2">
        <f>VLOOKUP($A:$A,'[1]APR26- Sales'!$A:$Z,8,0)</f>
        <v>1636.6</v>
      </c>
      <c r="E16" s="2">
        <f>VLOOKUP($A:$A,'[1]APR26- Sales'!$A:$Z,12,0)</f>
        <v>0</v>
      </c>
      <c r="F16" s="2">
        <f>VLOOKUP($A:$A,'[1]APR26- Sales'!$A:$Z,11,0)</f>
        <v>1647</v>
      </c>
      <c r="G16" s="2">
        <f>VLOOKUP($A:$A,'[1]APR26- Sales'!$A:$Z,18,0)</f>
        <v>0</v>
      </c>
      <c r="H16" s="9"/>
      <c r="I16" s="7"/>
      <c r="J16" s="7"/>
      <c r="K16" s="7"/>
      <c r="L16" s="7"/>
      <c r="M16" s="7"/>
      <c r="N16" s="8"/>
      <c r="O16" s="3">
        <f t="shared" si="2"/>
        <v>1929.35</v>
      </c>
      <c r="P16" s="3">
        <f t="shared" si="0"/>
        <v>1918.9499999999998</v>
      </c>
      <c r="Q16" s="3">
        <f t="shared" si="3"/>
        <v>10.400000000000091</v>
      </c>
      <c r="R16" s="19">
        <f>(SUMIF('[1]Expenes- Delivery Details'!$C:$C,A:A,'[1]Expenes- Delivery Details'!$E:$E))-AA16-AB16-AC16</f>
        <v>161.19</v>
      </c>
      <c r="S16" s="19">
        <f>SUMIF('[1]Expenes- Delivery Details'!$A:$A,$A16&amp;S$1,'[1]Expenes- Delivery Details'!$E:$E)</f>
        <v>107.91</v>
      </c>
      <c r="T16" s="19">
        <f>SUMIF('[1]Expenes- Delivery Details'!$A:$A,$A16&amp;T$1,'[1]Expenes- Delivery Details'!$E:$E)</f>
        <v>53.28</v>
      </c>
      <c r="U16" s="19">
        <f>SUMIF('[1]Expenes- Delivery Details'!$A:$A,$A16&amp;U$1,'[1]Expenes- Delivery Details'!$E:$E)</f>
        <v>0</v>
      </c>
      <c r="V16" s="19">
        <f>SUMIF('[1]Expenes- Delivery Details'!$A:$A,$A16&amp;V$1,'[1]Expenes- Delivery Details'!$E:$E)</f>
        <v>0</v>
      </c>
      <c r="W16" s="19">
        <f>SUMIF('[1]Expenes- Delivery Details'!$A:$A,$A16&amp;W$1,'[1]Expenes- Delivery Details'!$E:$E)</f>
        <v>0</v>
      </c>
      <c r="X16" s="19">
        <f>SUMIF('[1]Expenes- Delivery Details'!$A:$A,$A16&amp;X$1,'[1]Expenes- Delivery Details'!$E:$E)</f>
        <v>0</v>
      </c>
      <c r="Y16" s="19"/>
      <c r="Z16" s="19">
        <f t="shared" si="4"/>
        <v>161.19</v>
      </c>
      <c r="AA16" s="20">
        <f>SUMIF('[1]Expenes- Delivery Details'!$B:$B,$A16&amp;AA$1,'[1]Expenes- Delivery Details'!$E:$E)</f>
        <v>0</v>
      </c>
      <c r="AB16" s="20">
        <f>SUMIF('[1]Expenes- Delivery Details'!$B:$B,$A16&amp;AB$1,'[1]Expenes- Delivery Details'!$E:$E)</f>
        <v>0</v>
      </c>
      <c r="AC16" s="20">
        <f>SUMIF('[1]Expenes- Delivery Details'!$B:$B,$A16&amp;AC$1,'[1]Expenes- Delivery Details'!$E:$E)</f>
        <v>0</v>
      </c>
      <c r="AD16" s="20">
        <f>SUMIF('[1]Expenes- Delivery Details'!$B:$B,$A16&amp;AD$1,'[1]Expenes- Delivery Details'!$E:$E)</f>
        <v>107.91</v>
      </c>
      <c r="AE16" s="20"/>
      <c r="AF16" s="20"/>
      <c r="AG16" s="20"/>
      <c r="AH16" s="20"/>
      <c r="AI16" s="21">
        <f t="shared" si="5"/>
        <v>161.19</v>
      </c>
      <c r="AJ16" s="21">
        <f t="shared" si="1"/>
        <v>1768.1599999999999</v>
      </c>
    </row>
    <row r="17" spans="1:36" ht="15.75" x14ac:dyDescent="0.25">
      <c r="A17" s="36">
        <v>46128</v>
      </c>
      <c r="B17" s="2">
        <f>VLOOKUP($A:$A,'[1]APR26- Sales'!$A:$Z,3,0)</f>
        <v>172.6</v>
      </c>
      <c r="C17" s="2">
        <f>VLOOKUP($A:$A,'[1]APR26- Sales'!$A:$Z,17,0)</f>
        <v>0</v>
      </c>
      <c r="D17" s="2">
        <f>VLOOKUP($A:$A,'[1]APR26- Sales'!$A:$Z,8,0)</f>
        <v>1213.3</v>
      </c>
      <c r="E17" s="2">
        <f>VLOOKUP($A:$A,'[1]APR26- Sales'!$A:$Z,12,0)</f>
        <v>0</v>
      </c>
      <c r="F17" s="2">
        <f>VLOOKUP($A:$A,'[1]APR26- Sales'!$A:$Z,11,0)</f>
        <v>1266.3</v>
      </c>
      <c r="G17" s="2">
        <f>VLOOKUP($A:$A,'[1]APR26- Sales'!$A:$Z,18,0)</f>
        <v>0</v>
      </c>
      <c r="H17" s="9"/>
      <c r="I17" s="7"/>
      <c r="J17" s="7"/>
      <c r="K17" s="7"/>
      <c r="L17" s="7"/>
      <c r="M17" s="7"/>
      <c r="N17" s="8"/>
      <c r="O17" s="3">
        <f t="shared" si="2"/>
        <v>1438.8999999999999</v>
      </c>
      <c r="P17" s="3">
        <f t="shared" si="0"/>
        <v>1385.8999999999999</v>
      </c>
      <c r="Q17" s="3">
        <f t="shared" si="3"/>
        <v>53</v>
      </c>
      <c r="R17" s="19">
        <f>(SUMIF('[1]Expenes- Delivery Details'!$C:$C,A:A,'[1]Expenes- Delivery Details'!$E:$E))-AA17-AB17-AC17</f>
        <v>2870.99</v>
      </c>
      <c r="S17" s="19">
        <f>SUMIF('[1]Expenes- Delivery Details'!$A:$A,$A17&amp;S$1,'[1]Expenes- Delivery Details'!$E:$E)</f>
        <v>2820.92</v>
      </c>
      <c r="T17" s="19">
        <f>SUMIF('[1]Expenes- Delivery Details'!$A:$A,$A17&amp;T$1,'[1]Expenes- Delivery Details'!$E:$E)</f>
        <v>150.07</v>
      </c>
      <c r="U17" s="19">
        <f>SUMIF('[1]Expenes- Delivery Details'!$A:$A,$A17&amp;U$1,'[1]Expenes- Delivery Details'!$E:$E)</f>
        <v>0</v>
      </c>
      <c r="V17" s="19">
        <f>SUMIF('[1]Expenes- Delivery Details'!$A:$A,$A17&amp;V$1,'[1]Expenes- Delivery Details'!$E:$E)</f>
        <v>0</v>
      </c>
      <c r="W17" s="19">
        <f>SUMIF('[1]Expenes- Delivery Details'!$A:$A,$A17&amp;W$1,'[1]Expenes- Delivery Details'!$E:$E)</f>
        <v>0</v>
      </c>
      <c r="X17" s="19">
        <f>SUMIF('[1]Expenes- Delivery Details'!$A:$A,$A17&amp;X$1,'[1]Expenes- Delivery Details'!$E:$E)</f>
        <v>0</v>
      </c>
      <c r="Y17" s="19"/>
      <c r="Z17" s="19">
        <f t="shared" si="4"/>
        <v>2970.9900000000002</v>
      </c>
      <c r="AA17" s="20">
        <f>SUMIF('[1]Expenes- Delivery Details'!$B:$B,$A17&amp;AA$1,'[1]Expenes- Delivery Details'!$E:$E)</f>
        <v>100</v>
      </c>
      <c r="AB17" s="20">
        <f>SUMIF('[1]Expenes- Delivery Details'!$B:$B,$A17&amp;AB$1,'[1]Expenes- Delivery Details'!$E:$E)</f>
        <v>0</v>
      </c>
      <c r="AC17" s="20">
        <f>SUMIF('[1]Expenes- Delivery Details'!$B:$B,$A17&amp;AC$1,'[1]Expenes- Delivery Details'!$E:$E)</f>
        <v>0</v>
      </c>
      <c r="AD17" s="20">
        <f>SUMIF('[1]Expenes- Delivery Details'!$B:$B,$A17&amp;AD$1,'[1]Expenes- Delivery Details'!$E:$E)</f>
        <v>0</v>
      </c>
      <c r="AE17" s="20"/>
      <c r="AF17" s="20"/>
      <c r="AG17" s="22"/>
      <c r="AH17" s="22"/>
      <c r="AI17" s="21">
        <f t="shared" si="5"/>
        <v>2970.99</v>
      </c>
      <c r="AJ17" s="21">
        <f t="shared" si="1"/>
        <v>-1532.09</v>
      </c>
    </row>
    <row r="18" spans="1:36" ht="15.75" x14ac:dyDescent="0.25">
      <c r="A18" s="36">
        <v>46129</v>
      </c>
      <c r="B18" s="2">
        <f>VLOOKUP($A:$A,'[1]APR26- Sales'!$A:$Z,3,0)</f>
        <v>178.85</v>
      </c>
      <c r="C18" s="2">
        <f>VLOOKUP($A:$A,'[1]APR26- Sales'!$A:$Z,17,0)</f>
        <v>0</v>
      </c>
      <c r="D18" s="2">
        <f>VLOOKUP($A:$A,'[1]APR26- Sales'!$A:$Z,8,0)</f>
        <v>1557.05</v>
      </c>
      <c r="E18" s="2">
        <f>VLOOKUP($A:$A,'[1]APR26- Sales'!$A:$Z,12,0)</f>
        <v>0</v>
      </c>
      <c r="F18" s="2">
        <f>VLOOKUP($A:$A,'[1]APR26- Sales'!$A:$Z,11,0)</f>
        <v>1615.55</v>
      </c>
      <c r="G18" s="2">
        <f>VLOOKUP($A:$A,'[1]APR26- Sales'!$A:$Z,18,0)</f>
        <v>0</v>
      </c>
      <c r="H18" s="9"/>
      <c r="I18" s="7"/>
      <c r="J18" s="7"/>
      <c r="K18" s="7"/>
      <c r="L18" s="7"/>
      <c r="M18" s="7"/>
      <c r="N18" s="8"/>
      <c r="O18" s="3">
        <f t="shared" si="2"/>
        <v>1794.3999999999999</v>
      </c>
      <c r="P18" s="3">
        <f t="shared" si="0"/>
        <v>1735.8999999999999</v>
      </c>
      <c r="Q18" s="3">
        <f t="shared" si="3"/>
        <v>58.5</v>
      </c>
      <c r="R18" s="19">
        <f>(SUMIF('[1]Expenes- Delivery Details'!$C:$C,A:A,'[1]Expenes- Delivery Details'!$E:$E))-AA18-AB18-AC18</f>
        <v>1002.75</v>
      </c>
      <c r="S18" s="19">
        <f>SUMIF('[1]Expenes- Delivery Details'!$A:$A,$A18&amp;S$1,'[1]Expenes- Delivery Details'!$E:$E)</f>
        <v>468.45000000000005</v>
      </c>
      <c r="T18" s="19">
        <f>SUMIF('[1]Expenes- Delivery Details'!$A:$A,$A18&amp;T$1,'[1]Expenes- Delivery Details'!$E:$E)</f>
        <v>534.29999999999995</v>
      </c>
      <c r="U18" s="19">
        <f>SUMIF('[1]Expenes- Delivery Details'!$A:$A,$A18&amp;U$1,'[1]Expenes- Delivery Details'!$E:$E)</f>
        <v>0</v>
      </c>
      <c r="V18" s="19">
        <f>SUMIF('[1]Expenes- Delivery Details'!$A:$A,$A18&amp;V$1,'[1]Expenes- Delivery Details'!$E:$E)</f>
        <v>0</v>
      </c>
      <c r="W18" s="19">
        <f>SUMIF('[1]Expenes- Delivery Details'!$A:$A,$A18&amp;W$1,'[1]Expenes- Delivery Details'!$E:$E)</f>
        <v>0</v>
      </c>
      <c r="X18" s="19">
        <f>SUMIF('[1]Expenes- Delivery Details'!$A:$A,$A18&amp;X$1,'[1]Expenes- Delivery Details'!$E:$E)</f>
        <v>0</v>
      </c>
      <c r="Y18" s="19"/>
      <c r="Z18" s="19">
        <f t="shared" si="4"/>
        <v>1002.75</v>
      </c>
      <c r="AA18" s="20">
        <f>SUMIF('[1]Expenes- Delivery Details'!$B:$B,$A18&amp;AA$1,'[1]Expenes- Delivery Details'!$E:$E)</f>
        <v>0</v>
      </c>
      <c r="AB18" s="20">
        <f>SUMIF('[1]Expenes- Delivery Details'!$B:$B,$A18&amp;AB$1,'[1]Expenes- Delivery Details'!$E:$E)</f>
        <v>0</v>
      </c>
      <c r="AC18" s="20">
        <f>SUMIF('[1]Expenes- Delivery Details'!$B:$B,$A18&amp;AC$1,'[1]Expenes- Delivery Details'!$E:$E)</f>
        <v>0</v>
      </c>
      <c r="AD18" s="20">
        <f>SUMIF('[1]Expenes- Delivery Details'!$B:$B,$A18&amp;AD$1,'[1]Expenes- Delivery Details'!$E:$E)</f>
        <v>0</v>
      </c>
      <c r="AE18" s="20"/>
      <c r="AF18" s="20"/>
      <c r="AG18" s="20"/>
      <c r="AH18" s="22"/>
      <c r="AI18" s="21">
        <f t="shared" si="5"/>
        <v>1002.75</v>
      </c>
      <c r="AJ18" s="21">
        <f t="shared" si="1"/>
        <v>791.64999999999986</v>
      </c>
    </row>
    <row r="19" spans="1:36" ht="15.75" x14ac:dyDescent="0.25">
      <c r="A19" s="36">
        <v>46130</v>
      </c>
      <c r="B19" s="2">
        <f>VLOOKUP($A:$A,'[1]APR26- Sales'!$A:$Z,3,0)</f>
        <v>0</v>
      </c>
      <c r="C19" s="2">
        <f>VLOOKUP($A:$A,'[1]APR26- Sales'!$A:$Z,17,0)</f>
        <v>0</v>
      </c>
      <c r="D19" s="2">
        <f>VLOOKUP($A:$A,'[1]APR26- Sales'!$A:$Z,8,0)</f>
        <v>0</v>
      </c>
      <c r="E19" s="2">
        <f>VLOOKUP($A:$A,'[1]APR26- Sales'!$A:$Z,12,0)</f>
        <v>0</v>
      </c>
      <c r="F19" s="2">
        <f>VLOOKUP($A:$A,'[1]APR26- Sales'!$A:$Z,11,0)</f>
        <v>0</v>
      </c>
      <c r="G19" s="2">
        <f>VLOOKUP($A:$A,'[1]APR26- Sales'!$A:$Z,18,0)</f>
        <v>0</v>
      </c>
      <c r="H19" s="9"/>
      <c r="I19" s="7"/>
      <c r="J19" s="7"/>
      <c r="K19" s="7"/>
      <c r="L19" s="7"/>
      <c r="M19" s="7"/>
      <c r="N19" s="8"/>
      <c r="O19" s="3">
        <f t="shared" si="2"/>
        <v>0</v>
      </c>
      <c r="P19" s="3">
        <f t="shared" si="0"/>
        <v>0</v>
      </c>
      <c r="Q19" s="3">
        <f t="shared" si="3"/>
        <v>0</v>
      </c>
      <c r="R19" s="19">
        <f>(SUMIF('[1]Expenes- Delivery Details'!$C:$C,A:A,'[1]Expenes- Delivery Details'!$E:$E))-AA19-AB19-AC19</f>
        <v>646.74</v>
      </c>
      <c r="S19" s="19">
        <f>SUMIF('[1]Expenes- Delivery Details'!$A:$A,$A19&amp;S$1,'[1]Expenes- Delivery Details'!$E:$E)</f>
        <v>407.77</v>
      </c>
      <c r="T19" s="19">
        <f>SUMIF('[1]Expenes- Delivery Details'!$A:$A,$A19&amp;T$1,'[1]Expenes- Delivery Details'!$E:$E)</f>
        <v>0</v>
      </c>
      <c r="U19" s="19">
        <f>SUMIF('[1]Expenes- Delivery Details'!$A:$A,$A19&amp;U$1,'[1]Expenes- Delivery Details'!$E:$E)</f>
        <v>0</v>
      </c>
      <c r="V19" s="19">
        <f>SUMIF('[1]Expenes- Delivery Details'!$A:$A,$A19&amp;V$1,'[1]Expenes- Delivery Details'!$E:$E)</f>
        <v>238.97000000000003</v>
      </c>
      <c r="W19" s="19">
        <f>SUMIF('[1]Expenes- Delivery Details'!$A:$A,$A19&amp;W$1,'[1]Expenes- Delivery Details'!$E:$E)</f>
        <v>0</v>
      </c>
      <c r="X19" s="19">
        <f>SUMIF('[1]Expenes- Delivery Details'!$A:$A,$A19&amp;X$1,'[1]Expenes- Delivery Details'!$E:$E)</f>
        <v>0</v>
      </c>
      <c r="Y19" s="19"/>
      <c r="Z19" s="19">
        <f t="shared" si="4"/>
        <v>646.74</v>
      </c>
      <c r="AA19" s="20">
        <f>SUMIF('[1]Expenes- Delivery Details'!$B:$B,$A19&amp;AA$1,'[1]Expenes- Delivery Details'!$E:$E)</f>
        <v>0</v>
      </c>
      <c r="AB19" s="20">
        <f>SUMIF('[1]Expenes- Delivery Details'!$B:$B,$A19&amp;AB$1,'[1]Expenes- Delivery Details'!$E:$E)</f>
        <v>0</v>
      </c>
      <c r="AC19" s="20">
        <f>SUMIF('[1]Expenes- Delivery Details'!$B:$B,$A19&amp;AC$1,'[1]Expenes- Delivery Details'!$E:$E)</f>
        <v>0</v>
      </c>
      <c r="AD19" s="20">
        <f>SUMIF('[1]Expenes- Delivery Details'!$B:$B,$A19&amp;AD$1,'[1]Expenes- Delivery Details'!$E:$E)</f>
        <v>232.07</v>
      </c>
      <c r="AE19" s="22"/>
      <c r="AF19" s="20"/>
      <c r="AG19" s="22"/>
      <c r="AH19" s="22"/>
      <c r="AI19" s="21">
        <f t="shared" si="5"/>
        <v>646.74</v>
      </c>
      <c r="AJ19" s="21">
        <f t="shared" si="1"/>
        <v>-646.74</v>
      </c>
    </row>
    <row r="20" spans="1:36" ht="15.75" x14ac:dyDescent="0.25">
      <c r="A20" s="36">
        <v>46131</v>
      </c>
      <c r="B20" s="2">
        <f>VLOOKUP($A:$A,'[1]APR26- Sales'!$A:$Z,3,0)</f>
        <v>0</v>
      </c>
      <c r="C20" s="2">
        <f>VLOOKUP($A:$A,'[1]APR26- Sales'!$A:$Z,17,0)</f>
        <v>0</v>
      </c>
      <c r="D20" s="2">
        <f>VLOOKUP($A:$A,'[1]APR26- Sales'!$A:$Z,8,0)</f>
        <v>0</v>
      </c>
      <c r="E20" s="2">
        <f>VLOOKUP($A:$A,'[1]APR26- Sales'!$A:$Z,12,0)</f>
        <v>0</v>
      </c>
      <c r="F20" s="2">
        <f>VLOOKUP($A:$A,'[1]APR26- Sales'!$A:$Z,11,0)</f>
        <v>0</v>
      </c>
      <c r="G20" s="2">
        <f>VLOOKUP($A:$A,'[1]APR26- Sales'!$A:$Z,18,0)</f>
        <v>0</v>
      </c>
      <c r="H20" s="9"/>
      <c r="I20" s="7"/>
      <c r="J20" s="7"/>
      <c r="K20" s="7"/>
      <c r="L20" s="7"/>
      <c r="M20" s="7"/>
      <c r="N20" s="8"/>
      <c r="O20" s="3">
        <f t="shared" si="2"/>
        <v>0</v>
      </c>
      <c r="P20" s="3">
        <f t="shared" si="0"/>
        <v>0</v>
      </c>
      <c r="Q20" s="3">
        <f t="shared" si="3"/>
        <v>0</v>
      </c>
      <c r="R20" s="19">
        <f>(SUMIF('[1]Expenes- Delivery Details'!$C:$C,A:A,'[1]Expenes- Delivery Details'!$E:$E))-AA20-AB20-AC20</f>
        <v>0</v>
      </c>
      <c r="S20" s="19">
        <f>SUMIF('[1]Expenes- Delivery Details'!$A:$A,$A20&amp;S$1,'[1]Expenes- Delivery Details'!$E:$E)</f>
        <v>0</v>
      </c>
      <c r="T20" s="19">
        <f>SUMIF('[1]Expenes- Delivery Details'!$A:$A,$A20&amp;T$1,'[1]Expenes- Delivery Details'!$E:$E)</f>
        <v>0</v>
      </c>
      <c r="U20" s="19">
        <f>SUMIF('[1]Expenes- Delivery Details'!$A:$A,$A20&amp;U$1,'[1]Expenes- Delivery Details'!$E:$E)</f>
        <v>0</v>
      </c>
      <c r="V20" s="19">
        <f>SUMIF('[1]Expenes- Delivery Details'!$A:$A,$A20&amp;V$1,'[1]Expenes- Delivery Details'!$E:$E)</f>
        <v>0</v>
      </c>
      <c r="W20" s="19">
        <f>SUMIF('[1]Expenes- Delivery Details'!$A:$A,$A20&amp;W$1,'[1]Expenes- Delivery Details'!$E:$E)</f>
        <v>0</v>
      </c>
      <c r="X20" s="19">
        <f>SUMIF('[1]Expenes- Delivery Details'!$A:$A,$A20&amp;X$1,'[1]Expenes- Delivery Details'!$E:$E)</f>
        <v>0</v>
      </c>
      <c r="Y20" s="19"/>
      <c r="Z20" s="19">
        <f t="shared" si="4"/>
        <v>0</v>
      </c>
      <c r="AA20" s="20">
        <f>SUMIF('[1]Expenes- Delivery Details'!$B:$B,$A20&amp;AA$1,'[1]Expenes- Delivery Details'!$E:$E)</f>
        <v>0</v>
      </c>
      <c r="AB20" s="20">
        <f>SUMIF('[1]Expenes- Delivery Details'!$B:$B,$A20&amp;AB$1,'[1]Expenes- Delivery Details'!$E:$E)</f>
        <v>0</v>
      </c>
      <c r="AC20" s="20">
        <f>SUMIF('[1]Expenes- Delivery Details'!$B:$B,$A20&amp;AC$1,'[1]Expenes- Delivery Details'!$E:$E)</f>
        <v>0</v>
      </c>
      <c r="AD20" s="20">
        <f>SUMIF('[1]Expenes- Delivery Details'!$B:$B,$A20&amp;AD$1,'[1]Expenes- Delivery Details'!$E:$E)</f>
        <v>0</v>
      </c>
      <c r="AE20" s="20"/>
      <c r="AF20" s="20"/>
      <c r="AG20" s="20"/>
      <c r="AH20" s="22"/>
      <c r="AI20" s="21">
        <f t="shared" si="5"/>
        <v>0</v>
      </c>
      <c r="AJ20" s="21">
        <f t="shared" si="1"/>
        <v>0</v>
      </c>
    </row>
    <row r="21" spans="1:36" ht="15.75" x14ac:dyDescent="0.25">
      <c r="A21" s="36">
        <v>46132</v>
      </c>
      <c r="B21" s="2">
        <f>VLOOKUP($A:$A,'[1]APR26- Sales'!$A:$Z,3,0)</f>
        <v>186</v>
      </c>
      <c r="C21" s="2">
        <f>VLOOKUP($A:$A,'[1]APR26- Sales'!$A:$Z,17,0)</f>
        <v>0</v>
      </c>
      <c r="D21" s="2">
        <f>VLOOKUP($A:$A,'[1]APR26- Sales'!$A:$Z,8,0)</f>
        <v>922.5</v>
      </c>
      <c r="E21" s="2">
        <f>VLOOKUP($A:$A,'[1]APR26- Sales'!$A:$Z,12,0)</f>
        <v>0</v>
      </c>
      <c r="F21" s="2">
        <f>VLOOKUP($A:$A,'[1]APR26- Sales'!$A:$Z,11,0)</f>
        <v>960.4</v>
      </c>
      <c r="G21" s="2">
        <f>VLOOKUP($A:$A,'[1]APR26- Sales'!$A:$Z,18,0)</f>
        <v>0</v>
      </c>
      <c r="H21" s="9"/>
      <c r="I21" s="7"/>
      <c r="J21" s="7"/>
      <c r="K21" s="7"/>
      <c r="L21" s="7"/>
      <c r="M21" s="7"/>
      <c r="N21" s="8"/>
      <c r="O21" s="3">
        <f t="shared" si="2"/>
        <v>1146.4000000000001</v>
      </c>
      <c r="P21" s="3">
        <f t="shared" si="0"/>
        <v>1108.5</v>
      </c>
      <c r="Q21" s="3">
        <f t="shared" si="3"/>
        <v>37.900000000000091</v>
      </c>
      <c r="R21" s="19">
        <f>(SUMIF('[1]Expenes- Delivery Details'!$C:$C,A:A,'[1]Expenes- Delivery Details'!$E:$E))-AA21-AB21-AC21</f>
        <v>301.85000000000002</v>
      </c>
      <c r="S21" s="19">
        <f>SUMIF('[1]Expenes- Delivery Details'!$A:$A,$A21&amp;S$1,'[1]Expenes- Delivery Details'!$E:$E)</f>
        <v>37.46</v>
      </c>
      <c r="T21" s="19">
        <f>SUMIF('[1]Expenes- Delivery Details'!$A:$A,$A21&amp;T$1,'[1]Expenes- Delivery Details'!$E:$E)</f>
        <v>301.85000000000002</v>
      </c>
      <c r="U21" s="19">
        <f>SUMIF('[1]Expenes- Delivery Details'!$A:$A,$A21&amp;U$1,'[1]Expenes- Delivery Details'!$E:$E)</f>
        <v>0</v>
      </c>
      <c r="V21" s="19">
        <f>SUMIF('[1]Expenes- Delivery Details'!$A:$A,$A21&amp;V$1,'[1]Expenes- Delivery Details'!$E:$E)</f>
        <v>0</v>
      </c>
      <c r="W21" s="19">
        <f>SUMIF('[1]Expenes- Delivery Details'!$A:$A,$A21&amp;W$1,'[1]Expenes- Delivery Details'!$E:$E)</f>
        <v>0</v>
      </c>
      <c r="X21" s="19">
        <f>SUMIF('[1]Expenes- Delivery Details'!$A:$A,$A21&amp;X$1,'[1]Expenes- Delivery Details'!$E:$E)</f>
        <v>0</v>
      </c>
      <c r="Y21" s="19"/>
      <c r="Z21" s="19">
        <f t="shared" si="4"/>
        <v>339.31</v>
      </c>
      <c r="AA21" s="20">
        <f>SUMIF('[1]Expenes- Delivery Details'!$B:$B,$A21&amp;AA$1,'[1]Expenes- Delivery Details'!$E:$E)</f>
        <v>0</v>
      </c>
      <c r="AB21" s="20">
        <f>SUMIF('[1]Expenes- Delivery Details'!$B:$B,$A21&amp;AB$1,'[1]Expenes- Delivery Details'!$E:$E)</f>
        <v>37.46</v>
      </c>
      <c r="AC21" s="20">
        <f>SUMIF('[1]Expenes- Delivery Details'!$B:$B,$A21&amp;AC$1,'[1]Expenes- Delivery Details'!$E:$E)</f>
        <v>0</v>
      </c>
      <c r="AD21" s="20">
        <f>SUMIF('[1]Expenes- Delivery Details'!$B:$B,$A21&amp;AD$1,'[1]Expenes- Delivery Details'!$E:$E)</f>
        <v>0</v>
      </c>
      <c r="AE21" s="20"/>
      <c r="AF21" s="22"/>
      <c r="AG21" s="22"/>
      <c r="AH21" s="20"/>
      <c r="AI21" s="21">
        <f t="shared" si="5"/>
        <v>339.31</v>
      </c>
      <c r="AJ21" s="21">
        <f t="shared" si="1"/>
        <v>807.09000000000015</v>
      </c>
    </row>
    <row r="22" spans="1:36" ht="15.75" x14ac:dyDescent="0.25">
      <c r="A22" s="36">
        <v>46133</v>
      </c>
      <c r="B22" s="2">
        <f>VLOOKUP($A:$A,'[1]APR26- Sales'!$A:$Z,3,0)</f>
        <v>155.19999999999999</v>
      </c>
      <c r="C22" s="2">
        <f>VLOOKUP($A:$A,'[1]APR26- Sales'!$A:$Z,17,0)</f>
        <v>1.3</v>
      </c>
      <c r="D22" s="2">
        <f>VLOOKUP($A:$A,'[1]APR26- Sales'!$A:$Z,8,0)</f>
        <v>1359.8</v>
      </c>
      <c r="E22" s="2">
        <f>VLOOKUP($A:$A,'[1]APR26- Sales'!$A:$Z,12,0)</f>
        <v>0</v>
      </c>
      <c r="F22" s="2">
        <f>VLOOKUP($A:$A,'[1]APR26- Sales'!$A:$Z,11,0)</f>
        <v>1380.25</v>
      </c>
      <c r="G22" s="2">
        <f>VLOOKUP($A:$A,'[1]APR26- Sales'!$A:$Z,18,0)</f>
        <v>0</v>
      </c>
      <c r="H22" s="9"/>
      <c r="I22" s="7"/>
      <c r="J22" s="7"/>
      <c r="K22" s="7"/>
      <c r="L22" s="7"/>
      <c r="M22" s="7"/>
      <c r="N22" s="8"/>
      <c r="O22" s="3">
        <f t="shared" si="2"/>
        <v>1535.45</v>
      </c>
      <c r="P22" s="3">
        <f t="shared" si="0"/>
        <v>1516.3</v>
      </c>
      <c r="Q22" s="3">
        <f t="shared" si="3"/>
        <v>19.150000000000091</v>
      </c>
      <c r="R22" s="19">
        <f>(SUMIF('[1]Expenes- Delivery Details'!$C:$C,A:A,'[1]Expenes- Delivery Details'!$E:$E))-AA22-AB22-AC22</f>
        <v>79.27000000000001</v>
      </c>
      <c r="S22" s="19">
        <f>SUMIF('[1]Expenes- Delivery Details'!$A:$A,$A22&amp;S$1,'[1]Expenes- Delivery Details'!$E:$E)</f>
        <v>0</v>
      </c>
      <c r="T22" s="19">
        <f>SUMIF('[1]Expenes- Delivery Details'!$A:$A,$A22&amp;T$1,'[1]Expenes- Delivery Details'!$E:$E)</f>
        <v>79.27000000000001</v>
      </c>
      <c r="U22" s="19">
        <f>SUMIF('[1]Expenes- Delivery Details'!$A:$A,$A22&amp;U$1,'[1]Expenes- Delivery Details'!$E:$E)</f>
        <v>0</v>
      </c>
      <c r="V22" s="19">
        <f>SUMIF('[1]Expenes- Delivery Details'!$A:$A,$A22&amp;V$1,'[1]Expenes- Delivery Details'!$E:$E)</f>
        <v>0</v>
      </c>
      <c r="W22" s="19">
        <f>SUMIF('[1]Expenes- Delivery Details'!$A:$A,$A22&amp;W$1,'[1]Expenes- Delivery Details'!$E:$E)</f>
        <v>0</v>
      </c>
      <c r="X22" s="19">
        <f>SUMIF('[1]Expenes- Delivery Details'!$A:$A,$A22&amp;X$1,'[1]Expenes- Delivery Details'!$E:$E)</f>
        <v>0</v>
      </c>
      <c r="Y22" s="19"/>
      <c r="Z22" s="19">
        <f t="shared" si="4"/>
        <v>79.27000000000001</v>
      </c>
      <c r="AA22" s="20">
        <f>SUMIF('[1]Expenes- Delivery Details'!$B:$B,$A22&amp;AA$1,'[1]Expenes- Delivery Details'!$E:$E)</f>
        <v>0</v>
      </c>
      <c r="AB22" s="20">
        <f>SUMIF('[1]Expenes- Delivery Details'!$B:$B,$A22&amp;AB$1,'[1]Expenes- Delivery Details'!$E:$E)</f>
        <v>0</v>
      </c>
      <c r="AC22" s="20">
        <f>SUMIF('[1]Expenes- Delivery Details'!$B:$B,$A22&amp;AC$1,'[1]Expenes- Delivery Details'!$E:$E)</f>
        <v>0</v>
      </c>
      <c r="AD22" s="20">
        <f>SUMIF('[1]Expenes- Delivery Details'!$B:$B,$A22&amp;AD$1,'[1]Expenes- Delivery Details'!$E:$E)</f>
        <v>0</v>
      </c>
      <c r="AE22" s="22"/>
      <c r="AF22" s="22"/>
      <c r="AG22" s="22"/>
      <c r="AH22" s="22"/>
      <c r="AI22" s="21">
        <f t="shared" si="5"/>
        <v>79.27000000000001</v>
      </c>
      <c r="AJ22" s="21">
        <f t="shared" si="1"/>
        <v>1456.18</v>
      </c>
    </row>
    <row r="23" spans="1:36" ht="15.75" x14ac:dyDescent="0.25">
      <c r="A23" s="36">
        <v>46134</v>
      </c>
      <c r="B23" s="2">
        <f>VLOOKUP($A:$A,'[1]APR26- Sales'!$A:$Z,3,0)</f>
        <v>161.19999999999999</v>
      </c>
      <c r="C23" s="2">
        <f>VLOOKUP($A:$A,'[1]APR26- Sales'!$A:$Z,17,0)</f>
        <v>0</v>
      </c>
      <c r="D23" s="2">
        <f>VLOOKUP($A:$A,'[1]APR26- Sales'!$A:$Z,8,0)</f>
        <v>2168.0500000000002</v>
      </c>
      <c r="E23" s="2">
        <f>VLOOKUP($A:$A,'[1]APR26- Sales'!$A:$Z,12,0)</f>
        <v>0</v>
      </c>
      <c r="F23" s="2">
        <f>VLOOKUP($A:$A,'[1]APR26- Sales'!$A:$Z,11,0)</f>
        <v>2221.1</v>
      </c>
      <c r="G23" s="2">
        <f>VLOOKUP($A:$A,'[1]APR26- Sales'!$A:$Z,18,0)</f>
        <v>0</v>
      </c>
      <c r="H23" s="9"/>
      <c r="I23" s="7"/>
      <c r="J23" s="7"/>
      <c r="K23" s="7"/>
      <c r="L23" s="7"/>
      <c r="M23" s="7"/>
      <c r="N23" s="8"/>
      <c r="O23" s="3">
        <f t="shared" si="2"/>
        <v>2382.2999999999997</v>
      </c>
      <c r="P23" s="3">
        <f t="shared" si="0"/>
        <v>2329.25</v>
      </c>
      <c r="Q23" s="3">
        <f t="shared" si="3"/>
        <v>53.049999999999727</v>
      </c>
      <c r="R23" s="19">
        <f>(SUMIF('[1]Expenes- Delivery Details'!$C:$C,A:A,'[1]Expenes- Delivery Details'!$E:$E))-AA23-AB23-AC23</f>
        <v>358.7</v>
      </c>
      <c r="S23" s="19">
        <f>SUMIF('[1]Expenes- Delivery Details'!$A:$A,$A23&amp;S$1,'[1]Expenes- Delivery Details'!$E:$E)</f>
        <v>196.2</v>
      </c>
      <c r="T23" s="19">
        <f>SUMIF('[1]Expenes- Delivery Details'!$A:$A,$A23&amp;T$1,'[1]Expenes- Delivery Details'!$E:$E)</f>
        <v>54.5</v>
      </c>
      <c r="U23" s="19">
        <f>SUMIF('[1]Expenes- Delivery Details'!$A:$A,$A23&amp;U$1,'[1]Expenes- Delivery Details'!$E:$E)</f>
        <v>0</v>
      </c>
      <c r="V23" s="19">
        <f>SUMIF('[1]Expenes- Delivery Details'!$A:$A,$A23&amp;V$1,'[1]Expenes- Delivery Details'!$E:$E)</f>
        <v>108</v>
      </c>
      <c r="W23" s="19">
        <f>SUMIF('[1]Expenes- Delivery Details'!$A:$A,$A23&amp;W$1,'[1]Expenes- Delivery Details'!$E:$E)</f>
        <v>0</v>
      </c>
      <c r="X23" s="19">
        <f>SUMIF('[1]Expenes- Delivery Details'!$A:$A,$A23&amp;X$1,'[1]Expenes- Delivery Details'!$E:$E)</f>
        <v>0</v>
      </c>
      <c r="Y23" s="19"/>
      <c r="Z23" s="19">
        <f t="shared" si="4"/>
        <v>358.7</v>
      </c>
      <c r="AA23" s="20">
        <f>SUMIF('[1]Expenes- Delivery Details'!$B:$B,$A23&amp;AA$1,'[1]Expenes- Delivery Details'!$E:$E)</f>
        <v>0</v>
      </c>
      <c r="AB23" s="20">
        <f>SUMIF('[1]Expenes- Delivery Details'!$B:$B,$A23&amp;AB$1,'[1]Expenes- Delivery Details'!$E:$E)</f>
        <v>0</v>
      </c>
      <c r="AC23" s="20">
        <f>SUMIF('[1]Expenes- Delivery Details'!$B:$B,$A23&amp;AC$1,'[1]Expenes- Delivery Details'!$E:$E)</f>
        <v>0</v>
      </c>
      <c r="AD23" s="20">
        <f>SUMIF('[1]Expenes- Delivery Details'!$B:$B,$A23&amp;AD$1,'[1]Expenes- Delivery Details'!$E:$E)</f>
        <v>0</v>
      </c>
      <c r="AE23" s="22"/>
      <c r="AF23" s="22"/>
      <c r="AG23" s="22"/>
      <c r="AH23" s="22"/>
      <c r="AI23" s="21">
        <f t="shared" si="5"/>
        <v>358.7</v>
      </c>
      <c r="AJ23" s="21">
        <f t="shared" si="1"/>
        <v>2023.5999999999997</v>
      </c>
    </row>
    <row r="24" spans="1:36" ht="15.75" x14ac:dyDescent="0.25">
      <c r="A24" s="36">
        <v>46135</v>
      </c>
      <c r="B24" s="2">
        <f>VLOOKUP($A:$A,'[1]APR26- Sales'!$A:$Z,3,0)</f>
        <v>204</v>
      </c>
      <c r="C24" s="2">
        <f>VLOOKUP($A:$A,'[1]APR26- Sales'!$A:$Z,17,0)</f>
        <v>0</v>
      </c>
      <c r="D24" s="2">
        <f>VLOOKUP($A:$A,'[1]APR26- Sales'!$A:$Z,8,0)</f>
        <v>1230.5999999999999</v>
      </c>
      <c r="E24" s="2">
        <f>VLOOKUP($A:$A,'[1]APR26- Sales'!$A:$Z,12,0)</f>
        <v>0</v>
      </c>
      <c r="F24" s="2">
        <f>VLOOKUP($A:$A,'[1]APR26- Sales'!$A:$Z,11,0)</f>
        <v>1289.29</v>
      </c>
      <c r="G24" s="2">
        <f>VLOOKUP($A:$A,'[1]APR26- Sales'!$A:$Z,18,0)</f>
        <v>0</v>
      </c>
      <c r="H24" s="9"/>
      <c r="I24" s="7"/>
      <c r="J24" s="7"/>
      <c r="K24" s="7"/>
      <c r="L24" s="7"/>
      <c r="M24" s="7"/>
      <c r="N24" s="8"/>
      <c r="O24" s="3">
        <f t="shared" si="2"/>
        <v>1493.29</v>
      </c>
      <c r="P24" s="3">
        <f t="shared" si="0"/>
        <v>1434.6</v>
      </c>
      <c r="Q24" s="3">
        <f t="shared" si="3"/>
        <v>58.690000000000055</v>
      </c>
      <c r="R24" s="19">
        <f>(SUMIF('[1]Expenes- Delivery Details'!$C:$C,A:A,'[1]Expenes- Delivery Details'!$E:$E))-AA24-AB24-AC24</f>
        <v>637.28</v>
      </c>
      <c r="S24" s="19">
        <f>SUMIF('[1]Expenes- Delivery Details'!$A:$A,$A24&amp;S$1,'[1]Expenes- Delivery Details'!$E:$E)</f>
        <v>528.98</v>
      </c>
      <c r="T24" s="19">
        <f>SUMIF('[1]Expenes- Delivery Details'!$A:$A,$A24&amp;T$1,'[1]Expenes- Delivery Details'!$E:$E)</f>
        <v>108.3</v>
      </c>
      <c r="U24" s="19">
        <f>SUMIF('[1]Expenes- Delivery Details'!$A:$A,$A24&amp;U$1,'[1]Expenes- Delivery Details'!$E:$E)</f>
        <v>0</v>
      </c>
      <c r="V24" s="19">
        <f>SUMIF('[1]Expenes- Delivery Details'!$A:$A,$A24&amp;V$1,'[1]Expenes- Delivery Details'!$E:$E)</f>
        <v>0</v>
      </c>
      <c r="W24" s="19">
        <f>SUMIF('[1]Expenes- Delivery Details'!$A:$A,$A24&amp;W$1,'[1]Expenes- Delivery Details'!$E:$E)</f>
        <v>0</v>
      </c>
      <c r="X24" s="19">
        <f>SUMIF('[1]Expenes- Delivery Details'!$A:$A,$A24&amp;X$1,'[1]Expenes- Delivery Details'!$E:$E)</f>
        <v>0</v>
      </c>
      <c r="Y24" s="19"/>
      <c r="Z24" s="19">
        <f t="shared" si="4"/>
        <v>637.28</v>
      </c>
      <c r="AA24" s="20">
        <f>SUMIF('[1]Expenes- Delivery Details'!$B:$B,$A24&amp;AA$1,'[1]Expenes- Delivery Details'!$E:$E)</f>
        <v>0</v>
      </c>
      <c r="AB24" s="20">
        <f>SUMIF('[1]Expenes- Delivery Details'!$B:$B,$A24&amp;AB$1,'[1]Expenes- Delivery Details'!$E:$E)</f>
        <v>0</v>
      </c>
      <c r="AC24" s="20">
        <f>SUMIF('[1]Expenes- Delivery Details'!$B:$B,$A24&amp;AC$1,'[1]Expenes- Delivery Details'!$E:$E)</f>
        <v>0</v>
      </c>
      <c r="AD24" s="20">
        <f>SUMIF('[1]Expenes- Delivery Details'!$B:$B,$A24&amp;AD$1,'[1]Expenes- Delivery Details'!$E:$E)</f>
        <v>0</v>
      </c>
      <c r="AE24" s="20"/>
      <c r="AF24" s="20"/>
      <c r="AG24" s="20"/>
      <c r="AH24" s="20"/>
      <c r="AI24" s="21">
        <f t="shared" si="5"/>
        <v>637.28</v>
      </c>
      <c r="AJ24" s="21">
        <f t="shared" si="1"/>
        <v>856.01</v>
      </c>
    </row>
    <row r="25" spans="1:36" ht="15.75" x14ac:dyDescent="0.25">
      <c r="A25" s="36">
        <v>46136</v>
      </c>
      <c r="B25" s="2">
        <f>VLOOKUP($A:$A,'[1]APR26- Sales'!$A:$Z,3,0)</f>
        <v>126.4</v>
      </c>
      <c r="C25" s="2">
        <f>VLOOKUP($A:$A,'[1]APR26- Sales'!$A:$Z,17,0)</f>
        <v>0</v>
      </c>
      <c r="D25" s="2">
        <f>VLOOKUP($A:$A,'[1]APR26- Sales'!$A:$Z,8,0)</f>
        <v>1197.95</v>
      </c>
      <c r="E25" s="2">
        <f>VLOOKUP($A:$A,'[1]APR26- Sales'!$A:$Z,12,0)</f>
        <v>0</v>
      </c>
      <c r="F25" s="2">
        <f>VLOOKUP($A:$A,'[1]APR26- Sales'!$A:$Z,11,0)</f>
        <v>1330.4</v>
      </c>
      <c r="G25" s="2">
        <f>VLOOKUP($A:$A,'[1]APR26- Sales'!$A:$Z,18,0)</f>
        <v>0</v>
      </c>
      <c r="H25" s="9"/>
      <c r="I25" s="7"/>
      <c r="J25" s="7"/>
      <c r="K25" s="7"/>
      <c r="L25" s="7"/>
      <c r="M25" s="7"/>
      <c r="N25" s="8"/>
      <c r="O25" s="3">
        <f t="shared" si="2"/>
        <v>1456.8000000000002</v>
      </c>
      <c r="P25" s="3">
        <f t="shared" si="0"/>
        <v>1324.3500000000001</v>
      </c>
      <c r="Q25" s="3">
        <f t="shared" si="3"/>
        <v>132.45000000000005</v>
      </c>
      <c r="R25" s="19">
        <f>(SUMIF('[1]Expenes- Delivery Details'!$C:$C,A:A,'[1]Expenes- Delivery Details'!$E:$E))-AA25-AB25-AC25</f>
        <v>1148.8400000000001</v>
      </c>
      <c r="S25" s="19">
        <f>SUMIF('[1]Expenes- Delivery Details'!$A:$A,$A25&amp;S$1,'[1]Expenes- Delivery Details'!$E:$E)</f>
        <v>162.76</v>
      </c>
      <c r="T25" s="19">
        <f>SUMIF('[1]Expenes- Delivery Details'!$A:$A,$A25&amp;T$1,'[1]Expenes- Delivery Details'!$E:$E)</f>
        <v>49.25</v>
      </c>
      <c r="U25" s="19">
        <f>SUMIF('[1]Expenes- Delivery Details'!$A:$A,$A25&amp;U$1,'[1]Expenes- Delivery Details'!$E:$E)</f>
        <v>0</v>
      </c>
      <c r="V25" s="19">
        <f>SUMIF('[1]Expenes- Delivery Details'!$A:$A,$A25&amp;V$1,'[1]Expenes- Delivery Details'!$E:$E)</f>
        <v>936.83</v>
      </c>
      <c r="W25" s="19">
        <f>SUMIF('[1]Expenes- Delivery Details'!$A:$A,$A25&amp;W$1,'[1]Expenes- Delivery Details'!$E:$E)</f>
        <v>0</v>
      </c>
      <c r="X25" s="19">
        <f>SUMIF('[1]Expenes- Delivery Details'!$A:$A,$A25&amp;X$1,'[1]Expenes- Delivery Details'!$E:$E)</f>
        <v>0</v>
      </c>
      <c r="Y25" s="19"/>
      <c r="Z25" s="19">
        <f t="shared" si="4"/>
        <v>1148.8400000000001</v>
      </c>
      <c r="AA25" s="20">
        <f>SUMIF('[1]Expenes- Delivery Details'!$B:$B,$A25&amp;AA$1,'[1]Expenes- Delivery Details'!$E:$E)</f>
        <v>0</v>
      </c>
      <c r="AB25" s="20">
        <f>SUMIF('[1]Expenes- Delivery Details'!$B:$B,$A25&amp;AB$1,'[1]Expenes- Delivery Details'!$E:$E)</f>
        <v>0</v>
      </c>
      <c r="AC25" s="20">
        <f>SUMIF('[1]Expenes- Delivery Details'!$B:$B,$A25&amp;AC$1,'[1]Expenes- Delivery Details'!$E:$E)</f>
        <v>0</v>
      </c>
      <c r="AD25" s="20">
        <f>SUMIF('[1]Expenes- Delivery Details'!$B:$B,$A25&amp;AD$1,'[1]Expenes- Delivery Details'!$E:$E)</f>
        <v>0</v>
      </c>
      <c r="AE25" s="22"/>
      <c r="AF25" s="20"/>
      <c r="AG25" s="20"/>
      <c r="AH25" s="20"/>
      <c r="AI25" s="21">
        <f t="shared" si="5"/>
        <v>1148.8400000000001</v>
      </c>
      <c r="AJ25" s="21">
        <f t="shared" si="1"/>
        <v>307.96000000000004</v>
      </c>
    </row>
    <row r="26" spans="1:36" ht="15.75" x14ac:dyDescent="0.25">
      <c r="A26" s="36">
        <v>46137</v>
      </c>
      <c r="B26" s="2">
        <f>VLOOKUP($A:$A,'[1]APR26- Sales'!$A:$Z,3,0)</f>
        <v>0</v>
      </c>
      <c r="C26" s="2">
        <f>VLOOKUP($A:$A,'[1]APR26- Sales'!$A:$Z,17,0)</f>
        <v>0</v>
      </c>
      <c r="D26" s="2">
        <f>VLOOKUP($A:$A,'[1]APR26- Sales'!$A:$Z,8,0)</f>
        <v>0</v>
      </c>
      <c r="E26" s="2">
        <f>VLOOKUP($A:$A,'[1]APR26- Sales'!$A:$Z,12,0)</f>
        <v>0</v>
      </c>
      <c r="F26" s="2">
        <f>VLOOKUP($A:$A,'[1]APR26- Sales'!$A:$Z,11,0)</f>
        <v>0</v>
      </c>
      <c r="G26" s="2">
        <f>VLOOKUP($A:$A,'[1]APR26- Sales'!$A:$Z,18,0)</f>
        <v>0</v>
      </c>
      <c r="H26" s="9"/>
      <c r="I26" s="7"/>
      <c r="J26" s="7"/>
      <c r="K26" s="7"/>
      <c r="L26" s="7"/>
      <c r="M26" s="7"/>
      <c r="N26" s="8"/>
      <c r="O26" s="3">
        <f t="shared" si="2"/>
        <v>0</v>
      </c>
      <c r="P26" s="3">
        <f t="shared" si="0"/>
        <v>0</v>
      </c>
      <c r="Q26" s="3">
        <f t="shared" si="3"/>
        <v>0</v>
      </c>
      <c r="R26" s="19">
        <f>(SUMIF('[1]Expenes- Delivery Details'!$C:$C,A:A,'[1]Expenes- Delivery Details'!$E:$E))-AA26-AB26-AC26</f>
        <v>264.87999999999988</v>
      </c>
      <c r="S26" s="19">
        <f>SUMIF('[1]Expenes- Delivery Details'!$A:$A,$A26&amp;S$1,'[1]Expenes- Delivery Details'!$E:$E)</f>
        <v>1000</v>
      </c>
      <c r="T26" s="19">
        <f>SUMIF('[1]Expenes- Delivery Details'!$A:$A,$A26&amp;T$1,'[1]Expenes- Delivery Details'!$E:$E)</f>
        <v>0</v>
      </c>
      <c r="U26" s="19">
        <f>SUMIF('[1]Expenes- Delivery Details'!$A:$A,$A26&amp;U$1,'[1]Expenes- Delivery Details'!$E:$E)</f>
        <v>0</v>
      </c>
      <c r="V26" s="19">
        <f>SUMIF('[1]Expenes- Delivery Details'!$A:$A,$A26&amp;V$1,'[1]Expenes- Delivery Details'!$E:$E)</f>
        <v>264.88</v>
      </c>
      <c r="W26" s="19">
        <f>SUMIF('[1]Expenes- Delivery Details'!$A:$A,$A26&amp;W$1,'[1]Expenes- Delivery Details'!$E:$E)</f>
        <v>0</v>
      </c>
      <c r="X26" s="19">
        <f>SUMIF('[1]Expenes- Delivery Details'!$A:$A,$A26&amp;X$1,'[1]Expenes- Delivery Details'!$E:$E)</f>
        <v>0</v>
      </c>
      <c r="Y26" s="19"/>
      <c r="Z26" s="19">
        <f t="shared" si="4"/>
        <v>264.88000000000011</v>
      </c>
      <c r="AA26" s="20">
        <f>SUMIF('[1]Expenes- Delivery Details'!$B:$B,$A26&amp;AA$1,'[1]Expenes- Delivery Details'!$E:$E)</f>
        <v>0</v>
      </c>
      <c r="AB26" s="20">
        <f>SUMIF('[1]Expenes- Delivery Details'!$B:$B,$A26&amp;AB$1,'[1]Expenes- Delivery Details'!$E:$E)</f>
        <v>0</v>
      </c>
      <c r="AC26" s="20">
        <f>SUMIF('[1]Expenes- Delivery Details'!$B:$B,$A26&amp;AC$1,'[1]Expenes- Delivery Details'!$E:$E)</f>
        <v>1000</v>
      </c>
      <c r="AD26" s="20">
        <f>SUMIF('[1]Expenes- Delivery Details'!$B:$B,$A26&amp;AD$1,'[1]Expenes- Delivery Details'!$E:$E)</f>
        <v>0</v>
      </c>
      <c r="AE26" s="22"/>
      <c r="AF26" s="20"/>
      <c r="AG26" s="20"/>
      <c r="AH26" s="20"/>
      <c r="AI26" s="21">
        <f t="shared" si="5"/>
        <v>264.87999999999988</v>
      </c>
      <c r="AJ26" s="21">
        <f t="shared" si="1"/>
        <v>-264.87999999999988</v>
      </c>
    </row>
    <row r="27" spans="1:36" ht="15.75" x14ac:dyDescent="0.25">
      <c r="A27" s="36">
        <v>46138</v>
      </c>
      <c r="B27" s="2">
        <f>VLOOKUP($A:$A,'[1]APR26- Sales'!$A:$Z,3,0)</f>
        <v>123.1</v>
      </c>
      <c r="C27" s="2">
        <f>VLOOKUP($A:$A,'[1]APR26- Sales'!$A:$Z,17,0)</f>
        <v>0</v>
      </c>
      <c r="D27" s="2">
        <f>VLOOKUP($A:$A,'[1]APR26- Sales'!$A:$Z,8,0)</f>
        <v>667.15</v>
      </c>
      <c r="E27" s="2">
        <f>VLOOKUP($A:$A,'[1]APR26- Sales'!$A:$Z,12,0)</f>
        <v>0</v>
      </c>
      <c r="F27" s="2">
        <f>VLOOKUP($A:$A,'[1]APR26- Sales'!$A:$Z,11,0)</f>
        <v>704.15</v>
      </c>
      <c r="G27" s="2">
        <f>VLOOKUP($A:$A,'[1]APR26- Sales'!$A:$Z,18,0)</f>
        <v>0</v>
      </c>
      <c r="H27" s="9"/>
      <c r="I27" s="7"/>
      <c r="J27" s="7"/>
      <c r="K27" s="7"/>
      <c r="L27" s="7"/>
      <c r="M27" s="7"/>
      <c r="N27" s="8"/>
      <c r="O27" s="3">
        <f t="shared" si="2"/>
        <v>827.25</v>
      </c>
      <c r="P27" s="3">
        <f t="shared" si="0"/>
        <v>790.25</v>
      </c>
      <c r="Q27" s="3">
        <f t="shared" si="3"/>
        <v>37</v>
      </c>
      <c r="R27" s="19">
        <f>(SUMIF('[1]Expenes- Delivery Details'!$C:$C,A:A,'[1]Expenes- Delivery Details'!$E:$E))-AA27-AB27-AC27</f>
        <v>81</v>
      </c>
      <c r="S27" s="19">
        <f>SUMIF('[1]Expenes- Delivery Details'!$A:$A,$A27&amp;S$1,'[1]Expenes- Delivery Details'!$E:$E)</f>
        <v>0</v>
      </c>
      <c r="T27" s="19">
        <f>SUMIF('[1]Expenes- Delivery Details'!$A:$A,$A27&amp;T$1,'[1]Expenes- Delivery Details'!$E:$E)</f>
        <v>81</v>
      </c>
      <c r="U27" s="19">
        <f>SUMIF('[1]Expenes- Delivery Details'!$A:$A,$A27&amp;U$1,'[1]Expenes- Delivery Details'!$E:$E)</f>
        <v>0</v>
      </c>
      <c r="V27" s="19">
        <f>SUMIF('[1]Expenes- Delivery Details'!$A:$A,$A27&amp;V$1,'[1]Expenes- Delivery Details'!$E:$E)</f>
        <v>0</v>
      </c>
      <c r="W27" s="19">
        <f>SUMIF('[1]Expenes- Delivery Details'!$A:$A,$A27&amp;W$1,'[1]Expenes- Delivery Details'!$E:$E)</f>
        <v>0</v>
      </c>
      <c r="X27" s="19">
        <f>SUMIF('[1]Expenes- Delivery Details'!$A:$A,$A27&amp;X$1,'[1]Expenes- Delivery Details'!$E:$E)</f>
        <v>0</v>
      </c>
      <c r="Y27" s="19"/>
      <c r="Z27" s="19">
        <f t="shared" si="4"/>
        <v>81</v>
      </c>
      <c r="AA27" s="20">
        <f>SUMIF('[1]Expenes- Delivery Details'!$B:$B,$A27&amp;AA$1,'[1]Expenes- Delivery Details'!$E:$E)</f>
        <v>0</v>
      </c>
      <c r="AB27" s="20">
        <f>SUMIF('[1]Expenes- Delivery Details'!$B:$B,$A27&amp;AB$1,'[1]Expenes- Delivery Details'!$E:$E)</f>
        <v>0</v>
      </c>
      <c r="AC27" s="20">
        <f>SUMIF('[1]Expenes- Delivery Details'!$B:$B,$A27&amp;AC$1,'[1]Expenes- Delivery Details'!$E:$E)</f>
        <v>0</v>
      </c>
      <c r="AD27" s="20">
        <f>SUMIF('[1]Expenes- Delivery Details'!$B:$B,$A27&amp;AD$1,'[1]Expenes- Delivery Details'!$E:$E)</f>
        <v>0</v>
      </c>
      <c r="AE27" s="22"/>
      <c r="AF27" s="20"/>
      <c r="AG27" s="20"/>
      <c r="AH27" s="20"/>
      <c r="AI27" s="21">
        <f t="shared" si="5"/>
        <v>81</v>
      </c>
      <c r="AJ27" s="21">
        <f t="shared" si="1"/>
        <v>746.25</v>
      </c>
    </row>
    <row r="28" spans="1:36" ht="15.75" x14ac:dyDescent="0.25">
      <c r="A28" s="36">
        <v>46139</v>
      </c>
      <c r="B28" s="2">
        <f>VLOOKUP($A:$A,'[1]APR26- Sales'!$A:$Z,3,0)</f>
        <v>206.3</v>
      </c>
      <c r="C28" s="2">
        <f>VLOOKUP($A:$A,'[1]APR26- Sales'!$A:$Z,17,0)</f>
        <v>2</v>
      </c>
      <c r="D28" s="2">
        <f>VLOOKUP($A:$A,'[1]APR26- Sales'!$A:$Z,8,0)</f>
        <v>954.5</v>
      </c>
      <c r="E28" s="2">
        <f>VLOOKUP($A:$A,'[1]APR26- Sales'!$A:$Z,12,0)</f>
        <v>0</v>
      </c>
      <c r="F28" s="2">
        <f>VLOOKUP($A:$A,'[1]APR26- Sales'!$A:$Z,11,0)</f>
        <v>1099.7</v>
      </c>
      <c r="G28" s="2">
        <f>VLOOKUP($A:$A,'[1]APR26- Sales'!$A:$Z,18,0)</f>
        <v>0</v>
      </c>
      <c r="H28" s="9"/>
      <c r="I28" s="9"/>
      <c r="J28" s="9"/>
      <c r="K28" s="9"/>
      <c r="L28" s="9"/>
      <c r="M28" s="9"/>
      <c r="N28" s="9"/>
      <c r="O28" s="3">
        <f t="shared" si="2"/>
        <v>1306</v>
      </c>
      <c r="P28" s="3">
        <f t="shared" si="0"/>
        <v>1162.8</v>
      </c>
      <c r="Q28" s="3">
        <f t="shared" si="3"/>
        <v>143.20000000000005</v>
      </c>
      <c r="R28" s="19">
        <f>(SUMIF('[1]Expenes- Delivery Details'!$C:$C,A:A,'[1]Expenes- Delivery Details'!$E:$E))-AA28-AB28-AC28</f>
        <v>161.87</v>
      </c>
      <c r="S28" s="19">
        <f>SUMIF('[1]Expenes- Delivery Details'!$A:$A,$A28&amp;S$1,'[1]Expenes- Delivery Details'!$E:$E)</f>
        <v>0</v>
      </c>
      <c r="T28" s="19">
        <f>SUMIF('[1]Expenes- Delivery Details'!$A:$A,$A28&amp;T$1,'[1]Expenes- Delivery Details'!$E:$E)</f>
        <v>108.45</v>
      </c>
      <c r="U28" s="19">
        <f>SUMIF('[1]Expenes- Delivery Details'!$A:$A,$A28&amp;U$1,'[1]Expenes- Delivery Details'!$E:$E)</f>
        <v>0</v>
      </c>
      <c r="V28" s="19">
        <f>SUMIF('[1]Expenes- Delivery Details'!$A:$A,$A28&amp;V$1,'[1]Expenes- Delivery Details'!$E:$E)</f>
        <v>53.42</v>
      </c>
      <c r="W28" s="19">
        <f>SUMIF('[1]Expenes- Delivery Details'!$A:$A,$A28&amp;W$1,'[1]Expenes- Delivery Details'!$E:$E)</f>
        <v>0</v>
      </c>
      <c r="X28" s="19">
        <f>SUMIF('[1]Expenes- Delivery Details'!$A:$A,$A28&amp;X$1,'[1]Expenes- Delivery Details'!$E:$E)</f>
        <v>0</v>
      </c>
      <c r="Y28" s="19"/>
      <c r="Z28" s="19">
        <f t="shared" si="4"/>
        <v>161.87</v>
      </c>
      <c r="AA28" s="20">
        <f>SUMIF('[1]Expenes- Delivery Details'!$B:$B,$A28&amp;AA$1,'[1]Expenes- Delivery Details'!$E:$E)</f>
        <v>0</v>
      </c>
      <c r="AB28" s="20">
        <f>SUMIF('[1]Expenes- Delivery Details'!$B:$B,$A28&amp;AB$1,'[1]Expenes- Delivery Details'!$E:$E)</f>
        <v>0</v>
      </c>
      <c r="AC28" s="20">
        <f>SUMIF('[1]Expenes- Delivery Details'!$B:$B,$A28&amp;AC$1,'[1]Expenes- Delivery Details'!$E:$E)</f>
        <v>0</v>
      </c>
      <c r="AD28" s="20">
        <f>SUMIF('[1]Expenes- Delivery Details'!$B:$B,$A28&amp;AD$1,'[1]Expenes- Delivery Details'!$E:$E)</f>
        <v>0</v>
      </c>
      <c r="AE28" s="20"/>
      <c r="AF28" s="22"/>
      <c r="AG28" s="22"/>
      <c r="AH28" s="22"/>
      <c r="AI28" s="21">
        <f t="shared" si="5"/>
        <v>161.87</v>
      </c>
      <c r="AJ28" s="21">
        <f t="shared" si="1"/>
        <v>1144.1300000000001</v>
      </c>
    </row>
    <row r="29" spans="1:36" ht="15.75" x14ac:dyDescent="0.25">
      <c r="A29" s="36">
        <v>46140</v>
      </c>
      <c r="B29" s="2">
        <f>VLOOKUP($A:$A,'[1]APR26- Sales'!$A:$Z,3,0)</f>
        <v>158.19999999999999</v>
      </c>
      <c r="C29" s="2">
        <f>VLOOKUP($A:$A,'[1]APR26- Sales'!$A:$Z,17,0)</f>
        <v>0</v>
      </c>
      <c r="D29" s="2">
        <f>VLOOKUP($A:$A,'[1]APR26- Sales'!$A:$Z,8,0)</f>
        <v>1428.05</v>
      </c>
      <c r="E29" s="2">
        <f>VLOOKUP($A:$A,'[1]APR26- Sales'!$A:$Z,12,0)</f>
        <v>0</v>
      </c>
      <c r="F29" s="2">
        <f>VLOOKUP($A:$A,'[1]APR26- Sales'!$A:$Z,11,0)</f>
        <v>1458.2</v>
      </c>
      <c r="G29" s="2">
        <f>VLOOKUP($A:$A,'[1]APR26- Sales'!$A:$Z,18,0)</f>
        <v>0</v>
      </c>
      <c r="H29" s="9"/>
      <c r="I29" s="7"/>
      <c r="J29" s="7"/>
      <c r="K29" s="7"/>
      <c r="L29" s="7"/>
      <c r="M29" s="7"/>
      <c r="N29" s="8"/>
      <c r="O29" s="3">
        <f t="shared" si="2"/>
        <v>1616.4</v>
      </c>
      <c r="P29" s="3">
        <f t="shared" si="0"/>
        <v>1586.25</v>
      </c>
      <c r="Q29" s="3">
        <f t="shared" si="3"/>
        <v>30.150000000000091</v>
      </c>
      <c r="R29" s="19">
        <f>(SUMIF('[1]Expenes- Delivery Details'!$C:$C,A:A,'[1]Expenes- Delivery Details'!$E:$E))-AA29-AB29-AC29</f>
        <v>1572.92</v>
      </c>
      <c r="S29" s="19">
        <f>SUMIF('[1]Expenes- Delivery Details'!$A:$A,$A29&amp;S$1,'[1]Expenes- Delivery Details'!$E:$E)</f>
        <v>1363.26</v>
      </c>
      <c r="T29" s="19">
        <f>SUMIF('[1]Expenes- Delivery Details'!$A:$A,$A29&amp;T$1,'[1]Expenes- Delivery Details'!$E:$E)</f>
        <v>32.159999999999997</v>
      </c>
      <c r="U29" s="19">
        <f>SUMIF('[1]Expenes- Delivery Details'!$A:$A,$A29&amp;U$1,'[1]Expenes- Delivery Details'!$E:$E)</f>
        <v>0</v>
      </c>
      <c r="V29" s="19">
        <f>SUMIF('[1]Expenes- Delivery Details'!$A:$A,$A29&amp;V$1,'[1]Expenes- Delivery Details'!$E:$E)</f>
        <v>119.5</v>
      </c>
      <c r="W29" s="19">
        <f>SUMIF('[1]Expenes- Delivery Details'!$A:$A,$A29&amp;W$1,'[1]Expenes- Delivery Details'!$E:$E)</f>
        <v>0</v>
      </c>
      <c r="X29" s="19">
        <f>SUMIF('[1]Expenes- Delivery Details'!$A:$A,$A29&amp;X$1,'[1]Expenes- Delivery Details'!$E:$E)</f>
        <v>58</v>
      </c>
      <c r="Y29" s="19"/>
      <c r="Z29" s="19">
        <f t="shared" si="4"/>
        <v>1572.92</v>
      </c>
      <c r="AA29" s="20">
        <f>SUMIF('[1]Expenes- Delivery Details'!$B:$B,$A29&amp;AA$1,'[1]Expenes- Delivery Details'!$E:$E)</f>
        <v>0</v>
      </c>
      <c r="AB29" s="20">
        <f>SUMIF('[1]Expenes- Delivery Details'!$B:$B,$A29&amp;AB$1,'[1]Expenes- Delivery Details'!$E:$E)</f>
        <v>0</v>
      </c>
      <c r="AC29" s="20">
        <f>SUMIF('[1]Expenes- Delivery Details'!$B:$B,$A29&amp;AC$1,'[1]Expenes- Delivery Details'!$E:$E)</f>
        <v>0</v>
      </c>
      <c r="AD29" s="20">
        <f>SUMIF('[1]Expenes- Delivery Details'!$B:$B,$A29&amp;AD$1,'[1]Expenes- Delivery Details'!$E:$E)</f>
        <v>0</v>
      </c>
      <c r="AE29" s="22"/>
      <c r="AF29" s="22"/>
      <c r="AG29" s="20"/>
      <c r="AH29" s="22"/>
      <c r="AI29" s="21">
        <f t="shared" si="5"/>
        <v>1572.92</v>
      </c>
      <c r="AJ29" s="21">
        <f t="shared" si="1"/>
        <v>43.480000000000018</v>
      </c>
    </row>
    <row r="30" spans="1:36" ht="15.75" x14ac:dyDescent="0.25">
      <c r="A30" s="36">
        <v>46141</v>
      </c>
      <c r="B30" s="2">
        <f>VLOOKUP($A:$A,'[1]APR26- Sales'!$A:$Z,3,0)</f>
        <v>155.6</v>
      </c>
      <c r="C30" s="2">
        <f>VLOOKUP($A:$A,'[1]APR26- Sales'!$A:$Z,17,0)</f>
        <v>0</v>
      </c>
      <c r="D30" s="2">
        <f>VLOOKUP($A:$A,'[1]APR26- Sales'!$A:$Z,8,0)</f>
        <v>994.85</v>
      </c>
      <c r="E30" s="2">
        <f>VLOOKUP($A:$A,'[1]APR26- Sales'!$A:$Z,12,0)</f>
        <v>0</v>
      </c>
      <c r="F30" s="2">
        <f>VLOOKUP($A:$A,'[1]APR26- Sales'!$A:$Z,11,0)</f>
        <v>1062.1500000000001</v>
      </c>
      <c r="G30" s="2">
        <f>VLOOKUP($A:$A,'[1]APR26- Sales'!$A:$Z,18,0)</f>
        <v>0</v>
      </c>
      <c r="H30" s="9"/>
      <c r="I30" s="7"/>
      <c r="J30" s="7"/>
      <c r="K30" s="7"/>
      <c r="L30" s="7"/>
      <c r="M30" s="7"/>
      <c r="N30" s="8"/>
      <c r="O30" s="3">
        <f t="shared" si="2"/>
        <v>1217.75</v>
      </c>
      <c r="P30" s="3">
        <f t="shared" si="0"/>
        <v>1150.45</v>
      </c>
      <c r="Q30" s="3">
        <f t="shared" si="3"/>
        <v>67.299999999999955</v>
      </c>
      <c r="R30" s="19">
        <f>(SUMIF('[1]Expenes- Delivery Details'!$C:$C,A:A,'[1]Expenes- Delivery Details'!$E:$E))-AA30-AB30-AC30</f>
        <v>831.13000000000011</v>
      </c>
      <c r="S30" s="19">
        <f>SUMIF('[1]Expenes- Delivery Details'!$A:$A,$A30&amp;S$1,'[1]Expenes- Delivery Details'!$E:$E)</f>
        <v>686.7</v>
      </c>
      <c r="T30" s="19">
        <f>SUMIF('[1]Expenes- Delivery Details'!$A:$A,$A30&amp;T$1,'[1]Expenes- Delivery Details'!$E:$E)</f>
        <v>0</v>
      </c>
      <c r="U30" s="19">
        <f>SUMIF('[1]Expenes- Delivery Details'!$A:$A,$A30&amp;U$1,'[1]Expenes- Delivery Details'!$E:$E)</f>
        <v>0</v>
      </c>
      <c r="V30" s="19">
        <f>SUMIF('[1]Expenes- Delivery Details'!$A:$A,$A30&amp;V$1,'[1]Expenes- Delivery Details'!$E:$E)</f>
        <v>144.43</v>
      </c>
      <c r="W30" s="19">
        <f>SUMIF('[1]Expenes- Delivery Details'!$A:$A,$A30&amp;W$1,'[1]Expenes- Delivery Details'!$E:$E)</f>
        <v>0</v>
      </c>
      <c r="X30" s="19">
        <f>SUMIF('[1]Expenes- Delivery Details'!$A:$A,$A30&amp;X$1,'[1]Expenes- Delivery Details'!$E:$E)</f>
        <v>0</v>
      </c>
      <c r="Y30" s="19"/>
      <c r="Z30" s="19">
        <f t="shared" si="4"/>
        <v>831.13000000000011</v>
      </c>
      <c r="AA30" s="20">
        <f>SUMIF('[1]Expenes- Delivery Details'!$B:$B,$A30&amp;AA$1,'[1]Expenes- Delivery Details'!$E:$E)</f>
        <v>0</v>
      </c>
      <c r="AB30" s="20">
        <f>SUMIF('[1]Expenes- Delivery Details'!$B:$B,$A30&amp;AB$1,'[1]Expenes- Delivery Details'!$E:$E)</f>
        <v>0</v>
      </c>
      <c r="AC30" s="20">
        <f>SUMIF('[1]Expenes- Delivery Details'!$B:$B,$A30&amp;AC$1,'[1]Expenes- Delivery Details'!$E:$E)</f>
        <v>0</v>
      </c>
      <c r="AD30" s="20">
        <f>SUMIF('[1]Expenes- Delivery Details'!$B:$B,$A30&amp;AD$1,'[1]Expenes- Delivery Details'!$E:$E)</f>
        <v>0</v>
      </c>
      <c r="AE30" s="20"/>
      <c r="AF30" s="22"/>
      <c r="AG30" s="22"/>
      <c r="AH30" s="22"/>
      <c r="AI30" s="21">
        <f t="shared" si="5"/>
        <v>831.13000000000011</v>
      </c>
      <c r="AJ30" s="21">
        <f t="shared" si="1"/>
        <v>386.61999999999989</v>
      </c>
    </row>
    <row r="31" spans="1:36" ht="15.75" x14ac:dyDescent="0.25">
      <c r="A31" s="36">
        <v>46142</v>
      </c>
      <c r="B31" s="2">
        <f>VLOOKUP($A:$A,'[1]APR26- Sales'!$A:$Z,3,0)</f>
        <v>247.55</v>
      </c>
      <c r="C31" s="2">
        <f>VLOOKUP($A:$A,'[1]APR26- Sales'!$A:$Z,17,0)</f>
        <v>0</v>
      </c>
      <c r="D31" s="2">
        <f>VLOOKUP($A:$A,'[1]APR26- Sales'!$A:$Z,8,0)</f>
        <v>1745.5</v>
      </c>
      <c r="E31" s="2">
        <f>VLOOKUP($A:$A,'[1]APR26- Sales'!$A:$Z,12,0)</f>
        <v>0</v>
      </c>
      <c r="F31" s="2">
        <f>VLOOKUP($A:$A,'[1]APR26- Sales'!$A:$Z,11,0)</f>
        <v>1834.1</v>
      </c>
      <c r="G31" s="2">
        <f>VLOOKUP($A:$A,'[1]APR26- Sales'!$A:$Z,18,0)</f>
        <v>0</v>
      </c>
      <c r="H31" s="9"/>
      <c r="I31" s="7"/>
      <c r="J31" s="7"/>
      <c r="K31" s="7"/>
      <c r="L31" s="7"/>
      <c r="M31" s="7"/>
      <c r="N31" s="8"/>
      <c r="O31" s="3">
        <f t="shared" si="2"/>
        <v>2081.65</v>
      </c>
      <c r="P31" s="3">
        <f t="shared" si="0"/>
        <v>1993.05</v>
      </c>
      <c r="Q31" s="3">
        <f t="shared" si="3"/>
        <v>88.600000000000136</v>
      </c>
      <c r="R31" s="19">
        <f>(SUMIF('[1]Expenes- Delivery Details'!$C:$C,A:A,'[1]Expenes- Delivery Details'!$E:$E))-AA31-AB31-AC31</f>
        <v>1042.92</v>
      </c>
      <c r="S31" s="19">
        <f>SUMIF('[1]Expenes- Delivery Details'!$A:$A,$A31&amp;S$1,'[1]Expenes- Delivery Details'!$E:$E)</f>
        <v>990.92</v>
      </c>
      <c r="T31" s="19">
        <f>SUMIF('[1]Expenes- Delivery Details'!$A:$A,$A31&amp;T$1,'[1]Expenes- Delivery Details'!$E:$E)</f>
        <v>0</v>
      </c>
      <c r="U31" s="19">
        <f>SUMIF('[1]Expenes- Delivery Details'!$A:$A,$A31&amp;U$1,'[1]Expenes- Delivery Details'!$E:$E)</f>
        <v>0</v>
      </c>
      <c r="V31" s="19">
        <f>SUMIF('[1]Expenes- Delivery Details'!$A:$A,$A31&amp;V$1,'[1]Expenes- Delivery Details'!$E:$E)</f>
        <v>0</v>
      </c>
      <c r="W31" s="19">
        <f>SUMIF('[1]Expenes- Delivery Details'!$A:$A,$A31&amp;W$1,'[1]Expenes- Delivery Details'!$E:$E)</f>
        <v>0</v>
      </c>
      <c r="X31" s="19">
        <f>SUMIF('[1]Expenes- Delivery Details'!$A:$A,$A31&amp;X$1,'[1]Expenes- Delivery Details'!$E:$E)</f>
        <v>52</v>
      </c>
      <c r="Y31" s="19"/>
      <c r="Z31" s="19">
        <f t="shared" si="4"/>
        <v>1042.92</v>
      </c>
      <c r="AA31" s="20">
        <f>SUMIF('[1]Expenes- Delivery Details'!$B:$B,$A31&amp;AA$1,'[1]Expenes- Delivery Details'!$E:$E)</f>
        <v>0</v>
      </c>
      <c r="AB31" s="20">
        <f>SUMIF('[1]Expenes- Delivery Details'!$B:$B,$A31&amp;AB$1,'[1]Expenes- Delivery Details'!$E:$E)</f>
        <v>0</v>
      </c>
      <c r="AC31" s="20">
        <f>SUMIF('[1]Expenes- Delivery Details'!$B:$B,$A31&amp;AC$1,'[1]Expenes- Delivery Details'!$E:$E)</f>
        <v>0</v>
      </c>
      <c r="AD31" s="20">
        <f>SUMIF('[1]Expenes- Delivery Details'!$B:$B,$A31&amp;AD$1,'[1]Expenes- Delivery Details'!$E:$E)</f>
        <v>0</v>
      </c>
      <c r="AE31" s="22"/>
      <c r="AF31" s="22"/>
      <c r="AG31" s="22"/>
      <c r="AH31" s="22"/>
      <c r="AI31" s="21">
        <f t="shared" si="5"/>
        <v>1042.92</v>
      </c>
      <c r="AJ31" s="21">
        <f t="shared" si="1"/>
        <v>1038.73</v>
      </c>
    </row>
    <row r="32" spans="1:36" ht="15.75" x14ac:dyDescent="0.25">
      <c r="A32" s="36" t="s">
        <v>22</v>
      </c>
      <c r="B32" s="15">
        <f t="shared" ref="B32:AI32" si="6">SUM(B2:B31)</f>
        <v>4145.2999999999993</v>
      </c>
      <c r="C32" s="15">
        <f t="shared" si="6"/>
        <v>1450.8500000000001</v>
      </c>
      <c r="D32" s="15">
        <f t="shared" si="6"/>
        <v>25702.199999999997</v>
      </c>
      <c r="E32" s="15">
        <f t="shared" si="6"/>
        <v>286.5</v>
      </c>
      <c r="F32" s="15">
        <f t="shared" si="6"/>
        <v>26548.440000000002</v>
      </c>
      <c r="G32" s="15">
        <f t="shared" si="6"/>
        <v>1462.35</v>
      </c>
      <c r="H32" s="15">
        <f t="shared" si="6"/>
        <v>0</v>
      </c>
      <c r="I32" s="15">
        <f t="shared" si="6"/>
        <v>0</v>
      </c>
      <c r="J32" s="15">
        <f t="shared" si="6"/>
        <v>0</v>
      </c>
      <c r="K32" s="15">
        <f t="shared" si="6"/>
        <v>0</v>
      </c>
      <c r="L32" s="15">
        <f t="shared" si="6"/>
        <v>0</v>
      </c>
      <c r="M32" s="15">
        <f t="shared" si="6"/>
        <v>0</v>
      </c>
      <c r="N32" s="16">
        <f t="shared" si="6"/>
        <v>0</v>
      </c>
      <c r="O32" s="15">
        <f t="shared" si="6"/>
        <v>32156.090000000007</v>
      </c>
      <c r="P32" s="15">
        <f t="shared" si="6"/>
        <v>31298.349999999995</v>
      </c>
      <c r="Q32" s="15">
        <f t="shared" si="6"/>
        <v>857.74</v>
      </c>
      <c r="R32" s="15">
        <f t="shared" si="6"/>
        <v>16278.85</v>
      </c>
      <c r="S32" s="15">
        <f t="shared" si="6"/>
        <v>25376.119999999992</v>
      </c>
      <c r="T32" s="15">
        <f t="shared" si="6"/>
        <v>2512.3999999999996</v>
      </c>
      <c r="U32" s="15">
        <f t="shared" si="6"/>
        <v>0</v>
      </c>
      <c r="V32" s="15">
        <f t="shared" si="6"/>
        <v>2275.4</v>
      </c>
      <c r="W32" s="15">
        <f t="shared" si="6"/>
        <v>0</v>
      </c>
      <c r="X32" s="15">
        <f t="shared" si="6"/>
        <v>210</v>
      </c>
      <c r="Y32" s="15">
        <f t="shared" si="6"/>
        <v>0</v>
      </c>
      <c r="Z32" s="15">
        <f t="shared" si="6"/>
        <v>24373.920000000006</v>
      </c>
      <c r="AA32" s="15">
        <f t="shared" si="6"/>
        <v>3500</v>
      </c>
      <c r="AB32" s="15">
        <f t="shared" si="6"/>
        <v>4595.07</v>
      </c>
      <c r="AC32" s="15">
        <f t="shared" si="6"/>
        <v>6000</v>
      </c>
      <c r="AD32" s="15">
        <f t="shared" si="6"/>
        <v>997.79</v>
      </c>
      <c r="AE32" s="15">
        <f t="shared" si="6"/>
        <v>0</v>
      </c>
      <c r="AF32" s="15">
        <f t="shared" si="6"/>
        <v>0</v>
      </c>
      <c r="AG32" s="15">
        <f t="shared" si="6"/>
        <v>0</v>
      </c>
      <c r="AH32" s="15">
        <f t="shared" si="6"/>
        <v>0</v>
      </c>
      <c r="AI32" s="15">
        <f t="shared" si="6"/>
        <v>24373.920000000006</v>
      </c>
      <c r="AJ32" s="15">
        <f t="shared" si="1"/>
        <v>7782.1700000000019</v>
      </c>
    </row>
    <row r="33" spans="1:36" ht="15.75" x14ac:dyDescent="0.25">
      <c r="A33" s="36" t="s">
        <v>23</v>
      </c>
      <c r="B33" s="15">
        <f>B32/100*0</f>
        <v>0</v>
      </c>
      <c r="C33" s="15">
        <f>C32/100*0</f>
        <v>0</v>
      </c>
      <c r="D33" s="15">
        <f>D32/100*0</f>
        <v>0</v>
      </c>
      <c r="E33" s="15">
        <f>E32/100*0</f>
        <v>0</v>
      </c>
      <c r="F33" s="15">
        <f>F32/100*0.7</f>
        <v>185.83908000000002</v>
      </c>
      <c r="G33" s="15">
        <f>G32/100*0.2</f>
        <v>2.9247000000000001</v>
      </c>
      <c r="H33" s="15">
        <f>H32/100*37</f>
        <v>0</v>
      </c>
      <c r="I33" s="15">
        <f>I32/100*37</f>
        <v>0</v>
      </c>
      <c r="J33" s="15">
        <f>J32/100*2.5</f>
        <v>0</v>
      </c>
      <c r="K33" s="15">
        <f>K32/100*2.5</f>
        <v>0</v>
      </c>
      <c r="L33" s="15">
        <f>L32/100*0</f>
        <v>0</v>
      </c>
      <c r="M33" s="15">
        <f>M32/100*70</f>
        <v>0</v>
      </c>
      <c r="N33" s="16">
        <f>N32/100*0</f>
        <v>0</v>
      </c>
      <c r="O33" s="44">
        <f t="shared" ref="O33" si="7">B33+E33+F33+G33-M33</f>
        <v>188.76378000000003</v>
      </c>
      <c r="P33" s="16"/>
      <c r="Q33" s="16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ht="15.75" x14ac:dyDescent="0.25">
      <c r="A34" s="36" t="s">
        <v>24</v>
      </c>
      <c r="B34" s="17">
        <f>SUM(B32-B33)</f>
        <v>4145.2999999999993</v>
      </c>
      <c r="C34" s="17">
        <f>SUM(C32-C33)</f>
        <v>1450.8500000000001</v>
      </c>
      <c r="D34" s="17">
        <f>SUM(D32-D33)</f>
        <v>25702.199999999997</v>
      </c>
      <c r="E34" s="17">
        <f t="shared" ref="E34:N34" si="8">SUM(E32-E33)</f>
        <v>286.5</v>
      </c>
      <c r="F34" s="17">
        <f t="shared" si="8"/>
        <v>26362.600920000001</v>
      </c>
      <c r="G34" s="17">
        <f t="shared" si="8"/>
        <v>1459.4252999999999</v>
      </c>
      <c r="H34" s="17">
        <f t="shared" si="8"/>
        <v>0</v>
      </c>
      <c r="I34" s="17">
        <f t="shared" si="8"/>
        <v>0</v>
      </c>
      <c r="J34" s="17">
        <f t="shared" si="8"/>
        <v>0</v>
      </c>
      <c r="K34" s="17">
        <f t="shared" si="8"/>
        <v>0</v>
      </c>
      <c r="L34" s="17">
        <f>SUM(L32-L33)</f>
        <v>0</v>
      </c>
      <c r="M34" s="17">
        <f t="shared" si="8"/>
        <v>0</v>
      </c>
      <c r="N34" s="18">
        <f t="shared" si="8"/>
        <v>0</v>
      </c>
      <c r="O34" s="43">
        <f>O32-O33</f>
        <v>31967.326220000006</v>
      </c>
      <c r="P34" s="17">
        <f t="shared" ref="P34:AI34" si="9">SUM(P32-P33)</f>
        <v>31298.349999999995</v>
      </c>
      <c r="Q34" s="17">
        <f t="shared" si="9"/>
        <v>857.74</v>
      </c>
      <c r="R34" s="17">
        <f t="shared" si="9"/>
        <v>16278.85</v>
      </c>
      <c r="S34" s="17"/>
      <c r="T34" s="17"/>
      <c r="U34" s="17"/>
      <c r="V34" s="17"/>
      <c r="W34" s="17"/>
      <c r="X34" s="17">
        <f t="shared" si="9"/>
        <v>210</v>
      </c>
      <c r="Y34" s="17"/>
      <c r="Z34" s="17"/>
      <c r="AA34" s="17">
        <f t="shared" si="9"/>
        <v>3500</v>
      </c>
      <c r="AB34" s="17"/>
      <c r="AC34" s="17"/>
      <c r="AD34" s="17"/>
      <c r="AE34" s="17">
        <f t="shared" si="9"/>
        <v>0</v>
      </c>
      <c r="AF34" s="17">
        <f t="shared" si="9"/>
        <v>0</v>
      </c>
      <c r="AG34" s="17">
        <f t="shared" si="9"/>
        <v>0</v>
      </c>
      <c r="AH34" s="17">
        <f t="shared" si="9"/>
        <v>0</v>
      </c>
      <c r="AI34" s="17">
        <f t="shared" si="9"/>
        <v>24373.920000000006</v>
      </c>
      <c r="AJ34" s="17">
        <f>O34-AI34</f>
        <v>7593.4062200000008</v>
      </c>
    </row>
    <row r="35" spans="1:36" x14ac:dyDescent="0.25">
      <c r="O35" s="45"/>
      <c r="R35" s="45">
        <f>R32/O32</f>
        <v>0.50624469579479336</v>
      </c>
    </row>
    <row r="36" spans="1:36" x14ac:dyDescent="0.25">
      <c r="O36" s="39"/>
      <c r="P36" s="39"/>
      <c r="Q36" s="39"/>
      <c r="R36">
        <v>15124</v>
      </c>
      <c r="S36" t="s">
        <v>46</v>
      </c>
      <c r="AI36" t="e">
        <f>GETPIVOTDATA("Amount",'[1]Expenes- Delivery Details'!$J$1)</f>
        <v>#REF!</v>
      </c>
      <c r="AJ36" s="40" t="e">
        <f>O34-AI36</f>
        <v>#REF!</v>
      </c>
    </row>
    <row r="37" spans="1:36" x14ac:dyDescent="0.25">
      <c r="R37" s="45">
        <f>R36/O32</f>
        <v>0.47033081447402331</v>
      </c>
    </row>
    <row r="38" spans="1:36" x14ac:dyDescent="0.25">
      <c r="R38">
        <v>13736</v>
      </c>
      <c r="S38" t="s">
        <v>45</v>
      </c>
    </row>
    <row r="39" spans="1:36" x14ac:dyDescent="0.25">
      <c r="R39" s="45">
        <f>R38/O32</f>
        <v>0.42716636257704205</v>
      </c>
    </row>
  </sheetData>
  <conditionalFormatting sqref="Q2:Q31">
    <cfRule type="cellIs" dxfId="1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3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E42" sqref="AE42"/>
    </sheetView>
  </sheetViews>
  <sheetFormatPr defaultRowHeight="15" x14ac:dyDescent="0.25"/>
  <cols>
    <col min="1" max="1" width="11.5703125" style="37" bestFit="1" customWidth="1"/>
    <col min="2" max="2" width="10.140625" bestFit="1" customWidth="1"/>
    <col min="3" max="3" width="9.85546875" bestFit="1" customWidth="1"/>
    <col min="4" max="4" width="11.28515625" bestFit="1" customWidth="1"/>
    <col min="5" max="5" width="10.140625" bestFit="1" customWidth="1"/>
    <col min="6" max="6" width="12.7109375" bestFit="1" customWidth="1"/>
    <col min="7" max="7" width="10.140625" bestFit="1" customWidth="1"/>
    <col min="12" max="12" width="9.28515625" bestFit="1" customWidth="1"/>
    <col min="13" max="13" width="12.28515625" bestFit="1" customWidth="1"/>
    <col min="14" max="14" width="9.140625" bestFit="1" customWidth="1"/>
    <col min="15" max="15" width="12.7109375" bestFit="1" customWidth="1"/>
    <col min="16" max="17" width="12.7109375" customWidth="1"/>
    <col min="18" max="22" width="11.42578125" customWidth="1"/>
    <col min="25" max="25" width="11.28515625" bestFit="1" customWidth="1"/>
    <col min="26" max="26" width="10.140625" bestFit="1" customWidth="1"/>
    <col min="28" max="28" width="11.42578125" customWidth="1"/>
    <col min="30" max="30" width="10.140625" bestFit="1" customWidth="1"/>
    <col min="31" max="31" width="11.28515625" bestFit="1" customWidth="1"/>
    <col min="32" max="32" width="12" bestFit="1" customWidth="1"/>
    <col min="38" max="38" width="15.5703125" bestFit="1" customWidth="1"/>
  </cols>
  <sheetData>
    <row r="1" spans="1:38" s="32" customFormat="1" ht="38.25" x14ac:dyDescent="0.25">
      <c r="A1" s="35" t="s">
        <v>0</v>
      </c>
      <c r="B1" s="26" t="s">
        <v>1</v>
      </c>
      <c r="C1" s="26" t="s">
        <v>28</v>
      </c>
      <c r="D1" s="26" t="s">
        <v>32</v>
      </c>
      <c r="E1" s="26" t="s">
        <v>31</v>
      </c>
      <c r="F1" s="27" t="s">
        <v>27</v>
      </c>
      <c r="G1" s="27" t="s">
        <v>26</v>
      </c>
      <c r="H1" s="27" t="s">
        <v>6</v>
      </c>
      <c r="I1" s="27" t="s">
        <v>7</v>
      </c>
      <c r="J1" s="27" t="s">
        <v>8</v>
      </c>
      <c r="K1" s="27" t="s">
        <v>9</v>
      </c>
      <c r="L1" s="27" t="s">
        <v>10</v>
      </c>
      <c r="M1" s="27" t="s">
        <v>33</v>
      </c>
      <c r="N1" s="28" t="s">
        <v>17</v>
      </c>
      <c r="O1" s="33" t="s">
        <v>29</v>
      </c>
      <c r="P1" s="33" t="s">
        <v>41</v>
      </c>
      <c r="Q1" s="33" t="s">
        <v>30</v>
      </c>
      <c r="R1" s="30" t="s">
        <v>16</v>
      </c>
      <c r="S1" s="30" t="s">
        <v>34</v>
      </c>
      <c r="T1" s="30" t="s">
        <v>35</v>
      </c>
      <c r="U1" s="30" t="s">
        <v>36</v>
      </c>
      <c r="V1" s="30" t="s">
        <v>37</v>
      </c>
      <c r="W1" s="30" t="s">
        <v>38</v>
      </c>
      <c r="X1" s="30" t="s">
        <v>40</v>
      </c>
      <c r="Y1" s="30" t="s">
        <v>39</v>
      </c>
      <c r="Z1" s="31" t="s">
        <v>20</v>
      </c>
      <c r="AA1" s="31" t="s">
        <v>18</v>
      </c>
      <c r="AB1" s="31" t="s">
        <v>19</v>
      </c>
      <c r="AC1" s="31" t="s">
        <v>17</v>
      </c>
      <c r="AD1" s="31" t="s">
        <v>17</v>
      </c>
      <c r="AE1" s="33" t="s">
        <v>14</v>
      </c>
      <c r="AF1" s="31" t="s">
        <v>15</v>
      </c>
    </row>
    <row r="2" spans="1:38" ht="15.75" x14ac:dyDescent="0.25">
      <c r="A2" s="36">
        <v>46082</v>
      </c>
      <c r="B2" s="2">
        <f>VLOOKUP($A:$A,'[1]March26- Sales'!$A:$U,3,0)</f>
        <v>0</v>
      </c>
      <c r="C2" s="2">
        <f>VLOOKUP($A:$A,'[1]March26- Sales'!$A:$U,13,0)</f>
        <v>0</v>
      </c>
      <c r="D2" s="2">
        <f>VLOOKUP($A:$A,'[1]March26- Sales'!$A:$U,8,0)</f>
        <v>0</v>
      </c>
      <c r="E2" s="2">
        <f>VLOOKUP($A:$A,'[1]March26- Sales'!$A:$U,11,0)</f>
        <v>0</v>
      </c>
      <c r="F2" s="2">
        <f>VLOOKUP($A:$A,'[1]March26- Sales'!$A:$U,10,0)</f>
        <v>0</v>
      </c>
      <c r="G2" s="2">
        <f>VLOOKUP($A:$A,'[1]March26- Sales'!$A:$U,14,0)</f>
        <v>0</v>
      </c>
      <c r="H2" s="2"/>
      <c r="I2" s="2"/>
      <c r="J2" s="2"/>
      <c r="K2" s="2"/>
      <c r="L2" s="2"/>
      <c r="M2" s="2"/>
      <c r="N2" s="2"/>
      <c r="O2" s="3">
        <f t="shared" ref="O2:O34" si="0">B2+E2+F2+G2-M2</f>
        <v>0</v>
      </c>
      <c r="P2" s="3">
        <f t="shared" ref="P2:P32" si="1">SUM(B2:D2)</f>
        <v>0</v>
      </c>
      <c r="Q2" s="3">
        <f>O2-P2</f>
        <v>0</v>
      </c>
      <c r="R2" s="19">
        <f>SUMIF('[1]Expenes- Delivery Details'!$C:$C,A:A,'[1]Expenes- Delivery Details'!$E:$E)</f>
        <v>0</v>
      </c>
      <c r="S2" s="19">
        <f>SUMIF('[1]Expenes- Delivery Details'!$A:$A,$A2&amp;S$1,'[1]Expenes- Delivery Details'!$E:$E)</f>
        <v>0</v>
      </c>
      <c r="T2" s="19">
        <f>SUMIF('[1]Expenes- Delivery Details'!$A:$A,$A2&amp;T$1,'[1]Expenes- Delivery Details'!$E:$E)</f>
        <v>0</v>
      </c>
      <c r="U2" s="19">
        <f>SUMIF('[1]Expenes- Delivery Details'!$A:$A,$A2&amp;U$1,'[1]Expenes- Delivery Details'!$E:$E)</f>
        <v>0</v>
      </c>
      <c r="V2" s="19">
        <f>SUMIF('[1]Expenes- Delivery Details'!$A:$A,$A2&amp;V$1,'[1]Expenes- Delivery Details'!$E:$E)</f>
        <v>0</v>
      </c>
      <c r="W2" s="19">
        <f>SUMIF('[1]Expenes- Delivery Details'!$A:$A,$A2&amp;W$1,'[1]Expenes- Delivery Details'!$E:$E)</f>
        <v>0</v>
      </c>
      <c r="X2" s="19"/>
      <c r="Y2" s="19">
        <f>SUM(S2:X2)</f>
        <v>0</v>
      </c>
      <c r="Z2" s="20"/>
      <c r="AA2" s="20"/>
      <c r="AB2" s="20"/>
      <c r="AC2" s="20"/>
      <c r="AD2" s="20"/>
      <c r="AE2" s="21">
        <f>R2+Z2+AD2+X2</f>
        <v>0</v>
      </c>
      <c r="AF2" s="21">
        <f t="shared" ref="AF2:AF33" si="2">O2-AE2</f>
        <v>0</v>
      </c>
    </row>
    <row r="3" spans="1:38" ht="15.75" x14ac:dyDescent="0.25">
      <c r="A3" s="36">
        <v>46083</v>
      </c>
      <c r="B3" s="2">
        <f>VLOOKUP($A:$A,'[1]March26- Sales'!$A:$U,3,0)</f>
        <v>119.3</v>
      </c>
      <c r="C3" s="2">
        <f>VLOOKUP($A:$A,'[1]March26- Sales'!$A:$U,13,0)</f>
        <v>308.05</v>
      </c>
      <c r="D3" s="2">
        <f>VLOOKUP($A:$A,'[1]March26- Sales'!$A:$U,8,0)</f>
        <v>616.79999999999995</v>
      </c>
      <c r="E3" s="2">
        <f>VLOOKUP($A:$A,'[1]March26- Sales'!$A:$U,11,0)</f>
        <v>0</v>
      </c>
      <c r="F3" s="2">
        <f>VLOOKUP($A:$A,'[1]March26- Sales'!$A:$U,10,0)</f>
        <v>613.05999999999995</v>
      </c>
      <c r="G3" s="2">
        <f>VLOOKUP($A:$A,'[1]March26- Sales'!$A:$U,14,0)</f>
        <v>0</v>
      </c>
      <c r="H3" s="5"/>
      <c r="I3" s="5"/>
      <c r="J3" s="5"/>
      <c r="K3" s="5"/>
      <c r="L3" s="5"/>
      <c r="M3" s="6"/>
      <c r="N3" s="8"/>
      <c r="O3" s="3">
        <f t="shared" si="0"/>
        <v>732.3599999999999</v>
      </c>
      <c r="P3" s="3">
        <f t="shared" si="1"/>
        <v>1044.1500000000001</v>
      </c>
      <c r="Q3" s="3">
        <f t="shared" ref="Q3:Q32" si="3">O3-P3</f>
        <v>-311.79000000000019</v>
      </c>
      <c r="R3" s="19">
        <f>SUMIF('[1]Expenes- Delivery Details'!$C:$C,A:A,'[1]Expenes- Delivery Details'!$E:$E)</f>
        <v>560.31999999999994</v>
      </c>
      <c r="S3" s="19">
        <f>SUMIF('[1]Expenes- Delivery Details'!$A:$A,$A3&amp;S$1,'[1]Expenes- Delivery Details'!$E:$E)</f>
        <v>493.12</v>
      </c>
      <c r="T3" s="19">
        <f>SUMIF('[1]Expenes- Delivery Details'!$A:$A,$A3&amp;T$1,'[1]Expenes- Delivery Details'!$E:$E)</f>
        <v>67.2</v>
      </c>
      <c r="U3" s="19">
        <f>SUMIF('[1]Expenes- Delivery Details'!$A:$A,$A3&amp;U$1,'[1]Expenes- Delivery Details'!$E:$E)</f>
        <v>0</v>
      </c>
      <c r="V3" s="19">
        <f>SUMIF('[1]Expenes- Delivery Details'!$A:$A,$A3&amp;V$1,'[1]Expenes- Delivery Details'!$E:$E)</f>
        <v>0</v>
      </c>
      <c r="W3" s="19">
        <f>SUMIF('[1]Expenes- Delivery Details'!$A:$A,$A3&amp;W$1,'[1]Expenes- Delivery Details'!$E:$E)</f>
        <v>0</v>
      </c>
      <c r="X3" s="19"/>
      <c r="Y3" s="19">
        <f t="shared" ref="Y3:Y32" si="4">SUM(S3:X3)</f>
        <v>560.32000000000005</v>
      </c>
      <c r="Z3" s="20"/>
      <c r="AA3" s="20"/>
      <c r="AB3" s="20"/>
      <c r="AC3" s="20"/>
      <c r="AD3" s="20"/>
      <c r="AE3" s="21">
        <f t="shared" ref="AE3:AE32" si="5">R3+Z3+AD3+X3</f>
        <v>560.31999999999994</v>
      </c>
      <c r="AF3" s="21">
        <f t="shared" si="2"/>
        <v>172.03999999999996</v>
      </c>
      <c r="AL3" s="41" t="s">
        <v>34</v>
      </c>
    </row>
    <row r="4" spans="1:38" ht="15.75" x14ac:dyDescent="0.25">
      <c r="A4" s="36">
        <v>46084</v>
      </c>
      <c r="B4" s="2">
        <f>VLOOKUP($A:$A,'[1]March26- Sales'!$A:$U,3,0)</f>
        <v>183.5</v>
      </c>
      <c r="C4" s="2">
        <f>VLOOKUP($A:$A,'[1]March26- Sales'!$A:$U,13,0)</f>
        <v>252.1</v>
      </c>
      <c r="D4" s="2">
        <f>VLOOKUP($A:$A,'[1]March26- Sales'!$A:$U,8,0)</f>
        <v>701.6</v>
      </c>
      <c r="E4" s="2">
        <f>VLOOKUP($A:$A,'[1]March26- Sales'!$A:$U,11,0)</f>
        <v>0</v>
      </c>
      <c r="F4" s="2">
        <f>VLOOKUP($A:$A,'[1]March26- Sales'!$A:$U,10,0)</f>
        <v>703.31</v>
      </c>
      <c r="G4" s="2">
        <f>VLOOKUP($A:$A,'[1]March26- Sales'!$A:$U,14,0)</f>
        <v>437</v>
      </c>
      <c r="H4" s="5"/>
      <c r="I4" s="5"/>
      <c r="J4" s="5"/>
      <c r="K4" s="5"/>
      <c r="L4" s="5"/>
      <c r="M4" s="6"/>
      <c r="N4" s="8"/>
      <c r="O4" s="3">
        <f t="shared" si="0"/>
        <v>1323.81</v>
      </c>
      <c r="P4" s="3">
        <f t="shared" si="1"/>
        <v>1137.2</v>
      </c>
      <c r="Q4" s="3">
        <f t="shared" si="3"/>
        <v>186.6099999999999</v>
      </c>
      <c r="R4" s="19">
        <f>SUMIF('[1]Expenes- Delivery Details'!$C:$C,A:A,'[1]Expenes- Delivery Details'!$E:$E)</f>
        <v>156</v>
      </c>
      <c r="S4" s="19">
        <f>SUMIF('[1]Expenes- Delivery Details'!$A:$A,$A4&amp;S$1,'[1]Expenes- Delivery Details'!$E:$E)</f>
        <v>0</v>
      </c>
      <c r="T4" s="19">
        <f>SUMIF('[1]Expenes- Delivery Details'!$A:$A,$A4&amp;T$1,'[1]Expenes- Delivery Details'!$E:$E)</f>
        <v>21</v>
      </c>
      <c r="U4" s="19">
        <f>SUMIF('[1]Expenes- Delivery Details'!$A:$A,$A4&amp;U$1,'[1]Expenes- Delivery Details'!$E:$E)</f>
        <v>135</v>
      </c>
      <c r="V4" s="19">
        <f>SUMIF('[1]Expenes- Delivery Details'!$A:$A,$A4&amp;V$1,'[1]Expenes- Delivery Details'!$E:$E)</f>
        <v>0</v>
      </c>
      <c r="W4" s="19">
        <f>SUMIF('[1]Expenes- Delivery Details'!$A:$A,$A4&amp;W$1,'[1]Expenes- Delivery Details'!$E:$E)</f>
        <v>0</v>
      </c>
      <c r="X4" s="19"/>
      <c r="Y4" s="19">
        <f t="shared" si="4"/>
        <v>156</v>
      </c>
      <c r="Z4" s="20"/>
      <c r="AA4" s="20"/>
      <c r="AB4" s="20"/>
      <c r="AC4" s="20"/>
      <c r="AD4" s="20"/>
      <c r="AE4" s="21">
        <f t="shared" si="5"/>
        <v>156</v>
      </c>
      <c r="AF4" s="21">
        <f t="shared" si="2"/>
        <v>1167.81</v>
      </c>
      <c r="AL4" s="41" t="s">
        <v>35</v>
      </c>
    </row>
    <row r="5" spans="1:38" ht="15.75" x14ac:dyDescent="0.25">
      <c r="A5" s="36">
        <v>46085</v>
      </c>
      <c r="B5" s="2">
        <f>VLOOKUP($A:$A,'[1]March26- Sales'!$A:$U,3,0)</f>
        <v>171.6</v>
      </c>
      <c r="C5" s="2">
        <f>VLOOKUP($A:$A,'[1]March26- Sales'!$A:$U,13,0)</f>
        <v>432.8</v>
      </c>
      <c r="D5" s="2">
        <f>VLOOKUP($A:$A,'[1]March26- Sales'!$A:$U,8,0)</f>
        <v>620.9</v>
      </c>
      <c r="E5" s="2">
        <f>VLOOKUP($A:$A,'[1]March26- Sales'!$A:$U,11,0)</f>
        <v>7</v>
      </c>
      <c r="F5" s="2">
        <f>VLOOKUP($A:$A,'[1]March26- Sales'!$A:$U,10,0)</f>
        <v>663.21</v>
      </c>
      <c r="G5" s="2">
        <f>VLOOKUP($A:$A,'[1]March26- Sales'!$A:$U,14,0)</f>
        <v>534.69999999999982</v>
      </c>
      <c r="H5" s="5"/>
      <c r="I5" s="5"/>
      <c r="J5" s="5"/>
      <c r="K5" s="5"/>
      <c r="L5" s="5"/>
      <c r="M5" s="6"/>
      <c r="N5" s="8"/>
      <c r="O5" s="3">
        <f t="shared" si="0"/>
        <v>1376.5099999999998</v>
      </c>
      <c r="P5" s="3">
        <f t="shared" si="1"/>
        <v>1225.3</v>
      </c>
      <c r="Q5" s="3">
        <f t="shared" si="3"/>
        <v>151.20999999999981</v>
      </c>
      <c r="R5" s="19">
        <f>SUMIF('[1]Expenes- Delivery Details'!$C:$C,A:A,'[1]Expenes- Delivery Details'!$E:$E)</f>
        <v>2092.19</v>
      </c>
      <c r="S5" s="19">
        <f>SUMIF('[1]Expenes- Delivery Details'!$A:$A,$A5&amp;S$1,'[1]Expenes- Delivery Details'!$E:$E)</f>
        <v>2036.67</v>
      </c>
      <c r="T5" s="19">
        <f>SUMIF('[1]Expenes- Delivery Details'!$A:$A,$A5&amp;T$1,'[1]Expenes- Delivery Details'!$E:$E)</f>
        <v>0</v>
      </c>
      <c r="U5" s="19">
        <f>SUMIF('[1]Expenes- Delivery Details'!$A:$A,$A5&amp;U$1,'[1]Expenes- Delivery Details'!$E:$E)</f>
        <v>55.519999999999996</v>
      </c>
      <c r="V5" s="19">
        <f>SUMIF('[1]Expenes- Delivery Details'!$A:$A,$A5&amp;V$1,'[1]Expenes- Delivery Details'!$E:$E)</f>
        <v>0</v>
      </c>
      <c r="W5" s="19">
        <f>SUMIF('[1]Expenes- Delivery Details'!$A:$A,$A5&amp;W$1,'[1]Expenes- Delivery Details'!$E:$E)</f>
        <v>0</v>
      </c>
      <c r="X5" s="19"/>
      <c r="Y5" s="19">
        <f t="shared" si="4"/>
        <v>2092.19</v>
      </c>
      <c r="Z5" s="20"/>
      <c r="AA5" s="20"/>
      <c r="AB5" s="20"/>
      <c r="AC5" s="20"/>
      <c r="AD5" s="20"/>
      <c r="AE5" s="21">
        <f t="shared" si="5"/>
        <v>2092.19</v>
      </c>
      <c r="AF5" s="21">
        <f t="shared" si="2"/>
        <v>-715.68000000000029</v>
      </c>
      <c r="AL5" s="41" t="s">
        <v>36</v>
      </c>
    </row>
    <row r="6" spans="1:38" ht="15.75" x14ac:dyDescent="0.25">
      <c r="A6" s="36">
        <v>46086</v>
      </c>
      <c r="B6" s="2">
        <f>VLOOKUP($A:$A,'[1]March26- Sales'!$A:$U,3,0)</f>
        <v>143.4</v>
      </c>
      <c r="C6" s="2">
        <f>VLOOKUP($A:$A,'[1]March26- Sales'!$A:$U,13,0)</f>
        <v>530.9</v>
      </c>
      <c r="D6" s="2">
        <f>VLOOKUP($A:$A,'[1]March26- Sales'!$A:$U,8,0)</f>
        <v>762</v>
      </c>
      <c r="E6" s="2">
        <f>VLOOKUP($A:$A,'[1]March26- Sales'!$A:$U,11,0)</f>
        <v>0</v>
      </c>
      <c r="F6" s="2">
        <f>VLOOKUP($A:$A,'[1]March26- Sales'!$A:$U,10,0)</f>
        <v>772</v>
      </c>
      <c r="G6" s="2">
        <f>VLOOKUP($A:$A,'[1]March26- Sales'!$A:$U,14,0)</f>
        <v>683.5</v>
      </c>
      <c r="H6" s="5"/>
      <c r="I6" s="5"/>
      <c r="J6" s="5"/>
      <c r="K6" s="5"/>
      <c r="L6" s="5"/>
      <c r="M6" s="6"/>
      <c r="N6" s="8"/>
      <c r="O6" s="3">
        <f t="shared" si="0"/>
        <v>1598.9</v>
      </c>
      <c r="P6" s="3">
        <f t="shared" si="1"/>
        <v>1436.3</v>
      </c>
      <c r="Q6" s="3">
        <f t="shared" si="3"/>
        <v>162.60000000000014</v>
      </c>
      <c r="R6" s="19">
        <f>SUMIF('[1]Expenes- Delivery Details'!$C:$C,A:A,'[1]Expenes- Delivery Details'!$E:$E)</f>
        <v>77</v>
      </c>
      <c r="S6" s="19">
        <f>SUMIF('[1]Expenes- Delivery Details'!$A:$A,$A6&amp;S$1,'[1]Expenes- Delivery Details'!$E:$E)</f>
        <v>0</v>
      </c>
      <c r="T6" s="19">
        <f>SUMIF('[1]Expenes- Delivery Details'!$A:$A,$A6&amp;T$1,'[1]Expenes- Delivery Details'!$E:$E)</f>
        <v>0</v>
      </c>
      <c r="U6" s="19">
        <f>SUMIF('[1]Expenes- Delivery Details'!$A:$A,$A6&amp;U$1,'[1]Expenes- Delivery Details'!$E:$E)</f>
        <v>77</v>
      </c>
      <c r="V6" s="19">
        <f>SUMIF('[1]Expenes- Delivery Details'!$A:$A,$A6&amp;V$1,'[1]Expenes- Delivery Details'!$E:$E)</f>
        <v>0</v>
      </c>
      <c r="W6" s="19">
        <f>SUMIF('[1]Expenes- Delivery Details'!$A:$A,$A6&amp;W$1,'[1]Expenes- Delivery Details'!$E:$E)</f>
        <v>0</v>
      </c>
      <c r="X6" s="19"/>
      <c r="Y6" s="19">
        <f t="shared" si="4"/>
        <v>77</v>
      </c>
      <c r="Z6" s="20"/>
      <c r="AA6" s="22"/>
      <c r="AB6" s="20"/>
      <c r="AC6" s="20"/>
      <c r="AD6" s="20"/>
      <c r="AE6" s="21">
        <f t="shared" si="5"/>
        <v>77</v>
      </c>
      <c r="AF6" s="21">
        <f t="shared" si="2"/>
        <v>1521.9</v>
      </c>
      <c r="AL6" s="41" t="s">
        <v>37</v>
      </c>
    </row>
    <row r="7" spans="1:38" ht="15.75" x14ac:dyDescent="0.25">
      <c r="A7" s="36">
        <v>46087</v>
      </c>
      <c r="B7" s="2">
        <f>VLOOKUP($A:$A,'[1]March26- Sales'!$A:$U,3,0)</f>
        <v>158.5</v>
      </c>
      <c r="C7" s="2">
        <f>VLOOKUP($A:$A,'[1]March26- Sales'!$A:$U,13,0)</f>
        <v>723.5</v>
      </c>
      <c r="D7" s="2">
        <f>VLOOKUP($A:$A,'[1]March26- Sales'!$A:$U,8,0)</f>
        <v>894.4</v>
      </c>
      <c r="E7" s="2">
        <f>VLOOKUP($A:$A,'[1]March26- Sales'!$A:$U,11,0)</f>
        <v>5</v>
      </c>
      <c r="F7" s="2">
        <f>VLOOKUP($A:$A,'[1]March26- Sales'!$A:$U,10,0)</f>
        <v>934.78</v>
      </c>
      <c r="G7" s="2">
        <f>VLOOKUP($A:$A,'[1]March26- Sales'!$A:$U,14,0)</f>
        <v>68.900000000000006</v>
      </c>
      <c r="H7" s="5"/>
      <c r="I7" s="5"/>
      <c r="J7" s="5"/>
      <c r="K7" s="5"/>
      <c r="L7" s="5"/>
      <c r="M7" s="6"/>
      <c r="N7" s="8"/>
      <c r="O7" s="3">
        <f t="shared" si="0"/>
        <v>1167.18</v>
      </c>
      <c r="P7" s="3">
        <f t="shared" si="1"/>
        <v>1776.4</v>
      </c>
      <c r="Q7" s="3">
        <f t="shared" si="3"/>
        <v>-609.22</v>
      </c>
      <c r="R7" s="19">
        <f>SUMIF('[1]Expenes- Delivery Details'!$C:$C,A:A,'[1]Expenes- Delivery Details'!$E:$E)</f>
        <v>42.14</v>
      </c>
      <c r="S7" s="19">
        <f>SUMIF('[1]Expenes- Delivery Details'!$A:$A,$A7&amp;S$1,'[1]Expenes- Delivery Details'!$E:$E)</f>
        <v>0</v>
      </c>
      <c r="T7" s="19">
        <f>SUMIF('[1]Expenes- Delivery Details'!$A:$A,$A7&amp;T$1,'[1]Expenes- Delivery Details'!$E:$E)</f>
        <v>42.14</v>
      </c>
      <c r="U7" s="19">
        <f>SUMIF('[1]Expenes- Delivery Details'!$A:$A,$A7&amp;U$1,'[1]Expenes- Delivery Details'!$E:$E)</f>
        <v>0</v>
      </c>
      <c r="V7" s="19">
        <f>SUMIF('[1]Expenes- Delivery Details'!$A:$A,$A7&amp;V$1,'[1]Expenes- Delivery Details'!$E:$E)</f>
        <v>0</v>
      </c>
      <c r="W7" s="19">
        <f>SUMIF('[1]Expenes- Delivery Details'!$A:$A,$A7&amp;W$1,'[1]Expenes- Delivery Details'!$E:$E)</f>
        <v>0</v>
      </c>
      <c r="X7" s="19"/>
      <c r="Y7" s="19">
        <f t="shared" si="4"/>
        <v>42.14</v>
      </c>
      <c r="Z7" s="22"/>
      <c r="AA7" s="22"/>
      <c r="AB7" s="22"/>
      <c r="AC7" s="22"/>
      <c r="AD7" s="22"/>
      <c r="AE7" s="21">
        <f t="shared" si="5"/>
        <v>42.14</v>
      </c>
      <c r="AF7" s="21">
        <f t="shared" si="2"/>
        <v>1125.04</v>
      </c>
      <c r="AL7" s="41" t="s">
        <v>38</v>
      </c>
    </row>
    <row r="8" spans="1:38" ht="15.75" x14ac:dyDescent="0.25">
      <c r="A8" s="36">
        <v>46088</v>
      </c>
      <c r="B8" s="2">
        <f>VLOOKUP($A:$A,'[1]March26- Sales'!$A:$U,3,0)</f>
        <v>0</v>
      </c>
      <c r="C8" s="2">
        <f>VLOOKUP($A:$A,'[1]March26- Sales'!$A:$U,13,0)</f>
        <v>0</v>
      </c>
      <c r="D8" s="2">
        <f>VLOOKUP($A:$A,'[1]March26- Sales'!$A:$U,8,0)</f>
        <v>0</v>
      </c>
      <c r="E8" s="2">
        <f>VLOOKUP($A:$A,'[1]March26- Sales'!$A:$U,11,0)</f>
        <v>0</v>
      </c>
      <c r="F8" s="2">
        <f>VLOOKUP($A:$A,'[1]March26- Sales'!$A:$U,10,0)</f>
        <v>0</v>
      </c>
      <c r="G8" s="2">
        <f>VLOOKUP($A:$A,'[1]March26- Sales'!$A:$U,14,0)</f>
        <v>0</v>
      </c>
      <c r="H8" s="7"/>
      <c r="I8" s="7"/>
      <c r="J8" s="7"/>
      <c r="K8" s="7"/>
      <c r="L8" s="7"/>
      <c r="M8" s="9"/>
      <c r="N8" s="8"/>
      <c r="O8" s="3">
        <f t="shared" si="0"/>
        <v>0</v>
      </c>
      <c r="P8" s="3">
        <f t="shared" si="1"/>
        <v>0</v>
      </c>
      <c r="Q8" s="3">
        <f t="shared" si="3"/>
        <v>0</v>
      </c>
      <c r="R8" s="19">
        <f>SUMIF('[1]Expenes- Delivery Details'!$C:$C,A:A,'[1]Expenes- Delivery Details'!$E:$E)</f>
        <v>0</v>
      </c>
      <c r="S8" s="19">
        <f>SUMIF('[1]Expenes- Delivery Details'!$A:$A,$A8&amp;S$1,'[1]Expenes- Delivery Details'!$E:$E)</f>
        <v>0</v>
      </c>
      <c r="T8" s="19">
        <f>SUMIF('[1]Expenes- Delivery Details'!$A:$A,$A8&amp;T$1,'[1]Expenes- Delivery Details'!$E:$E)</f>
        <v>0</v>
      </c>
      <c r="U8" s="19">
        <f>SUMIF('[1]Expenes- Delivery Details'!$A:$A,$A8&amp;U$1,'[1]Expenes- Delivery Details'!$E:$E)</f>
        <v>0</v>
      </c>
      <c r="V8" s="19">
        <f>SUMIF('[1]Expenes- Delivery Details'!$A:$A,$A8&amp;V$1,'[1]Expenes- Delivery Details'!$E:$E)</f>
        <v>0</v>
      </c>
      <c r="W8" s="19">
        <f>SUMIF('[1]Expenes- Delivery Details'!$A:$A,$A8&amp;W$1,'[1]Expenes- Delivery Details'!$E:$E)</f>
        <v>0</v>
      </c>
      <c r="X8" s="19"/>
      <c r="Y8" s="19">
        <f t="shared" si="4"/>
        <v>0</v>
      </c>
      <c r="Z8" s="23"/>
      <c r="AA8" s="24"/>
      <c r="AB8" s="23"/>
      <c r="AC8" s="23"/>
      <c r="AD8" s="23"/>
      <c r="AE8" s="21">
        <f t="shared" si="5"/>
        <v>0</v>
      </c>
      <c r="AF8" s="21">
        <f t="shared" si="2"/>
        <v>0</v>
      </c>
      <c r="AL8" s="42"/>
    </row>
    <row r="9" spans="1:38" ht="15.75" x14ac:dyDescent="0.25">
      <c r="A9" s="36">
        <v>46089</v>
      </c>
      <c r="B9" s="2">
        <f>VLOOKUP($A:$A,'[1]March26- Sales'!$A:$U,3,0)</f>
        <v>0</v>
      </c>
      <c r="C9" s="2">
        <f>VLOOKUP($A:$A,'[1]March26- Sales'!$A:$U,13,0)</f>
        <v>0</v>
      </c>
      <c r="D9" s="2">
        <f>VLOOKUP($A:$A,'[1]March26- Sales'!$A:$U,8,0)</f>
        <v>0</v>
      </c>
      <c r="E9" s="2">
        <f>VLOOKUP($A:$A,'[1]March26- Sales'!$A:$U,11,0)</f>
        <v>0</v>
      </c>
      <c r="F9" s="2">
        <f>VLOOKUP($A:$A,'[1]March26- Sales'!$A:$U,10,0)</f>
        <v>0</v>
      </c>
      <c r="G9" s="2">
        <f>VLOOKUP($A:$A,'[1]March26- Sales'!$A:$U,14,0)</f>
        <v>0</v>
      </c>
      <c r="H9" s="7"/>
      <c r="I9" s="7"/>
      <c r="J9" s="7"/>
      <c r="K9" s="7"/>
      <c r="L9" s="7"/>
      <c r="M9" s="9"/>
      <c r="N9" s="8"/>
      <c r="O9" s="3">
        <f t="shared" si="0"/>
        <v>0</v>
      </c>
      <c r="P9" s="3">
        <f t="shared" si="1"/>
        <v>0</v>
      </c>
      <c r="Q9" s="3">
        <f t="shared" si="3"/>
        <v>0</v>
      </c>
      <c r="R9" s="19">
        <f>SUMIF('[1]Expenes- Delivery Details'!$C:$C,A:A,'[1]Expenes- Delivery Details'!$E:$E)</f>
        <v>0</v>
      </c>
      <c r="S9" s="19">
        <f>SUMIF('[1]Expenes- Delivery Details'!$A:$A,$A9&amp;S$1,'[1]Expenes- Delivery Details'!$E:$E)</f>
        <v>0</v>
      </c>
      <c r="T9" s="19">
        <f>SUMIF('[1]Expenes- Delivery Details'!$A:$A,$A9&amp;T$1,'[1]Expenes- Delivery Details'!$E:$E)</f>
        <v>0</v>
      </c>
      <c r="U9" s="19">
        <f>SUMIF('[1]Expenes- Delivery Details'!$A:$A,$A9&amp;U$1,'[1]Expenes- Delivery Details'!$E:$E)</f>
        <v>0</v>
      </c>
      <c r="V9" s="19">
        <f>SUMIF('[1]Expenes- Delivery Details'!$A:$A,$A9&amp;V$1,'[1]Expenes- Delivery Details'!$E:$E)</f>
        <v>0</v>
      </c>
      <c r="W9" s="19">
        <f>SUMIF('[1]Expenes- Delivery Details'!$A:$A,$A9&amp;W$1,'[1]Expenes- Delivery Details'!$E:$E)</f>
        <v>0</v>
      </c>
      <c r="X9" s="19"/>
      <c r="Y9" s="19">
        <f t="shared" si="4"/>
        <v>0</v>
      </c>
      <c r="Z9" s="20"/>
      <c r="AA9" s="22"/>
      <c r="AB9" s="20"/>
      <c r="AC9" s="22"/>
      <c r="AD9" s="22"/>
      <c r="AE9" s="21">
        <f t="shared" si="5"/>
        <v>0</v>
      </c>
      <c r="AF9" s="21">
        <f t="shared" si="2"/>
        <v>0</v>
      </c>
    </row>
    <row r="10" spans="1:38" ht="15.75" x14ac:dyDescent="0.25">
      <c r="A10" s="36">
        <v>46090</v>
      </c>
      <c r="B10" s="2">
        <f>VLOOKUP($A:$A,'[1]March26- Sales'!$A:$U,3,0)</f>
        <v>161.6</v>
      </c>
      <c r="C10" s="2">
        <f>VLOOKUP($A:$A,'[1]March26- Sales'!$A:$U,13,0)</f>
        <v>66.099999999999994</v>
      </c>
      <c r="D10" s="2">
        <f>VLOOKUP($A:$A,'[1]March26- Sales'!$A:$U,8,0)</f>
        <v>743</v>
      </c>
      <c r="E10" s="2">
        <f>VLOOKUP($A:$A,'[1]March26- Sales'!$A:$U,11,0)</f>
        <v>10.199999999999999</v>
      </c>
      <c r="F10" s="2">
        <f>VLOOKUP($A:$A,'[1]March26- Sales'!$A:$U,10,0)</f>
        <v>756.77</v>
      </c>
      <c r="G10" s="2">
        <f>VLOOKUP($A:$A,'[1]March26- Sales'!$A:$U,14,0)</f>
        <v>321.40000000000009</v>
      </c>
      <c r="H10" s="5"/>
      <c r="I10" s="5"/>
      <c r="J10" s="5"/>
      <c r="K10" s="5"/>
      <c r="L10" s="5"/>
      <c r="M10" s="6"/>
      <c r="N10" s="8"/>
      <c r="O10" s="3">
        <f t="shared" si="0"/>
        <v>1249.97</v>
      </c>
      <c r="P10" s="3">
        <f t="shared" si="1"/>
        <v>970.7</v>
      </c>
      <c r="Q10" s="3">
        <f t="shared" si="3"/>
        <v>279.27</v>
      </c>
      <c r="R10" s="19">
        <f>SUMIF('[1]Expenes- Delivery Details'!$C:$C,A:A,'[1]Expenes- Delivery Details'!$E:$E)</f>
        <v>592.41</v>
      </c>
      <c r="S10" s="19">
        <f>SUMIF('[1]Expenes- Delivery Details'!$A:$A,$A10&amp;S$1,'[1]Expenes- Delivery Details'!$E:$E)</f>
        <v>545.27</v>
      </c>
      <c r="T10" s="19">
        <f>SUMIF('[1]Expenes- Delivery Details'!$A:$A,$A10&amp;T$1,'[1]Expenes- Delivery Details'!$E:$E)</f>
        <v>19.14</v>
      </c>
      <c r="U10" s="19">
        <f>SUMIF('[1]Expenes- Delivery Details'!$A:$A,$A10&amp;U$1,'[1]Expenes- Delivery Details'!$E:$E)</f>
        <v>28</v>
      </c>
      <c r="V10" s="19">
        <f>SUMIF('[1]Expenes- Delivery Details'!$A:$A,$A10&amp;V$1,'[1]Expenes- Delivery Details'!$E:$E)</f>
        <v>0</v>
      </c>
      <c r="W10" s="19">
        <f>SUMIF('[1]Expenes- Delivery Details'!$A:$A,$A10&amp;W$1,'[1]Expenes- Delivery Details'!$E:$E)</f>
        <v>0</v>
      </c>
      <c r="X10" s="19"/>
      <c r="Y10" s="19">
        <f t="shared" si="4"/>
        <v>592.41</v>
      </c>
      <c r="Z10" s="20"/>
      <c r="AA10" s="22"/>
      <c r="AB10" s="22"/>
      <c r="AC10" s="22"/>
      <c r="AD10" s="22"/>
      <c r="AE10" s="21">
        <f t="shared" si="5"/>
        <v>592.41</v>
      </c>
      <c r="AF10" s="21">
        <f t="shared" si="2"/>
        <v>657.56000000000006</v>
      </c>
    </row>
    <row r="11" spans="1:38" ht="15.75" x14ac:dyDescent="0.25">
      <c r="A11" s="36">
        <v>46091</v>
      </c>
      <c r="B11" s="2">
        <f>VLOOKUP($A:$A,'[1]March26- Sales'!$A:$U,3,0)</f>
        <v>179.3</v>
      </c>
      <c r="C11" s="2">
        <f>VLOOKUP($A:$A,'[1]March26- Sales'!$A:$U,13,0)</f>
        <v>321.39999999999998</v>
      </c>
      <c r="D11" s="2">
        <f>VLOOKUP($A:$A,'[1]March26- Sales'!$A:$U,8,0)</f>
        <v>731.4</v>
      </c>
      <c r="E11" s="2">
        <f>VLOOKUP($A:$A,'[1]March26- Sales'!$A:$U,11,0)</f>
        <v>3.4</v>
      </c>
      <c r="F11" s="2">
        <f>VLOOKUP($A:$A,'[1]March26- Sales'!$A:$U,10,0)</f>
        <v>732.89</v>
      </c>
      <c r="G11" s="2">
        <f>VLOOKUP($A:$A,'[1]March26- Sales'!$A:$U,14,0)</f>
        <v>824.84999999999991</v>
      </c>
      <c r="H11" s="6"/>
      <c r="I11" s="7"/>
      <c r="J11" s="7"/>
      <c r="K11" s="7"/>
      <c r="L11" s="7"/>
      <c r="M11" s="9"/>
      <c r="N11" s="8"/>
      <c r="O11" s="3">
        <f t="shared" si="0"/>
        <v>1740.44</v>
      </c>
      <c r="P11" s="3">
        <f t="shared" si="1"/>
        <v>1232.0999999999999</v>
      </c>
      <c r="Q11" s="3">
        <f t="shared" si="3"/>
        <v>508.34000000000015</v>
      </c>
      <c r="R11" s="19">
        <f>SUMIF('[1]Expenes- Delivery Details'!$C:$C,A:A,'[1]Expenes- Delivery Details'!$E:$E)</f>
        <v>824.37000000000012</v>
      </c>
      <c r="S11" s="19">
        <f>SUMIF('[1]Expenes- Delivery Details'!$A:$A,$A11&amp;S$1,'[1]Expenes- Delivery Details'!$E:$E)</f>
        <v>728.7700000000001</v>
      </c>
      <c r="T11" s="19">
        <f>SUMIF('[1]Expenes- Delivery Details'!$A:$A,$A11&amp;T$1,'[1]Expenes- Delivery Details'!$E:$E)</f>
        <v>0</v>
      </c>
      <c r="U11" s="19">
        <f>SUMIF('[1]Expenes- Delivery Details'!$A:$A,$A11&amp;U$1,'[1]Expenes- Delivery Details'!$E:$E)</f>
        <v>95.6</v>
      </c>
      <c r="V11" s="19">
        <f>SUMIF('[1]Expenes- Delivery Details'!$A:$A,$A11&amp;V$1,'[1]Expenes- Delivery Details'!$E:$E)</f>
        <v>0</v>
      </c>
      <c r="W11" s="19">
        <f>SUMIF('[1]Expenes- Delivery Details'!$A:$A,$A11&amp;W$1,'[1]Expenes- Delivery Details'!$E:$E)</f>
        <v>0</v>
      </c>
      <c r="X11" s="19"/>
      <c r="Y11" s="19">
        <f t="shared" si="4"/>
        <v>824.37000000000012</v>
      </c>
      <c r="Z11" s="22"/>
      <c r="AA11" s="20"/>
      <c r="AB11" s="22"/>
      <c r="AC11" s="20"/>
      <c r="AD11" s="22"/>
      <c r="AE11" s="21">
        <f t="shared" si="5"/>
        <v>824.37000000000012</v>
      </c>
      <c r="AF11" s="21">
        <f t="shared" si="2"/>
        <v>916.06999999999994</v>
      </c>
    </row>
    <row r="12" spans="1:38" ht="15.75" x14ac:dyDescent="0.25">
      <c r="A12" s="36">
        <v>46092</v>
      </c>
      <c r="B12" s="2">
        <f>VLOOKUP($A:$A,'[1]March26- Sales'!$A:$U,3,0)</f>
        <v>178.2</v>
      </c>
      <c r="C12" s="2">
        <f>VLOOKUP($A:$A,'[1]March26- Sales'!$A:$U,13,0)</f>
        <v>801.7</v>
      </c>
      <c r="D12" s="2">
        <f>VLOOKUP($A:$A,'[1]March26- Sales'!$A:$U,8,0)</f>
        <v>794.4</v>
      </c>
      <c r="E12" s="2">
        <f>VLOOKUP($A:$A,'[1]March26- Sales'!$A:$U,11,0)</f>
        <v>2.2999999999999998</v>
      </c>
      <c r="F12" s="2">
        <f>VLOOKUP($A:$A,'[1]March26- Sales'!$A:$U,10,0)</f>
        <v>772.86</v>
      </c>
      <c r="G12" s="2">
        <f>VLOOKUP($A:$A,'[1]March26- Sales'!$A:$U,14,0)</f>
        <v>395.55</v>
      </c>
      <c r="H12" s="10"/>
      <c r="I12" s="10"/>
      <c r="J12" s="10"/>
      <c r="K12" s="10"/>
      <c r="L12" s="10"/>
      <c r="M12" s="6"/>
      <c r="N12" s="8"/>
      <c r="O12" s="3">
        <f t="shared" si="0"/>
        <v>1348.91</v>
      </c>
      <c r="P12" s="3">
        <f t="shared" si="1"/>
        <v>1774.3000000000002</v>
      </c>
      <c r="Q12" s="3">
        <f t="shared" si="3"/>
        <v>-425.3900000000001</v>
      </c>
      <c r="R12" s="19">
        <f>SUMIF('[1]Expenes- Delivery Details'!$C:$C,A:A,'[1]Expenes- Delivery Details'!$E:$E)</f>
        <v>384.13</v>
      </c>
      <c r="S12" s="19">
        <f>SUMIF('[1]Expenes- Delivery Details'!$A:$A,$A12&amp;S$1,'[1]Expenes- Delivery Details'!$E:$E)</f>
        <v>81</v>
      </c>
      <c r="T12" s="19">
        <f>SUMIF('[1]Expenes- Delivery Details'!$A:$A,$A12&amp;T$1,'[1]Expenes- Delivery Details'!$E:$E)</f>
        <v>11.01</v>
      </c>
      <c r="U12" s="19">
        <f>SUMIF('[1]Expenes- Delivery Details'!$A:$A,$A12&amp;U$1,'[1]Expenes- Delivery Details'!$E:$E)</f>
        <v>0</v>
      </c>
      <c r="V12" s="19">
        <f>SUMIF('[1]Expenes- Delivery Details'!$A:$A,$A12&amp;V$1,'[1]Expenes- Delivery Details'!$E:$E)</f>
        <v>292.12</v>
      </c>
      <c r="W12" s="19">
        <f>SUMIF('[1]Expenes- Delivery Details'!$A:$A,$A12&amp;W$1,'[1]Expenes- Delivery Details'!$E:$E)</f>
        <v>0</v>
      </c>
      <c r="X12" s="19"/>
      <c r="Y12" s="19">
        <f t="shared" si="4"/>
        <v>384.13</v>
      </c>
      <c r="Z12" s="20"/>
      <c r="AA12" s="22"/>
      <c r="AB12" s="20"/>
      <c r="AC12" s="20"/>
      <c r="AD12" s="20"/>
      <c r="AE12" s="21">
        <f t="shared" si="5"/>
        <v>384.13</v>
      </c>
      <c r="AF12" s="21">
        <f t="shared" si="2"/>
        <v>964.78000000000009</v>
      </c>
    </row>
    <row r="13" spans="1:38" ht="15.75" x14ac:dyDescent="0.25">
      <c r="A13" s="36">
        <v>46093</v>
      </c>
      <c r="B13" s="2">
        <f>VLOOKUP($A:$A,'[1]March26- Sales'!$A:$U,3,0)</f>
        <v>108.9</v>
      </c>
      <c r="C13" s="2">
        <f>VLOOKUP($A:$A,'[1]March26- Sales'!$A:$U,13,0)</f>
        <v>385.5</v>
      </c>
      <c r="D13" s="2">
        <f>VLOOKUP($A:$A,'[1]March26- Sales'!$A:$U,8,0)</f>
        <v>826.1</v>
      </c>
      <c r="E13" s="2">
        <f>VLOOKUP($A:$A,'[1]March26- Sales'!$A:$U,11,0)</f>
        <v>0</v>
      </c>
      <c r="F13" s="2">
        <f>VLOOKUP($A:$A,'[1]March26- Sales'!$A:$U,10,0)</f>
        <v>848.9</v>
      </c>
      <c r="G13" s="2">
        <f>VLOOKUP($A:$A,'[1]March26- Sales'!$A:$U,14,0)</f>
        <v>729.94</v>
      </c>
      <c r="H13" s="7"/>
      <c r="I13" s="5"/>
      <c r="J13" s="13"/>
      <c r="K13" s="5"/>
      <c r="L13" s="5"/>
      <c r="M13" s="6"/>
      <c r="N13" s="8"/>
      <c r="O13" s="3">
        <f t="shared" si="0"/>
        <v>1687.74</v>
      </c>
      <c r="P13" s="3">
        <f t="shared" si="1"/>
        <v>1320.5</v>
      </c>
      <c r="Q13" s="3">
        <f t="shared" si="3"/>
        <v>367.24</v>
      </c>
      <c r="R13" s="19">
        <f>SUMIF('[1]Expenes- Delivery Details'!$C:$C,A:A,'[1]Expenes- Delivery Details'!$E:$E)</f>
        <v>99.199999999999989</v>
      </c>
      <c r="S13" s="19">
        <f>SUMIF('[1]Expenes- Delivery Details'!$A:$A,$A13&amp;S$1,'[1]Expenes- Delivery Details'!$E:$E)</f>
        <v>0</v>
      </c>
      <c r="T13" s="19">
        <f>SUMIF('[1]Expenes- Delivery Details'!$A:$A,$A13&amp;T$1,'[1]Expenes- Delivery Details'!$E:$E)</f>
        <v>0</v>
      </c>
      <c r="U13" s="19">
        <f>SUMIF('[1]Expenes- Delivery Details'!$A:$A,$A13&amp;U$1,'[1]Expenes- Delivery Details'!$E:$E)</f>
        <v>25.2</v>
      </c>
      <c r="V13" s="19">
        <f>SUMIF('[1]Expenes- Delivery Details'!$A:$A,$A13&amp;V$1,'[1]Expenes- Delivery Details'!$E:$E)</f>
        <v>0</v>
      </c>
      <c r="W13" s="19">
        <f>SUMIF('[1]Expenes- Delivery Details'!$A:$A,$A13&amp;W$1,'[1]Expenes- Delivery Details'!$E:$E)</f>
        <v>74</v>
      </c>
      <c r="X13" s="19"/>
      <c r="Y13" s="19">
        <f t="shared" si="4"/>
        <v>99.2</v>
      </c>
      <c r="Z13" s="20"/>
      <c r="AA13" s="22"/>
      <c r="AB13" s="20"/>
      <c r="AC13" s="22"/>
      <c r="AD13" s="22"/>
      <c r="AE13" s="21">
        <f t="shared" si="5"/>
        <v>99.199999999999989</v>
      </c>
      <c r="AF13" s="21">
        <f t="shared" si="2"/>
        <v>1588.54</v>
      </c>
    </row>
    <row r="14" spans="1:38" ht="15.75" x14ac:dyDescent="0.25">
      <c r="A14" s="36">
        <v>46094</v>
      </c>
      <c r="B14" s="2">
        <f>VLOOKUP($A:$A,'[1]March26- Sales'!$A:$U,3,0)</f>
        <v>96.9</v>
      </c>
      <c r="C14" s="2">
        <f>VLOOKUP($A:$A,'[1]March26- Sales'!$A:$U,13,0)</f>
        <v>722.3</v>
      </c>
      <c r="D14" s="2">
        <f>VLOOKUP($A:$A,'[1]March26- Sales'!$A:$U,8,0)</f>
        <v>719</v>
      </c>
      <c r="E14" s="2">
        <f>VLOOKUP($A:$A,'[1]March26- Sales'!$A:$U,11,0)</f>
        <v>28.5</v>
      </c>
      <c r="F14" s="2">
        <f>VLOOKUP($A:$A,'[1]March26- Sales'!$A:$U,10,0)</f>
        <v>702</v>
      </c>
      <c r="G14" s="2">
        <f>VLOOKUP($A:$A,'[1]March26- Sales'!$A:$U,14,0)</f>
        <v>44.2</v>
      </c>
      <c r="H14" s="5"/>
      <c r="I14" s="5"/>
      <c r="J14" s="5"/>
      <c r="K14" s="5"/>
      <c r="L14" s="5"/>
      <c r="M14" s="6"/>
      <c r="N14" s="8"/>
      <c r="O14" s="3">
        <f t="shared" si="0"/>
        <v>871.6</v>
      </c>
      <c r="P14" s="3">
        <f t="shared" si="1"/>
        <v>1538.1999999999998</v>
      </c>
      <c r="Q14" s="3">
        <f t="shared" si="3"/>
        <v>-666.5999999999998</v>
      </c>
      <c r="R14" s="19">
        <f>SUMIF('[1]Expenes- Delivery Details'!$C:$C,A:A,'[1]Expenes- Delivery Details'!$E:$E)</f>
        <v>1724.7</v>
      </c>
      <c r="S14" s="19">
        <f>SUMIF('[1]Expenes- Delivery Details'!$A:$A,$A14&amp;S$1,'[1]Expenes- Delivery Details'!$E:$E)</f>
        <v>1716.7</v>
      </c>
      <c r="T14" s="19">
        <f>SUMIF('[1]Expenes- Delivery Details'!$A:$A,$A14&amp;T$1,'[1]Expenes- Delivery Details'!$E:$E)</f>
        <v>8</v>
      </c>
      <c r="U14" s="19">
        <f>SUMIF('[1]Expenes- Delivery Details'!$A:$A,$A14&amp;U$1,'[1]Expenes- Delivery Details'!$E:$E)</f>
        <v>0</v>
      </c>
      <c r="V14" s="19">
        <f>SUMIF('[1]Expenes- Delivery Details'!$A:$A,$A14&amp;V$1,'[1]Expenes- Delivery Details'!$E:$E)</f>
        <v>0</v>
      </c>
      <c r="W14" s="19">
        <f>SUMIF('[1]Expenes- Delivery Details'!$A:$A,$A14&amp;W$1,'[1]Expenes- Delivery Details'!$E:$E)</f>
        <v>0</v>
      </c>
      <c r="X14" s="19"/>
      <c r="Y14" s="19">
        <f t="shared" si="4"/>
        <v>1724.7</v>
      </c>
      <c r="Z14" s="22"/>
      <c r="AA14" s="20"/>
      <c r="AB14" s="20"/>
      <c r="AC14" s="20"/>
      <c r="AD14" s="20"/>
      <c r="AE14" s="21">
        <f t="shared" si="5"/>
        <v>1724.7</v>
      </c>
      <c r="AF14" s="21">
        <f t="shared" si="2"/>
        <v>-853.1</v>
      </c>
    </row>
    <row r="15" spans="1:38" ht="15.75" x14ac:dyDescent="0.25">
      <c r="A15" s="36">
        <v>46095</v>
      </c>
      <c r="B15" s="2">
        <f>VLOOKUP($A:$A,'[1]March26- Sales'!$A:$U,3,0)</f>
        <v>0</v>
      </c>
      <c r="C15" s="2">
        <f>VLOOKUP($A:$A,'[1]March26- Sales'!$A:$U,13,0)</f>
        <v>0</v>
      </c>
      <c r="D15" s="2">
        <f>VLOOKUP($A:$A,'[1]March26- Sales'!$A:$U,8,0)</f>
        <v>0</v>
      </c>
      <c r="E15" s="2">
        <f>VLOOKUP($A:$A,'[1]March26- Sales'!$A:$U,11,0)</f>
        <v>0</v>
      </c>
      <c r="F15" s="2">
        <f>VLOOKUP($A:$A,'[1]March26- Sales'!$A:$U,10,0)</f>
        <v>0</v>
      </c>
      <c r="G15" s="2">
        <f>VLOOKUP($A:$A,'[1]March26- Sales'!$A:$U,14,0)</f>
        <v>0</v>
      </c>
      <c r="H15" s="5"/>
      <c r="I15" s="5"/>
      <c r="J15" s="5"/>
      <c r="K15" s="5"/>
      <c r="L15" s="5"/>
      <c r="M15" s="6"/>
      <c r="N15" s="8"/>
      <c r="O15" s="3">
        <f t="shared" si="0"/>
        <v>0</v>
      </c>
      <c r="P15" s="3">
        <f t="shared" si="1"/>
        <v>0</v>
      </c>
      <c r="Q15" s="3">
        <f t="shared" si="3"/>
        <v>0</v>
      </c>
      <c r="R15" s="19">
        <f>SUMIF('[1]Expenes- Delivery Details'!$C:$C,A:A,'[1]Expenes- Delivery Details'!$E:$E)</f>
        <v>373</v>
      </c>
      <c r="S15" s="19">
        <f>SUMIF('[1]Expenes- Delivery Details'!$A:$A,$A15&amp;S$1,'[1]Expenes- Delivery Details'!$E:$E)</f>
        <v>0</v>
      </c>
      <c r="T15" s="19">
        <f>SUMIF('[1]Expenes- Delivery Details'!$A:$A,$A15&amp;T$1,'[1]Expenes- Delivery Details'!$E:$E)</f>
        <v>0</v>
      </c>
      <c r="U15" s="19">
        <f>SUMIF('[1]Expenes- Delivery Details'!$A:$A,$A15&amp;U$1,'[1]Expenes- Delivery Details'!$E:$E)</f>
        <v>35</v>
      </c>
      <c r="V15" s="19">
        <f>SUMIF('[1]Expenes- Delivery Details'!$A:$A,$A15&amp;V$1,'[1]Expenes- Delivery Details'!$E:$E)</f>
        <v>0</v>
      </c>
      <c r="W15" s="19">
        <f>SUMIF('[1]Expenes- Delivery Details'!$A:$A,$A15&amp;W$1,'[1]Expenes- Delivery Details'!$E:$E)</f>
        <v>338</v>
      </c>
      <c r="X15" s="19"/>
      <c r="Y15" s="19">
        <f t="shared" si="4"/>
        <v>373</v>
      </c>
      <c r="Z15" s="20"/>
      <c r="AA15" s="20"/>
      <c r="AB15" s="22"/>
      <c r="AC15" s="20"/>
      <c r="AD15" s="22"/>
      <c r="AE15" s="21">
        <f t="shared" si="5"/>
        <v>373</v>
      </c>
      <c r="AF15" s="21">
        <f t="shared" si="2"/>
        <v>-373</v>
      </c>
    </row>
    <row r="16" spans="1:38" ht="15.75" x14ac:dyDescent="0.25">
      <c r="A16" s="36">
        <v>46096</v>
      </c>
      <c r="B16" s="2">
        <f>VLOOKUP($A:$A,'[1]March26- Sales'!$A:$U,3,0)</f>
        <v>0</v>
      </c>
      <c r="C16" s="2">
        <f>VLOOKUP($A:$A,'[1]March26- Sales'!$A:$U,13,0)</f>
        <v>0</v>
      </c>
      <c r="D16" s="2">
        <f>VLOOKUP($A:$A,'[1]March26- Sales'!$A:$U,8,0)</f>
        <v>0</v>
      </c>
      <c r="E16" s="2">
        <f>VLOOKUP($A:$A,'[1]March26- Sales'!$A:$U,11,0)</f>
        <v>0</v>
      </c>
      <c r="F16" s="2">
        <f>VLOOKUP($A:$A,'[1]March26- Sales'!$A:$U,10,0)</f>
        <v>0</v>
      </c>
      <c r="G16" s="2">
        <f>VLOOKUP($A:$A,'[1]March26- Sales'!$A:$U,14,0)</f>
        <v>0</v>
      </c>
      <c r="H16" s="9"/>
      <c r="I16" s="7"/>
      <c r="J16" s="7"/>
      <c r="K16" s="7"/>
      <c r="L16" s="7"/>
      <c r="M16" s="7"/>
      <c r="N16" s="8"/>
      <c r="O16" s="3">
        <f t="shared" si="0"/>
        <v>0</v>
      </c>
      <c r="P16" s="3">
        <f t="shared" si="1"/>
        <v>0</v>
      </c>
      <c r="Q16" s="3">
        <f t="shared" si="3"/>
        <v>0</v>
      </c>
      <c r="R16" s="19">
        <f>SUMIF('[1]Expenes- Delivery Details'!$C:$C,A:A,'[1]Expenes- Delivery Details'!$E:$E)</f>
        <v>46.57</v>
      </c>
      <c r="S16" s="19">
        <f>SUMIF('[1]Expenes- Delivery Details'!$A:$A,$A16&amp;S$1,'[1]Expenes- Delivery Details'!$E:$E)</f>
        <v>0</v>
      </c>
      <c r="T16" s="19">
        <f>SUMIF('[1]Expenes- Delivery Details'!$A:$A,$A16&amp;T$1,'[1]Expenes- Delivery Details'!$E:$E)</f>
        <v>0</v>
      </c>
      <c r="U16" s="19">
        <f>SUMIF('[1]Expenes- Delivery Details'!$A:$A,$A16&amp;U$1,'[1]Expenes- Delivery Details'!$E:$E)</f>
        <v>46.57</v>
      </c>
      <c r="V16" s="19">
        <f>SUMIF('[1]Expenes- Delivery Details'!$A:$A,$A16&amp;V$1,'[1]Expenes- Delivery Details'!$E:$E)</f>
        <v>0</v>
      </c>
      <c r="W16" s="19">
        <f>SUMIF('[1]Expenes- Delivery Details'!$A:$A,$A16&amp;W$1,'[1]Expenes- Delivery Details'!$E:$E)</f>
        <v>0</v>
      </c>
      <c r="X16" s="19"/>
      <c r="Y16" s="19">
        <f t="shared" si="4"/>
        <v>46.57</v>
      </c>
      <c r="Z16" s="20"/>
      <c r="AA16" s="20"/>
      <c r="AB16" s="20"/>
      <c r="AC16" s="20"/>
      <c r="AD16" s="20"/>
      <c r="AE16" s="21">
        <f t="shared" si="5"/>
        <v>46.57</v>
      </c>
      <c r="AF16" s="21">
        <f t="shared" si="2"/>
        <v>-46.57</v>
      </c>
    </row>
    <row r="17" spans="1:32" ht="15.75" x14ac:dyDescent="0.25">
      <c r="A17" s="36">
        <v>46097</v>
      </c>
      <c r="B17" s="2">
        <f>VLOOKUP($A:$A,'[1]March26- Sales'!$A:$U,3,0)</f>
        <v>164.35</v>
      </c>
      <c r="C17" s="2">
        <f>VLOOKUP($A:$A,'[1]March26- Sales'!$A:$U,13,0)</f>
        <v>35.799999999999997</v>
      </c>
      <c r="D17" s="2">
        <f>VLOOKUP($A:$A,'[1]March26- Sales'!$A:$U,8,0)</f>
        <v>571.9</v>
      </c>
      <c r="E17" s="2">
        <f>VLOOKUP($A:$A,'[1]March26- Sales'!$A:$U,11,0)</f>
        <v>0</v>
      </c>
      <c r="F17" s="2">
        <f>VLOOKUP($A:$A,'[1]March26- Sales'!$A:$U,10,0)</f>
        <v>577.51</v>
      </c>
      <c r="G17" s="2">
        <f>VLOOKUP($A:$A,'[1]March26- Sales'!$A:$U,14,0)</f>
        <v>103.75</v>
      </c>
      <c r="H17" s="9"/>
      <c r="I17" s="7"/>
      <c r="J17" s="7"/>
      <c r="K17" s="7"/>
      <c r="L17" s="7"/>
      <c r="M17" s="7"/>
      <c r="N17" s="8"/>
      <c r="O17" s="3">
        <f t="shared" si="0"/>
        <v>845.61</v>
      </c>
      <c r="P17" s="3">
        <f t="shared" si="1"/>
        <v>772.05</v>
      </c>
      <c r="Q17" s="3">
        <f t="shared" si="3"/>
        <v>73.560000000000059</v>
      </c>
      <c r="R17" s="19">
        <f>SUMIF('[1]Expenes- Delivery Details'!$C:$C,A:A,'[1]Expenes- Delivery Details'!$E:$E)</f>
        <v>1.9</v>
      </c>
      <c r="S17" s="19">
        <f>SUMIF('[1]Expenes- Delivery Details'!$A:$A,$A17&amp;S$1,'[1]Expenes- Delivery Details'!$E:$E)</f>
        <v>0</v>
      </c>
      <c r="T17" s="19">
        <f>SUMIF('[1]Expenes- Delivery Details'!$A:$A,$A17&amp;T$1,'[1]Expenes- Delivery Details'!$E:$E)</f>
        <v>1.9</v>
      </c>
      <c r="U17" s="19">
        <f>SUMIF('[1]Expenes- Delivery Details'!$A:$A,$A17&amp;U$1,'[1]Expenes- Delivery Details'!$E:$E)</f>
        <v>0</v>
      </c>
      <c r="V17" s="19">
        <f>SUMIF('[1]Expenes- Delivery Details'!$A:$A,$A17&amp;V$1,'[1]Expenes- Delivery Details'!$E:$E)</f>
        <v>0</v>
      </c>
      <c r="W17" s="19">
        <f>SUMIF('[1]Expenes- Delivery Details'!$A:$A,$A17&amp;W$1,'[1]Expenes- Delivery Details'!$E:$E)</f>
        <v>0</v>
      </c>
      <c r="X17" s="19"/>
      <c r="Y17" s="19">
        <f t="shared" si="4"/>
        <v>1.9</v>
      </c>
      <c r="Z17" s="20"/>
      <c r="AA17" s="20"/>
      <c r="AB17" s="20"/>
      <c r="AC17" s="22"/>
      <c r="AD17" s="22"/>
      <c r="AE17" s="21">
        <f t="shared" si="5"/>
        <v>1.9</v>
      </c>
      <c r="AF17" s="21">
        <f t="shared" si="2"/>
        <v>843.71</v>
      </c>
    </row>
    <row r="18" spans="1:32" ht="15.75" x14ac:dyDescent="0.25">
      <c r="A18" s="36">
        <v>46098</v>
      </c>
      <c r="B18" s="2">
        <f>VLOOKUP($A:$A,'[1]March26- Sales'!$A:$U,3,0)</f>
        <v>159.15</v>
      </c>
      <c r="C18" s="2">
        <f>VLOOKUP($A:$A,'[1]March26- Sales'!$A:$U,13,0)</f>
        <v>101.15</v>
      </c>
      <c r="D18" s="2">
        <f>VLOOKUP($A:$A,'[1]March26- Sales'!$A:$U,8,0)</f>
        <v>743.45</v>
      </c>
      <c r="E18" s="2">
        <f>VLOOKUP($A:$A,'[1]March26- Sales'!$A:$U,11,0)</f>
        <v>5.5</v>
      </c>
      <c r="F18" s="2">
        <f>VLOOKUP($A:$A,'[1]March26- Sales'!$A:$U,10,0)</f>
        <v>756.04</v>
      </c>
      <c r="G18" s="2">
        <f>VLOOKUP($A:$A,'[1]March26- Sales'!$A:$U,14,0)</f>
        <v>206.50000000000003</v>
      </c>
      <c r="H18" s="9"/>
      <c r="I18" s="7"/>
      <c r="J18" s="7"/>
      <c r="K18" s="7"/>
      <c r="L18" s="7"/>
      <c r="M18" s="7"/>
      <c r="N18" s="8"/>
      <c r="O18" s="3">
        <f t="shared" si="0"/>
        <v>1127.19</v>
      </c>
      <c r="P18" s="3">
        <f t="shared" si="1"/>
        <v>1003.75</v>
      </c>
      <c r="Q18" s="3">
        <f t="shared" si="3"/>
        <v>123.44000000000005</v>
      </c>
      <c r="R18" s="19">
        <f>SUMIF('[1]Expenes- Delivery Details'!$C:$C,A:A,'[1]Expenes- Delivery Details'!$E:$E)</f>
        <v>411.39000000000004</v>
      </c>
      <c r="S18" s="19">
        <f>SUMIF('[1]Expenes- Delivery Details'!$A:$A,$A18&amp;S$1,'[1]Expenes- Delivery Details'!$E:$E)</f>
        <v>373</v>
      </c>
      <c r="T18" s="19">
        <f>SUMIF('[1]Expenes- Delivery Details'!$A:$A,$A18&amp;T$1,'[1]Expenes- Delivery Details'!$E:$E)</f>
        <v>0</v>
      </c>
      <c r="U18" s="19">
        <f>SUMIF('[1]Expenes- Delivery Details'!$A:$A,$A18&amp;U$1,'[1]Expenes- Delivery Details'!$E:$E)</f>
        <v>9.5</v>
      </c>
      <c r="V18" s="19">
        <f>SUMIF('[1]Expenes- Delivery Details'!$A:$A,$A18&amp;V$1,'[1]Expenes- Delivery Details'!$E:$E)</f>
        <v>0</v>
      </c>
      <c r="W18" s="19">
        <f>SUMIF('[1]Expenes- Delivery Details'!$A:$A,$A18&amp;W$1,'[1]Expenes- Delivery Details'!$E:$E)</f>
        <v>28.89</v>
      </c>
      <c r="X18" s="19"/>
      <c r="Y18" s="19">
        <f t="shared" si="4"/>
        <v>411.39</v>
      </c>
      <c r="Z18" s="20"/>
      <c r="AA18" s="20"/>
      <c r="AB18" s="20"/>
      <c r="AC18" s="20"/>
      <c r="AD18" s="22"/>
      <c r="AE18" s="21">
        <f t="shared" si="5"/>
        <v>411.39000000000004</v>
      </c>
      <c r="AF18" s="21">
        <f t="shared" si="2"/>
        <v>715.8</v>
      </c>
    </row>
    <row r="19" spans="1:32" ht="15.75" x14ac:dyDescent="0.25">
      <c r="A19" s="36">
        <v>46099</v>
      </c>
      <c r="B19" s="2">
        <f>VLOOKUP($A:$A,'[1]March26- Sales'!$A:$U,3,0)</f>
        <v>142.05000000000001</v>
      </c>
      <c r="C19" s="2">
        <f>VLOOKUP($A:$A,'[1]March26- Sales'!$A:$U,13,0)</f>
        <v>187.45</v>
      </c>
      <c r="D19" s="2">
        <f>VLOOKUP($A:$A,'[1]March26- Sales'!$A:$U,8,0)</f>
        <v>724.2</v>
      </c>
      <c r="E19" s="2">
        <f>VLOOKUP($A:$A,'[1]March26- Sales'!$A:$U,11,0)</f>
        <v>3.8</v>
      </c>
      <c r="F19" s="2">
        <f>VLOOKUP($A:$A,'[1]March26- Sales'!$A:$U,10,0)</f>
        <v>698.11</v>
      </c>
      <c r="G19" s="2">
        <f>VLOOKUP($A:$A,'[1]March26- Sales'!$A:$U,14,0)</f>
        <v>50.4</v>
      </c>
      <c r="H19" s="9"/>
      <c r="I19" s="7"/>
      <c r="J19" s="7"/>
      <c r="K19" s="7"/>
      <c r="L19" s="7"/>
      <c r="M19" s="7"/>
      <c r="N19" s="8"/>
      <c r="O19" s="3">
        <f t="shared" si="0"/>
        <v>894.36</v>
      </c>
      <c r="P19" s="3">
        <f t="shared" si="1"/>
        <v>1053.7</v>
      </c>
      <c r="Q19" s="3">
        <f t="shared" si="3"/>
        <v>-159.34000000000003</v>
      </c>
      <c r="R19" s="19">
        <f>SUMIF('[1]Expenes- Delivery Details'!$C:$C,A:A,'[1]Expenes- Delivery Details'!$E:$E)</f>
        <v>143.80000000000001</v>
      </c>
      <c r="S19" s="19">
        <f>SUMIF('[1]Expenes- Delivery Details'!$A:$A,$A19&amp;S$1,'[1]Expenes- Delivery Details'!$E:$E)</f>
        <v>108</v>
      </c>
      <c r="T19" s="19">
        <f>SUMIF('[1]Expenes- Delivery Details'!$A:$A,$A19&amp;T$1,'[1]Expenes- Delivery Details'!$E:$E)</f>
        <v>0</v>
      </c>
      <c r="U19" s="19">
        <f>SUMIF('[1]Expenes- Delivery Details'!$A:$A,$A19&amp;U$1,'[1]Expenes- Delivery Details'!$E:$E)</f>
        <v>0</v>
      </c>
      <c r="V19" s="19">
        <f>SUMIF('[1]Expenes- Delivery Details'!$A:$A,$A19&amp;V$1,'[1]Expenes- Delivery Details'!$E:$E)</f>
        <v>0</v>
      </c>
      <c r="W19" s="19">
        <f>SUMIF('[1]Expenes- Delivery Details'!$A:$A,$A19&amp;W$1,'[1]Expenes- Delivery Details'!$E:$E)</f>
        <v>35.800000000000004</v>
      </c>
      <c r="X19" s="19"/>
      <c r="Y19" s="19">
        <f t="shared" si="4"/>
        <v>143.80000000000001</v>
      </c>
      <c r="Z19" s="20"/>
      <c r="AA19" s="22"/>
      <c r="AB19" s="20"/>
      <c r="AC19" s="22"/>
      <c r="AD19" s="22"/>
      <c r="AE19" s="21">
        <f t="shared" si="5"/>
        <v>143.80000000000001</v>
      </c>
      <c r="AF19" s="21">
        <f t="shared" si="2"/>
        <v>750.56</v>
      </c>
    </row>
    <row r="20" spans="1:32" ht="15.75" x14ac:dyDescent="0.25">
      <c r="A20" s="36">
        <v>46100</v>
      </c>
      <c r="B20" s="2">
        <f>VLOOKUP($A:$A,'[1]March26- Sales'!$A:$U,3,0)</f>
        <v>141.69999999999999</v>
      </c>
      <c r="C20" s="2">
        <f>VLOOKUP($A:$A,'[1]March26- Sales'!$A:$U,13,0)</f>
        <v>58.400000000000006</v>
      </c>
      <c r="D20" s="2">
        <f>VLOOKUP($A:$A,'[1]March26- Sales'!$A:$U,8,0)</f>
        <v>577.70000000000005</v>
      </c>
      <c r="E20" s="2">
        <f>VLOOKUP($A:$A,'[1]March26- Sales'!$A:$U,11,0)</f>
        <v>5.8</v>
      </c>
      <c r="F20" s="2">
        <f>VLOOKUP($A:$A,'[1]March26- Sales'!$A:$U,10,0)</f>
        <v>690.12</v>
      </c>
      <c r="G20" s="2">
        <f>VLOOKUP($A:$A,'[1]March26- Sales'!$A:$U,14,0)</f>
        <v>808.05</v>
      </c>
      <c r="H20" s="9"/>
      <c r="I20" s="7"/>
      <c r="J20" s="7"/>
      <c r="K20" s="7"/>
      <c r="L20" s="7"/>
      <c r="M20" s="7"/>
      <c r="N20" s="8"/>
      <c r="O20" s="3">
        <f t="shared" si="0"/>
        <v>1645.67</v>
      </c>
      <c r="P20" s="3">
        <f t="shared" si="1"/>
        <v>777.80000000000007</v>
      </c>
      <c r="Q20" s="3">
        <f t="shared" si="3"/>
        <v>867.87</v>
      </c>
      <c r="R20" s="19">
        <f>SUMIF('[1]Expenes- Delivery Details'!$C:$C,A:A,'[1]Expenes- Delivery Details'!$E:$E)</f>
        <v>988.98</v>
      </c>
      <c r="S20" s="19">
        <f>SUMIF('[1]Expenes- Delivery Details'!$A:$A,$A20&amp;S$1,'[1]Expenes- Delivery Details'!$E:$E)</f>
        <v>970.43</v>
      </c>
      <c r="T20" s="19">
        <f>SUMIF('[1]Expenes- Delivery Details'!$A:$A,$A20&amp;T$1,'[1]Expenes- Delivery Details'!$E:$E)</f>
        <v>0</v>
      </c>
      <c r="U20" s="19">
        <f>SUMIF('[1]Expenes- Delivery Details'!$A:$A,$A20&amp;U$1,'[1]Expenes- Delivery Details'!$E:$E)</f>
        <v>0</v>
      </c>
      <c r="V20" s="19">
        <f>SUMIF('[1]Expenes- Delivery Details'!$A:$A,$A20&amp;V$1,'[1]Expenes- Delivery Details'!$E:$E)</f>
        <v>0</v>
      </c>
      <c r="W20" s="19">
        <f>SUMIF('[1]Expenes- Delivery Details'!$A:$A,$A20&amp;W$1,'[1]Expenes- Delivery Details'!$E:$E)</f>
        <v>18.549999999999997</v>
      </c>
      <c r="X20" s="19"/>
      <c r="Y20" s="19">
        <f t="shared" si="4"/>
        <v>988.9799999999999</v>
      </c>
      <c r="Z20" s="20"/>
      <c r="AA20" s="20"/>
      <c r="AB20" s="20"/>
      <c r="AC20" s="20"/>
      <c r="AD20" s="22"/>
      <c r="AE20" s="21">
        <f t="shared" si="5"/>
        <v>988.98</v>
      </c>
      <c r="AF20" s="21">
        <f t="shared" si="2"/>
        <v>656.69</v>
      </c>
    </row>
    <row r="21" spans="1:32" ht="15.75" x14ac:dyDescent="0.25">
      <c r="A21" s="36">
        <v>46101</v>
      </c>
      <c r="B21" s="2">
        <f>VLOOKUP($A:$A,'[1]March26- Sales'!$A:$U,3,0)</f>
        <v>181.75</v>
      </c>
      <c r="C21" s="2">
        <f>VLOOKUP($A:$A,'[1]March26- Sales'!$A:$U,13,0)</f>
        <v>808.05</v>
      </c>
      <c r="D21" s="2">
        <f>VLOOKUP($A:$A,'[1]March26- Sales'!$A:$U,8,0)</f>
        <v>958.65</v>
      </c>
      <c r="E21" s="2">
        <f>VLOOKUP($A:$A,'[1]March26- Sales'!$A:$U,11,0)</f>
        <v>22</v>
      </c>
      <c r="F21" s="2">
        <f>VLOOKUP($A:$A,'[1]March26- Sales'!$A:$U,10,0)</f>
        <v>820.15</v>
      </c>
      <c r="G21" s="2">
        <f>VLOOKUP($A:$A,'[1]March26- Sales'!$A:$U,14,0)</f>
        <v>47.2</v>
      </c>
      <c r="H21" s="9"/>
      <c r="I21" s="7"/>
      <c r="J21" s="7"/>
      <c r="K21" s="7"/>
      <c r="L21" s="7"/>
      <c r="M21" s="7"/>
      <c r="N21" s="8"/>
      <c r="O21" s="3">
        <f t="shared" si="0"/>
        <v>1071.0999999999999</v>
      </c>
      <c r="P21" s="3">
        <f t="shared" si="1"/>
        <v>1948.4499999999998</v>
      </c>
      <c r="Q21" s="3">
        <f t="shared" si="3"/>
        <v>-877.34999999999991</v>
      </c>
      <c r="R21" s="19">
        <f>SUMIF('[1]Expenes- Delivery Details'!$C:$C,A:A,'[1]Expenes- Delivery Details'!$E:$E)</f>
        <v>42.55</v>
      </c>
      <c r="S21" s="19">
        <f>SUMIF('[1]Expenes- Delivery Details'!$A:$A,$A21&amp;S$1,'[1]Expenes- Delivery Details'!$E:$E)</f>
        <v>0</v>
      </c>
      <c r="T21" s="19">
        <f>SUMIF('[1]Expenes- Delivery Details'!$A:$A,$A21&amp;T$1,'[1]Expenes- Delivery Details'!$E:$E)</f>
        <v>42.55</v>
      </c>
      <c r="U21" s="19">
        <f>SUMIF('[1]Expenes- Delivery Details'!$A:$A,$A21&amp;U$1,'[1]Expenes- Delivery Details'!$E:$E)</f>
        <v>0</v>
      </c>
      <c r="V21" s="19">
        <f>SUMIF('[1]Expenes- Delivery Details'!$A:$A,$A21&amp;V$1,'[1]Expenes- Delivery Details'!$E:$E)</f>
        <v>0</v>
      </c>
      <c r="W21" s="19">
        <f>SUMIF('[1]Expenes- Delivery Details'!$A:$A,$A21&amp;W$1,'[1]Expenes- Delivery Details'!$E:$E)</f>
        <v>0</v>
      </c>
      <c r="X21" s="19"/>
      <c r="Y21" s="19">
        <f t="shared" si="4"/>
        <v>42.55</v>
      </c>
      <c r="Z21" s="22"/>
      <c r="AA21" s="20"/>
      <c r="AB21" s="22"/>
      <c r="AC21" s="22"/>
      <c r="AD21" s="20"/>
      <c r="AE21" s="21">
        <f t="shared" si="5"/>
        <v>42.55</v>
      </c>
      <c r="AF21" s="21">
        <f t="shared" si="2"/>
        <v>1028.55</v>
      </c>
    </row>
    <row r="22" spans="1:32" ht="15.75" x14ac:dyDescent="0.25">
      <c r="A22" s="36">
        <v>46102</v>
      </c>
      <c r="B22" s="2">
        <f>VLOOKUP($A:$A,'[1]March26- Sales'!$A:$U,3,0)</f>
        <v>0</v>
      </c>
      <c r="C22" s="2">
        <f>VLOOKUP($A:$A,'[1]March26- Sales'!$A:$U,13,0)</f>
        <v>0</v>
      </c>
      <c r="D22" s="2">
        <f>VLOOKUP($A:$A,'[1]March26- Sales'!$A:$U,8,0)</f>
        <v>0</v>
      </c>
      <c r="E22" s="2">
        <f>VLOOKUP($A:$A,'[1]March26- Sales'!$A:$U,11,0)</f>
        <v>0</v>
      </c>
      <c r="F22" s="2">
        <f>VLOOKUP($A:$A,'[1]March26- Sales'!$A:$U,10,0)</f>
        <v>0</v>
      </c>
      <c r="G22" s="2">
        <f>VLOOKUP($A:$A,'[1]March26- Sales'!$A:$U,14,0)</f>
        <v>0</v>
      </c>
      <c r="H22" s="9"/>
      <c r="I22" s="7"/>
      <c r="J22" s="7"/>
      <c r="K22" s="7"/>
      <c r="L22" s="7"/>
      <c r="M22" s="7"/>
      <c r="N22" s="8"/>
      <c r="O22" s="3">
        <f t="shared" si="0"/>
        <v>0</v>
      </c>
      <c r="P22" s="3">
        <f t="shared" si="1"/>
        <v>0</v>
      </c>
      <c r="Q22" s="3">
        <f t="shared" si="3"/>
        <v>0</v>
      </c>
      <c r="R22" s="19">
        <f>SUMIF('[1]Expenes- Delivery Details'!$C:$C,A:A,'[1]Expenes- Delivery Details'!$E:$E)</f>
        <v>0</v>
      </c>
      <c r="S22" s="19">
        <f>SUMIF('[1]Expenes- Delivery Details'!$A:$A,$A22&amp;S$1,'[1]Expenes- Delivery Details'!$E:$E)</f>
        <v>0</v>
      </c>
      <c r="T22" s="19">
        <f>SUMIF('[1]Expenes- Delivery Details'!$A:$A,$A22&amp;T$1,'[1]Expenes- Delivery Details'!$E:$E)</f>
        <v>0</v>
      </c>
      <c r="U22" s="19">
        <f>SUMIF('[1]Expenes- Delivery Details'!$A:$A,$A22&amp;U$1,'[1]Expenes- Delivery Details'!$E:$E)</f>
        <v>0</v>
      </c>
      <c r="V22" s="19">
        <f>SUMIF('[1]Expenes- Delivery Details'!$A:$A,$A22&amp;V$1,'[1]Expenes- Delivery Details'!$E:$E)</f>
        <v>0</v>
      </c>
      <c r="W22" s="19">
        <f>SUMIF('[1]Expenes- Delivery Details'!$A:$A,$A22&amp;W$1,'[1]Expenes- Delivery Details'!$E:$E)</f>
        <v>0</v>
      </c>
      <c r="X22" s="19"/>
      <c r="Y22" s="19">
        <f t="shared" si="4"/>
        <v>0</v>
      </c>
      <c r="Z22" s="22"/>
      <c r="AA22" s="22"/>
      <c r="AB22" s="22"/>
      <c r="AC22" s="22"/>
      <c r="AD22" s="22"/>
      <c r="AE22" s="21">
        <f t="shared" si="5"/>
        <v>0</v>
      </c>
      <c r="AF22" s="21">
        <f t="shared" si="2"/>
        <v>0</v>
      </c>
    </row>
    <row r="23" spans="1:32" ht="15.75" x14ac:dyDescent="0.25">
      <c r="A23" s="36">
        <v>46103</v>
      </c>
      <c r="B23" s="2">
        <f>VLOOKUP($A:$A,'[1]March26- Sales'!$A:$U,3,0)</f>
        <v>0</v>
      </c>
      <c r="C23" s="2">
        <f>VLOOKUP($A:$A,'[1]March26- Sales'!$A:$U,13,0)</f>
        <v>0</v>
      </c>
      <c r="D23" s="2">
        <f>VLOOKUP($A:$A,'[1]March26- Sales'!$A:$U,8,0)</f>
        <v>0</v>
      </c>
      <c r="E23" s="2">
        <f>VLOOKUP($A:$A,'[1]March26- Sales'!$A:$U,11,0)</f>
        <v>0</v>
      </c>
      <c r="F23" s="2">
        <f>VLOOKUP($A:$A,'[1]March26- Sales'!$A:$U,10,0)</f>
        <v>0</v>
      </c>
      <c r="G23" s="2">
        <f>VLOOKUP($A:$A,'[1]March26- Sales'!$A:$U,14,0)</f>
        <v>0</v>
      </c>
      <c r="H23" s="9"/>
      <c r="I23" s="7"/>
      <c r="J23" s="7"/>
      <c r="K23" s="7"/>
      <c r="L23" s="7"/>
      <c r="M23" s="7"/>
      <c r="N23" s="8"/>
      <c r="O23" s="3">
        <f t="shared" si="0"/>
        <v>0</v>
      </c>
      <c r="P23" s="3">
        <f t="shared" si="1"/>
        <v>0</v>
      </c>
      <c r="Q23" s="3">
        <f t="shared" si="3"/>
        <v>0</v>
      </c>
      <c r="R23" s="19">
        <f>SUMIF('[1]Expenes- Delivery Details'!$C:$C,A:A,'[1]Expenes- Delivery Details'!$E:$E)</f>
        <v>0</v>
      </c>
      <c r="S23" s="19">
        <f>SUMIF('[1]Expenes- Delivery Details'!$A:$A,$A23&amp;S$1,'[1]Expenes- Delivery Details'!$E:$E)</f>
        <v>0</v>
      </c>
      <c r="T23" s="19">
        <f>SUMIF('[1]Expenes- Delivery Details'!$A:$A,$A23&amp;T$1,'[1]Expenes- Delivery Details'!$E:$E)</f>
        <v>0</v>
      </c>
      <c r="U23" s="19">
        <f>SUMIF('[1]Expenes- Delivery Details'!$A:$A,$A23&amp;U$1,'[1]Expenes- Delivery Details'!$E:$E)</f>
        <v>0</v>
      </c>
      <c r="V23" s="19">
        <f>SUMIF('[1]Expenes- Delivery Details'!$A:$A,$A23&amp;V$1,'[1]Expenes- Delivery Details'!$E:$E)</f>
        <v>0</v>
      </c>
      <c r="W23" s="19">
        <f>SUMIF('[1]Expenes- Delivery Details'!$A:$A,$A23&amp;W$1,'[1]Expenes- Delivery Details'!$E:$E)</f>
        <v>0</v>
      </c>
      <c r="X23" s="19"/>
      <c r="Y23" s="19">
        <f t="shared" si="4"/>
        <v>0</v>
      </c>
      <c r="Z23" s="22"/>
      <c r="AA23" s="22"/>
      <c r="AB23" s="22"/>
      <c r="AC23" s="22"/>
      <c r="AD23" s="22"/>
      <c r="AE23" s="21">
        <f t="shared" si="5"/>
        <v>0</v>
      </c>
      <c r="AF23" s="21">
        <f t="shared" si="2"/>
        <v>0</v>
      </c>
    </row>
    <row r="24" spans="1:32" ht="15.75" x14ac:dyDescent="0.25">
      <c r="A24" s="36">
        <v>46104</v>
      </c>
      <c r="B24" s="2">
        <f>VLOOKUP($A:$A,'[1]March26- Sales'!$A:$U,3,0)</f>
        <v>175.8</v>
      </c>
      <c r="C24" s="2">
        <f>VLOOKUP($A:$A,'[1]March26- Sales'!$A:$U,13,0)</f>
        <v>42.199999999999996</v>
      </c>
      <c r="D24" s="2">
        <f>VLOOKUP($A:$A,'[1]March26- Sales'!$A:$U,8,0)</f>
        <v>647.70000000000005</v>
      </c>
      <c r="E24" s="2">
        <f>VLOOKUP($A:$A,'[1]March26- Sales'!$A:$U,11,0)</f>
        <v>0</v>
      </c>
      <c r="F24" s="2">
        <f>VLOOKUP($A:$A,'[1]March26- Sales'!$A:$U,10,0)</f>
        <v>654.86</v>
      </c>
      <c r="G24" s="2">
        <f>VLOOKUP($A:$A,'[1]March26- Sales'!$A:$U,14,0)</f>
        <v>278.40000000000003</v>
      </c>
      <c r="H24" s="9"/>
      <c r="I24" s="7"/>
      <c r="J24" s="7"/>
      <c r="K24" s="7"/>
      <c r="L24" s="7"/>
      <c r="M24" s="7"/>
      <c r="N24" s="8"/>
      <c r="O24" s="3">
        <f t="shared" si="0"/>
        <v>1109.0600000000002</v>
      </c>
      <c r="P24" s="3">
        <f t="shared" si="1"/>
        <v>865.7</v>
      </c>
      <c r="Q24" s="3">
        <f t="shared" si="3"/>
        <v>243.36000000000013</v>
      </c>
      <c r="R24" s="19">
        <f>SUMIF('[1]Expenes- Delivery Details'!$C:$C,A:A,'[1]Expenes- Delivery Details'!$E:$E)</f>
        <v>165.24</v>
      </c>
      <c r="S24" s="19">
        <f>SUMIF('[1]Expenes- Delivery Details'!$A:$A,$A24&amp;S$1,'[1]Expenes- Delivery Details'!$E:$E)</f>
        <v>0</v>
      </c>
      <c r="T24" s="19">
        <f>SUMIF('[1]Expenes- Delivery Details'!$A:$A,$A24&amp;T$1,'[1]Expenes- Delivery Details'!$E:$E)</f>
        <v>165.24</v>
      </c>
      <c r="U24" s="19">
        <f>SUMIF('[1]Expenes- Delivery Details'!$A:$A,$A24&amp;U$1,'[1]Expenes- Delivery Details'!$E:$E)</f>
        <v>0</v>
      </c>
      <c r="V24" s="19">
        <f>SUMIF('[1]Expenes- Delivery Details'!$A:$A,$A24&amp;V$1,'[1]Expenes- Delivery Details'!$E:$E)</f>
        <v>0</v>
      </c>
      <c r="W24" s="19">
        <f>SUMIF('[1]Expenes- Delivery Details'!$A:$A,$A24&amp;W$1,'[1]Expenes- Delivery Details'!$E:$E)</f>
        <v>0</v>
      </c>
      <c r="X24" s="19"/>
      <c r="Y24" s="19">
        <f t="shared" si="4"/>
        <v>165.24</v>
      </c>
      <c r="Z24" s="20"/>
      <c r="AA24" s="20"/>
      <c r="AB24" s="20"/>
      <c r="AC24" s="20"/>
      <c r="AD24" s="20"/>
      <c r="AE24" s="21">
        <f t="shared" si="5"/>
        <v>165.24</v>
      </c>
      <c r="AF24" s="21">
        <f t="shared" si="2"/>
        <v>943.82000000000016</v>
      </c>
    </row>
    <row r="25" spans="1:32" ht="15.75" x14ac:dyDescent="0.25">
      <c r="A25" s="36">
        <v>46105</v>
      </c>
      <c r="B25" s="2">
        <f>VLOOKUP($A:$A,'[1]March26- Sales'!$A:$U,3,0)</f>
        <v>309.60000000000002</v>
      </c>
      <c r="C25" s="2">
        <f>VLOOKUP($A:$A,'[1]March26- Sales'!$A:$U,13,0)</f>
        <v>278.39999999999998</v>
      </c>
      <c r="D25" s="2">
        <f>VLOOKUP($A:$A,'[1]March26- Sales'!$A:$U,8,0)</f>
        <v>869.25</v>
      </c>
      <c r="E25" s="2">
        <f>VLOOKUP($A:$A,'[1]March26- Sales'!$A:$U,11,0)</f>
        <v>0</v>
      </c>
      <c r="F25" s="2">
        <f>VLOOKUP($A:$A,'[1]March26- Sales'!$A:$U,10,0)</f>
        <v>872.02</v>
      </c>
      <c r="G25" s="2">
        <f>VLOOKUP($A:$A,'[1]March26- Sales'!$A:$U,14,0)</f>
        <v>183.2</v>
      </c>
      <c r="H25" s="9"/>
      <c r="I25" s="7"/>
      <c r="J25" s="7"/>
      <c r="K25" s="7"/>
      <c r="L25" s="7"/>
      <c r="M25" s="7"/>
      <c r="N25" s="8"/>
      <c r="O25" s="3">
        <f t="shared" si="0"/>
        <v>1364.82</v>
      </c>
      <c r="P25" s="3">
        <f t="shared" si="1"/>
        <v>1457.25</v>
      </c>
      <c r="Q25" s="3">
        <f t="shared" si="3"/>
        <v>-92.430000000000064</v>
      </c>
      <c r="R25" s="19">
        <f>SUMIF('[1]Expenes- Delivery Details'!$C:$C,A:A,'[1]Expenes- Delivery Details'!$E:$E)</f>
        <v>196.59</v>
      </c>
      <c r="S25" s="19">
        <f>SUMIF('[1]Expenes- Delivery Details'!$A:$A,$A25&amp;S$1,'[1]Expenes- Delivery Details'!$E:$E)</f>
        <v>0</v>
      </c>
      <c r="T25" s="19">
        <f>SUMIF('[1]Expenes- Delivery Details'!$A:$A,$A25&amp;T$1,'[1]Expenes- Delivery Details'!$E:$E)</f>
        <v>196.59</v>
      </c>
      <c r="U25" s="19">
        <f>SUMIF('[1]Expenes- Delivery Details'!$A:$A,$A25&amp;U$1,'[1]Expenes- Delivery Details'!$E:$E)</f>
        <v>0</v>
      </c>
      <c r="V25" s="19">
        <f>SUMIF('[1]Expenes- Delivery Details'!$A:$A,$A25&amp;V$1,'[1]Expenes- Delivery Details'!$E:$E)</f>
        <v>0</v>
      </c>
      <c r="W25" s="19">
        <f>SUMIF('[1]Expenes- Delivery Details'!$A:$A,$A25&amp;W$1,'[1]Expenes- Delivery Details'!$E:$E)</f>
        <v>0</v>
      </c>
      <c r="X25" s="19"/>
      <c r="Y25" s="19">
        <f t="shared" si="4"/>
        <v>196.59</v>
      </c>
      <c r="Z25" s="22"/>
      <c r="AA25" s="22"/>
      <c r="AB25" s="20"/>
      <c r="AC25" s="20"/>
      <c r="AD25" s="20"/>
      <c r="AE25" s="21">
        <f t="shared" si="5"/>
        <v>196.59</v>
      </c>
      <c r="AF25" s="21">
        <f t="shared" si="2"/>
        <v>1168.23</v>
      </c>
    </row>
    <row r="26" spans="1:32" ht="15.75" x14ac:dyDescent="0.25">
      <c r="A26" s="36">
        <v>46106</v>
      </c>
      <c r="B26" s="2">
        <f>VLOOKUP($A:$A,'[1]March26- Sales'!$A:$U,3,0)</f>
        <v>205.9</v>
      </c>
      <c r="C26" s="2">
        <f>VLOOKUP($A:$A,'[1]March26- Sales'!$A:$U,13,0)</f>
        <v>165.6</v>
      </c>
      <c r="D26" s="2">
        <f>VLOOKUP($A:$A,'[1]March26- Sales'!$A:$U,8,0)</f>
        <v>713.35</v>
      </c>
      <c r="E26" s="2">
        <f>VLOOKUP($A:$A,'[1]March26- Sales'!$A:$U,11,0)</f>
        <v>3.3</v>
      </c>
      <c r="F26" s="2">
        <f>VLOOKUP($A:$A,'[1]March26- Sales'!$A:$U,10,0)</f>
        <v>694.18</v>
      </c>
      <c r="G26" s="2">
        <f>VLOOKUP($A:$A,'[1]March26- Sales'!$A:$U,14,0)</f>
        <v>50.4</v>
      </c>
      <c r="H26" s="9"/>
      <c r="I26" s="7"/>
      <c r="J26" s="7"/>
      <c r="K26" s="7"/>
      <c r="L26" s="7"/>
      <c r="M26" s="7"/>
      <c r="N26" s="8"/>
      <c r="O26" s="3">
        <f t="shared" si="0"/>
        <v>953.78</v>
      </c>
      <c r="P26" s="3">
        <f t="shared" si="1"/>
        <v>1084.8499999999999</v>
      </c>
      <c r="Q26" s="3">
        <f t="shared" si="3"/>
        <v>-131.06999999999994</v>
      </c>
      <c r="R26" s="19">
        <f>SUMIF('[1]Expenes- Delivery Details'!$C:$C,A:A,'[1]Expenes- Delivery Details'!$E:$E)</f>
        <v>324.35000000000002</v>
      </c>
      <c r="S26" s="19">
        <f>SUMIF('[1]Expenes- Delivery Details'!$A:$A,$A26&amp;S$1,'[1]Expenes- Delivery Details'!$E:$E)</f>
        <v>135.81</v>
      </c>
      <c r="T26" s="19">
        <f>SUMIF('[1]Expenes- Delivery Details'!$A:$A,$A26&amp;T$1,'[1]Expenes- Delivery Details'!$E:$E)</f>
        <v>188.54</v>
      </c>
      <c r="U26" s="19">
        <f>SUMIF('[1]Expenes- Delivery Details'!$A:$A,$A26&amp;U$1,'[1]Expenes- Delivery Details'!$E:$E)</f>
        <v>0</v>
      </c>
      <c r="V26" s="19">
        <f>SUMIF('[1]Expenes- Delivery Details'!$A:$A,$A26&amp;V$1,'[1]Expenes- Delivery Details'!$E:$E)</f>
        <v>0</v>
      </c>
      <c r="W26" s="19">
        <f>SUMIF('[1]Expenes- Delivery Details'!$A:$A,$A26&amp;W$1,'[1]Expenes- Delivery Details'!$E:$E)</f>
        <v>0</v>
      </c>
      <c r="X26" s="19"/>
      <c r="Y26" s="19">
        <f t="shared" si="4"/>
        <v>324.35000000000002</v>
      </c>
      <c r="Z26" s="22"/>
      <c r="AA26" s="22"/>
      <c r="AB26" s="20"/>
      <c r="AC26" s="20"/>
      <c r="AD26" s="20"/>
      <c r="AE26" s="21">
        <f t="shared" si="5"/>
        <v>324.35000000000002</v>
      </c>
      <c r="AF26" s="21">
        <f t="shared" si="2"/>
        <v>629.42999999999995</v>
      </c>
    </row>
    <row r="27" spans="1:32" ht="15.75" x14ac:dyDescent="0.25">
      <c r="A27" s="36">
        <v>46107</v>
      </c>
      <c r="B27" s="2">
        <f>VLOOKUP($A:$A,'[1]March26- Sales'!$A:$U,3,0)</f>
        <v>207.1</v>
      </c>
      <c r="C27" s="2">
        <f>VLOOKUP($A:$A,'[1]March26- Sales'!$A:$U,13,0)</f>
        <v>50.699999999999996</v>
      </c>
      <c r="D27" s="2">
        <f>VLOOKUP($A:$A,'[1]March26- Sales'!$A:$U,8,0)</f>
        <v>767.5</v>
      </c>
      <c r="E27" s="2">
        <f>VLOOKUP($A:$A,'[1]March26- Sales'!$A:$U,11,0)</f>
        <v>7.3</v>
      </c>
      <c r="F27" s="2">
        <f>VLOOKUP($A:$A,'[1]March26- Sales'!$A:$U,10,0)</f>
        <v>778.27</v>
      </c>
      <c r="G27" s="2">
        <f>VLOOKUP($A:$A,'[1]March26- Sales'!$A:$U,14,0)</f>
        <v>556.44999999999993</v>
      </c>
      <c r="H27" s="9"/>
      <c r="I27" s="7"/>
      <c r="J27" s="7"/>
      <c r="K27" s="7"/>
      <c r="L27" s="7"/>
      <c r="M27" s="7"/>
      <c r="N27" s="8"/>
      <c r="O27" s="3">
        <f t="shared" si="0"/>
        <v>1549.12</v>
      </c>
      <c r="P27" s="3">
        <f t="shared" si="1"/>
        <v>1025.3</v>
      </c>
      <c r="Q27" s="3">
        <f t="shared" si="3"/>
        <v>523.81999999999994</v>
      </c>
      <c r="R27" s="19">
        <f>SUMIF('[1]Expenes- Delivery Details'!$C:$C,A:A,'[1]Expenes- Delivery Details'!$E:$E)</f>
        <v>5985.23</v>
      </c>
      <c r="S27" s="19">
        <f>SUMIF('[1]Expenes- Delivery Details'!$A:$A,$A27&amp;S$1,'[1]Expenes- Delivery Details'!$E:$E)</f>
        <v>5949.98</v>
      </c>
      <c r="T27" s="19">
        <f>SUMIF('[1]Expenes- Delivery Details'!$A:$A,$A27&amp;T$1,'[1]Expenes- Delivery Details'!$E:$E)</f>
        <v>35.25</v>
      </c>
      <c r="U27" s="19">
        <f>SUMIF('[1]Expenes- Delivery Details'!$A:$A,$A27&amp;U$1,'[1]Expenes- Delivery Details'!$E:$E)</f>
        <v>0</v>
      </c>
      <c r="V27" s="19">
        <f>SUMIF('[1]Expenes- Delivery Details'!$A:$A,$A27&amp;V$1,'[1]Expenes- Delivery Details'!$E:$E)</f>
        <v>0</v>
      </c>
      <c r="W27" s="19">
        <f>SUMIF('[1]Expenes- Delivery Details'!$A:$A,$A27&amp;W$1,'[1]Expenes- Delivery Details'!$E:$E)</f>
        <v>0</v>
      </c>
      <c r="X27" s="19"/>
      <c r="Y27" s="19">
        <f t="shared" si="4"/>
        <v>5985.23</v>
      </c>
      <c r="Z27" s="22"/>
      <c r="AA27" s="22"/>
      <c r="AB27" s="20"/>
      <c r="AC27" s="20"/>
      <c r="AD27" s="20"/>
      <c r="AE27" s="21">
        <f t="shared" si="5"/>
        <v>5985.23</v>
      </c>
      <c r="AF27" s="21">
        <f t="shared" si="2"/>
        <v>-4436.1099999999997</v>
      </c>
    </row>
    <row r="28" spans="1:32" ht="15.75" x14ac:dyDescent="0.25">
      <c r="A28" s="36">
        <v>46108</v>
      </c>
      <c r="B28" s="2">
        <f>VLOOKUP($A:$A,'[1]March26- Sales'!$A:$U,3,0)</f>
        <v>154.15</v>
      </c>
      <c r="C28" s="2">
        <f>VLOOKUP($A:$A,'[1]March26- Sales'!$A:$U,13,0)</f>
        <v>547.54999999999995</v>
      </c>
      <c r="D28" s="2">
        <f>VLOOKUP($A:$A,'[1]March26- Sales'!$A:$U,8,0)</f>
        <v>856</v>
      </c>
      <c r="E28" s="2">
        <f>VLOOKUP($A:$A,'[1]March26- Sales'!$A:$U,11,0)</f>
        <v>3.6</v>
      </c>
      <c r="F28" s="2">
        <f>VLOOKUP($A:$A,'[1]March26- Sales'!$A:$U,10,0)</f>
        <v>1072.23</v>
      </c>
      <c r="G28" s="2">
        <f>VLOOKUP($A:$A,'[1]March26- Sales'!$A:$U,14,0)</f>
        <v>0</v>
      </c>
      <c r="H28" s="9"/>
      <c r="I28" s="9"/>
      <c r="J28" s="9"/>
      <c r="K28" s="9"/>
      <c r="L28" s="9"/>
      <c r="M28" s="9"/>
      <c r="N28" s="9"/>
      <c r="O28" s="3">
        <f t="shared" si="0"/>
        <v>1229.98</v>
      </c>
      <c r="P28" s="3">
        <f t="shared" si="1"/>
        <v>1557.6999999999998</v>
      </c>
      <c r="Q28" s="3">
        <f t="shared" si="3"/>
        <v>-327.7199999999998</v>
      </c>
      <c r="R28" s="19">
        <f>SUMIF('[1]Expenes- Delivery Details'!$C:$C,A:A,'[1]Expenes- Delivery Details'!$E:$E)</f>
        <v>901.48</v>
      </c>
      <c r="S28" s="19">
        <f>SUMIF('[1]Expenes- Delivery Details'!$A:$A,$A28&amp;S$1,'[1]Expenes- Delivery Details'!$E:$E)</f>
        <v>789.75</v>
      </c>
      <c r="T28" s="19">
        <f>SUMIF('[1]Expenes- Delivery Details'!$A:$A,$A28&amp;T$1,'[1]Expenes- Delivery Details'!$E:$E)</f>
        <v>111.72999999999999</v>
      </c>
      <c r="U28" s="19">
        <f>SUMIF('[1]Expenes- Delivery Details'!$A:$A,$A28&amp;U$1,'[1]Expenes- Delivery Details'!$E:$E)</f>
        <v>0</v>
      </c>
      <c r="V28" s="19">
        <f>SUMIF('[1]Expenes- Delivery Details'!$A:$A,$A28&amp;V$1,'[1]Expenes- Delivery Details'!$E:$E)</f>
        <v>0</v>
      </c>
      <c r="W28" s="19">
        <f>SUMIF('[1]Expenes- Delivery Details'!$A:$A,$A28&amp;W$1,'[1]Expenes- Delivery Details'!$E:$E)</f>
        <v>0</v>
      </c>
      <c r="X28" s="19"/>
      <c r="Y28" s="19">
        <f t="shared" si="4"/>
        <v>901.48</v>
      </c>
      <c r="Z28" s="22"/>
      <c r="AA28" s="20"/>
      <c r="AB28" s="22"/>
      <c r="AC28" s="22"/>
      <c r="AD28" s="22"/>
      <c r="AE28" s="21">
        <f t="shared" si="5"/>
        <v>901.48</v>
      </c>
      <c r="AF28" s="21">
        <f t="shared" si="2"/>
        <v>328.5</v>
      </c>
    </row>
    <row r="29" spans="1:32" ht="15.75" x14ac:dyDescent="0.25">
      <c r="A29" s="36">
        <v>46109</v>
      </c>
      <c r="B29" s="2">
        <f>VLOOKUP($A:$A,'[1]March26- Sales'!$A:$U,3,0)</f>
        <v>0</v>
      </c>
      <c r="C29" s="2">
        <f>VLOOKUP($A:$A,'[1]March26- Sales'!$A:$U,13,0)</f>
        <v>0</v>
      </c>
      <c r="D29" s="2">
        <f>VLOOKUP($A:$A,'[1]March26- Sales'!$A:$U,8,0)</f>
        <v>0</v>
      </c>
      <c r="E29" s="2">
        <f>VLOOKUP($A:$A,'[1]March26- Sales'!$A:$U,11,0)</f>
        <v>0</v>
      </c>
      <c r="F29" s="2">
        <f>VLOOKUP($A:$A,'[1]March26- Sales'!$A:$U,10,0)</f>
        <v>0</v>
      </c>
      <c r="G29" s="2">
        <f>VLOOKUP($A:$A,'[1]March26- Sales'!$A:$U,14,0)</f>
        <v>0</v>
      </c>
      <c r="H29" s="9"/>
      <c r="I29" s="7"/>
      <c r="J29" s="7"/>
      <c r="K29" s="7"/>
      <c r="L29" s="7"/>
      <c r="M29" s="7"/>
      <c r="N29" s="8"/>
      <c r="O29" s="3">
        <f t="shared" si="0"/>
        <v>0</v>
      </c>
      <c r="P29" s="3">
        <f t="shared" si="1"/>
        <v>0</v>
      </c>
      <c r="Q29" s="3">
        <f t="shared" si="3"/>
        <v>0</v>
      </c>
      <c r="R29" s="19">
        <f>SUMIF('[1]Expenes- Delivery Details'!$C:$C,A:A,'[1]Expenes- Delivery Details'!$E:$E)</f>
        <v>470.61</v>
      </c>
      <c r="S29" s="19">
        <f>SUMIF('[1]Expenes- Delivery Details'!$A:$A,$A29&amp;S$1,'[1]Expenes- Delivery Details'!$E:$E)</f>
        <v>420.61</v>
      </c>
      <c r="T29" s="19">
        <f>SUMIF('[1]Expenes- Delivery Details'!$A:$A,$A29&amp;T$1,'[1]Expenes- Delivery Details'!$E:$E)</f>
        <v>50</v>
      </c>
      <c r="U29" s="19">
        <f>SUMIF('[1]Expenes- Delivery Details'!$A:$A,$A29&amp;U$1,'[1]Expenes- Delivery Details'!$E:$E)</f>
        <v>0</v>
      </c>
      <c r="V29" s="19">
        <f>SUMIF('[1]Expenes- Delivery Details'!$A:$A,$A29&amp;V$1,'[1]Expenes- Delivery Details'!$E:$E)</f>
        <v>0</v>
      </c>
      <c r="W29" s="19">
        <f>SUMIF('[1]Expenes- Delivery Details'!$A:$A,$A29&amp;W$1,'[1]Expenes- Delivery Details'!$E:$E)</f>
        <v>0</v>
      </c>
      <c r="X29" s="19"/>
      <c r="Y29" s="19">
        <f t="shared" si="4"/>
        <v>470.61</v>
      </c>
      <c r="Z29" s="22"/>
      <c r="AA29" s="22"/>
      <c r="AB29" s="22"/>
      <c r="AC29" s="20"/>
      <c r="AD29" s="22"/>
      <c r="AE29" s="21">
        <f t="shared" si="5"/>
        <v>470.61</v>
      </c>
      <c r="AF29" s="21">
        <f t="shared" si="2"/>
        <v>-470.61</v>
      </c>
    </row>
    <row r="30" spans="1:32" ht="15.75" x14ac:dyDescent="0.25">
      <c r="A30" s="36">
        <v>46110</v>
      </c>
      <c r="B30" s="2">
        <f>VLOOKUP($A:$A,'[1]March26- Sales'!$A:$U,3,0)</f>
        <v>0</v>
      </c>
      <c r="C30" s="2">
        <f>VLOOKUP($A:$A,'[1]March26- Sales'!$A:$U,13,0)</f>
        <v>0</v>
      </c>
      <c r="D30" s="2">
        <f>VLOOKUP($A:$A,'[1]March26- Sales'!$A:$U,8,0)</f>
        <v>0</v>
      </c>
      <c r="E30" s="2">
        <f>VLOOKUP($A:$A,'[1]March26- Sales'!$A:$U,11,0)</f>
        <v>0</v>
      </c>
      <c r="F30" s="2">
        <f>VLOOKUP($A:$A,'[1]March26- Sales'!$A:$U,10,0)</f>
        <v>0</v>
      </c>
      <c r="G30" s="2">
        <f>VLOOKUP($A:$A,'[1]March26- Sales'!$A:$U,14,0)</f>
        <v>0</v>
      </c>
      <c r="H30" s="9"/>
      <c r="I30" s="7"/>
      <c r="J30" s="7"/>
      <c r="K30" s="7"/>
      <c r="L30" s="7"/>
      <c r="M30" s="7"/>
      <c r="N30" s="8"/>
      <c r="O30" s="3">
        <f t="shared" si="0"/>
        <v>0</v>
      </c>
      <c r="P30" s="3">
        <f t="shared" si="1"/>
        <v>0</v>
      </c>
      <c r="Q30" s="3">
        <f t="shared" si="3"/>
        <v>0</v>
      </c>
      <c r="R30" s="19">
        <f>SUMIF('[1]Expenes- Delivery Details'!$C:$C,A:A,'[1]Expenes- Delivery Details'!$E:$E)</f>
        <v>0</v>
      </c>
      <c r="S30" s="19">
        <f>SUMIF('[1]Expenes- Delivery Details'!$A:$A,$A30&amp;S$1,'[1]Expenes- Delivery Details'!$E:$E)</f>
        <v>0</v>
      </c>
      <c r="T30" s="19">
        <f>SUMIF('[1]Expenes- Delivery Details'!$A:$A,$A30&amp;T$1,'[1]Expenes- Delivery Details'!$E:$E)</f>
        <v>0</v>
      </c>
      <c r="U30" s="19">
        <f>SUMIF('[1]Expenes- Delivery Details'!$A:$A,$A30&amp;U$1,'[1]Expenes- Delivery Details'!$E:$E)</f>
        <v>0</v>
      </c>
      <c r="V30" s="19">
        <f>SUMIF('[1]Expenes- Delivery Details'!$A:$A,$A30&amp;V$1,'[1]Expenes- Delivery Details'!$E:$E)</f>
        <v>0</v>
      </c>
      <c r="W30" s="19">
        <f>SUMIF('[1]Expenes- Delivery Details'!$A:$A,$A30&amp;W$1,'[1]Expenes- Delivery Details'!$E:$E)</f>
        <v>0</v>
      </c>
      <c r="X30" s="19"/>
      <c r="Y30" s="19">
        <f t="shared" si="4"/>
        <v>0</v>
      </c>
      <c r="Z30" s="22"/>
      <c r="AA30" s="20"/>
      <c r="AB30" s="22"/>
      <c r="AC30" s="22"/>
      <c r="AD30" s="22"/>
      <c r="AE30" s="21">
        <f t="shared" si="5"/>
        <v>0</v>
      </c>
      <c r="AF30" s="21">
        <f t="shared" si="2"/>
        <v>0</v>
      </c>
    </row>
    <row r="31" spans="1:32" ht="15.75" x14ac:dyDescent="0.25">
      <c r="A31" s="36">
        <v>46111</v>
      </c>
      <c r="B31" s="2">
        <f>VLOOKUP($A:$A,'[1]March26- Sales'!$A:$U,3,0)</f>
        <v>149.69999999999999</v>
      </c>
      <c r="C31" s="2">
        <f>VLOOKUP($A:$A,'[1]March26- Sales'!$A:$U,13,0)</f>
        <v>29.9</v>
      </c>
      <c r="D31" s="2">
        <f>VLOOKUP($A:$A,'[1]March26- Sales'!$A:$U,8,0)</f>
        <v>789.9</v>
      </c>
      <c r="E31" s="2">
        <f>VLOOKUP($A:$A,'[1]March26- Sales'!$A:$U,11,0)</f>
        <v>0</v>
      </c>
      <c r="F31" s="2">
        <f>VLOOKUP($A:$A,'[1]March26- Sales'!$A:$U,10,0)</f>
        <v>1039.17</v>
      </c>
      <c r="G31" s="2">
        <f>VLOOKUP($A:$A,'[1]March26- Sales'!$A:$U,14,0)</f>
        <v>0</v>
      </c>
      <c r="H31" s="9"/>
      <c r="I31" s="7"/>
      <c r="J31" s="7"/>
      <c r="K31" s="7"/>
      <c r="L31" s="7"/>
      <c r="M31" s="7"/>
      <c r="N31" s="8"/>
      <c r="O31" s="3">
        <f t="shared" si="0"/>
        <v>1188.8700000000001</v>
      </c>
      <c r="P31" s="3">
        <f t="shared" si="1"/>
        <v>969.5</v>
      </c>
      <c r="Q31" s="3">
        <f t="shared" si="3"/>
        <v>219.37000000000012</v>
      </c>
      <c r="R31" s="19">
        <f>SUMIF('[1]Expenes- Delivery Details'!$C:$C,A:A,'[1]Expenes- Delivery Details'!$E:$E)</f>
        <v>444.37</v>
      </c>
      <c r="S31" s="19">
        <f>SUMIF('[1]Expenes- Delivery Details'!$A:$A,$A31&amp;S$1,'[1]Expenes- Delivery Details'!$E:$E)</f>
        <v>429.07</v>
      </c>
      <c r="T31" s="19">
        <f>SUMIF('[1]Expenes- Delivery Details'!$A:$A,$A31&amp;T$1,'[1]Expenes- Delivery Details'!$E:$E)</f>
        <v>15.3</v>
      </c>
      <c r="U31" s="19">
        <f>SUMIF('[1]Expenes- Delivery Details'!$A:$A,$A31&amp;U$1,'[1]Expenes- Delivery Details'!$E:$E)</f>
        <v>0</v>
      </c>
      <c r="V31" s="19">
        <f>SUMIF('[1]Expenes- Delivery Details'!$A:$A,$A31&amp;V$1,'[1]Expenes- Delivery Details'!$E:$E)</f>
        <v>0</v>
      </c>
      <c r="W31" s="19">
        <f>SUMIF('[1]Expenes- Delivery Details'!$A:$A,$A31&amp;W$1,'[1]Expenes- Delivery Details'!$E:$E)</f>
        <v>0</v>
      </c>
      <c r="X31" s="19"/>
      <c r="Y31" s="19">
        <f t="shared" si="4"/>
        <v>444.37</v>
      </c>
      <c r="Z31" s="22"/>
      <c r="AA31" s="22"/>
      <c r="AB31" s="22"/>
      <c r="AC31" s="22"/>
      <c r="AD31" s="22"/>
      <c r="AE31" s="21">
        <f t="shared" si="5"/>
        <v>444.37</v>
      </c>
      <c r="AF31" s="21">
        <f t="shared" si="2"/>
        <v>744.50000000000011</v>
      </c>
    </row>
    <row r="32" spans="1:32" ht="15.75" x14ac:dyDescent="0.25">
      <c r="A32" s="36">
        <v>46112</v>
      </c>
      <c r="B32" s="2">
        <f>VLOOKUP($A:$A,'[1]March26- Sales'!$A:$U,3,0)</f>
        <v>219.45</v>
      </c>
      <c r="C32" s="2">
        <f>VLOOKUP($A:$A,'[1]March26- Sales'!$A:$U,13,0)</f>
        <v>80</v>
      </c>
      <c r="D32" s="2">
        <f>VLOOKUP($A:$A,'[1]March26- Sales'!$A:$U,8,0)</f>
        <v>950.6</v>
      </c>
      <c r="E32" s="2">
        <f>VLOOKUP($A:$A,'[1]March26- Sales'!$A:$U,11,0)</f>
        <v>6.3</v>
      </c>
      <c r="F32" s="2">
        <f>VLOOKUP($A:$A,'[1]March26- Sales'!$A:$U,10,0)</f>
        <v>947.5</v>
      </c>
      <c r="G32" s="2">
        <f>VLOOKUP($A:$A,'[1]March26- Sales'!$A:$U,14,0)</f>
        <v>0</v>
      </c>
      <c r="H32" s="9"/>
      <c r="I32" s="9"/>
      <c r="J32" s="9"/>
      <c r="K32" s="9"/>
      <c r="L32" s="9"/>
      <c r="M32" s="9">
        <v>2500</v>
      </c>
      <c r="N32" s="9"/>
      <c r="O32" s="3">
        <f t="shared" si="0"/>
        <v>-1326.75</v>
      </c>
      <c r="P32" s="3">
        <f t="shared" si="1"/>
        <v>1250.05</v>
      </c>
      <c r="Q32" s="3">
        <f t="shared" si="3"/>
        <v>-2576.8000000000002</v>
      </c>
      <c r="R32" s="19">
        <f>SUMIF('[1]Expenes- Delivery Details'!$C:$C,A:A,'[1]Expenes- Delivery Details'!$E:$E)</f>
        <v>1404.53</v>
      </c>
      <c r="S32" s="19">
        <f>SUMIF('[1]Expenes- Delivery Details'!$A:$A,$A32&amp;S$1,'[1]Expenes- Delivery Details'!$E:$E)</f>
        <v>1365.44</v>
      </c>
      <c r="T32" s="19">
        <f>SUMIF('[1]Expenes- Delivery Details'!$A:$A,$A32&amp;T$1,'[1]Expenes- Delivery Details'!$E:$E)</f>
        <v>39.090000000000003</v>
      </c>
      <c r="U32" s="19">
        <f>SUMIF('[1]Expenes- Delivery Details'!$A:$A,$A32&amp;U$1,'[1]Expenes- Delivery Details'!$E:$E)</f>
        <v>0</v>
      </c>
      <c r="V32" s="19">
        <f>SUMIF('[1]Expenes- Delivery Details'!$A:$A,$A32&amp;V$1,'[1]Expenes- Delivery Details'!$E:$E)</f>
        <v>0</v>
      </c>
      <c r="W32" s="19">
        <f>SUMIF('[1]Expenes- Delivery Details'!$A:$A,$A32&amp;W$1,'[1]Expenes- Delivery Details'!$E:$E)</f>
        <v>0</v>
      </c>
      <c r="X32" s="19">
        <v>500</v>
      </c>
      <c r="Y32" s="19">
        <f t="shared" si="4"/>
        <v>1904.53</v>
      </c>
      <c r="Z32" s="22">
        <f>1800+1500+100+2000</f>
        <v>5400</v>
      </c>
      <c r="AA32" s="22"/>
      <c r="AB32" s="22"/>
      <c r="AC32" s="22"/>
      <c r="AD32" s="22">
        <v>5500</v>
      </c>
      <c r="AE32" s="21">
        <f t="shared" si="5"/>
        <v>12804.529999999999</v>
      </c>
      <c r="AF32" s="21">
        <f t="shared" si="2"/>
        <v>-14131.279999999999</v>
      </c>
    </row>
    <row r="33" spans="1:32" ht="15.75" x14ac:dyDescent="0.25">
      <c r="A33" s="36" t="s">
        <v>22</v>
      </c>
      <c r="B33" s="15">
        <f>SUM(B2:B32)</f>
        <v>3711.9</v>
      </c>
      <c r="C33" s="15">
        <f>SUM(C2:C32)</f>
        <v>6929.5499999999993</v>
      </c>
      <c r="D33" s="15">
        <f>SUM(D2:D32)</f>
        <v>16579.800000000003</v>
      </c>
      <c r="E33" s="15">
        <f t="shared" ref="E33:Y33" si="6">SUM(E2:E32)</f>
        <v>113.99999999999999</v>
      </c>
      <c r="F33" s="15">
        <f t="shared" si="6"/>
        <v>17099.940000000002</v>
      </c>
      <c r="G33" s="15">
        <f t="shared" si="6"/>
        <v>6324.3899999999985</v>
      </c>
      <c r="H33" s="15">
        <f t="shared" si="6"/>
        <v>0</v>
      </c>
      <c r="I33" s="15">
        <f t="shared" si="6"/>
        <v>0</v>
      </c>
      <c r="J33" s="15">
        <f t="shared" si="6"/>
        <v>0</v>
      </c>
      <c r="K33" s="15">
        <f t="shared" si="6"/>
        <v>0</v>
      </c>
      <c r="L33" s="15">
        <f>SUM(L2:L32)</f>
        <v>0</v>
      </c>
      <c r="M33" s="15">
        <f t="shared" si="6"/>
        <v>2500</v>
      </c>
      <c r="N33" s="16">
        <f t="shared" si="6"/>
        <v>0</v>
      </c>
      <c r="O33" s="15">
        <f t="shared" si="0"/>
        <v>24750.230000000003</v>
      </c>
      <c r="P33" s="15">
        <f t="shared" si="6"/>
        <v>27221.25</v>
      </c>
      <c r="Q33" s="15">
        <f t="shared" si="6"/>
        <v>-2471.0199999999995</v>
      </c>
      <c r="R33" s="15">
        <f t="shared" ref="R33:AE33" si="7">SUM(R2:R32)</f>
        <v>18453.049999999996</v>
      </c>
      <c r="S33" s="15">
        <f t="shared" si="6"/>
        <v>16143.62</v>
      </c>
      <c r="T33" s="15">
        <f t="shared" si="6"/>
        <v>1014.68</v>
      </c>
      <c r="U33" s="15">
        <f>SUM(U2:U32)</f>
        <v>507.39</v>
      </c>
      <c r="V33" s="15">
        <f t="shared" si="6"/>
        <v>292.12</v>
      </c>
      <c r="W33" s="15">
        <f t="shared" si="6"/>
        <v>495.24</v>
      </c>
      <c r="X33" s="15">
        <f t="shared" si="6"/>
        <v>500</v>
      </c>
      <c r="Y33" s="15">
        <f t="shared" si="6"/>
        <v>18953.049999999996</v>
      </c>
      <c r="Z33" s="15">
        <f t="shared" si="7"/>
        <v>5400</v>
      </c>
      <c r="AA33" s="15">
        <f t="shared" si="7"/>
        <v>0</v>
      </c>
      <c r="AB33" s="15">
        <f t="shared" si="7"/>
        <v>0</v>
      </c>
      <c r="AC33" s="15">
        <f t="shared" si="7"/>
        <v>0</v>
      </c>
      <c r="AD33" s="15">
        <f t="shared" si="7"/>
        <v>5500</v>
      </c>
      <c r="AE33" s="15">
        <f t="shared" si="7"/>
        <v>29853.049999999996</v>
      </c>
      <c r="AF33" s="15">
        <f t="shared" si="2"/>
        <v>-5102.8199999999924</v>
      </c>
    </row>
    <row r="34" spans="1:32" ht="15.75" x14ac:dyDescent="0.25">
      <c r="A34" s="36" t="s">
        <v>23</v>
      </c>
      <c r="B34" s="15">
        <f>B33/100*0</f>
        <v>0</v>
      </c>
      <c r="C34" s="15">
        <f>C33/100*0</f>
        <v>0</v>
      </c>
      <c r="D34" s="15">
        <f>D33/100*0</f>
        <v>0</v>
      </c>
      <c r="E34" s="15">
        <f>E33/100*0</f>
        <v>0</v>
      </c>
      <c r="F34" s="15">
        <f>F33/100*0.7</f>
        <v>119.69958000000001</v>
      </c>
      <c r="G34" s="15">
        <v>115.87</v>
      </c>
      <c r="H34" s="15">
        <f>H33/100*37</f>
        <v>0</v>
      </c>
      <c r="I34" s="15">
        <f>I33/100*37</f>
        <v>0</v>
      </c>
      <c r="J34" s="15">
        <f>J33/100*2.5</f>
        <v>0</v>
      </c>
      <c r="K34" s="15">
        <f>K33/100*2.5</f>
        <v>0</v>
      </c>
      <c r="L34" s="15">
        <f>L33/100*0</f>
        <v>0</v>
      </c>
      <c r="M34" s="15">
        <f>M33/100*70</f>
        <v>1750</v>
      </c>
      <c r="N34" s="16">
        <f>N33/100*0</f>
        <v>0</v>
      </c>
      <c r="O34" s="44">
        <f t="shared" si="0"/>
        <v>-1514.4304199999999</v>
      </c>
      <c r="P34" s="16"/>
      <c r="Q34" s="16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ht="15.75" x14ac:dyDescent="0.25">
      <c r="A35" s="36" t="s">
        <v>24</v>
      </c>
      <c r="B35" s="17">
        <f>SUM(B33-B34)</f>
        <v>3711.9</v>
      </c>
      <c r="C35" s="17">
        <f>SUM(C33-C34)</f>
        <v>6929.5499999999993</v>
      </c>
      <c r="D35" s="17">
        <f>SUM(D33-D34)</f>
        <v>16579.800000000003</v>
      </c>
      <c r="E35" s="17">
        <f t="shared" ref="E35:N35" si="8">SUM(E33-E34)</f>
        <v>113.99999999999999</v>
      </c>
      <c r="F35" s="17">
        <f t="shared" si="8"/>
        <v>16980.240420000002</v>
      </c>
      <c r="G35" s="17">
        <f t="shared" si="8"/>
        <v>6208.5199999999986</v>
      </c>
      <c r="H35" s="17">
        <f t="shared" si="8"/>
        <v>0</v>
      </c>
      <c r="I35" s="17">
        <f t="shared" si="8"/>
        <v>0</v>
      </c>
      <c r="J35" s="17">
        <f t="shared" si="8"/>
        <v>0</v>
      </c>
      <c r="K35" s="17">
        <f t="shared" si="8"/>
        <v>0</v>
      </c>
      <c r="L35" s="17">
        <f>SUM(L33-L34)</f>
        <v>0</v>
      </c>
      <c r="M35" s="17">
        <f t="shared" si="8"/>
        <v>750</v>
      </c>
      <c r="N35" s="18">
        <f t="shared" si="8"/>
        <v>0</v>
      </c>
      <c r="O35" s="43">
        <f>O33-O34</f>
        <v>26264.660420000004</v>
      </c>
      <c r="P35" s="17">
        <f t="shared" ref="P35:AE35" si="9">SUM(P33-P34)</f>
        <v>27221.25</v>
      </c>
      <c r="Q35" s="17">
        <f t="shared" si="9"/>
        <v>-2471.0199999999995</v>
      </c>
      <c r="R35" s="17">
        <f t="shared" si="9"/>
        <v>18453.049999999996</v>
      </c>
      <c r="S35" s="17"/>
      <c r="T35" s="17"/>
      <c r="U35" s="17"/>
      <c r="V35" s="17"/>
      <c r="W35" s="17">
        <f t="shared" si="9"/>
        <v>495.24</v>
      </c>
      <c r="X35" s="17"/>
      <c r="Y35" s="17"/>
      <c r="Z35" s="17">
        <f t="shared" si="9"/>
        <v>5400</v>
      </c>
      <c r="AA35" s="17">
        <f t="shared" si="9"/>
        <v>0</v>
      </c>
      <c r="AB35" s="17">
        <f t="shared" si="9"/>
        <v>0</v>
      </c>
      <c r="AC35" s="17">
        <f t="shared" si="9"/>
        <v>0</v>
      </c>
      <c r="AD35" s="17">
        <f t="shared" si="9"/>
        <v>5500</v>
      </c>
      <c r="AE35" s="17">
        <f t="shared" si="9"/>
        <v>29853.049999999996</v>
      </c>
      <c r="AF35" s="17">
        <f>O35-AE35</f>
        <v>-3588.3895799999918</v>
      </c>
    </row>
    <row r="37" spans="1:32" x14ac:dyDescent="0.25">
      <c r="O37" s="39">
        <f>'[1]APR26- Sales'!$I$33</f>
        <v>0</v>
      </c>
      <c r="P37" s="39"/>
      <c r="Q37" s="39"/>
      <c r="AE37" t="e">
        <f>GETPIVOTDATA("Amount",'[1]Expenes- Delivery Details'!$J$1)</f>
        <v>#REF!</v>
      </c>
      <c r="AF37" s="40" t="e">
        <f>O35-AE37</f>
        <v>#REF!</v>
      </c>
    </row>
  </sheetData>
  <conditionalFormatting sqref="Q2:Q32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37" sqref="M37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46054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29" si="0">SUM(P2:V2)</f>
        <v>0</v>
      </c>
      <c r="X2" s="21">
        <f t="shared" ref="X2:X30" si="1">O2-W2</f>
        <v>0</v>
      </c>
    </row>
    <row r="3" spans="1:24" ht="15.75" x14ac:dyDescent="0.25">
      <c r="A3" s="36">
        <v>46055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2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46056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46057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46058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46059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46060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46061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46062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46063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46064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46065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46066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46067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46068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46069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46070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46071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46072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46073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46074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46075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46076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46077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46078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46079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46080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46081</v>
      </c>
      <c r="B29" s="9">
        <v>10</v>
      </c>
      <c r="C29" s="9">
        <v>10</v>
      </c>
      <c r="D29" s="9">
        <v>10</v>
      </c>
      <c r="E29" s="9">
        <v>10</v>
      </c>
      <c r="F29" s="9">
        <v>10</v>
      </c>
      <c r="G29" s="9">
        <v>10</v>
      </c>
      <c r="H29" s="9">
        <v>10</v>
      </c>
      <c r="I29" s="9">
        <v>10</v>
      </c>
      <c r="J29" s="9">
        <v>10</v>
      </c>
      <c r="K29" s="9">
        <v>10</v>
      </c>
      <c r="L29" s="9">
        <v>10</v>
      </c>
      <c r="M29" s="9">
        <v>10</v>
      </c>
      <c r="N29" s="9">
        <v>10</v>
      </c>
      <c r="O29" s="3">
        <f t="shared" si="2"/>
        <v>130</v>
      </c>
      <c r="P29" s="9">
        <v>10</v>
      </c>
      <c r="Q29" s="9">
        <v>10</v>
      </c>
      <c r="R29" s="9">
        <v>10</v>
      </c>
      <c r="S29" s="9">
        <v>10</v>
      </c>
      <c r="T29" s="9">
        <v>10</v>
      </c>
      <c r="U29" s="9">
        <v>10</v>
      </c>
      <c r="V29" s="9">
        <v>10</v>
      </c>
      <c r="W29" s="21">
        <f t="shared" si="0"/>
        <v>70</v>
      </c>
      <c r="X29" s="21">
        <f t="shared" si="1"/>
        <v>60</v>
      </c>
    </row>
    <row r="30" spans="1:24" ht="15.75" x14ac:dyDescent="0.25">
      <c r="A30" s="36" t="s">
        <v>22</v>
      </c>
      <c r="B30" s="15">
        <f t="shared" ref="B30:N30" si="3">SUM(B2:B29)</f>
        <v>10</v>
      </c>
      <c r="C30" s="15">
        <f t="shared" si="3"/>
        <v>10</v>
      </c>
      <c r="D30" s="15">
        <f t="shared" si="3"/>
        <v>10</v>
      </c>
      <c r="E30" s="15">
        <f t="shared" si="3"/>
        <v>10</v>
      </c>
      <c r="F30" s="15">
        <f t="shared" si="3"/>
        <v>10</v>
      </c>
      <c r="G30" s="15">
        <f t="shared" si="3"/>
        <v>10</v>
      </c>
      <c r="H30" s="15">
        <f t="shared" si="3"/>
        <v>10</v>
      </c>
      <c r="I30" s="15">
        <f t="shared" si="3"/>
        <v>10</v>
      </c>
      <c r="J30" s="15">
        <f t="shared" si="3"/>
        <v>10</v>
      </c>
      <c r="K30" s="15">
        <f t="shared" si="3"/>
        <v>10</v>
      </c>
      <c r="L30" s="15">
        <f t="shared" si="3"/>
        <v>10</v>
      </c>
      <c r="M30" s="15">
        <f t="shared" si="3"/>
        <v>10</v>
      </c>
      <c r="N30" s="16">
        <f t="shared" si="3"/>
        <v>10</v>
      </c>
      <c r="O30" s="16">
        <f t="shared" si="2"/>
        <v>130</v>
      </c>
      <c r="P30" s="15">
        <f t="shared" ref="P30:W30" si="4">SUM(P2:P29)</f>
        <v>10</v>
      </c>
      <c r="Q30" s="15">
        <f t="shared" si="4"/>
        <v>10</v>
      </c>
      <c r="R30" s="15">
        <f t="shared" si="4"/>
        <v>10</v>
      </c>
      <c r="S30" s="15">
        <f t="shared" si="4"/>
        <v>10</v>
      </c>
      <c r="T30" s="15">
        <f t="shared" si="4"/>
        <v>10</v>
      </c>
      <c r="U30" s="15">
        <f t="shared" si="4"/>
        <v>10</v>
      </c>
      <c r="V30" s="15">
        <f t="shared" si="4"/>
        <v>10</v>
      </c>
      <c r="W30" s="15">
        <f t="shared" si="4"/>
        <v>70</v>
      </c>
      <c r="X30" s="15">
        <f t="shared" si="1"/>
        <v>60</v>
      </c>
    </row>
    <row r="31" spans="1:24" ht="15.75" x14ac:dyDescent="0.25">
      <c r="A31" s="36" t="s">
        <v>23</v>
      </c>
      <c r="B31" s="15">
        <f>B30/100*0</f>
        <v>0</v>
      </c>
      <c r="C31" s="15">
        <f>C30/100*2.5</f>
        <v>0.25</v>
      </c>
      <c r="D31" s="15">
        <f>D30/100*16.1</f>
        <v>1.6100000000000003</v>
      </c>
      <c r="E31" s="15">
        <f>E30/100*2.5</f>
        <v>0.25</v>
      </c>
      <c r="F31" s="15">
        <f>F30/100*100</f>
        <v>10</v>
      </c>
      <c r="G31" s="15">
        <f>G30/100*37</f>
        <v>3.7</v>
      </c>
      <c r="H31" s="15">
        <f>H30/100*37</f>
        <v>3.7</v>
      </c>
      <c r="I31" s="15">
        <f>I30/100*2.5</f>
        <v>0.25</v>
      </c>
      <c r="J31" s="15">
        <f>J30/100*2.5</f>
        <v>0.25</v>
      </c>
      <c r="K31" s="15">
        <f>K30/100*0</f>
        <v>0</v>
      </c>
      <c r="L31" s="15">
        <f>L30/100*2.5</f>
        <v>0.25</v>
      </c>
      <c r="M31" s="15">
        <f>M30/100*0</f>
        <v>0</v>
      </c>
      <c r="N31" s="16">
        <f>N30/100*0</f>
        <v>0</v>
      </c>
      <c r="O31" s="16">
        <f t="shared" si="2"/>
        <v>20.259999999999998</v>
      </c>
      <c r="P31" s="15"/>
      <c r="Q31" s="15"/>
      <c r="R31" s="15"/>
      <c r="S31" s="15"/>
      <c r="T31" s="15"/>
      <c r="U31" s="15"/>
      <c r="V31" s="15"/>
      <c r="W31" s="15"/>
      <c r="X31" s="15"/>
    </row>
    <row r="32" spans="1:24" ht="15.75" x14ac:dyDescent="0.25">
      <c r="A32" s="36" t="s">
        <v>24</v>
      </c>
      <c r="B32" s="17">
        <f>SUM(B30-B31)</f>
        <v>10</v>
      </c>
      <c r="C32" s="17">
        <f t="shared" ref="C32:N32" si="5">SUM(C30-C31)</f>
        <v>9.75</v>
      </c>
      <c r="D32" s="17">
        <f t="shared" si="5"/>
        <v>8.39</v>
      </c>
      <c r="E32" s="17">
        <f t="shared" si="5"/>
        <v>9.75</v>
      </c>
      <c r="F32" s="17">
        <f t="shared" si="5"/>
        <v>0</v>
      </c>
      <c r="G32" s="17">
        <f t="shared" si="5"/>
        <v>6.3</v>
      </c>
      <c r="H32" s="17">
        <f t="shared" si="5"/>
        <v>6.3</v>
      </c>
      <c r="I32" s="17">
        <f t="shared" si="5"/>
        <v>9.75</v>
      </c>
      <c r="J32" s="17">
        <f t="shared" si="5"/>
        <v>9.75</v>
      </c>
      <c r="K32" s="17">
        <f>SUM(K30-K31)</f>
        <v>10</v>
      </c>
      <c r="L32" s="17">
        <f t="shared" si="5"/>
        <v>9.75</v>
      </c>
      <c r="M32" s="17">
        <f t="shared" si="5"/>
        <v>10</v>
      </c>
      <c r="N32" s="18">
        <f t="shared" si="5"/>
        <v>10</v>
      </c>
      <c r="O32" s="18">
        <f t="shared" si="2"/>
        <v>109.74</v>
      </c>
      <c r="P32" s="17">
        <f t="shared" ref="P32:W32" si="6">SUM(P30-P31)</f>
        <v>10</v>
      </c>
      <c r="Q32" s="17">
        <f t="shared" si="6"/>
        <v>10</v>
      </c>
      <c r="R32" s="17">
        <f t="shared" si="6"/>
        <v>10</v>
      </c>
      <c r="S32" s="17">
        <f t="shared" si="6"/>
        <v>10</v>
      </c>
      <c r="T32" s="17">
        <f t="shared" si="6"/>
        <v>10</v>
      </c>
      <c r="U32" s="17">
        <f t="shared" si="6"/>
        <v>10</v>
      </c>
      <c r="V32" s="17">
        <f t="shared" si="6"/>
        <v>10</v>
      </c>
      <c r="W32" s="17">
        <f t="shared" si="6"/>
        <v>70</v>
      </c>
      <c r="X32" s="17">
        <f>O32-W32</f>
        <v>39.739999999999995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workbookViewId="0">
      <pane xSplit="1" ySplit="1" topLeftCell="B4" activePane="bottomRight" state="frozen"/>
      <selection pane="topRight" activeCell="B1" sqref="B1"/>
      <selection pane="bottomLeft" activeCell="A2" sqref="A2"/>
      <selection pane="bottomRight" activeCell="F39" sqref="F39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46024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46025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46026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46027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46028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46029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46030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46031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46032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46033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46034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46035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46036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46037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46038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46039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46040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46041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46042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46043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46044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46045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46046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46047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46048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46049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46050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46051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46052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46053</v>
      </c>
      <c r="B32" s="5">
        <v>10</v>
      </c>
      <c r="C32" s="5">
        <v>10</v>
      </c>
      <c r="D32" s="5">
        <v>10</v>
      </c>
      <c r="E32" s="5">
        <v>10</v>
      </c>
      <c r="F32" s="5">
        <v>10</v>
      </c>
      <c r="G32" s="5">
        <v>10</v>
      </c>
      <c r="H32" s="5">
        <v>10</v>
      </c>
      <c r="I32" s="5">
        <v>10</v>
      </c>
      <c r="J32" s="5">
        <v>10</v>
      </c>
      <c r="K32" s="5">
        <v>10</v>
      </c>
      <c r="L32" s="5">
        <v>10</v>
      </c>
      <c r="M32" s="5">
        <v>10</v>
      </c>
      <c r="N32" s="5">
        <v>10</v>
      </c>
      <c r="O32" s="3">
        <f t="shared" si="2"/>
        <v>130</v>
      </c>
      <c r="P32" s="5">
        <v>10</v>
      </c>
      <c r="Q32" s="5">
        <v>10</v>
      </c>
      <c r="R32" s="5">
        <v>10</v>
      </c>
      <c r="S32" s="5">
        <v>10</v>
      </c>
      <c r="T32" s="5">
        <v>10</v>
      </c>
      <c r="U32" s="5">
        <v>10</v>
      </c>
      <c r="V32" s="5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5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35"/>
  <sheetViews>
    <sheetView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B32" sqref="B32:N32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46235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46236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46237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46238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46239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46240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46241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46242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46243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46244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46245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46246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46247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46248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46249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46250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46251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46252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46253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46254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46255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46256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46257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46258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46259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46260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46261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46262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46263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46264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46265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 t="shared" si="2"/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40"/>
  <sheetViews>
    <sheetView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E32" sqref="E32:G34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46266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1" si="0">SUM(P2:V2)</f>
        <v>0</v>
      </c>
      <c r="X2" s="21">
        <f t="shared" ref="X2:X32" si="1">O2-W2</f>
        <v>0</v>
      </c>
    </row>
    <row r="3" spans="1:24" ht="15.75" x14ac:dyDescent="0.25">
      <c r="A3" s="36">
        <v>46267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4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46268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46269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46270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46271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46272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46273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46274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46275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46276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46277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46278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46279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46280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46281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46282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46283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46284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46285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46286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46287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46288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46289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46290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46291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46292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46293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46294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46295</v>
      </c>
      <c r="B31" s="9">
        <v>10</v>
      </c>
      <c r="C31" s="9">
        <v>10</v>
      </c>
      <c r="D31" s="9">
        <v>10</v>
      </c>
      <c r="E31" s="9">
        <v>10</v>
      </c>
      <c r="F31" s="9">
        <v>10</v>
      </c>
      <c r="G31" s="9">
        <v>10</v>
      </c>
      <c r="H31" s="9">
        <v>10</v>
      </c>
      <c r="I31" s="9">
        <v>10</v>
      </c>
      <c r="J31" s="9">
        <v>10</v>
      </c>
      <c r="K31" s="9">
        <v>10</v>
      </c>
      <c r="L31" s="9">
        <v>10</v>
      </c>
      <c r="M31" s="9">
        <v>10</v>
      </c>
      <c r="N31" s="9">
        <v>10</v>
      </c>
      <c r="O31" s="3">
        <f t="shared" si="2"/>
        <v>130</v>
      </c>
      <c r="P31" s="9">
        <v>10</v>
      </c>
      <c r="Q31" s="9">
        <v>10</v>
      </c>
      <c r="R31" s="9">
        <v>10</v>
      </c>
      <c r="S31" s="9">
        <v>10</v>
      </c>
      <c r="T31" s="9">
        <v>10</v>
      </c>
      <c r="U31" s="9">
        <v>10</v>
      </c>
      <c r="V31" s="9">
        <v>10</v>
      </c>
      <c r="W31" s="21">
        <f t="shared" si="0"/>
        <v>70</v>
      </c>
      <c r="X31" s="21">
        <f t="shared" si="1"/>
        <v>60</v>
      </c>
    </row>
    <row r="32" spans="1:24" ht="15.75" x14ac:dyDescent="0.25">
      <c r="A32" s="36" t="s">
        <v>22</v>
      </c>
      <c r="B32" s="15">
        <f t="shared" ref="B32:N32" si="3">SUM(B2:B31)</f>
        <v>10</v>
      </c>
      <c r="C32" s="15">
        <f t="shared" si="3"/>
        <v>10</v>
      </c>
      <c r="D32" s="15">
        <f t="shared" si="3"/>
        <v>10</v>
      </c>
      <c r="E32" s="15">
        <f t="shared" si="3"/>
        <v>10</v>
      </c>
      <c r="F32" s="15">
        <f t="shared" si="3"/>
        <v>10</v>
      </c>
      <c r="G32" s="15">
        <f t="shared" si="3"/>
        <v>10</v>
      </c>
      <c r="H32" s="15">
        <f t="shared" si="3"/>
        <v>10</v>
      </c>
      <c r="I32" s="15">
        <f t="shared" si="3"/>
        <v>10</v>
      </c>
      <c r="J32" s="15">
        <f t="shared" si="3"/>
        <v>10</v>
      </c>
      <c r="K32" s="15">
        <f t="shared" si="3"/>
        <v>10</v>
      </c>
      <c r="L32" s="15">
        <f t="shared" si="3"/>
        <v>10</v>
      </c>
      <c r="M32" s="15">
        <f t="shared" si="3"/>
        <v>10</v>
      </c>
      <c r="N32" s="16">
        <f t="shared" si="3"/>
        <v>10</v>
      </c>
      <c r="O32" s="16">
        <f t="shared" si="2"/>
        <v>130</v>
      </c>
      <c r="P32" s="15">
        <f t="shared" ref="P32:W32" si="4">SUM(P2:P31)</f>
        <v>10</v>
      </c>
      <c r="Q32" s="15">
        <f t="shared" si="4"/>
        <v>10</v>
      </c>
      <c r="R32" s="15">
        <f t="shared" si="4"/>
        <v>10</v>
      </c>
      <c r="S32" s="15">
        <f t="shared" si="4"/>
        <v>10</v>
      </c>
      <c r="T32" s="15">
        <f t="shared" si="4"/>
        <v>10</v>
      </c>
      <c r="U32" s="15">
        <f t="shared" si="4"/>
        <v>10</v>
      </c>
      <c r="V32" s="15">
        <f t="shared" si="4"/>
        <v>10</v>
      </c>
      <c r="W32" s="15">
        <f t="shared" si="4"/>
        <v>70</v>
      </c>
      <c r="X32" s="15">
        <f t="shared" si="1"/>
        <v>60</v>
      </c>
    </row>
    <row r="33" spans="1:24" ht="15.75" x14ac:dyDescent="0.25">
      <c r="A33" s="36" t="s">
        <v>23</v>
      </c>
      <c r="B33" s="15">
        <f>B32/100*0</f>
        <v>0</v>
      </c>
      <c r="C33" s="15">
        <f>C32/100*2.5</f>
        <v>0.25</v>
      </c>
      <c r="D33" s="15">
        <f>D32/100*16.1</f>
        <v>1.6100000000000003</v>
      </c>
      <c r="E33" s="15">
        <f>E32/100*2.5</f>
        <v>0.25</v>
      </c>
      <c r="F33" s="15">
        <f>F32/100*100</f>
        <v>10</v>
      </c>
      <c r="G33" s="15">
        <f>G32/100*37</f>
        <v>3.7</v>
      </c>
      <c r="H33" s="15">
        <f>H32/100*37</f>
        <v>3.7</v>
      </c>
      <c r="I33" s="15">
        <f>I32/100*2.5</f>
        <v>0.25</v>
      </c>
      <c r="J33" s="15">
        <f>J32/100*2.5</f>
        <v>0.25</v>
      </c>
      <c r="K33" s="15">
        <f>K32/100*0</f>
        <v>0</v>
      </c>
      <c r="L33" s="15">
        <f>L32/100*2.5</f>
        <v>0.25</v>
      </c>
      <c r="M33" s="15">
        <f>M32/100*0</f>
        <v>0</v>
      </c>
      <c r="N33" s="16">
        <f>N32/100*0</f>
        <v>0</v>
      </c>
      <c r="O33" s="16">
        <f t="shared" si="2"/>
        <v>20.259999999999998</v>
      </c>
      <c r="P33" s="15"/>
      <c r="Q33" s="15"/>
      <c r="R33" s="15"/>
      <c r="S33" s="15"/>
      <c r="T33" s="15"/>
      <c r="U33" s="15"/>
      <c r="V33" s="15"/>
      <c r="W33" s="15"/>
      <c r="X33" s="15"/>
    </row>
    <row r="34" spans="1:24" ht="15.75" x14ac:dyDescent="0.25">
      <c r="A34" s="36" t="s">
        <v>24</v>
      </c>
      <c r="B34" s="17">
        <f>SUM(B32-B33)</f>
        <v>10</v>
      </c>
      <c r="C34" s="17">
        <f t="shared" ref="C34:N34" si="5">SUM(C32-C33)</f>
        <v>9.75</v>
      </c>
      <c r="D34" s="17">
        <f t="shared" si="5"/>
        <v>8.39</v>
      </c>
      <c r="E34" s="17">
        <f t="shared" si="5"/>
        <v>9.75</v>
      </c>
      <c r="F34" s="17">
        <f t="shared" si="5"/>
        <v>0</v>
      </c>
      <c r="G34" s="17">
        <f t="shared" si="5"/>
        <v>6.3</v>
      </c>
      <c r="H34" s="17">
        <f t="shared" si="5"/>
        <v>6.3</v>
      </c>
      <c r="I34" s="17">
        <f t="shared" si="5"/>
        <v>9.75</v>
      </c>
      <c r="J34" s="17">
        <f t="shared" si="5"/>
        <v>9.75</v>
      </c>
      <c r="K34" s="17">
        <f>SUM(K32-K33)</f>
        <v>10</v>
      </c>
      <c r="L34" s="17">
        <f t="shared" si="5"/>
        <v>9.75</v>
      </c>
      <c r="M34" s="17">
        <f t="shared" si="5"/>
        <v>10</v>
      </c>
      <c r="N34" s="18">
        <f t="shared" si="5"/>
        <v>10</v>
      </c>
      <c r="O34" s="18">
        <f t="shared" si="2"/>
        <v>109.74</v>
      </c>
      <c r="P34" s="17">
        <f t="shared" ref="P34:W34" si="6">SUM(P32-P33)</f>
        <v>10</v>
      </c>
      <c r="Q34" s="17">
        <f t="shared" si="6"/>
        <v>10</v>
      </c>
      <c r="R34" s="17">
        <f t="shared" si="6"/>
        <v>10</v>
      </c>
      <c r="S34" s="17">
        <f t="shared" si="6"/>
        <v>10</v>
      </c>
      <c r="T34" s="17">
        <f t="shared" si="6"/>
        <v>10</v>
      </c>
      <c r="U34" s="17">
        <f t="shared" si="6"/>
        <v>10</v>
      </c>
      <c r="V34" s="17">
        <f t="shared" si="6"/>
        <v>10</v>
      </c>
      <c r="W34" s="17">
        <f t="shared" si="6"/>
        <v>70</v>
      </c>
      <c r="X34" s="17">
        <f>O34-W34</f>
        <v>39.739999999999995</v>
      </c>
    </row>
    <row r="40" spans="1:24" x14ac:dyDescent="0.25">
      <c r="D40" s="34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35"/>
  <sheetViews>
    <sheetView workbookViewId="0">
      <pane xSplit="1" ySplit="1" topLeftCell="B22" activePane="bottomRight" state="frozen"/>
      <selection pane="topRight" activeCell="B1" sqref="B1"/>
      <selection pane="bottomLeft" activeCell="A2" sqref="A2"/>
      <selection pane="bottomRight" activeCell="J37" sqref="J37:J38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46296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46297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46298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46299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46300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46301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46302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46303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46304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46305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46306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46307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46308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46309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46310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46311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46312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46313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46314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46315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46316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46317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46318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46319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46320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46321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46322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46323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46324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46325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46326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 t="shared" si="2"/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4"/>
  <sheetViews>
    <sheetView workbookViewId="0">
      <pane xSplit="1" ySplit="1" topLeftCell="B22" activePane="bottomRight" state="frozen"/>
      <selection pane="topRight" activeCell="B1" sqref="B1"/>
      <selection pane="bottomLeft" activeCell="A2" sqref="A2"/>
      <selection pane="bottomRight" activeCell="I37" sqref="I37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46327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1" si="0">SUM(P2:V2)</f>
        <v>0</v>
      </c>
      <c r="X2" s="21">
        <f t="shared" ref="X2:X32" si="1">O2-W2</f>
        <v>0</v>
      </c>
    </row>
    <row r="3" spans="1:24" ht="15.75" x14ac:dyDescent="0.25">
      <c r="A3" s="36">
        <v>46328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4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46329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46330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46331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46332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46333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46334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46335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46336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46337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46338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46339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46340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46341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46342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46343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46344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46345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46346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46347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46348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46349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46350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46351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46352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46353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46354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46355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46356</v>
      </c>
      <c r="B31" s="9">
        <v>10</v>
      </c>
      <c r="C31" s="9">
        <v>10</v>
      </c>
      <c r="D31" s="9">
        <v>10</v>
      </c>
      <c r="E31" s="9">
        <v>10</v>
      </c>
      <c r="F31" s="9">
        <v>10</v>
      </c>
      <c r="G31" s="9">
        <v>10</v>
      </c>
      <c r="H31" s="9">
        <v>10</v>
      </c>
      <c r="I31" s="9">
        <v>10</v>
      </c>
      <c r="J31" s="9">
        <v>10</v>
      </c>
      <c r="K31" s="9">
        <v>10</v>
      </c>
      <c r="L31" s="9">
        <v>10</v>
      </c>
      <c r="M31" s="9">
        <v>10</v>
      </c>
      <c r="N31" s="9">
        <v>10</v>
      </c>
      <c r="O31" s="3">
        <f t="shared" si="2"/>
        <v>130</v>
      </c>
      <c r="P31" s="9">
        <v>10</v>
      </c>
      <c r="Q31" s="9">
        <v>10</v>
      </c>
      <c r="R31" s="9">
        <v>10</v>
      </c>
      <c r="S31" s="9">
        <v>10</v>
      </c>
      <c r="T31" s="9">
        <v>10</v>
      </c>
      <c r="U31" s="9">
        <v>10</v>
      </c>
      <c r="V31" s="9">
        <v>10</v>
      </c>
      <c r="W31" s="21">
        <f t="shared" si="0"/>
        <v>70</v>
      </c>
      <c r="X31" s="21">
        <f t="shared" si="1"/>
        <v>60</v>
      </c>
    </row>
    <row r="32" spans="1:24" ht="15.75" x14ac:dyDescent="0.25">
      <c r="A32" s="36" t="s">
        <v>22</v>
      </c>
      <c r="B32" s="15">
        <f t="shared" ref="B32:N32" si="3">SUM(B2:B31)</f>
        <v>10</v>
      </c>
      <c r="C32" s="15">
        <f t="shared" si="3"/>
        <v>10</v>
      </c>
      <c r="D32" s="15">
        <f t="shared" si="3"/>
        <v>10</v>
      </c>
      <c r="E32" s="15">
        <f t="shared" si="3"/>
        <v>10</v>
      </c>
      <c r="F32" s="15">
        <f t="shared" si="3"/>
        <v>10</v>
      </c>
      <c r="G32" s="15">
        <f t="shared" si="3"/>
        <v>10</v>
      </c>
      <c r="H32" s="15">
        <f t="shared" si="3"/>
        <v>10</v>
      </c>
      <c r="I32" s="15">
        <f t="shared" si="3"/>
        <v>10</v>
      </c>
      <c r="J32" s="15">
        <f t="shared" si="3"/>
        <v>10</v>
      </c>
      <c r="K32" s="15">
        <f t="shared" si="3"/>
        <v>10</v>
      </c>
      <c r="L32" s="15">
        <f t="shared" si="3"/>
        <v>10</v>
      </c>
      <c r="M32" s="15">
        <f t="shared" si="3"/>
        <v>10</v>
      </c>
      <c r="N32" s="16">
        <f t="shared" si="3"/>
        <v>10</v>
      </c>
      <c r="O32" s="16">
        <f t="shared" si="2"/>
        <v>130</v>
      </c>
      <c r="P32" s="15">
        <f t="shared" ref="P32:W32" si="4">SUM(P2:P31)</f>
        <v>10</v>
      </c>
      <c r="Q32" s="15">
        <f t="shared" si="4"/>
        <v>10</v>
      </c>
      <c r="R32" s="15">
        <f t="shared" si="4"/>
        <v>10</v>
      </c>
      <c r="S32" s="15">
        <f t="shared" si="4"/>
        <v>10</v>
      </c>
      <c r="T32" s="15">
        <f t="shared" si="4"/>
        <v>10</v>
      </c>
      <c r="U32" s="15">
        <f t="shared" si="4"/>
        <v>10</v>
      </c>
      <c r="V32" s="15">
        <f t="shared" si="4"/>
        <v>10</v>
      </c>
      <c r="W32" s="15">
        <f t="shared" si="4"/>
        <v>70</v>
      </c>
      <c r="X32" s="15">
        <f t="shared" si="1"/>
        <v>60</v>
      </c>
    </row>
    <row r="33" spans="1:24" ht="15.75" x14ac:dyDescent="0.25">
      <c r="A33" s="36" t="s">
        <v>23</v>
      </c>
      <c r="B33" s="15">
        <f>B32/100*0</f>
        <v>0</v>
      </c>
      <c r="C33" s="15">
        <f>C32/100*2.5</f>
        <v>0.25</v>
      </c>
      <c r="D33" s="15">
        <f>D32/100*16.1</f>
        <v>1.6100000000000003</v>
      </c>
      <c r="E33" s="15">
        <f>E32/100*2.5</f>
        <v>0.25</v>
      </c>
      <c r="F33" s="15">
        <f>F32/100*100</f>
        <v>10</v>
      </c>
      <c r="G33" s="15">
        <f>G32/100*37</f>
        <v>3.7</v>
      </c>
      <c r="H33" s="15">
        <f>H32/100*37</f>
        <v>3.7</v>
      </c>
      <c r="I33" s="15">
        <f>I32/100*2.5</f>
        <v>0.25</v>
      </c>
      <c r="J33" s="15">
        <f>J32/100*2.5</f>
        <v>0.25</v>
      </c>
      <c r="K33" s="15">
        <f>K32/100*0</f>
        <v>0</v>
      </c>
      <c r="L33" s="15">
        <f>L32/100*2.5</f>
        <v>0.25</v>
      </c>
      <c r="M33" s="15">
        <f>M32/100*0</f>
        <v>0</v>
      </c>
      <c r="N33" s="16">
        <f>N32/100*0</f>
        <v>0</v>
      </c>
      <c r="O33" s="16">
        <f t="shared" si="2"/>
        <v>20.259999999999998</v>
      </c>
      <c r="P33" s="15"/>
      <c r="Q33" s="15"/>
      <c r="R33" s="15"/>
      <c r="S33" s="15"/>
      <c r="T33" s="15"/>
      <c r="U33" s="15"/>
      <c r="V33" s="15"/>
      <c r="W33" s="15"/>
      <c r="X33" s="15"/>
    </row>
    <row r="34" spans="1:24" ht="15.75" x14ac:dyDescent="0.25">
      <c r="A34" s="36" t="s">
        <v>24</v>
      </c>
      <c r="B34" s="17">
        <f>SUM(B32-B33)</f>
        <v>10</v>
      </c>
      <c r="C34" s="17">
        <f t="shared" ref="C34:N34" si="5">SUM(C32-C33)</f>
        <v>9.75</v>
      </c>
      <c r="D34" s="17">
        <f t="shared" si="5"/>
        <v>8.39</v>
      </c>
      <c r="E34" s="17">
        <f t="shared" si="5"/>
        <v>9.75</v>
      </c>
      <c r="F34" s="17">
        <f t="shared" si="5"/>
        <v>0</v>
      </c>
      <c r="G34" s="17">
        <f t="shared" si="5"/>
        <v>6.3</v>
      </c>
      <c r="H34" s="17">
        <f t="shared" si="5"/>
        <v>6.3</v>
      </c>
      <c r="I34" s="17">
        <f t="shared" si="5"/>
        <v>9.75</v>
      </c>
      <c r="J34" s="17">
        <f t="shared" si="5"/>
        <v>9.75</v>
      </c>
      <c r="K34" s="17">
        <f>SUM(K32-K33)</f>
        <v>10</v>
      </c>
      <c r="L34" s="17">
        <f t="shared" si="5"/>
        <v>9.75</v>
      </c>
      <c r="M34" s="17">
        <f t="shared" si="5"/>
        <v>10</v>
      </c>
      <c r="N34" s="18">
        <f t="shared" si="5"/>
        <v>10</v>
      </c>
      <c r="O34" s="18">
        <f t="shared" si="2"/>
        <v>109.74</v>
      </c>
      <c r="P34" s="17">
        <f t="shared" ref="P34:W34" si="6">SUM(P32-P33)</f>
        <v>10</v>
      </c>
      <c r="Q34" s="17">
        <f t="shared" si="6"/>
        <v>10</v>
      </c>
      <c r="R34" s="17">
        <f t="shared" si="6"/>
        <v>10</v>
      </c>
      <c r="S34" s="17">
        <f t="shared" si="6"/>
        <v>10</v>
      </c>
      <c r="T34" s="17">
        <f t="shared" si="6"/>
        <v>10</v>
      </c>
      <c r="U34" s="17">
        <f t="shared" si="6"/>
        <v>10</v>
      </c>
      <c r="V34" s="17">
        <f t="shared" si="6"/>
        <v>10</v>
      </c>
      <c r="W34" s="17">
        <f t="shared" si="6"/>
        <v>70</v>
      </c>
      <c r="X34" s="17">
        <f>O34-W34</f>
        <v>39.739999999999995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35"/>
  <sheetViews>
    <sheetView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L47" sqref="L47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46357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46358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46359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46360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46361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46362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46363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46364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46365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46366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46367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46368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46369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46370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46371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46372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46373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46374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46375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46376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46377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46378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46379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46380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46381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46382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46383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46384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46385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46386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46387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>SUM(B32:N32)</f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35"/>
  <sheetViews>
    <sheetView workbookViewId="0">
      <pane xSplit="1" ySplit="1" topLeftCell="B26" activePane="bottomRight" state="frozen"/>
      <selection pane="topRight" activeCell="B1" sqref="B1"/>
      <selection pane="bottomLeft" activeCell="A2" sqref="A2"/>
      <selection pane="bottomRight" activeCell="J41" sqref="J41"/>
    </sheetView>
  </sheetViews>
  <sheetFormatPr defaultRowHeight="15" x14ac:dyDescent="0.25"/>
  <cols>
    <col min="1" max="1" width="10.85546875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2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1">
        <v>46023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1">
        <v>46024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1">
        <v>46025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1">
        <v>46026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1">
        <v>46027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1">
        <v>46028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1">
        <v>46029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1">
        <v>46030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1">
        <v>46031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1">
        <v>46032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1">
        <v>46033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1">
        <v>46034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1">
        <v>46035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1">
        <v>46036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1">
        <v>46037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1">
        <v>46038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1">
        <v>46039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1">
        <v>46040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1">
        <v>46041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1">
        <v>46042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1">
        <v>46043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1">
        <v>46044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1">
        <v>46045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1">
        <v>46046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1">
        <v>46047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1">
        <v>46048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1">
        <v>46049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1">
        <v>46050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1">
        <v>46051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1">
        <v>46052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1">
        <v>46053</v>
      </c>
      <c r="B32" s="5"/>
      <c r="C32" s="6"/>
      <c r="D32" s="6"/>
      <c r="E32" s="6"/>
      <c r="F32" s="5"/>
      <c r="G32" s="5"/>
      <c r="H32" s="5"/>
      <c r="I32" s="5"/>
      <c r="J32" s="6"/>
      <c r="K32" s="6"/>
      <c r="L32" s="7"/>
      <c r="M32" s="7"/>
      <c r="N32" s="8"/>
      <c r="O32" s="3">
        <f t="shared" si="2"/>
        <v>0</v>
      </c>
      <c r="P32" s="22"/>
      <c r="Q32" s="22"/>
      <c r="R32" s="22"/>
      <c r="S32" s="22"/>
      <c r="T32" s="22"/>
      <c r="U32" s="22"/>
      <c r="V32" s="22"/>
      <c r="W32" s="21">
        <f t="shared" si="0"/>
        <v>0</v>
      </c>
      <c r="X32" s="21">
        <f t="shared" si="1"/>
        <v>0</v>
      </c>
    </row>
    <row r="33" spans="1:24" ht="15.75" x14ac:dyDescent="0.25">
      <c r="A33" s="1" t="s">
        <v>22</v>
      </c>
      <c r="B33" s="15">
        <f>SUM(B2:B32)</f>
        <v>0</v>
      </c>
      <c r="C33" s="15">
        <f t="shared" ref="C33:N33" si="3">SUM(C2:C32)</f>
        <v>0</v>
      </c>
      <c r="D33" s="15">
        <f t="shared" si="3"/>
        <v>0</v>
      </c>
      <c r="E33" s="15">
        <f t="shared" si="3"/>
        <v>0</v>
      </c>
      <c r="F33" s="15">
        <f t="shared" si="3"/>
        <v>0</v>
      </c>
      <c r="G33" s="15">
        <f t="shared" si="3"/>
        <v>0</v>
      </c>
      <c r="H33" s="15">
        <f t="shared" si="3"/>
        <v>0</v>
      </c>
      <c r="I33" s="15">
        <f t="shared" si="3"/>
        <v>0</v>
      </c>
      <c r="J33" s="15">
        <f t="shared" si="3"/>
        <v>0</v>
      </c>
      <c r="K33" s="15">
        <f>SUM(K2:K32)</f>
        <v>0</v>
      </c>
      <c r="L33" s="15">
        <f t="shared" si="3"/>
        <v>0</v>
      </c>
      <c r="M33" s="15">
        <f t="shared" ref="M33" si="4">SUM(M2:M32)</f>
        <v>0</v>
      </c>
      <c r="N33" s="16">
        <f t="shared" si="3"/>
        <v>0</v>
      </c>
      <c r="O33" s="16">
        <f t="shared" si="2"/>
        <v>0</v>
      </c>
      <c r="P33" s="15">
        <f t="shared" ref="P33:W33" si="5">SUM(P2:P32)</f>
        <v>0</v>
      </c>
      <c r="Q33" s="15">
        <f t="shared" si="5"/>
        <v>0</v>
      </c>
      <c r="R33" s="15">
        <f t="shared" si="5"/>
        <v>0</v>
      </c>
      <c r="S33" s="15">
        <f t="shared" si="5"/>
        <v>0</v>
      </c>
      <c r="T33" s="15">
        <f t="shared" si="5"/>
        <v>0</v>
      </c>
      <c r="U33" s="15">
        <f t="shared" si="5"/>
        <v>0</v>
      </c>
      <c r="V33" s="15">
        <f t="shared" si="5"/>
        <v>0</v>
      </c>
      <c r="W33" s="15">
        <f t="shared" si="5"/>
        <v>0</v>
      </c>
      <c r="X33" s="15">
        <f t="shared" si="1"/>
        <v>0</v>
      </c>
    </row>
    <row r="34" spans="1:24" ht="15.75" x14ac:dyDescent="0.25">
      <c r="A34" s="1" t="s">
        <v>23</v>
      </c>
      <c r="B34" s="15">
        <f>B33/100*0</f>
        <v>0</v>
      </c>
      <c r="C34" s="15">
        <f>C33/100*2.5</f>
        <v>0</v>
      </c>
      <c r="D34" s="15">
        <f>D33/100*16.1</f>
        <v>0</v>
      </c>
      <c r="E34" s="15">
        <f>E33/100*2.5</f>
        <v>0</v>
      </c>
      <c r="F34" s="15">
        <f>F33/100*100</f>
        <v>0</v>
      </c>
      <c r="G34" s="15">
        <f>G33/100*37</f>
        <v>0</v>
      </c>
      <c r="H34" s="15">
        <f>H33/100*37</f>
        <v>0</v>
      </c>
      <c r="I34" s="15">
        <f>I33/100*2.5</f>
        <v>0</v>
      </c>
      <c r="J34" s="15">
        <f>J33/100*2.5</f>
        <v>0</v>
      </c>
      <c r="K34" s="15">
        <f>K33/100*0</f>
        <v>0</v>
      </c>
      <c r="L34" s="15">
        <f>L33/100*2.5</f>
        <v>0</v>
      </c>
      <c r="M34" s="15">
        <f>M33/100*0</f>
        <v>0</v>
      </c>
      <c r="N34" s="16">
        <f>N33/100*0</f>
        <v>0</v>
      </c>
      <c r="O34" s="16">
        <f t="shared" si="2"/>
        <v>0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1" t="s">
        <v>24</v>
      </c>
      <c r="B35" s="17">
        <f>SUM(B33-B34)</f>
        <v>0</v>
      </c>
      <c r="C35" s="17">
        <f t="shared" ref="C35:N35" si="6">SUM(C33-C34)</f>
        <v>0</v>
      </c>
      <c r="D35" s="17">
        <f t="shared" si="6"/>
        <v>0</v>
      </c>
      <c r="E35" s="17">
        <f t="shared" si="6"/>
        <v>0</v>
      </c>
      <c r="F35" s="17">
        <f t="shared" si="6"/>
        <v>0</v>
      </c>
      <c r="G35" s="17">
        <f t="shared" si="6"/>
        <v>0</v>
      </c>
      <c r="H35" s="17">
        <f t="shared" si="6"/>
        <v>0</v>
      </c>
      <c r="I35" s="17">
        <f t="shared" si="6"/>
        <v>0</v>
      </c>
      <c r="J35" s="17">
        <f t="shared" si="6"/>
        <v>0</v>
      </c>
      <c r="K35" s="17">
        <f>SUM(K33-K34)</f>
        <v>0</v>
      </c>
      <c r="L35" s="17">
        <f t="shared" si="6"/>
        <v>0</v>
      </c>
      <c r="M35" s="17">
        <f t="shared" ref="M35" si="7">SUM(M33-M34)</f>
        <v>0</v>
      </c>
      <c r="N35" s="18">
        <f t="shared" si="6"/>
        <v>0</v>
      </c>
      <c r="O35" s="18">
        <f t="shared" si="2"/>
        <v>0</v>
      </c>
      <c r="P35" s="17">
        <f t="shared" ref="P35:X35" si="8">SUM(P33-P34)</f>
        <v>0</v>
      </c>
      <c r="Q35" s="17">
        <f t="shared" si="8"/>
        <v>0</v>
      </c>
      <c r="R35" s="17">
        <f t="shared" si="8"/>
        <v>0</v>
      </c>
      <c r="S35" s="17">
        <f t="shared" si="8"/>
        <v>0</v>
      </c>
      <c r="T35" s="17">
        <f t="shared" si="8"/>
        <v>0</v>
      </c>
      <c r="U35" s="17">
        <f t="shared" si="8"/>
        <v>0</v>
      </c>
      <c r="V35" s="17">
        <f t="shared" si="8"/>
        <v>0</v>
      </c>
      <c r="W35" s="17">
        <f t="shared" si="8"/>
        <v>0</v>
      </c>
      <c r="X35" s="17">
        <f t="shared" si="8"/>
        <v>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15"/>
  <sheetViews>
    <sheetView topLeftCell="F1" workbookViewId="0">
      <selection activeCell="H18" sqref="H18"/>
    </sheetView>
  </sheetViews>
  <sheetFormatPr defaultRowHeight="15" x14ac:dyDescent="0.25"/>
  <cols>
    <col min="1" max="1" width="12.5703125" bestFit="1" customWidth="1"/>
    <col min="15" max="15" width="9.5703125" bestFit="1" customWidth="1"/>
    <col min="24" max="24" width="9.5703125" bestFit="1" customWidth="1"/>
  </cols>
  <sheetData>
    <row r="1" spans="1:24" s="32" customFormat="1" ht="51" x14ac:dyDescent="0.25">
      <c r="A1" s="2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29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1" t="s">
        <v>14</v>
      </c>
      <c r="X1" s="31" t="s">
        <v>15</v>
      </c>
    </row>
    <row r="2" spans="1:24" ht="15.75" x14ac:dyDescent="0.25">
      <c r="A2" s="38">
        <v>46023</v>
      </c>
      <c r="B2" s="2">
        <f>'Jan26'!B35</f>
        <v>10</v>
      </c>
      <c r="C2" s="2">
        <f>'Jan26'!C35</f>
        <v>9.75</v>
      </c>
      <c r="D2" s="2">
        <f>'Jan26'!D35</f>
        <v>8.39</v>
      </c>
      <c r="E2" s="2">
        <f>'Jan26'!E35</f>
        <v>9.75</v>
      </c>
      <c r="F2" s="2">
        <f>'Jan26'!F35</f>
        <v>0</v>
      </c>
      <c r="G2" s="2">
        <f>'Jan26'!G35</f>
        <v>6.3</v>
      </c>
      <c r="H2" s="2">
        <f>'Jan26'!H35</f>
        <v>6.3</v>
      </c>
      <c r="I2" s="2">
        <f>'Jan26'!I35</f>
        <v>9.75</v>
      </c>
      <c r="J2" s="2">
        <f>'Jan26'!J35</f>
        <v>9.75</v>
      </c>
      <c r="K2" s="2">
        <f>'Jan26'!K35</f>
        <v>10</v>
      </c>
      <c r="L2" s="2">
        <f>'Jan26'!L35</f>
        <v>9.75</v>
      </c>
      <c r="M2" s="2">
        <f>'Jan26'!M35</f>
        <v>10</v>
      </c>
      <c r="N2" s="2">
        <f>'Jan26'!N35</f>
        <v>10</v>
      </c>
      <c r="O2" s="3">
        <f>'Jan26'!O35</f>
        <v>109.74</v>
      </c>
      <c r="P2" s="19">
        <f>'Jan26'!P35</f>
        <v>10</v>
      </c>
      <c r="Q2" s="19">
        <f>'Jan26'!Q35</f>
        <v>10</v>
      </c>
      <c r="R2" s="20">
        <f>'Jan26'!R35</f>
        <v>10</v>
      </c>
      <c r="S2" s="20">
        <f>'Jan26'!S35</f>
        <v>10</v>
      </c>
      <c r="T2" s="20">
        <f>'Jan26'!T35</f>
        <v>10</v>
      </c>
      <c r="U2" s="20">
        <f>'Jan26'!U35</f>
        <v>10</v>
      </c>
      <c r="V2" s="20">
        <f>'Jan26'!V35</f>
        <v>10</v>
      </c>
      <c r="W2" s="21">
        <f>'Jan26'!W35</f>
        <v>70</v>
      </c>
      <c r="X2" s="21">
        <f>'Jan26'!X35</f>
        <v>39.739999999999995</v>
      </c>
    </row>
    <row r="3" spans="1:24" ht="15.75" x14ac:dyDescent="0.25">
      <c r="A3" s="38">
        <v>46054</v>
      </c>
      <c r="B3" s="2">
        <f>'Feb26'!B32</f>
        <v>10</v>
      </c>
      <c r="C3" s="2">
        <f>'Feb26'!C32</f>
        <v>9.75</v>
      </c>
      <c r="D3" s="2">
        <f>'Feb26'!D32</f>
        <v>8.39</v>
      </c>
      <c r="E3" s="2">
        <f>'Feb26'!E32</f>
        <v>9.75</v>
      </c>
      <c r="F3" s="2">
        <f>'Feb26'!F32</f>
        <v>0</v>
      </c>
      <c r="G3" s="2">
        <f>'Feb26'!G32</f>
        <v>6.3</v>
      </c>
      <c r="H3" s="2">
        <f>'Feb26'!H32</f>
        <v>6.3</v>
      </c>
      <c r="I3" s="2">
        <f>'Feb26'!I32</f>
        <v>9.75</v>
      </c>
      <c r="J3" s="2">
        <f>'Feb26'!J32</f>
        <v>9.75</v>
      </c>
      <c r="K3" s="2">
        <f>'Feb26'!K32</f>
        <v>10</v>
      </c>
      <c r="L3" s="2">
        <f>'Feb26'!L32</f>
        <v>9.75</v>
      </c>
      <c r="M3" s="2">
        <f>'Feb26'!M32</f>
        <v>10</v>
      </c>
      <c r="N3" s="2">
        <f>'Feb26'!N32</f>
        <v>10</v>
      </c>
      <c r="O3" s="3">
        <f>'Feb26'!O32</f>
        <v>109.74</v>
      </c>
      <c r="P3" s="19">
        <f>'Feb26'!P32</f>
        <v>10</v>
      </c>
      <c r="Q3" s="19">
        <f>'Feb26'!Q32</f>
        <v>10</v>
      </c>
      <c r="R3" s="20">
        <f>'Feb26'!R32</f>
        <v>10</v>
      </c>
      <c r="S3" s="20">
        <f>'Feb26'!S32</f>
        <v>10</v>
      </c>
      <c r="T3" s="20">
        <f>'Feb26'!T32</f>
        <v>10</v>
      </c>
      <c r="U3" s="20">
        <f>'Feb26'!U32</f>
        <v>10</v>
      </c>
      <c r="V3" s="20">
        <f>'Feb26'!V32</f>
        <v>10</v>
      </c>
      <c r="W3" s="21">
        <f>'Feb26'!W32</f>
        <v>70</v>
      </c>
      <c r="X3" s="21">
        <f>'Feb26'!X32</f>
        <v>39.739999999999995</v>
      </c>
    </row>
    <row r="4" spans="1:24" ht="15.75" x14ac:dyDescent="0.25">
      <c r="A4" s="38">
        <v>46082</v>
      </c>
      <c r="B4" s="2">
        <f>'Mar26'!B35</f>
        <v>3711.9</v>
      </c>
      <c r="C4" s="2">
        <f>'Mar26'!E35</f>
        <v>113.99999999999999</v>
      </c>
      <c r="D4" s="2">
        <f>'Mar26'!F35</f>
        <v>16980.240420000002</v>
      </c>
      <c r="E4" s="2">
        <f>'Mar26'!G35</f>
        <v>6208.5199999999986</v>
      </c>
      <c r="F4" s="2" t="e">
        <f>'Mar26'!#REF!</f>
        <v>#REF!</v>
      </c>
      <c r="G4" s="2">
        <f>'Mar26'!H35</f>
        <v>0</v>
      </c>
      <c r="H4" s="2">
        <f>'Mar26'!I35</f>
        <v>0</v>
      </c>
      <c r="I4" s="2">
        <f>'Mar26'!J35</f>
        <v>0</v>
      </c>
      <c r="J4" s="2">
        <f>'Mar26'!K35</f>
        <v>0</v>
      </c>
      <c r="K4" s="2">
        <f>'Mar26'!L35</f>
        <v>0</v>
      </c>
      <c r="L4" s="2">
        <f>'Mar26'!M35</f>
        <v>750</v>
      </c>
      <c r="M4" s="2" t="e">
        <f>'Mar26'!#REF!</f>
        <v>#REF!</v>
      </c>
      <c r="N4" s="2">
        <f>'Mar26'!N35</f>
        <v>0</v>
      </c>
      <c r="O4" s="3">
        <f>'Mar26'!O35</f>
        <v>26264.660420000004</v>
      </c>
      <c r="P4" s="19">
        <f>'Mar26'!R35</f>
        <v>18453.049999999996</v>
      </c>
      <c r="Q4" s="19">
        <f>'Mar26'!W35</f>
        <v>495.24</v>
      </c>
      <c r="R4" s="20">
        <f>'Mar26'!Z35</f>
        <v>5400</v>
      </c>
      <c r="S4" s="20">
        <f>'Mar26'!AA35</f>
        <v>0</v>
      </c>
      <c r="T4" s="20">
        <f>'Mar26'!AB35</f>
        <v>0</v>
      </c>
      <c r="U4" s="20">
        <f>'Mar26'!AC35</f>
        <v>0</v>
      </c>
      <c r="V4" s="20">
        <f>'Mar26'!AD35</f>
        <v>5500</v>
      </c>
      <c r="W4" s="21">
        <f>'Mar26'!AE35</f>
        <v>29853.049999999996</v>
      </c>
      <c r="X4" s="21">
        <f>'Mar26'!AF35</f>
        <v>-3588.3895799999918</v>
      </c>
    </row>
    <row r="5" spans="1:24" ht="15.75" x14ac:dyDescent="0.25">
      <c r="A5" s="38">
        <v>46113</v>
      </c>
      <c r="B5" s="2" t="e">
        <f>#REF!</f>
        <v>#REF!</v>
      </c>
      <c r="C5" s="2" t="e">
        <f>#REF!</f>
        <v>#REF!</v>
      </c>
      <c r="D5" s="2" t="e">
        <f>#REF!</f>
        <v>#REF!</v>
      </c>
      <c r="E5" s="2" t="e">
        <f>#REF!</f>
        <v>#REF!</v>
      </c>
      <c r="F5" s="2" t="e">
        <f>#REF!</f>
        <v>#REF!</v>
      </c>
      <c r="G5" s="2" t="e">
        <f>#REF!</f>
        <v>#REF!</v>
      </c>
      <c r="H5" s="2" t="e">
        <f>#REF!</f>
        <v>#REF!</v>
      </c>
      <c r="I5" s="2" t="e">
        <f>#REF!</f>
        <v>#REF!</v>
      </c>
      <c r="J5" s="2" t="e">
        <f>#REF!</f>
        <v>#REF!</v>
      </c>
      <c r="K5" s="2" t="e">
        <f>#REF!</f>
        <v>#REF!</v>
      </c>
      <c r="L5" s="2" t="e">
        <f>#REF!</f>
        <v>#REF!</v>
      </c>
      <c r="M5" s="2" t="e">
        <f>#REF!</f>
        <v>#REF!</v>
      </c>
      <c r="N5" s="2" t="e">
        <f>#REF!</f>
        <v>#REF!</v>
      </c>
      <c r="O5" s="3" t="e">
        <f>#REF!</f>
        <v>#REF!</v>
      </c>
      <c r="P5" s="19" t="e">
        <f>#REF!</f>
        <v>#REF!</v>
      </c>
      <c r="Q5" s="19" t="e">
        <f>#REF!</f>
        <v>#REF!</v>
      </c>
      <c r="R5" s="20" t="e">
        <f>#REF!</f>
        <v>#REF!</v>
      </c>
      <c r="S5" s="20" t="e">
        <f>#REF!</f>
        <v>#REF!</v>
      </c>
      <c r="T5" s="20" t="e">
        <f>#REF!</f>
        <v>#REF!</v>
      </c>
      <c r="U5" s="20" t="e">
        <f>#REF!</f>
        <v>#REF!</v>
      </c>
      <c r="V5" s="20" t="e">
        <f>#REF!</f>
        <v>#REF!</v>
      </c>
      <c r="W5" s="21" t="e">
        <f>#REF!</f>
        <v>#REF!</v>
      </c>
      <c r="X5" s="21" t="e">
        <f>#REF!</f>
        <v>#REF!</v>
      </c>
    </row>
    <row r="6" spans="1:24" ht="15.75" x14ac:dyDescent="0.25">
      <c r="A6" s="38">
        <v>46143</v>
      </c>
      <c r="B6" s="2" t="e">
        <f>#REF!</f>
        <v>#REF!</v>
      </c>
      <c r="C6" s="2" t="e">
        <f>#REF!</f>
        <v>#REF!</v>
      </c>
      <c r="D6" s="2" t="e">
        <f>#REF!</f>
        <v>#REF!</v>
      </c>
      <c r="E6" s="2" t="e">
        <f>#REF!</f>
        <v>#REF!</v>
      </c>
      <c r="F6" s="2" t="e">
        <f>#REF!</f>
        <v>#REF!</v>
      </c>
      <c r="G6" s="2" t="e">
        <f>#REF!</f>
        <v>#REF!</v>
      </c>
      <c r="H6" s="2" t="e">
        <f>#REF!</f>
        <v>#REF!</v>
      </c>
      <c r="I6" s="2" t="e">
        <f>#REF!</f>
        <v>#REF!</v>
      </c>
      <c r="J6" s="2" t="e">
        <f>#REF!</f>
        <v>#REF!</v>
      </c>
      <c r="K6" s="2" t="e">
        <f>#REF!</f>
        <v>#REF!</v>
      </c>
      <c r="L6" s="2" t="e">
        <f>#REF!</f>
        <v>#REF!</v>
      </c>
      <c r="M6" s="2" t="e">
        <f>#REF!</f>
        <v>#REF!</v>
      </c>
      <c r="N6" s="2" t="e">
        <f>#REF!</f>
        <v>#REF!</v>
      </c>
      <c r="O6" s="3" t="e">
        <f>#REF!</f>
        <v>#REF!</v>
      </c>
      <c r="P6" s="19" t="e">
        <f>#REF!</f>
        <v>#REF!</v>
      </c>
      <c r="Q6" s="19" t="e">
        <f>#REF!</f>
        <v>#REF!</v>
      </c>
      <c r="R6" s="20" t="e">
        <f>#REF!</f>
        <v>#REF!</v>
      </c>
      <c r="S6" s="20" t="e">
        <f>#REF!</f>
        <v>#REF!</v>
      </c>
      <c r="T6" s="20" t="e">
        <f>#REF!</f>
        <v>#REF!</v>
      </c>
      <c r="U6" s="20" t="e">
        <f>#REF!</f>
        <v>#REF!</v>
      </c>
      <c r="V6" s="20" t="e">
        <f>#REF!</f>
        <v>#REF!</v>
      </c>
      <c r="W6" s="21" t="e">
        <f>#REF!</f>
        <v>#REF!</v>
      </c>
      <c r="X6" s="21" t="e">
        <f>#REF!</f>
        <v>#REF!</v>
      </c>
    </row>
    <row r="7" spans="1:24" ht="15.75" x14ac:dyDescent="0.25">
      <c r="A7" s="38">
        <v>46174</v>
      </c>
      <c r="B7" s="2" t="e">
        <f>#REF!</f>
        <v>#REF!</v>
      </c>
      <c r="C7" s="2" t="e">
        <f>#REF!</f>
        <v>#REF!</v>
      </c>
      <c r="D7" s="2" t="e">
        <f>#REF!</f>
        <v>#REF!</v>
      </c>
      <c r="E7" s="2" t="e">
        <f>#REF!</f>
        <v>#REF!</v>
      </c>
      <c r="F7" s="2" t="e">
        <f>#REF!</f>
        <v>#REF!</v>
      </c>
      <c r="G7" s="2" t="e">
        <f>#REF!</f>
        <v>#REF!</v>
      </c>
      <c r="H7" s="2" t="e">
        <f>#REF!</f>
        <v>#REF!</v>
      </c>
      <c r="I7" s="2" t="e">
        <f>#REF!</f>
        <v>#REF!</v>
      </c>
      <c r="J7" s="2" t="e">
        <f>#REF!</f>
        <v>#REF!</v>
      </c>
      <c r="K7" s="2" t="e">
        <f>#REF!</f>
        <v>#REF!</v>
      </c>
      <c r="L7" s="2" t="e">
        <f>#REF!</f>
        <v>#REF!</v>
      </c>
      <c r="M7" s="2" t="e">
        <f>#REF!</f>
        <v>#REF!</v>
      </c>
      <c r="N7" s="2" t="e">
        <f>#REF!</f>
        <v>#REF!</v>
      </c>
      <c r="O7" s="3" t="e">
        <f>#REF!</f>
        <v>#REF!</v>
      </c>
      <c r="P7" s="19" t="e">
        <f>#REF!</f>
        <v>#REF!</v>
      </c>
      <c r="Q7" s="19" t="e">
        <f>#REF!</f>
        <v>#REF!</v>
      </c>
      <c r="R7" s="20" t="e">
        <f>#REF!</f>
        <v>#REF!</v>
      </c>
      <c r="S7" s="20" t="e">
        <f>#REF!</f>
        <v>#REF!</v>
      </c>
      <c r="T7" s="20" t="e">
        <f>#REF!</f>
        <v>#REF!</v>
      </c>
      <c r="U7" s="20" t="e">
        <f>#REF!</f>
        <v>#REF!</v>
      </c>
      <c r="V7" s="20" t="e">
        <f>#REF!</f>
        <v>#REF!</v>
      </c>
      <c r="W7" s="21" t="e">
        <f>#REF!</f>
        <v>#REF!</v>
      </c>
      <c r="X7" s="21" t="e">
        <f>#REF!</f>
        <v>#REF!</v>
      </c>
    </row>
    <row r="8" spans="1:24" ht="15.75" x14ac:dyDescent="0.25">
      <c r="A8" s="38">
        <v>46204</v>
      </c>
      <c r="B8" s="2" t="e">
        <f>#REF!</f>
        <v>#REF!</v>
      </c>
      <c r="C8" s="2" t="e">
        <f>#REF!</f>
        <v>#REF!</v>
      </c>
      <c r="D8" s="2" t="e">
        <f>#REF!</f>
        <v>#REF!</v>
      </c>
      <c r="E8" s="2" t="e">
        <f>#REF!</f>
        <v>#REF!</v>
      </c>
      <c r="F8" s="2" t="e">
        <f>#REF!</f>
        <v>#REF!</v>
      </c>
      <c r="G8" s="2" t="e">
        <f>#REF!</f>
        <v>#REF!</v>
      </c>
      <c r="H8" s="2" t="e">
        <f>#REF!</f>
        <v>#REF!</v>
      </c>
      <c r="I8" s="2" t="e">
        <f>#REF!</f>
        <v>#REF!</v>
      </c>
      <c r="J8" s="2" t="e">
        <f>#REF!</f>
        <v>#REF!</v>
      </c>
      <c r="K8" s="2" t="e">
        <f>#REF!</f>
        <v>#REF!</v>
      </c>
      <c r="L8" s="2" t="e">
        <f>#REF!</f>
        <v>#REF!</v>
      </c>
      <c r="M8" s="2" t="e">
        <f>#REF!</f>
        <v>#REF!</v>
      </c>
      <c r="N8" s="2" t="e">
        <f>#REF!</f>
        <v>#REF!</v>
      </c>
      <c r="O8" s="3" t="e">
        <f>#REF!</f>
        <v>#REF!</v>
      </c>
      <c r="P8" s="19" t="e">
        <f>#REF!</f>
        <v>#REF!</v>
      </c>
      <c r="Q8" s="19" t="e">
        <f>#REF!</f>
        <v>#REF!</v>
      </c>
      <c r="R8" s="20" t="e">
        <f>#REF!</f>
        <v>#REF!</v>
      </c>
      <c r="S8" s="20" t="e">
        <f>#REF!</f>
        <v>#REF!</v>
      </c>
      <c r="T8" s="20" t="e">
        <f>#REF!</f>
        <v>#REF!</v>
      </c>
      <c r="U8" s="20" t="e">
        <f>#REF!</f>
        <v>#REF!</v>
      </c>
      <c r="V8" s="20" t="e">
        <f>#REF!</f>
        <v>#REF!</v>
      </c>
      <c r="W8" s="21" t="e">
        <f>#REF!</f>
        <v>#REF!</v>
      </c>
      <c r="X8" s="21" t="e">
        <f>#REF!</f>
        <v>#REF!</v>
      </c>
    </row>
    <row r="9" spans="1:24" ht="15.75" x14ac:dyDescent="0.25">
      <c r="A9" s="38">
        <v>46235</v>
      </c>
      <c r="B9" s="2">
        <f>'Aug26'!B35</f>
        <v>10</v>
      </c>
      <c r="C9" s="2">
        <f>'Aug26'!C35</f>
        <v>9.75</v>
      </c>
      <c r="D9" s="2">
        <f>'Aug26'!D35</f>
        <v>8.39</v>
      </c>
      <c r="E9" s="2">
        <f>'Aug26'!E35</f>
        <v>9.75</v>
      </c>
      <c r="F9" s="2">
        <f>'Aug26'!F35</f>
        <v>0</v>
      </c>
      <c r="G9" s="2">
        <f>'Aug26'!G35</f>
        <v>6.3</v>
      </c>
      <c r="H9" s="2">
        <f>'Aug26'!H35</f>
        <v>6.3</v>
      </c>
      <c r="I9" s="2">
        <f>'Aug26'!I35</f>
        <v>9.75</v>
      </c>
      <c r="J9" s="2">
        <f>'Aug26'!J35</f>
        <v>9.75</v>
      </c>
      <c r="K9" s="2">
        <f>'Aug26'!K35</f>
        <v>10</v>
      </c>
      <c r="L9" s="2">
        <f>'Aug26'!L35</f>
        <v>9.75</v>
      </c>
      <c r="M9" s="2">
        <f>'Aug26'!M35</f>
        <v>10</v>
      </c>
      <c r="N9" s="2">
        <f>'Aug26'!N35</f>
        <v>10</v>
      </c>
      <c r="O9" s="3">
        <f>'Aug26'!O35</f>
        <v>109.74</v>
      </c>
      <c r="P9" s="19">
        <f>'Aug26'!P35</f>
        <v>10</v>
      </c>
      <c r="Q9" s="19">
        <f>'Aug26'!Q35</f>
        <v>10</v>
      </c>
      <c r="R9" s="20">
        <f>'Aug26'!R35</f>
        <v>10</v>
      </c>
      <c r="S9" s="20">
        <f>'Aug26'!S35</f>
        <v>10</v>
      </c>
      <c r="T9" s="20">
        <f>'Aug26'!T35</f>
        <v>10</v>
      </c>
      <c r="U9" s="20">
        <f>'Aug26'!U35</f>
        <v>10</v>
      </c>
      <c r="V9" s="20">
        <f>'Aug26'!V35</f>
        <v>10</v>
      </c>
      <c r="W9" s="21">
        <f>'Aug26'!W35</f>
        <v>70</v>
      </c>
      <c r="X9" s="21">
        <f>'Aug26'!X35</f>
        <v>39.739999999999995</v>
      </c>
    </row>
    <row r="10" spans="1:24" ht="15.75" x14ac:dyDescent="0.25">
      <c r="A10" s="38">
        <v>46266</v>
      </c>
      <c r="B10" s="2">
        <f>Sept26!B34</f>
        <v>10</v>
      </c>
      <c r="C10" s="2">
        <f>Sept26!C34</f>
        <v>9.75</v>
      </c>
      <c r="D10" s="2">
        <f>Sept26!D34</f>
        <v>8.39</v>
      </c>
      <c r="E10" s="2">
        <f>Sept26!E34</f>
        <v>9.75</v>
      </c>
      <c r="F10" s="2">
        <f>Sept26!F34</f>
        <v>0</v>
      </c>
      <c r="G10" s="2">
        <f>Sept26!G34</f>
        <v>6.3</v>
      </c>
      <c r="H10" s="2">
        <f>Sept26!H34</f>
        <v>6.3</v>
      </c>
      <c r="I10" s="2">
        <f>Sept26!I34</f>
        <v>9.75</v>
      </c>
      <c r="J10" s="2">
        <f>Sept26!J34</f>
        <v>9.75</v>
      </c>
      <c r="K10" s="2">
        <f>Sept26!K34</f>
        <v>10</v>
      </c>
      <c r="L10" s="2">
        <f>Sept26!L34</f>
        <v>9.75</v>
      </c>
      <c r="M10" s="2">
        <f>Sept26!M34</f>
        <v>10</v>
      </c>
      <c r="N10" s="2">
        <f>Sept26!N34</f>
        <v>10</v>
      </c>
      <c r="O10" s="3">
        <f>Sept26!O34</f>
        <v>109.74</v>
      </c>
      <c r="P10" s="19">
        <f>Sept26!P34</f>
        <v>10</v>
      </c>
      <c r="Q10" s="19">
        <f>Sept26!Q34</f>
        <v>10</v>
      </c>
      <c r="R10" s="20">
        <f>Sept26!R34</f>
        <v>10</v>
      </c>
      <c r="S10" s="20">
        <f>Sept26!S34</f>
        <v>10</v>
      </c>
      <c r="T10" s="20">
        <f>Sept26!T34</f>
        <v>10</v>
      </c>
      <c r="U10" s="20">
        <f>Sept26!U34</f>
        <v>10</v>
      </c>
      <c r="V10" s="20">
        <f>Sept26!V34</f>
        <v>10</v>
      </c>
      <c r="W10" s="21">
        <f>Sept26!W34</f>
        <v>70</v>
      </c>
      <c r="X10" s="21">
        <f>Sept26!X34</f>
        <v>39.739999999999995</v>
      </c>
    </row>
    <row r="11" spans="1:24" ht="15.75" x14ac:dyDescent="0.25">
      <c r="A11" s="38">
        <v>46296</v>
      </c>
      <c r="B11" s="2">
        <f>'Oct26'!B35</f>
        <v>10</v>
      </c>
      <c r="C11" s="2">
        <f>'Oct26'!C35</f>
        <v>9.75</v>
      </c>
      <c r="D11" s="2">
        <f>'Oct26'!D35</f>
        <v>8.39</v>
      </c>
      <c r="E11" s="2">
        <f>'Oct26'!E35</f>
        <v>9.75</v>
      </c>
      <c r="F11" s="2">
        <f>'Oct26'!F35</f>
        <v>0</v>
      </c>
      <c r="G11" s="2">
        <f>'Oct26'!G35</f>
        <v>6.3</v>
      </c>
      <c r="H11" s="2">
        <f>'Oct26'!H35</f>
        <v>6.3</v>
      </c>
      <c r="I11" s="2">
        <f>'Oct26'!I35</f>
        <v>9.75</v>
      </c>
      <c r="J11" s="2">
        <f>'Oct26'!J35</f>
        <v>9.75</v>
      </c>
      <c r="K11" s="2">
        <f>'Oct26'!K35</f>
        <v>10</v>
      </c>
      <c r="L11" s="2">
        <f>'Oct26'!L35</f>
        <v>9.75</v>
      </c>
      <c r="M11" s="2">
        <f>'Oct26'!M35</f>
        <v>10</v>
      </c>
      <c r="N11" s="2">
        <f>'Oct26'!N35</f>
        <v>10</v>
      </c>
      <c r="O11" s="3">
        <f>'Oct26'!O35</f>
        <v>109.74</v>
      </c>
      <c r="P11" s="19">
        <f>'Oct26'!P35</f>
        <v>10</v>
      </c>
      <c r="Q11" s="19">
        <f>'Oct26'!Q35</f>
        <v>10</v>
      </c>
      <c r="R11" s="20">
        <f>'Oct26'!R35</f>
        <v>10</v>
      </c>
      <c r="S11" s="20">
        <f>'Oct26'!S35</f>
        <v>10</v>
      </c>
      <c r="T11" s="20">
        <f>'Oct26'!T35</f>
        <v>10</v>
      </c>
      <c r="U11" s="20">
        <f>'Oct26'!U35</f>
        <v>10</v>
      </c>
      <c r="V11" s="20">
        <f>'Oct26'!V35</f>
        <v>10</v>
      </c>
      <c r="W11" s="21">
        <f>'Oct26'!W35</f>
        <v>70</v>
      </c>
      <c r="X11" s="21">
        <f>'Oct26'!X35</f>
        <v>39.739999999999995</v>
      </c>
    </row>
    <row r="12" spans="1:24" ht="15.75" x14ac:dyDescent="0.25">
      <c r="A12" s="38">
        <v>46327</v>
      </c>
      <c r="B12" s="2">
        <f>'Nov25'!B34</f>
        <v>10</v>
      </c>
      <c r="C12" s="2">
        <f>'Nov25'!C34</f>
        <v>9.75</v>
      </c>
      <c r="D12" s="2">
        <f>'Nov25'!D34</f>
        <v>8.39</v>
      </c>
      <c r="E12" s="2">
        <f>'Nov25'!E34</f>
        <v>9.75</v>
      </c>
      <c r="F12" s="2">
        <f>'Nov25'!F34</f>
        <v>0</v>
      </c>
      <c r="G12" s="2">
        <f>'Nov25'!G34</f>
        <v>6.3</v>
      </c>
      <c r="H12" s="2">
        <f>'Nov25'!H34</f>
        <v>6.3</v>
      </c>
      <c r="I12" s="2">
        <f>'Nov25'!I34</f>
        <v>9.75</v>
      </c>
      <c r="J12" s="2">
        <f>'Nov25'!J34</f>
        <v>9.75</v>
      </c>
      <c r="K12" s="2">
        <f>'Nov25'!K34</f>
        <v>10</v>
      </c>
      <c r="L12" s="2">
        <f>'Nov25'!L34</f>
        <v>9.75</v>
      </c>
      <c r="M12" s="2">
        <f>'Nov25'!M34</f>
        <v>10</v>
      </c>
      <c r="N12" s="2">
        <f>'Nov25'!N34</f>
        <v>10</v>
      </c>
      <c r="O12" s="3">
        <f>'Nov25'!O34</f>
        <v>109.74</v>
      </c>
      <c r="P12" s="19">
        <f>'Nov25'!P34</f>
        <v>10</v>
      </c>
      <c r="Q12" s="19">
        <f>'Nov25'!Q34</f>
        <v>10</v>
      </c>
      <c r="R12" s="20">
        <f>'Nov25'!R34</f>
        <v>10</v>
      </c>
      <c r="S12" s="20">
        <f>'Nov25'!S34</f>
        <v>10</v>
      </c>
      <c r="T12" s="20">
        <f>'Nov25'!T34</f>
        <v>10</v>
      </c>
      <c r="U12" s="20">
        <f>'Nov25'!U34</f>
        <v>10</v>
      </c>
      <c r="V12" s="20">
        <f>'Nov25'!V34</f>
        <v>10</v>
      </c>
      <c r="W12" s="21">
        <f>'Nov25'!W34</f>
        <v>70</v>
      </c>
      <c r="X12" s="21">
        <f>'Nov25'!X34</f>
        <v>39.739999999999995</v>
      </c>
    </row>
    <row r="13" spans="1:24" ht="15.75" x14ac:dyDescent="0.25">
      <c r="A13" s="38">
        <v>46357</v>
      </c>
      <c r="B13" s="2">
        <f>'Dec26'!B35</f>
        <v>10</v>
      </c>
      <c r="C13" s="2">
        <f>'Dec26'!C35</f>
        <v>9.75</v>
      </c>
      <c r="D13" s="2">
        <f>'Dec26'!D35</f>
        <v>8.39</v>
      </c>
      <c r="E13" s="2">
        <f>'Dec26'!E35</f>
        <v>9.75</v>
      </c>
      <c r="F13" s="2">
        <f>'Dec26'!F35</f>
        <v>0</v>
      </c>
      <c r="G13" s="2">
        <f>'Dec26'!G35</f>
        <v>6.3</v>
      </c>
      <c r="H13" s="2">
        <f>'Dec26'!H35</f>
        <v>6.3</v>
      </c>
      <c r="I13" s="2">
        <f>'Dec26'!I35</f>
        <v>9.75</v>
      </c>
      <c r="J13" s="2">
        <f>'Dec26'!J35</f>
        <v>9.75</v>
      </c>
      <c r="K13" s="2">
        <f>'Dec26'!K35</f>
        <v>10</v>
      </c>
      <c r="L13" s="2">
        <f>'Dec26'!L35</f>
        <v>9.75</v>
      </c>
      <c r="M13" s="2">
        <f>'Dec26'!M35</f>
        <v>10</v>
      </c>
      <c r="N13" s="2">
        <f>'Dec26'!N35</f>
        <v>10</v>
      </c>
      <c r="O13" s="3">
        <f>'Dec26'!O35</f>
        <v>109.74</v>
      </c>
      <c r="P13" s="19">
        <f>'Dec26'!P35</f>
        <v>10</v>
      </c>
      <c r="Q13" s="19">
        <f>'Dec26'!Q35</f>
        <v>10</v>
      </c>
      <c r="R13" s="20">
        <f>'Dec26'!R35</f>
        <v>10</v>
      </c>
      <c r="S13" s="20">
        <f>'Dec26'!S35</f>
        <v>10</v>
      </c>
      <c r="T13" s="20">
        <f>'Dec26'!T35</f>
        <v>10</v>
      </c>
      <c r="U13" s="20">
        <f>'Dec26'!U35</f>
        <v>10</v>
      </c>
      <c r="V13" s="20">
        <f>'Dec26'!V35</f>
        <v>10</v>
      </c>
      <c r="W13" s="21">
        <f>'Dec26'!W35</f>
        <v>70</v>
      </c>
      <c r="X13" s="21">
        <f>'Dec26'!X35</f>
        <v>39.739999999999995</v>
      </c>
    </row>
    <row r="15" spans="1:24" x14ac:dyDescent="0.25">
      <c r="A15" t="s">
        <v>25</v>
      </c>
      <c r="B15" s="4" t="e">
        <f>SUM(B2:B13)</f>
        <v>#REF!</v>
      </c>
      <c r="C15" s="4" t="e">
        <f t="shared" ref="C15:X15" si="0">SUM(C2:C13)</f>
        <v>#REF!</v>
      </c>
      <c r="D15" s="4" t="e">
        <f t="shared" si="0"/>
        <v>#REF!</v>
      </c>
      <c r="E15" s="4" t="e">
        <f t="shared" si="0"/>
        <v>#REF!</v>
      </c>
      <c r="F15" s="4" t="e">
        <f t="shared" si="0"/>
        <v>#REF!</v>
      </c>
      <c r="G15" s="4" t="e">
        <f t="shared" si="0"/>
        <v>#REF!</v>
      </c>
      <c r="H15" s="4" t="e">
        <f t="shared" si="0"/>
        <v>#REF!</v>
      </c>
      <c r="I15" s="4" t="e">
        <f t="shared" si="0"/>
        <v>#REF!</v>
      </c>
      <c r="J15" s="4" t="e">
        <f t="shared" si="0"/>
        <v>#REF!</v>
      </c>
      <c r="K15" s="4" t="e">
        <f t="shared" si="0"/>
        <v>#REF!</v>
      </c>
      <c r="L15" s="4" t="e">
        <f t="shared" si="0"/>
        <v>#REF!</v>
      </c>
      <c r="M15" s="4" t="e">
        <f t="shared" si="0"/>
        <v>#REF!</v>
      </c>
      <c r="N15" s="4" t="e">
        <f t="shared" si="0"/>
        <v>#REF!</v>
      </c>
      <c r="O15" s="4" t="e">
        <f t="shared" si="0"/>
        <v>#REF!</v>
      </c>
      <c r="P15" s="4" t="e">
        <f t="shared" si="0"/>
        <v>#REF!</v>
      </c>
      <c r="Q15" s="4" t="e">
        <f t="shared" si="0"/>
        <v>#REF!</v>
      </c>
      <c r="R15" s="4" t="e">
        <f t="shared" si="0"/>
        <v>#REF!</v>
      </c>
      <c r="S15" s="4" t="e">
        <f t="shared" si="0"/>
        <v>#REF!</v>
      </c>
      <c r="T15" s="4" t="e">
        <f t="shared" si="0"/>
        <v>#REF!</v>
      </c>
      <c r="U15" s="4" t="e">
        <f t="shared" si="0"/>
        <v>#REF!</v>
      </c>
      <c r="V15" s="4" t="e">
        <f t="shared" si="0"/>
        <v>#REF!</v>
      </c>
      <c r="W15" s="4" t="e">
        <f t="shared" si="0"/>
        <v>#REF!</v>
      </c>
      <c r="X15" s="4" t="e">
        <f t="shared" si="0"/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July26</vt:lpstr>
      <vt:lpstr>June26</vt:lpstr>
      <vt:lpstr>May26</vt:lpstr>
      <vt:lpstr>Apr26</vt:lpstr>
      <vt:lpstr>Mar26</vt:lpstr>
      <vt:lpstr>Feb26</vt:lpstr>
      <vt:lpstr>Jan26</vt:lpstr>
      <vt:lpstr>Aug26</vt:lpstr>
      <vt:lpstr>Sept26</vt:lpstr>
      <vt:lpstr>Oct26</vt:lpstr>
      <vt:lpstr>Nov25</vt:lpstr>
      <vt:lpstr>Dec26</vt:lpstr>
      <vt:lpstr>Master</vt:lpstr>
      <vt:lpstr>Yearly-26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Ashok Moori</cp:lastModifiedBy>
  <dcterms:created xsi:type="dcterms:W3CDTF">2026-03-31T02:47:22Z</dcterms:created>
  <dcterms:modified xsi:type="dcterms:W3CDTF">2026-08-02T15:59:36Z</dcterms:modified>
</cp:coreProperties>
</file>