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720" windowHeight="8490"/>
  </bookViews>
  <sheets>
    <sheet name="Current Projects" sheetId="1" r:id="rId1"/>
    <sheet name="Closed Projects " sheetId="4" r:id="rId2"/>
    <sheet name="NAS Migrations Q3 2013" sheetId="6" r:id="rId3"/>
    <sheet name="NAS Migrations Q4 2013" sheetId="7" r:id="rId4"/>
    <sheet name="Replicated Hosts on Multiple Ar" sheetId="5" r:id="rId5"/>
  </sheets>
  <externalReferences>
    <externalReference r:id="rId6"/>
  </externalReferences>
  <definedNames>
    <definedName name="_xlnm._FilterDatabase" localSheetId="2" hidden="1">'NAS Migrations Q3 2013'!$A$3:$AH$380</definedName>
    <definedName name="_xlnm._FilterDatabase" localSheetId="3" hidden="1">'NAS Migrations Q4 2013'!$A$3:$AH$380</definedName>
  </definedNames>
  <calcPr calcId="145621" concurrentCalc="0"/>
</workbook>
</file>

<file path=xl/calcChain.xml><?xml version="1.0" encoding="utf-8"?>
<calcChain xmlns="http://schemas.openxmlformats.org/spreadsheetml/2006/main">
  <c r="H4" i="7" l="1"/>
  <c r="I4" i="7"/>
  <c r="J4" i="7"/>
  <c r="N4" i="7"/>
  <c r="V4" i="7"/>
  <c r="W4" i="7"/>
  <c r="X5" i="7"/>
  <c r="X7" i="7"/>
  <c r="X9" i="7"/>
  <c r="X13" i="7"/>
  <c r="X15" i="7"/>
  <c r="X17" i="7"/>
  <c r="X19" i="7"/>
  <c r="X21" i="7"/>
  <c r="X119" i="7"/>
  <c r="X121" i="7"/>
  <c r="X192" i="7"/>
  <c r="X202" i="7"/>
  <c r="X204" i="7"/>
  <c r="X206" i="7"/>
  <c r="X210" i="7"/>
  <c r="X216" i="7"/>
  <c r="X218" i="7"/>
  <c r="X220" i="7"/>
  <c r="X222" i="7"/>
  <c r="X226" i="7"/>
  <c r="X279" i="7"/>
  <c r="X281" i="7"/>
  <c r="X283" i="7"/>
  <c r="X318" i="7"/>
  <c r="X324" i="7"/>
  <c r="Y4" i="7"/>
  <c r="Z4" i="7"/>
  <c r="AA4" i="7"/>
  <c r="AB4" i="7"/>
  <c r="AC4" i="7"/>
  <c r="AH4" i="7"/>
  <c r="H5" i="7"/>
  <c r="I5" i="7"/>
  <c r="J5" i="7"/>
  <c r="V5" i="7"/>
  <c r="W5" i="7"/>
  <c r="Y5" i="7"/>
  <c r="Z5" i="7"/>
  <c r="AA5" i="7"/>
  <c r="AB5" i="7"/>
  <c r="AC5" i="7"/>
  <c r="AH5" i="7"/>
  <c r="H6" i="7"/>
  <c r="I6" i="7"/>
  <c r="J6" i="7"/>
  <c r="N6" i="7"/>
  <c r="V6" i="7"/>
  <c r="W6" i="7"/>
  <c r="Y6" i="7"/>
  <c r="Z6" i="7"/>
  <c r="AA6" i="7"/>
  <c r="AB6" i="7"/>
  <c r="AC6" i="7"/>
  <c r="AH6" i="7"/>
  <c r="H7" i="7"/>
  <c r="I7" i="7"/>
  <c r="J7" i="7"/>
  <c r="V7" i="7"/>
  <c r="W7" i="7"/>
  <c r="Y7" i="7"/>
  <c r="Z7" i="7"/>
  <c r="AA7" i="7"/>
  <c r="AB7" i="7"/>
  <c r="AC7" i="7"/>
  <c r="AH7" i="7"/>
  <c r="H8" i="7"/>
  <c r="I8" i="7"/>
  <c r="J8" i="7"/>
  <c r="N8" i="7"/>
  <c r="V8" i="7"/>
  <c r="W8" i="7"/>
  <c r="Y8" i="7"/>
  <c r="Z8" i="7"/>
  <c r="AA8" i="7"/>
  <c r="AB8" i="7"/>
  <c r="AC8" i="7"/>
  <c r="AH8" i="7"/>
  <c r="H9" i="7"/>
  <c r="I9" i="7"/>
  <c r="J9" i="7"/>
  <c r="V9" i="7"/>
  <c r="W9" i="7"/>
  <c r="Y9" i="7"/>
  <c r="Z9" i="7"/>
  <c r="AA9" i="7"/>
  <c r="AB9" i="7"/>
  <c r="AC9" i="7"/>
  <c r="AH9" i="7"/>
  <c r="H10" i="7"/>
  <c r="I10" i="7"/>
  <c r="J10" i="7"/>
  <c r="N10" i="7"/>
  <c r="V10" i="7"/>
  <c r="W10" i="7"/>
  <c r="Y10" i="7"/>
  <c r="Z10" i="7"/>
  <c r="AA10" i="7"/>
  <c r="AB10" i="7"/>
  <c r="AC10" i="7"/>
  <c r="AH10" i="7"/>
  <c r="H11" i="7"/>
  <c r="I11" i="7"/>
  <c r="J11" i="7"/>
  <c r="V11" i="7"/>
  <c r="W11" i="7"/>
  <c r="Y11" i="7"/>
  <c r="Z11" i="7"/>
  <c r="AA11" i="7"/>
  <c r="AB11" i="7"/>
  <c r="AC11" i="7"/>
  <c r="AH11" i="7"/>
  <c r="H12" i="7"/>
  <c r="I12" i="7"/>
  <c r="J12" i="7"/>
  <c r="N12" i="7"/>
  <c r="V12" i="7"/>
  <c r="W12" i="7"/>
  <c r="Y12" i="7"/>
  <c r="Z12" i="7"/>
  <c r="AA12" i="7"/>
  <c r="AB12" i="7"/>
  <c r="AC12" i="7"/>
  <c r="AH12" i="7"/>
  <c r="H13" i="7"/>
  <c r="I13" i="7"/>
  <c r="J13" i="7"/>
  <c r="V13" i="7"/>
  <c r="W13" i="7"/>
  <c r="Y13" i="7"/>
  <c r="Z13" i="7"/>
  <c r="AA13" i="7"/>
  <c r="AB13" i="7"/>
  <c r="AC13" i="7"/>
  <c r="AH13" i="7"/>
  <c r="H14" i="7"/>
  <c r="I14" i="7"/>
  <c r="J14" i="7"/>
  <c r="N14" i="7"/>
  <c r="V14" i="7"/>
  <c r="W14" i="7"/>
  <c r="Y14" i="7"/>
  <c r="Z14" i="7"/>
  <c r="AA14" i="7"/>
  <c r="AB14" i="7"/>
  <c r="AC14" i="7"/>
  <c r="AH14" i="7"/>
  <c r="H15" i="7"/>
  <c r="I15" i="7"/>
  <c r="J15" i="7"/>
  <c r="V15" i="7"/>
  <c r="W15" i="7"/>
  <c r="Y15" i="7"/>
  <c r="Z15" i="7"/>
  <c r="AA15" i="7"/>
  <c r="AB15" i="7"/>
  <c r="AC15" i="7"/>
  <c r="AH15" i="7"/>
  <c r="H16" i="7"/>
  <c r="I16" i="7"/>
  <c r="J16" i="7"/>
  <c r="N16" i="7"/>
  <c r="V16" i="7"/>
  <c r="W16" i="7"/>
  <c r="Y16" i="7"/>
  <c r="Z16" i="7"/>
  <c r="AA16" i="7"/>
  <c r="AB16" i="7"/>
  <c r="AC16" i="7"/>
  <c r="AH16" i="7"/>
  <c r="H17" i="7"/>
  <c r="I17" i="7"/>
  <c r="J17" i="7"/>
  <c r="V17" i="7"/>
  <c r="W17" i="7"/>
  <c r="Y17" i="7"/>
  <c r="Z17" i="7"/>
  <c r="AA17" i="7"/>
  <c r="AB17" i="7"/>
  <c r="AC17" i="7"/>
  <c r="AH17" i="7"/>
  <c r="H18" i="7"/>
  <c r="N18" i="7"/>
  <c r="V18" i="7"/>
  <c r="W18" i="7"/>
  <c r="AA18" i="7"/>
  <c r="AB18" i="7"/>
  <c r="AC18" i="7"/>
  <c r="H19" i="7"/>
  <c r="V19" i="7"/>
  <c r="W19" i="7"/>
  <c r="AA19" i="7"/>
  <c r="AB19" i="7"/>
  <c r="AC19" i="7"/>
  <c r="H20" i="7"/>
  <c r="N20" i="7"/>
  <c r="V20" i="7"/>
  <c r="W20" i="7"/>
  <c r="AA20" i="7"/>
  <c r="AB20" i="7"/>
  <c r="AC20" i="7"/>
  <c r="H21" i="7"/>
  <c r="V21" i="7"/>
  <c r="W21" i="7"/>
  <c r="AA21" i="7"/>
  <c r="AB21" i="7"/>
  <c r="AC21" i="7"/>
  <c r="H22" i="7"/>
  <c r="N22" i="7"/>
  <c r="V22" i="7"/>
  <c r="W22" i="7"/>
  <c r="AB22" i="7"/>
  <c r="AC22" i="7"/>
  <c r="H23" i="7"/>
  <c r="V23" i="7"/>
  <c r="W23" i="7"/>
  <c r="AB23" i="7"/>
  <c r="AC23" i="7"/>
  <c r="H24" i="7"/>
  <c r="N24" i="7"/>
  <c r="V24" i="7"/>
  <c r="W24" i="7"/>
  <c r="AB24" i="7"/>
  <c r="AC24" i="7"/>
  <c r="H25" i="7"/>
  <c r="V25" i="7"/>
  <c r="W25" i="7"/>
  <c r="AB25" i="7"/>
  <c r="AC25" i="7"/>
  <c r="H26" i="7"/>
  <c r="N26" i="7"/>
  <c r="V26" i="7"/>
  <c r="W26" i="7"/>
  <c r="AB26" i="7"/>
  <c r="AC26" i="7"/>
  <c r="H27" i="7"/>
  <c r="V27" i="7"/>
  <c r="W27" i="7"/>
  <c r="AB27" i="7"/>
  <c r="AC27" i="7"/>
  <c r="H28" i="7"/>
  <c r="N28" i="7"/>
  <c r="V28" i="7"/>
  <c r="W28" i="7"/>
  <c r="AB28" i="7"/>
  <c r="AC28" i="7"/>
  <c r="H29" i="7"/>
  <c r="V29" i="7"/>
  <c r="W29" i="7"/>
  <c r="AB29" i="7"/>
  <c r="AC29" i="7"/>
  <c r="H30" i="7"/>
  <c r="N30" i="7"/>
  <c r="V30" i="7"/>
  <c r="W30" i="7"/>
  <c r="AB30" i="7"/>
  <c r="AC30" i="7"/>
  <c r="H31" i="7"/>
  <c r="V31" i="7"/>
  <c r="W31" i="7"/>
  <c r="AB31" i="7"/>
  <c r="AC31" i="7"/>
  <c r="H32" i="7"/>
  <c r="N32" i="7"/>
  <c r="V32" i="7"/>
  <c r="W32" i="7"/>
  <c r="AB32" i="7"/>
  <c r="AC32" i="7"/>
  <c r="H33" i="7"/>
  <c r="V33" i="7"/>
  <c r="W33" i="7"/>
  <c r="AB33" i="7"/>
  <c r="AC33" i="7"/>
  <c r="H34" i="7"/>
  <c r="N34" i="7"/>
  <c r="V34" i="7"/>
  <c r="W34" i="7"/>
  <c r="AB34" i="7"/>
  <c r="AC34" i="7"/>
  <c r="H35" i="7"/>
  <c r="V35" i="7"/>
  <c r="W35" i="7"/>
  <c r="AB35" i="7"/>
  <c r="AC35" i="7"/>
  <c r="H36" i="7"/>
  <c r="N36" i="7"/>
  <c r="V36" i="7"/>
  <c r="W36" i="7"/>
  <c r="AB36" i="7"/>
  <c r="AC36" i="7"/>
  <c r="H37" i="7"/>
  <c r="V37" i="7"/>
  <c r="W37" i="7"/>
  <c r="AB37" i="7"/>
  <c r="AC37" i="7"/>
  <c r="H38" i="7"/>
  <c r="N38" i="7"/>
  <c r="V38" i="7"/>
  <c r="W38" i="7"/>
  <c r="AB38" i="7"/>
  <c r="AC38" i="7"/>
  <c r="H39" i="7"/>
  <c r="V39" i="7"/>
  <c r="W39" i="7"/>
  <c r="AB39" i="7"/>
  <c r="AC39" i="7"/>
  <c r="H40" i="7"/>
  <c r="N40" i="7"/>
  <c r="V40" i="7"/>
  <c r="W40" i="7"/>
  <c r="AB40" i="7"/>
  <c r="AC40" i="7"/>
  <c r="H41" i="7"/>
  <c r="V41" i="7"/>
  <c r="W41" i="7"/>
  <c r="AB41" i="7"/>
  <c r="AC41" i="7"/>
  <c r="H42" i="7"/>
  <c r="N42" i="7"/>
  <c r="V42" i="7"/>
  <c r="W42" i="7"/>
  <c r="AB42" i="7"/>
  <c r="AC42" i="7"/>
  <c r="H43" i="7"/>
  <c r="V43" i="7"/>
  <c r="W43" i="7"/>
  <c r="AB43" i="7"/>
  <c r="AC43" i="7"/>
  <c r="H44" i="7"/>
  <c r="N44" i="7"/>
  <c r="V44" i="7"/>
  <c r="W44" i="7"/>
  <c r="AB44" i="7"/>
  <c r="AC44" i="7"/>
  <c r="H45" i="7"/>
  <c r="V45" i="7"/>
  <c r="W45" i="7"/>
  <c r="AB45" i="7"/>
  <c r="AC45" i="7"/>
  <c r="H46" i="7"/>
  <c r="N46" i="7"/>
  <c r="V46" i="7"/>
  <c r="W46" i="7"/>
  <c r="AB46" i="7"/>
  <c r="AC46" i="7"/>
  <c r="H47" i="7"/>
  <c r="V47" i="7"/>
  <c r="W47" i="7"/>
  <c r="AB47" i="7"/>
  <c r="AC47" i="7"/>
  <c r="H48" i="7"/>
  <c r="N48" i="7"/>
  <c r="V48" i="7"/>
  <c r="AC48" i="7"/>
  <c r="AH48" i="7"/>
  <c r="H49" i="7"/>
  <c r="V49" i="7"/>
  <c r="AC49" i="7"/>
  <c r="AH49" i="7"/>
  <c r="H50" i="7"/>
  <c r="N50" i="7"/>
  <c r="V50" i="7"/>
  <c r="AC50" i="7"/>
  <c r="AH50" i="7"/>
  <c r="H51" i="7"/>
  <c r="V51" i="7"/>
  <c r="AC51" i="7"/>
  <c r="AH51" i="7"/>
  <c r="H52" i="7"/>
  <c r="V52" i="7"/>
  <c r="AC52" i="7"/>
  <c r="AH52" i="7"/>
  <c r="H53" i="7"/>
  <c r="V53" i="7"/>
  <c r="AC53" i="7"/>
  <c r="AH53" i="7"/>
  <c r="H54" i="7"/>
  <c r="V54" i="7"/>
  <c r="AC54" i="7"/>
  <c r="AH54" i="7"/>
  <c r="H55" i="7"/>
  <c r="V55" i="7"/>
  <c r="AC55" i="7"/>
  <c r="AH55" i="7"/>
  <c r="H56" i="7"/>
  <c r="V56" i="7"/>
  <c r="AC56" i="7"/>
  <c r="AH56" i="7"/>
  <c r="H57" i="7"/>
  <c r="V57" i="7"/>
  <c r="AC57" i="7"/>
  <c r="AH57" i="7"/>
  <c r="H58" i="7"/>
  <c r="N58" i="7"/>
  <c r="V58" i="7"/>
  <c r="AC58" i="7"/>
  <c r="AH58" i="7"/>
  <c r="H59" i="7"/>
  <c r="V59" i="7"/>
  <c r="AC59" i="7"/>
  <c r="AH59" i="7"/>
  <c r="H60" i="7"/>
  <c r="N60" i="7"/>
  <c r="V60" i="7"/>
  <c r="AC60" i="7"/>
  <c r="AH60" i="7"/>
  <c r="H61" i="7"/>
  <c r="V61" i="7"/>
  <c r="AC61" i="7"/>
  <c r="AH61" i="7"/>
  <c r="H62" i="7"/>
  <c r="N62" i="7"/>
  <c r="V62" i="7"/>
  <c r="AC62" i="7"/>
  <c r="AH62" i="7"/>
  <c r="H63" i="7"/>
  <c r="V63" i="7"/>
  <c r="AC63" i="7"/>
  <c r="AH63" i="7"/>
  <c r="H64" i="7"/>
  <c r="N64" i="7"/>
  <c r="V64" i="7"/>
  <c r="AC64" i="7"/>
  <c r="AH64" i="7"/>
  <c r="H65" i="7"/>
  <c r="V65" i="7"/>
  <c r="AC65" i="7"/>
  <c r="AH65" i="7"/>
  <c r="H66" i="7"/>
  <c r="N66" i="7"/>
  <c r="V66" i="7"/>
  <c r="AC66" i="7"/>
  <c r="AH66" i="7"/>
  <c r="H67" i="7"/>
  <c r="V67" i="7"/>
  <c r="AC67" i="7"/>
  <c r="AH67" i="7"/>
  <c r="H68" i="7"/>
  <c r="N68" i="7"/>
  <c r="V68" i="7"/>
  <c r="AC68" i="7"/>
  <c r="AH68" i="7"/>
  <c r="H69" i="7"/>
  <c r="V69" i="7"/>
  <c r="AC69" i="7"/>
  <c r="AH69" i="7"/>
  <c r="H70" i="7"/>
  <c r="V70" i="7"/>
  <c r="AC70" i="7"/>
  <c r="AH70" i="7"/>
  <c r="H71" i="7"/>
  <c r="V71" i="7"/>
  <c r="AC71" i="7"/>
  <c r="AH71" i="7"/>
  <c r="H72" i="7"/>
  <c r="V72" i="7"/>
  <c r="AC72" i="7"/>
  <c r="AH72" i="7"/>
  <c r="H73" i="7"/>
  <c r="V73" i="7"/>
  <c r="AC73" i="7"/>
  <c r="AH73" i="7"/>
  <c r="H74" i="7"/>
  <c r="N74" i="7"/>
  <c r="V74" i="7"/>
  <c r="AC74" i="7"/>
  <c r="AH74" i="7"/>
  <c r="H75" i="7"/>
  <c r="V75" i="7"/>
  <c r="AC75" i="7"/>
  <c r="AH75" i="7"/>
  <c r="H76" i="7"/>
  <c r="N76" i="7"/>
  <c r="V76" i="7"/>
  <c r="AC76" i="7"/>
  <c r="AH76" i="7"/>
  <c r="H77" i="7"/>
  <c r="V77" i="7"/>
  <c r="AC77" i="7"/>
  <c r="AH77" i="7"/>
  <c r="H78" i="7"/>
  <c r="N78" i="7"/>
  <c r="V78" i="7"/>
  <c r="AC78" i="7"/>
  <c r="AH78" i="7"/>
  <c r="H79" i="7"/>
  <c r="V79" i="7"/>
  <c r="AC79" i="7"/>
  <c r="AH79" i="7"/>
  <c r="H80" i="7"/>
  <c r="N80" i="7"/>
  <c r="V80" i="7"/>
  <c r="AC80" i="7"/>
  <c r="AH80" i="7"/>
  <c r="H81" i="7"/>
  <c r="V81" i="7"/>
  <c r="AC81" i="7"/>
  <c r="AH81" i="7"/>
  <c r="H82" i="7"/>
  <c r="N82" i="7"/>
  <c r="V82" i="7"/>
  <c r="AC82" i="7"/>
  <c r="AH82" i="7"/>
  <c r="H83" i="7"/>
  <c r="V83" i="7"/>
  <c r="AC83" i="7"/>
  <c r="AH83" i="7"/>
  <c r="H84" i="7"/>
  <c r="N84" i="7"/>
  <c r="V84" i="7"/>
  <c r="AC84" i="7"/>
  <c r="AH84" i="7"/>
  <c r="H85" i="7"/>
  <c r="V85" i="7"/>
  <c r="AC85" i="7"/>
  <c r="AH85" i="7"/>
  <c r="H86" i="7"/>
  <c r="N86" i="7"/>
  <c r="V86" i="7"/>
  <c r="AC86" i="7"/>
  <c r="AH86" i="7"/>
  <c r="H87" i="7"/>
  <c r="V87" i="7"/>
  <c r="AC87" i="7"/>
  <c r="AH87" i="7"/>
  <c r="H88" i="7"/>
  <c r="N88" i="7"/>
  <c r="V88" i="7"/>
  <c r="AC88" i="7"/>
  <c r="AH88" i="7"/>
  <c r="H89" i="7"/>
  <c r="N89" i="7"/>
  <c r="V89" i="7"/>
  <c r="AC89" i="7"/>
  <c r="AH89" i="7"/>
  <c r="H90" i="7"/>
  <c r="V90" i="7"/>
  <c r="AC90" i="7"/>
  <c r="AH90" i="7"/>
  <c r="H91" i="7"/>
  <c r="N91" i="7"/>
  <c r="V91" i="7"/>
  <c r="AC91" i="7"/>
  <c r="AH91" i="7"/>
  <c r="H92" i="7"/>
  <c r="V92" i="7"/>
  <c r="AC92" i="7"/>
  <c r="AH92" i="7"/>
  <c r="H93" i="7"/>
  <c r="N93" i="7"/>
  <c r="V93" i="7"/>
  <c r="AC93" i="7"/>
  <c r="AH93" i="7"/>
  <c r="H94" i="7"/>
  <c r="V94" i="7"/>
  <c r="AC94" i="7"/>
  <c r="AH94" i="7"/>
  <c r="H95" i="7"/>
  <c r="N95" i="7"/>
  <c r="V95" i="7"/>
  <c r="AC95" i="7"/>
  <c r="AH95" i="7"/>
  <c r="H96" i="7"/>
  <c r="V96" i="7"/>
  <c r="AC96" i="7"/>
  <c r="AH96" i="7"/>
  <c r="H97" i="7"/>
  <c r="N97" i="7"/>
  <c r="V97" i="7"/>
  <c r="AC97" i="7"/>
  <c r="AH97" i="7"/>
  <c r="H98" i="7"/>
  <c r="V98" i="7"/>
  <c r="AC98" i="7"/>
  <c r="AH98" i="7"/>
  <c r="H99" i="7"/>
  <c r="N99" i="7"/>
  <c r="V99" i="7"/>
  <c r="AC99" i="7"/>
  <c r="AH99" i="7"/>
  <c r="H100" i="7"/>
  <c r="V100" i="7"/>
  <c r="AC100" i="7"/>
  <c r="AH100" i="7"/>
  <c r="H101" i="7"/>
  <c r="N101" i="7"/>
  <c r="V101" i="7"/>
  <c r="AC101" i="7"/>
  <c r="AH101" i="7"/>
  <c r="H102" i="7"/>
  <c r="V102" i="7"/>
  <c r="AC102" i="7"/>
  <c r="AH102" i="7"/>
  <c r="H103" i="7"/>
  <c r="N103" i="7"/>
  <c r="V103" i="7"/>
  <c r="AC103" i="7"/>
  <c r="AH103" i="7"/>
  <c r="H104" i="7"/>
  <c r="V104" i="7"/>
  <c r="AC104" i="7"/>
  <c r="AH104" i="7"/>
  <c r="H105" i="7"/>
  <c r="V105" i="7"/>
  <c r="AC105" i="7"/>
  <c r="AH105" i="7"/>
  <c r="H106" i="7"/>
  <c r="V106" i="7"/>
  <c r="AC106" i="7"/>
  <c r="AH106" i="7"/>
  <c r="H107" i="7"/>
  <c r="V107" i="7"/>
  <c r="AC107" i="7"/>
  <c r="AH107" i="7"/>
  <c r="H108" i="7"/>
  <c r="V108" i="7"/>
  <c r="AC108" i="7"/>
  <c r="AH108" i="7"/>
  <c r="H109" i="7"/>
  <c r="N109" i="7"/>
  <c r="V109" i="7"/>
  <c r="AC109" i="7"/>
  <c r="AH109" i="7"/>
  <c r="H110" i="7"/>
  <c r="N110" i="7"/>
  <c r="V110" i="7"/>
  <c r="AC110" i="7"/>
  <c r="AH110" i="7"/>
  <c r="H111" i="7"/>
  <c r="V111" i="7"/>
  <c r="AC111" i="7"/>
  <c r="AH111" i="7"/>
  <c r="H112" i="7"/>
  <c r="N112" i="7"/>
  <c r="V112" i="7"/>
  <c r="AC112" i="7"/>
  <c r="AH112" i="7"/>
  <c r="H113" i="7"/>
  <c r="V113" i="7"/>
  <c r="AC113" i="7"/>
  <c r="AH113" i="7"/>
  <c r="H114" i="7"/>
  <c r="N114" i="7"/>
  <c r="V114" i="7"/>
  <c r="AC114" i="7"/>
  <c r="AH114" i="7"/>
  <c r="H115" i="7"/>
  <c r="V115" i="7"/>
  <c r="AC115" i="7"/>
  <c r="AH115" i="7"/>
  <c r="H116" i="7"/>
  <c r="N116" i="7"/>
  <c r="V116" i="7"/>
  <c r="AC116" i="7"/>
  <c r="AH116" i="7"/>
  <c r="H117" i="7"/>
  <c r="V117" i="7"/>
  <c r="AC117" i="7"/>
  <c r="AH117" i="7"/>
  <c r="H118" i="7"/>
  <c r="I118" i="7"/>
  <c r="J118" i="7"/>
  <c r="N118" i="7"/>
  <c r="V118" i="7"/>
  <c r="W118" i="7"/>
  <c r="Y118" i="7"/>
  <c r="Z118" i="7"/>
  <c r="AA118" i="7"/>
  <c r="AB118" i="7"/>
  <c r="AC118" i="7"/>
  <c r="AH118" i="7"/>
  <c r="H119" i="7"/>
  <c r="I119" i="7"/>
  <c r="J119" i="7"/>
  <c r="V119" i="7"/>
  <c r="W119" i="7"/>
  <c r="Y119" i="7"/>
  <c r="Z119" i="7"/>
  <c r="AA119" i="7"/>
  <c r="AB119" i="7"/>
  <c r="AC119" i="7"/>
  <c r="AH119" i="7"/>
  <c r="H120" i="7"/>
  <c r="H121" i="7"/>
  <c r="I121" i="7"/>
  <c r="I120" i="7"/>
  <c r="J120" i="7"/>
  <c r="N120" i="7"/>
  <c r="V120" i="7"/>
  <c r="W120" i="7"/>
  <c r="Y120" i="7"/>
  <c r="Z120" i="7"/>
  <c r="AA120" i="7"/>
  <c r="AB120" i="7"/>
  <c r="AC120" i="7"/>
  <c r="AH120" i="7"/>
  <c r="J121" i="7"/>
  <c r="V121" i="7"/>
  <c r="W121" i="7"/>
  <c r="Y121" i="7"/>
  <c r="Z121" i="7"/>
  <c r="AA121" i="7"/>
  <c r="AB121" i="7"/>
  <c r="AC121" i="7"/>
  <c r="AH121" i="7"/>
  <c r="H122" i="7"/>
  <c r="N122" i="7"/>
  <c r="V122" i="7"/>
  <c r="W122" i="7"/>
  <c r="AB122" i="7"/>
  <c r="AC122" i="7"/>
  <c r="H123" i="7"/>
  <c r="V123" i="7"/>
  <c r="W123" i="7"/>
  <c r="AB123" i="7"/>
  <c r="AC123" i="7"/>
  <c r="V124" i="7"/>
  <c r="AC124" i="7"/>
  <c r="AH124" i="7"/>
  <c r="V125" i="7"/>
  <c r="AC125" i="7"/>
  <c r="AH125" i="7"/>
  <c r="N126" i="7"/>
  <c r="V126" i="7"/>
  <c r="AC126" i="7"/>
  <c r="AH126" i="7"/>
  <c r="N127" i="7"/>
  <c r="V127" i="7"/>
  <c r="AC127" i="7"/>
  <c r="AH127" i="7"/>
  <c r="V128" i="7"/>
  <c r="AC128" i="7"/>
  <c r="AH128" i="7"/>
  <c r="V129" i="7"/>
  <c r="AC129" i="7"/>
  <c r="AH129" i="7"/>
  <c r="N130" i="7"/>
  <c r="V130" i="7"/>
  <c r="AC130" i="7"/>
  <c r="AH130" i="7"/>
  <c r="V131" i="7"/>
  <c r="AC131" i="7"/>
  <c r="AH131" i="7"/>
  <c r="V132" i="7"/>
  <c r="AC132" i="7"/>
  <c r="AH132" i="7"/>
  <c r="V133" i="7"/>
  <c r="AC133" i="7"/>
  <c r="AH133" i="7"/>
  <c r="V134" i="7"/>
  <c r="AC134" i="7"/>
  <c r="AH134" i="7"/>
  <c r="V135" i="7"/>
  <c r="AC135" i="7"/>
  <c r="AH135" i="7"/>
  <c r="V136" i="7"/>
  <c r="AC136" i="7"/>
  <c r="AH136" i="7"/>
  <c r="V137" i="7"/>
  <c r="AC137" i="7"/>
  <c r="AH137" i="7"/>
  <c r="N138" i="7"/>
  <c r="V138" i="7"/>
  <c r="AC138" i="7"/>
  <c r="AH138" i="7"/>
  <c r="N139" i="7"/>
  <c r="V139" i="7"/>
  <c r="AC139" i="7"/>
  <c r="AH139" i="7"/>
  <c r="V140" i="7"/>
  <c r="AC140" i="7"/>
  <c r="AH140" i="7"/>
  <c r="N141" i="7"/>
  <c r="V141" i="7"/>
  <c r="AC141" i="7"/>
  <c r="AH141" i="7"/>
  <c r="V142" i="7"/>
  <c r="AC142" i="7"/>
  <c r="AH142" i="7"/>
  <c r="N143" i="7"/>
  <c r="V143" i="7"/>
  <c r="AC143" i="7"/>
  <c r="AH143" i="7"/>
  <c r="V144" i="7"/>
  <c r="AC144" i="7"/>
  <c r="AH144" i="7"/>
  <c r="N145" i="7"/>
  <c r="V145" i="7"/>
  <c r="AC145" i="7"/>
  <c r="AH145" i="7"/>
  <c r="V146" i="7"/>
  <c r="AC146" i="7"/>
  <c r="AH146" i="7"/>
  <c r="N147" i="7"/>
  <c r="V147" i="7"/>
  <c r="AC147" i="7"/>
  <c r="AH147" i="7"/>
  <c r="V148" i="7"/>
  <c r="AC148" i="7"/>
  <c r="AH148" i="7"/>
  <c r="N149" i="7"/>
  <c r="V149" i="7"/>
  <c r="AC149" i="7"/>
  <c r="AH149" i="7"/>
  <c r="V150" i="7"/>
  <c r="AC150" i="7"/>
  <c r="AH150" i="7"/>
  <c r="N151" i="7"/>
  <c r="V151" i="7"/>
  <c r="AC151" i="7"/>
  <c r="AH151" i="7"/>
  <c r="V152" i="7"/>
  <c r="AC152" i="7"/>
  <c r="AH152" i="7"/>
  <c r="N153" i="7"/>
  <c r="V153" i="7"/>
  <c r="AC153" i="7"/>
  <c r="AH153" i="7"/>
  <c r="V154" i="7"/>
  <c r="AC154" i="7"/>
  <c r="AH154" i="7"/>
  <c r="N155" i="7"/>
  <c r="V155" i="7"/>
  <c r="AC155" i="7"/>
  <c r="AH155" i="7"/>
  <c r="V156" i="7"/>
  <c r="AC156" i="7"/>
  <c r="AH156" i="7"/>
  <c r="N157" i="7"/>
  <c r="V157" i="7"/>
  <c r="AC157" i="7"/>
  <c r="AH157" i="7"/>
  <c r="V158" i="7"/>
  <c r="AC158" i="7"/>
  <c r="AH158" i="7"/>
  <c r="N159" i="7"/>
  <c r="V159" i="7"/>
  <c r="AC159" i="7"/>
  <c r="AH159" i="7"/>
  <c r="V160" i="7"/>
  <c r="AC160" i="7"/>
  <c r="AH160" i="7"/>
  <c r="N161" i="7"/>
  <c r="V161" i="7"/>
  <c r="AC161" i="7"/>
  <c r="AH161" i="7"/>
  <c r="V162" i="7"/>
  <c r="AC162" i="7"/>
  <c r="AH162" i="7"/>
  <c r="N163" i="7"/>
  <c r="V163" i="7"/>
  <c r="AC163" i="7"/>
  <c r="AH163" i="7"/>
  <c r="V164" i="7"/>
  <c r="AC164" i="7"/>
  <c r="AH164" i="7"/>
  <c r="N165" i="7"/>
  <c r="V165" i="7"/>
  <c r="AC165" i="7"/>
  <c r="AH165" i="7"/>
  <c r="V166" i="7"/>
  <c r="AC166" i="7"/>
  <c r="AH166" i="7"/>
  <c r="N167" i="7"/>
  <c r="V167" i="7"/>
  <c r="AC167" i="7"/>
  <c r="AH167" i="7"/>
  <c r="V168" i="7"/>
  <c r="AC168" i="7"/>
  <c r="AH168" i="7"/>
  <c r="N169" i="7"/>
  <c r="V169" i="7"/>
  <c r="AC169" i="7"/>
  <c r="AH169" i="7"/>
  <c r="V170" i="7"/>
  <c r="AC170" i="7"/>
  <c r="AH170" i="7"/>
  <c r="N171" i="7"/>
  <c r="V171" i="7"/>
  <c r="AC171" i="7"/>
  <c r="AH171" i="7"/>
  <c r="V172" i="7"/>
  <c r="AC172" i="7"/>
  <c r="AH172" i="7"/>
  <c r="N173" i="7"/>
  <c r="V173" i="7"/>
  <c r="AC173" i="7"/>
  <c r="AH173" i="7"/>
  <c r="V174" i="7"/>
  <c r="AC174" i="7"/>
  <c r="AH174" i="7"/>
  <c r="N175" i="7"/>
  <c r="V175" i="7"/>
  <c r="AC175" i="7"/>
  <c r="AH175" i="7"/>
  <c r="V176" i="7"/>
  <c r="AC176" i="7"/>
  <c r="AH176" i="7"/>
  <c r="N177" i="7"/>
  <c r="V177" i="7"/>
  <c r="AC177" i="7"/>
  <c r="AH177" i="7"/>
  <c r="V178" i="7"/>
  <c r="AC178" i="7"/>
  <c r="AH178" i="7"/>
  <c r="N179" i="7"/>
  <c r="V179" i="7"/>
  <c r="AC179" i="7"/>
  <c r="AH179" i="7"/>
  <c r="V180" i="7"/>
  <c r="AC180" i="7"/>
  <c r="AH180" i="7"/>
  <c r="N181" i="7"/>
  <c r="V181" i="7"/>
  <c r="AC181" i="7"/>
  <c r="AH181" i="7"/>
  <c r="V182" i="7"/>
  <c r="AC182" i="7"/>
  <c r="AH182" i="7"/>
  <c r="N183" i="7"/>
  <c r="V183" i="7"/>
  <c r="AC183" i="7"/>
  <c r="AH183" i="7"/>
  <c r="V184" i="7"/>
  <c r="AC184" i="7"/>
  <c r="AH184" i="7"/>
  <c r="N185" i="7"/>
  <c r="V185" i="7"/>
  <c r="AC185" i="7"/>
  <c r="AH185" i="7"/>
  <c r="V186" i="7"/>
  <c r="AC186" i="7"/>
  <c r="AH186" i="7"/>
  <c r="N187" i="7"/>
  <c r="V187" i="7"/>
  <c r="AC187" i="7"/>
  <c r="AH187" i="7"/>
  <c r="V188" i="7"/>
  <c r="AC188" i="7"/>
  <c r="AH188" i="7"/>
  <c r="N189" i="7"/>
  <c r="V189" i="7"/>
  <c r="AC189" i="7"/>
  <c r="AH189" i="7"/>
  <c r="V190" i="7"/>
  <c r="AC190" i="7"/>
  <c r="AH190" i="7"/>
  <c r="H191" i="7"/>
  <c r="I191" i="7"/>
  <c r="J191" i="7"/>
  <c r="N191" i="7"/>
  <c r="V191" i="7"/>
  <c r="W191" i="7"/>
  <c r="Y191" i="7"/>
  <c r="Z191" i="7"/>
  <c r="AA191" i="7"/>
  <c r="AB191" i="7"/>
  <c r="AC191" i="7"/>
  <c r="AH191" i="7"/>
  <c r="H192" i="7"/>
  <c r="I192" i="7"/>
  <c r="J192" i="7"/>
  <c r="V192" i="7"/>
  <c r="W192" i="7"/>
  <c r="Y192" i="7"/>
  <c r="Z192" i="7"/>
  <c r="AA192" i="7"/>
  <c r="AB192" i="7"/>
  <c r="AC192" i="7"/>
  <c r="AH192" i="7"/>
  <c r="N193" i="7"/>
  <c r="V193" i="7"/>
  <c r="W193" i="7"/>
  <c r="AB193" i="7"/>
  <c r="AC193" i="7"/>
  <c r="V194" i="7"/>
  <c r="W194" i="7"/>
  <c r="AB194" i="7"/>
  <c r="AC194" i="7"/>
  <c r="N195" i="7"/>
  <c r="V195" i="7"/>
  <c r="AC195" i="7"/>
  <c r="AH195" i="7"/>
  <c r="V196" i="7"/>
  <c r="AC196" i="7"/>
  <c r="AH196" i="7"/>
  <c r="N197" i="7"/>
  <c r="V197" i="7"/>
  <c r="AC197" i="7"/>
  <c r="AH197" i="7"/>
  <c r="V198" i="7"/>
  <c r="AC198" i="7"/>
  <c r="AH198" i="7"/>
  <c r="N199" i="7"/>
  <c r="V199" i="7"/>
  <c r="AC199" i="7"/>
  <c r="AH199" i="7"/>
  <c r="V200" i="7"/>
  <c r="AC200" i="7"/>
  <c r="AH200" i="7"/>
  <c r="H201" i="7"/>
  <c r="I201" i="7"/>
  <c r="N201" i="7"/>
  <c r="V201" i="7"/>
  <c r="W201" i="7"/>
  <c r="Y201" i="7"/>
  <c r="Z201" i="7"/>
  <c r="AA201" i="7"/>
  <c r="AB201" i="7"/>
  <c r="AC201" i="7"/>
  <c r="AH201" i="7"/>
  <c r="H202" i="7"/>
  <c r="I202" i="7"/>
  <c r="V202" i="7"/>
  <c r="W202" i="7"/>
  <c r="Y202" i="7"/>
  <c r="Z202" i="7"/>
  <c r="AA202" i="7"/>
  <c r="AB202" i="7"/>
  <c r="AC202" i="7"/>
  <c r="AH202" i="7"/>
  <c r="N203" i="7"/>
  <c r="V203" i="7"/>
  <c r="W203" i="7"/>
  <c r="AA203" i="7"/>
  <c r="AB203" i="7"/>
  <c r="AC203" i="7"/>
  <c r="V204" i="7"/>
  <c r="W204" i="7"/>
  <c r="AA204" i="7"/>
  <c r="AB204" i="7"/>
  <c r="AC204" i="7"/>
  <c r="N205" i="7"/>
  <c r="V205" i="7"/>
  <c r="AA205" i="7"/>
  <c r="AC205" i="7"/>
  <c r="AH205" i="7"/>
  <c r="V206" i="7"/>
  <c r="AA206" i="7"/>
  <c r="AC206" i="7"/>
  <c r="AH206" i="7"/>
  <c r="N207" i="7"/>
  <c r="V207" i="7"/>
  <c r="AC207" i="7"/>
  <c r="AH207" i="7"/>
  <c r="V208" i="7"/>
  <c r="AC208" i="7"/>
  <c r="AH208" i="7"/>
  <c r="H209" i="7"/>
  <c r="I209" i="7"/>
  <c r="N209" i="7"/>
  <c r="V209" i="7"/>
  <c r="W209" i="7"/>
  <c r="Y209" i="7"/>
  <c r="Z209" i="7"/>
  <c r="AA209" i="7"/>
  <c r="AB209" i="7"/>
  <c r="AC209" i="7"/>
  <c r="AH209" i="7"/>
  <c r="H210" i="7"/>
  <c r="I210" i="7"/>
  <c r="V210" i="7"/>
  <c r="W210" i="7"/>
  <c r="Y210" i="7"/>
  <c r="Z210" i="7"/>
  <c r="AA210" i="7"/>
  <c r="AB210" i="7"/>
  <c r="AC210" i="7"/>
  <c r="AH210" i="7"/>
  <c r="N211" i="7"/>
  <c r="V211" i="7"/>
  <c r="AC211" i="7"/>
  <c r="AH211" i="7"/>
  <c r="V212" i="7"/>
  <c r="AC212" i="7"/>
  <c r="AH212" i="7"/>
  <c r="N213" i="7"/>
  <c r="V213" i="7"/>
  <c r="AC213" i="7"/>
  <c r="AH213" i="7"/>
  <c r="V214" i="7"/>
  <c r="AC214" i="7"/>
  <c r="AH214" i="7"/>
  <c r="H215" i="7"/>
  <c r="I215" i="7"/>
  <c r="N215" i="7"/>
  <c r="V215" i="7"/>
  <c r="W215" i="7"/>
  <c r="Y215" i="7"/>
  <c r="Z215" i="7"/>
  <c r="AA215" i="7"/>
  <c r="AB215" i="7"/>
  <c r="AC215" i="7"/>
  <c r="AH215" i="7"/>
  <c r="H216" i="7"/>
  <c r="I216" i="7"/>
  <c r="V216" i="7"/>
  <c r="W216" i="7"/>
  <c r="Y216" i="7"/>
  <c r="Z216" i="7"/>
  <c r="AA216" i="7"/>
  <c r="AB216" i="7"/>
  <c r="AC216" i="7"/>
  <c r="AH216" i="7"/>
  <c r="H218" i="7"/>
  <c r="H217" i="7"/>
  <c r="I217" i="7"/>
  <c r="J217" i="7"/>
  <c r="N217" i="7"/>
  <c r="V217" i="7"/>
  <c r="W217" i="7"/>
  <c r="Y217" i="7"/>
  <c r="Z217" i="7"/>
  <c r="AA217" i="7"/>
  <c r="AB217" i="7"/>
  <c r="AC217" i="7"/>
  <c r="AH217" i="7"/>
  <c r="I218" i="7"/>
  <c r="J218" i="7"/>
  <c r="V218" i="7"/>
  <c r="W218" i="7"/>
  <c r="Y218" i="7"/>
  <c r="Z218" i="7"/>
  <c r="AA218" i="7"/>
  <c r="AB218" i="7"/>
  <c r="AC218" i="7"/>
  <c r="AH218" i="7"/>
  <c r="H219" i="7"/>
  <c r="I219" i="7"/>
  <c r="N219" i="7"/>
  <c r="V219" i="7"/>
  <c r="W219" i="7"/>
  <c r="Y219" i="7"/>
  <c r="Z219" i="7"/>
  <c r="AA219" i="7"/>
  <c r="AB219" i="7"/>
  <c r="AC219" i="7"/>
  <c r="AH219" i="7"/>
  <c r="H220" i="7"/>
  <c r="I220" i="7"/>
  <c r="V220" i="7"/>
  <c r="W220" i="7"/>
  <c r="Y220" i="7"/>
  <c r="Z220" i="7"/>
  <c r="AA220" i="7"/>
  <c r="AB220" i="7"/>
  <c r="AC220" i="7"/>
  <c r="AH220" i="7"/>
  <c r="H221" i="7"/>
  <c r="I221" i="7"/>
  <c r="J221" i="7"/>
  <c r="N221" i="7"/>
  <c r="V221" i="7"/>
  <c r="W221" i="7"/>
  <c r="Y221" i="7"/>
  <c r="Z221" i="7"/>
  <c r="AA221" i="7"/>
  <c r="AB221" i="7"/>
  <c r="AC221" i="7"/>
  <c r="AH221" i="7"/>
  <c r="H222" i="7"/>
  <c r="I222" i="7"/>
  <c r="J222" i="7"/>
  <c r="V222" i="7"/>
  <c r="W222" i="7"/>
  <c r="Y222" i="7"/>
  <c r="Z222" i="7"/>
  <c r="AA222" i="7"/>
  <c r="AB222" i="7"/>
  <c r="AC222" i="7"/>
  <c r="AH222" i="7"/>
  <c r="H223" i="7"/>
  <c r="I223" i="7"/>
  <c r="J223" i="7"/>
  <c r="N223" i="7"/>
  <c r="V223" i="7"/>
  <c r="W223" i="7"/>
  <c r="Y223" i="7"/>
  <c r="Z223" i="7"/>
  <c r="AA223" i="7"/>
  <c r="AB223" i="7"/>
  <c r="AC223" i="7"/>
  <c r="AH223" i="7"/>
  <c r="H224" i="7"/>
  <c r="I224" i="7"/>
  <c r="J224" i="7"/>
  <c r="V224" i="7"/>
  <c r="W224" i="7"/>
  <c r="Y224" i="7"/>
  <c r="Z224" i="7"/>
  <c r="AA224" i="7"/>
  <c r="AB224" i="7"/>
  <c r="AC224" i="7"/>
  <c r="AH224" i="7"/>
  <c r="H225" i="7"/>
  <c r="I225" i="7"/>
  <c r="J225" i="7"/>
  <c r="N225" i="7"/>
  <c r="V225" i="7"/>
  <c r="W225" i="7"/>
  <c r="Y225" i="7"/>
  <c r="Z225" i="7"/>
  <c r="AA225" i="7"/>
  <c r="AB225" i="7"/>
  <c r="AC225" i="7"/>
  <c r="AH225" i="7"/>
  <c r="H226" i="7"/>
  <c r="I226" i="7"/>
  <c r="J226" i="7"/>
  <c r="V226" i="7"/>
  <c r="W226" i="7"/>
  <c r="Y226" i="7"/>
  <c r="Z226" i="7"/>
  <c r="AA226" i="7"/>
  <c r="AB226" i="7"/>
  <c r="AC226" i="7"/>
  <c r="AH226" i="7"/>
  <c r="N227" i="7"/>
  <c r="V227" i="7"/>
  <c r="W227" i="7"/>
  <c r="AB227" i="7"/>
  <c r="AC227" i="7"/>
  <c r="V228" i="7"/>
  <c r="W228" i="7"/>
  <c r="AB228" i="7"/>
  <c r="AC228" i="7"/>
  <c r="N229" i="7"/>
  <c r="V229" i="7"/>
  <c r="W229" i="7"/>
  <c r="AB229" i="7"/>
  <c r="AC229" i="7"/>
  <c r="V230" i="7"/>
  <c r="W230" i="7"/>
  <c r="AB230" i="7"/>
  <c r="AC230" i="7"/>
  <c r="N231" i="7"/>
  <c r="V231" i="7"/>
  <c r="W231" i="7"/>
  <c r="AB231" i="7"/>
  <c r="AC231" i="7"/>
  <c r="V232" i="7"/>
  <c r="W232" i="7"/>
  <c r="AB232" i="7"/>
  <c r="AC232" i="7"/>
  <c r="N233" i="7"/>
  <c r="V233" i="7"/>
  <c r="W233" i="7"/>
  <c r="AB233" i="7"/>
  <c r="AC233" i="7"/>
  <c r="V234" i="7"/>
  <c r="W234" i="7"/>
  <c r="AB234" i="7"/>
  <c r="AC234" i="7"/>
  <c r="N235" i="7"/>
  <c r="V235" i="7"/>
  <c r="W235" i="7"/>
  <c r="AB235" i="7"/>
  <c r="AC235" i="7"/>
  <c r="V236" i="7"/>
  <c r="W236" i="7"/>
  <c r="AB236" i="7"/>
  <c r="AC236" i="7"/>
  <c r="N237" i="7"/>
  <c r="V237" i="7"/>
  <c r="W237" i="7"/>
  <c r="AB237" i="7"/>
  <c r="AC237" i="7"/>
  <c r="V238" i="7"/>
  <c r="W238" i="7"/>
  <c r="AB238" i="7"/>
  <c r="AC238" i="7"/>
  <c r="N239" i="7"/>
  <c r="V239" i="7"/>
  <c r="W239" i="7"/>
  <c r="AB239" i="7"/>
  <c r="AC239" i="7"/>
  <c r="V240" i="7"/>
  <c r="W240" i="7"/>
  <c r="AB240" i="7"/>
  <c r="AC240" i="7"/>
  <c r="N241" i="7"/>
  <c r="V241" i="7"/>
  <c r="W241" i="7"/>
  <c r="AB241" i="7"/>
  <c r="AC241" i="7"/>
  <c r="V242" i="7"/>
  <c r="W242" i="7"/>
  <c r="AB242" i="7"/>
  <c r="AC242" i="7"/>
  <c r="N243" i="7"/>
  <c r="V243" i="7"/>
  <c r="W243" i="7"/>
  <c r="AB243" i="7"/>
  <c r="AC243" i="7"/>
  <c r="V244" i="7"/>
  <c r="W244" i="7"/>
  <c r="AB244" i="7"/>
  <c r="AC244" i="7"/>
  <c r="N245" i="7"/>
  <c r="V245" i="7"/>
  <c r="W245" i="7"/>
  <c r="AB245" i="7"/>
  <c r="AC245" i="7"/>
  <c r="V246" i="7"/>
  <c r="W246" i="7"/>
  <c r="AB246" i="7"/>
  <c r="AC246" i="7"/>
  <c r="N247" i="7"/>
  <c r="V247" i="7"/>
  <c r="AC247" i="7"/>
  <c r="AH247" i="7"/>
  <c r="V248" i="7"/>
  <c r="AC248" i="7"/>
  <c r="AH248" i="7"/>
  <c r="N249" i="7"/>
  <c r="V249" i="7"/>
  <c r="AC249" i="7"/>
  <c r="AH249" i="7"/>
  <c r="V250" i="7"/>
  <c r="AC250" i="7"/>
  <c r="AH250" i="7"/>
  <c r="N251" i="7"/>
  <c r="V251" i="7"/>
  <c r="AC251" i="7"/>
  <c r="AH251" i="7"/>
  <c r="V252" i="7"/>
  <c r="AC252" i="7"/>
  <c r="AH252" i="7"/>
  <c r="V253" i="7"/>
  <c r="AC253" i="7"/>
  <c r="AH253" i="7"/>
  <c r="N254" i="7"/>
  <c r="V254" i="7"/>
  <c r="AC254" i="7"/>
  <c r="AH254" i="7"/>
  <c r="V255" i="7"/>
  <c r="AC255" i="7"/>
  <c r="AH255" i="7"/>
  <c r="N256" i="7"/>
  <c r="V256" i="7"/>
  <c r="AC256" i="7"/>
  <c r="AH256" i="7"/>
  <c r="V257" i="7"/>
  <c r="AC257" i="7"/>
  <c r="AH257" i="7"/>
  <c r="N258" i="7"/>
  <c r="V258" i="7"/>
  <c r="AC258" i="7"/>
  <c r="AH258" i="7"/>
  <c r="V259" i="7"/>
  <c r="AC259" i="7"/>
  <c r="AH259" i="7"/>
  <c r="N260" i="7"/>
  <c r="V260" i="7"/>
  <c r="AC260" i="7"/>
  <c r="AH260" i="7"/>
  <c r="V261" i="7"/>
  <c r="AC261" i="7"/>
  <c r="AH261" i="7"/>
  <c r="N262" i="7"/>
  <c r="V262" i="7"/>
  <c r="AC262" i="7"/>
  <c r="AH262" i="7"/>
  <c r="V263" i="7"/>
  <c r="AC263" i="7"/>
  <c r="AH263" i="7"/>
  <c r="N264" i="7"/>
  <c r="V264" i="7"/>
  <c r="AC264" i="7"/>
  <c r="AH264" i="7"/>
  <c r="V265" i="7"/>
  <c r="AC265" i="7"/>
  <c r="AH265" i="7"/>
  <c r="N266" i="7"/>
  <c r="V266" i="7"/>
  <c r="AC266" i="7"/>
  <c r="AH266" i="7"/>
  <c r="V267" i="7"/>
  <c r="AC267" i="7"/>
  <c r="AH267" i="7"/>
  <c r="N268" i="7"/>
  <c r="V268" i="7"/>
  <c r="AC268" i="7"/>
  <c r="AH268" i="7"/>
  <c r="V269" i="7"/>
  <c r="AC269" i="7"/>
  <c r="AH269" i="7"/>
  <c r="N270" i="7"/>
  <c r="V270" i="7"/>
  <c r="AC270" i="7"/>
  <c r="AH270" i="7"/>
  <c r="V271" i="7"/>
  <c r="AC271" i="7"/>
  <c r="AH271" i="7"/>
  <c r="N272" i="7"/>
  <c r="V272" i="7"/>
  <c r="AC272" i="7"/>
  <c r="AH272" i="7"/>
  <c r="V273" i="7"/>
  <c r="AC273" i="7"/>
  <c r="AH273" i="7"/>
  <c r="N274" i="7"/>
  <c r="V274" i="7"/>
  <c r="AC274" i="7"/>
  <c r="AH274" i="7"/>
  <c r="V275" i="7"/>
  <c r="AC275" i="7"/>
  <c r="AH275" i="7"/>
  <c r="N276" i="7"/>
  <c r="V276" i="7"/>
  <c r="AC276" i="7"/>
  <c r="AH276" i="7"/>
  <c r="V277" i="7"/>
  <c r="AC277" i="7"/>
  <c r="AH277" i="7"/>
  <c r="H278" i="7"/>
  <c r="I278" i="7"/>
  <c r="J278" i="7"/>
  <c r="N278" i="7"/>
  <c r="V278" i="7"/>
  <c r="W278" i="7"/>
  <c r="Y278" i="7"/>
  <c r="Z278" i="7"/>
  <c r="AA278" i="7"/>
  <c r="AB278" i="7"/>
  <c r="AC278" i="7"/>
  <c r="AH278" i="7"/>
  <c r="H279" i="7"/>
  <c r="I279" i="7"/>
  <c r="J279" i="7"/>
  <c r="V279" i="7"/>
  <c r="W279" i="7"/>
  <c r="Y279" i="7"/>
  <c r="Z279" i="7"/>
  <c r="AA279" i="7"/>
  <c r="AB279" i="7"/>
  <c r="AC279" i="7"/>
  <c r="AH279" i="7"/>
  <c r="H280" i="7"/>
  <c r="I280" i="7"/>
  <c r="J280" i="7"/>
  <c r="N280" i="7"/>
  <c r="V280" i="7"/>
  <c r="W280" i="7"/>
  <c r="Y280" i="7"/>
  <c r="Z280" i="7"/>
  <c r="AA280" i="7"/>
  <c r="AB280" i="7"/>
  <c r="AC280" i="7"/>
  <c r="AH280" i="7"/>
  <c r="H281" i="7"/>
  <c r="I281" i="7"/>
  <c r="J281" i="7"/>
  <c r="V281" i="7"/>
  <c r="W281" i="7"/>
  <c r="Y281" i="7"/>
  <c r="Z281" i="7"/>
  <c r="AA281" i="7"/>
  <c r="AB281" i="7"/>
  <c r="AC281" i="7"/>
  <c r="AH281" i="7"/>
  <c r="H282" i="7"/>
  <c r="I282" i="7"/>
  <c r="N282" i="7"/>
  <c r="V282" i="7"/>
  <c r="W282" i="7"/>
  <c r="Y282" i="7"/>
  <c r="Z282" i="7"/>
  <c r="AA282" i="7"/>
  <c r="AB282" i="7"/>
  <c r="AC282" i="7"/>
  <c r="AH282" i="7"/>
  <c r="H283" i="7"/>
  <c r="I283" i="7"/>
  <c r="V283" i="7"/>
  <c r="W283" i="7"/>
  <c r="Y283" i="7"/>
  <c r="Z283" i="7"/>
  <c r="AA283" i="7"/>
  <c r="AB283" i="7"/>
  <c r="AC283" i="7"/>
  <c r="AH283" i="7"/>
  <c r="N284" i="7"/>
  <c r="V284" i="7"/>
  <c r="W284" i="7"/>
  <c r="AB284" i="7"/>
  <c r="AC284" i="7"/>
  <c r="V285" i="7"/>
  <c r="W285" i="7"/>
  <c r="AB285" i="7"/>
  <c r="AC285" i="7"/>
  <c r="N286" i="7"/>
  <c r="V286" i="7"/>
  <c r="W286" i="7"/>
  <c r="AB286" i="7"/>
  <c r="AC286" i="7"/>
  <c r="V287" i="7"/>
  <c r="W287" i="7"/>
  <c r="AB287" i="7"/>
  <c r="AC287" i="7"/>
  <c r="N288" i="7"/>
  <c r="V288" i="7"/>
  <c r="W288" i="7"/>
  <c r="AB288" i="7"/>
  <c r="AC288" i="7"/>
  <c r="V289" i="7"/>
  <c r="W289" i="7"/>
  <c r="AB289" i="7"/>
  <c r="AC289" i="7"/>
  <c r="N290" i="7"/>
  <c r="V290" i="7"/>
  <c r="W290" i="7"/>
  <c r="AB290" i="7"/>
  <c r="AC290" i="7"/>
  <c r="V291" i="7"/>
  <c r="W291" i="7"/>
  <c r="AB291" i="7"/>
  <c r="AC291" i="7"/>
  <c r="V292" i="7"/>
  <c r="AC292" i="7"/>
  <c r="AH292" i="7"/>
  <c r="V293" i="7"/>
  <c r="AC293" i="7"/>
  <c r="AH293" i="7"/>
  <c r="V294" i="7"/>
  <c r="AC294" i="7"/>
  <c r="AH294" i="7"/>
  <c r="V295" i="7"/>
  <c r="AC295" i="7"/>
  <c r="AH295" i="7"/>
  <c r="N296" i="7"/>
  <c r="V296" i="7"/>
  <c r="AC296" i="7"/>
  <c r="AH296" i="7"/>
  <c r="V297" i="7"/>
  <c r="AC297" i="7"/>
  <c r="AH297" i="7"/>
  <c r="N298" i="7"/>
  <c r="V298" i="7"/>
  <c r="AC298" i="7"/>
  <c r="AH298" i="7"/>
  <c r="N299" i="7"/>
  <c r="V299" i="7"/>
  <c r="AC299" i="7"/>
  <c r="AH299" i="7"/>
  <c r="N300" i="7"/>
  <c r="V300" i="7"/>
  <c r="AC300" i="7"/>
  <c r="AH300" i="7"/>
  <c r="V301" i="7"/>
  <c r="AC301" i="7"/>
  <c r="AH301" i="7"/>
  <c r="N302" i="7"/>
  <c r="V302" i="7"/>
  <c r="AC302" i="7"/>
  <c r="AH302" i="7"/>
  <c r="V303" i="7"/>
  <c r="AC303" i="7"/>
  <c r="AH303" i="7"/>
  <c r="N304" i="7"/>
  <c r="V304" i="7"/>
  <c r="AC304" i="7"/>
  <c r="AH304" i="7"/>
  <c r="N305" i="7"/>
  <c r="V305" i="7"/>
  <c r="AC305" i="7"/>
  <c r="AH305" i="7"/>
  <c r="V306" i="7"/>
  <c r="AC306" i="7"/>
  <c r="AH306" i="7"/>
  <c r="N307" i="7"/>
  <c r="V307" i="7"/>
  <c r="AC307" i="7"/>
  <c r="AH307" i="7"/>
  <c r="V308" i="7"/>
  <c r="AC308" i="7"/>
  <c r="AH308" i="7"/>
  <c r="N309" i="7"/>
  <c r="V309" i="7"/>
  <c r="AC309" i="7"/>
  <c r="AH309" i="7"/>
  <c r="V310" i="7"/>
  <c r="AC310" i="7"/>
  <c r="AH310" i="7"/>
  <c r="N311" i="7"/>
  <c r="V311" i="7"/>
  <c r="AC311" i="7"/>
  <c r="AH311" i="7"/>
  <c r="V312" i="7"/>
  <c r="AC312" i="7"/>
  <c r="AH312" i="7"/>
  <c r="N313" i="7"/>
  <c r="V313" i="7"/>
  <c r="AC313" i="7"/>
  <c r="AH313" i="7"/>
  <c r="V314" i="7"/>
  <c r="AC314" i="7"/>
  <c r="AH314" i="7"/>
  <c r="N315" i="7"/>
  <c r="V315" i="7"/>
  <c r="AC315" i="7"/>
  <c r="AH315" i="7"/>
  <c r="V316" i="7"/>
  <c r="AC316" i="7"/>
  <c r="AH316" i="7"/>
  <c r="H317" i="7"/>
  <c r="I317" i="7"/>
  <c r="N317" i="7"/>
  <c r="V317" i="7"/>
  <c r="W317" i="7"/>
  <c r="Y317" i="7"/>
  <c r="Z317" i="7"/>
  <c r="AA317" i="7"/>
  <c r="AB317" i="7"/>
  <c r="AC317" i="7"/>
  <c r="AH317" i="7"/>
  <c r="H318" i="7"/>
  <c r="I318" i="7"/>
  <c r="V318" i="7"/>
  <c r="W318" i="7"/>
  <c r="Y318" i="7"/>
  <c r="Z318" i="7"/>
  <c r="AA318" i="7"/>
  <c r="AB318" i="7"/>
  <c r="AC318" i="7"/>
  <c r="AH318" i="7"/>
  <c r="N319" i="7"/>
  <c r="V319" i="7"/>
  <c r="AC319" i="7"/>
  <c r="AH319" i="7"/>
  <c r="V320" i="7"/>
  <c r="AC320" i="7"/>
  <c r="AH320" i="7"/>
  <c r="N321" i="7"/>
  <c r="V321" i="7"/>
  <c r="AC321" i="7"/>
  <c r="AH321" i="7"/>
  <c r="V322" i="7"/>
  <c r="AC322" i="7"/>
  <c r="AH322" i="7"/>
  <c r="H323" i="7"/>
  <c r="J323" i="7"/>
  <c r="N323" i="7"/>
  <c r="V323" i="7"/>
  <c r="W323" i="7"/>
  <c r="Y323" i="7"/>
  <c r="Z323" i="7"/>
  <c r="AA323" i="7"/>
  <c r="AB323" i="7"/>
  <c r="AC323" i="7"/>
  <c r="AH323" i="7"/>
  <c r="H324" i="7"/>
  <c r="I324" i="7"/>
  <c r="J324" i="7"/>
  <c r="V324" i="7"/>
  <c r="W324" i="7"/>
  <c r="Y324" i="7"/>
  <c r="Z324" i="7"/>
  <c r="AA324" i="7"/>
  <c r="AB324" i="7"/>
  <c r="AC324" i="7"/>
  <c r="AH324" i="7"/>
  <c r="I325" i="7"/>
  <c r="J325" i="7"/>
  <c r="N325" i="7"/>
  <c r="V325" i="7"/>
  <c r="W325" i="7"/>
  <c r="Y325" i="7"/>
  <c r="Z325" i="7"/>
  <c r="AA325" i="7"/>
  <c r="AB325" i="7"/>
  <c r="AC325" i="7"/>
  <c r="AH325" i="7"/>
  <c r="I326" i="7"/>
  <c r="V326" i="7"/>
  <c r="W326" i="7"/>
  <c r="X326" i="7"/>
  <c r="Y326" i="7"/>
  <c r="Z326" i="7"/>
  <c r="AA326" i="7"/>
  <c r="AB326" i="7"/>
  <c r="AC326" i="7"/>
  <c r="AH326" i="7"/>
  <c r="I327" i="7"/>
  <c r="J327" i="7"/>
  <c r="N327" i="7"/>
  <c r="V327" i="7"/>
  <c r="W327" i="7"/>
  <c r="Y327" i="7"/>
  <c r="Z327" i="7"/>
  <c r="AA327" i="7"/>
  <c r="AB327" i="7"/>
  <c r="AC327" i="7"/>
  <c r="AH327" i="7"/>
  <c r="I328" i="7"/>
  <c r="V328" i="7"/>
  <c r="W328" i="7"/>
  <c r="X328" i="7"/>
  <c r="Y328" i="7"/>
  <c r="Z328" i="7"/>
  <c r="AA328" i="7"/>
  <c r="AB328" i="7"/>
  <c r="AC328" i="7"/>
  <c r="AH328" i="7"/>
  <c r="I329" i="7"/>
  <c r="J329" i="7"/>
  <c r="N329" i="7"/>
  <c r="V329" i="7"/>
  <c r="W329" i="7"/>
  <c r="Y329" i="7"/>
  <c r="Z329" i="7"/>
  <c r="AA329" i="7"/>
  <c r="AB329" i="7"/>
  <c r="AC329" i="7"/>
  <c r="AH329" i="7"/>
  <c r="I330" i="7"/>
  <c r="V330" i="7"/>
  <c r="W330" i="7"/>
  <c r="X330" i="7"/>
  <c r="Y330" i="7"/>
  <c r="Z330" i="7"/>
  <c r="AA330" i="7"/>
  <c r="AB330" i="7"/>
  <c r="AC330" i="7"/>
  <c r="AH330" i="7"/>
  <c r="I331" i="7"/>
  <c r="J331" i="7"/>
  <c r="N331" i="7"/>
  <c r="V331" i="7"/>
  <c r="W331" i="7"/>
  <c r="Y331" i="7"/>
  <c r="Z331" i="7"/>
  <c r="AA331" i="7"/>
  <c r="AB331" i="7"/>
  <c r="AC331" i="7"/>
  <c r="AH331" i="7"/>
  <c r="I332" i="7"/>
  <c r="V332" i="7"/>
  <c r="W332" i="7"/>
  <c r="X332" i="7"/>
  <c r="Y332" i="7"/>
  <c r="Z332" i="7"/>
  <c r="AA332" i="7"/>
  <c r="AB332" i="7"/>
  <c r="AC332" i="7"/>
  <c r="AH332" i="7"/>
  <c r="I333" i="7"/>
  <c r="J333" i="7"/>
  <c r="N333" i="7"/>
  <c r="V333" i="7"/>
  <c r="W333" i="7"/>
  <c r="Y333" i="7"/>
  <c r="Z333" i="7"/>
  <c r="AA333" i="7"/>
  <c r="AB333" i="7"/>
  <c r="AC333" i="7"/>
  <c r="AH333" i="7"/>
  <c r="I334" i="7"/>
  <c r="V334" i="7"/>
  <c r="W334" i="7"/>
  <c r="X334" i="7"/>
  <c r="Y334" i="7"/>
  <c r="Z334" i="7"/>
  <c r="AA334" i="7"/>
  <c r="AB334" i="7"/>
  <c r="AC334" i="7"/>
  <c r="AH334" i="7"/>
  <c r="I335" i="7"/>
  <c r="J335" i="7"/>
  <c r="N335" i="7"/>
  <c r="V335" i="7"/>
  <c r="W335" i="7"/>
  <c r="Y335" i="7"/>
  <c r="Z335" i="7"/>
  <c r="AA335" i="7"/>
  <c r="AB335" i="7"/>
  <c r="AC335" i="7"/>
  <c r="AH335" i="7"/>
  <c r="I336" i="7"/>
  <c r="V336" i="7"/>
  <c r="W336" i="7"/>
  <c r="X336" i="7"/>
  <c r="Y336" i="7"/>
  <c r="Z336" i="7"/>
  <c r="AA336" i="7"/>
  <c r="AB336" i="7"/>
  <c r="AC336" i="7"/>
  <c r="AH336" i="7"/>
  <c r="I337" i="7"/>
  <c r="J337" i="7"/>
  <c r="N337" i="7"/>
  <c r="V337" i="7"/>
  <c r="W337" i="7"/>
  <c r="Y337" i="7"/>
  <c r="Z337" i="7"/>
  <c r="AA337" i="7"/>
  <c r="AB337" i="7"/>
  <c r="AC337" i="7"/>
  <c r="AH337" i="7"/>
  <c r="I338" i="7"/>
  <c r="V338" i="7"/>
  <c r="W338" i="7"/>
  <c r="X338" i="7"/>
  <c r="Y338" i="7"/>
  <c r="Z338" i="7"/>
  <c r="AA338" i="7"/>
  <c r="AB338" i="7"/>
  <c r="AC338" i="7"/>
  <c r="AH338" i="7"/>
  <c r="I339" i="7"/>
  <c r="J339" i="7"/>
  <c r="N339" i="7"/>
  <c r="V339" i="7"/>
  <c r="W339" i="7"/>
  <c r="Y339" i="7"/>
  <c r="Z339" i="7"/>
  <c r="AA339" i="7"/>
  <c r="AB339" i="7"/>
  <c r="AC339" i="7"/>
  <c r="AH339" i="7"/>
  <c r="I340" i="7"/>
  <c r="V340" i="7"/>
  <c r="W340" i="7"/>
  <c r="X340" i="7"/>
  <c r="Y340" i="7"/>
  <c r="Z340" i="7"/>
  <c r="AA340" i="7"/>
  <c r="AB340" i="7"/>
  <c r="AC340" i="7"/>
  <c r="AH340" i="7"/>
  <c r="I341" i="7"/>
  <c r="J341" i="7"/>
  <c r="N341" i="7"/>
  <c r="V341" i="7"/>
  <c r="W341" i="7"/>
  <c r="Y341" i="7"/>
  <c r="Z341" i="7"/>
  <c r="AA341" i="7"/>
  <c r="AB341" i="7"/>
  <c r="AC341" i="7"/>
  <c r="AH341" i="7"/>
  <c r="I342" i="7"/>
  <c r="V342" i="7"/>
  <c r="W342" i="7"/>
  <c r="X342" i="7"/>
  <c r="Y342" i="7"/>
  <c r="Z342" i="7"/>
  <c r="AA342" i="7"/>
  <c r="AB342" i="7"/>
  <c r="AC342" i="7"/>
  <c r="AH342" i="7"/>
  <c r="I343" i="7"/>
  <c r="J343" i="7"/>
  <c r="N343" i="7"/>
  <c r="V343" i="7"/>
  <c r="W343" i="7"/>
  <c r="Y343" i="7"/>
  <c r="Z343" i="7"/>
  <c r="AA343" i="7"/>
  <c r="AB343" i="7"/>
  <c r="AC343" i="7"/>
  <c r="AH343" i="7"/>
  <c r="I344" i="7"/>
  <c r="V344" i="7"/>
  <c r="W344" i="7"/>
  <c r="X344" i="7"/>
  <c r="Y344" i="7"/>
  <c r="Z344" i="7"/>
  <c r="AA344" i="7"/>
  <c r="AB344" i="7"/>
  <c r="AC344" i="7"/>
  <c r="AH344" i="7"/>
  <c r="I345" i="7"/>
  <c r="J345" i="7"/>
  <c r="N345" i="7"/>
  <c r="V345" i="7"/>
  <c r="W345" i="7"/>
  <c r="Y345" i="7"/>
  <c r="Z345" i="7"/>
  <c r="AA345" i="7"/>
  <c r="AB345" i="7"/>
  <c r="AC345" i="7"/>
  <c r="AH345" i="7"/>
  <c r="I346" i="7"/>
  <c r="V346" i="7"/>
  <c r="W346" i="7"/>
  <c r="X346" i="7"/>
  <c r="Y346" i="7"/>
  <c r="Z346" i="7"/>
  <c r="AA346" i="7"/>
  <c r="AB346" i="7"/>
  <c r="AC346" i="7"/>
  <c r="AH346" i="7"/>
  <c r="I347" i="7"/>
  <c r="J347" i="7"/>
  <c r="N347" i="7"/>
  <c r="V347" i="7"/>
  <c r="W347" i="7"/>
  <c r="Y347" i="7"/>
  <c r="Z347" i="7"/>
  <c r="AA347" i="7"/>
  <c r="AB347" i="7"/>
  <c r="AC347" i="7"/>
  <c r="AH347" i="7"/>
  <c r="I348" i="7"/>
  <c r="V348" i="7"/>
  <c r="W348" i="7"/>
  <c r="X348" i="7"/>
  <c r="Y348" i="7"/>
  <c r="Z348" i="7"/>
  <c r="AA348" i="7"/>
  <c r="AB348" i="7"/>
  <c r="AC348" i="7"/>
  <c r="AH348" i="7"/>
  <c r="I349" i="7"/>
  <c r="J349" i="7"/>
  <c r="N349" i="7"/>
  <c r="V349" i="7"/>
  <c r="W349" i="7"/>
  <c r="Y349" i="7"/>
  <c r="Z349" i="7"/>
  <c r="AA349" i="7"/>
  <c r="AB349" i="7"/>
  <c r="AC349" i="7"/>
  <c r="AH349" i="7"/>
  <c r="I350" i="7"/>
  <c r="V350" i="7"/>
  <c r="W350" i="7"/>
  <c r="X350" i="7"/>
  <c r="Y350" i="7"/>
  <c r="Z350" i="7"/>
  <c r="AA350" i="7"/>
  <c r="AB350" i="7"/>
  <c r="AC350" i="7"/>
  <c r="AH350" i="7"/>
  <c r="I351" i="7"/>
  <c r="J351" i="7"/>
  <c r="N351" i="7"/>
  <c r="V351" i="7"/>
  <c r="W351" i="7"/>
  <c r="Y351" i="7"/>
  <c r="Z351" i="7"/>
  <c r="AA351" i="7"/>
  <c r="AB351" i="7"/>
  <c r="AC351" i="7"/>
  <c r="AH351" i="7"/>
  <c r="I352" i="7"/>
  <c r="V352" i="7"/>
  <c r="W352" i="7"/>
  <c r="X352" i="7"/>
  <c r="Y352" i="7"/>
  <c r="Z352" i="7"/>
  <c r="AA352" i="7"/>
  <c r="AB352" i="7"/>
  <c r="AC352" i="7"/>
  <c r="AH352" i="7"/>
  <c r="I353" i="7"/>
  <c r="J353" i="7"/>
  <c r="N353" i="7"/>
  <c r="V353" i="7"/>
  <c r="W353" i="7"/>
  <c r="Y353" i="7"/>
  <c r="Z353" i="7"/>
  <c r="AA353" i="7"/>
  <c r="AB353" i="7"/>
  <c r="AC353" i="7"/>
  <c r="AH353" i="7"/>
  <c r="I354" i="7"/>
  <c r="V354" i="7"/>
  <c r="W354" i="7"/>
  <c r="X354" i="7"/>
  <c r="Y354" i="7"/>
  <c r="Z354" i="7"/>
  <c r="AA354" i="7"/>
  <c r="AB354" i="7"/>
  <c r="AC354" i="7"/>
  <c r="AH354" i="7"/>
  <c r="I355" i="7"/>
  <c r="J355" i="7"/>
  <c r="N355" i="7"/>
  <c r="V355" i="7"/>
  <c r="W355" i="7"/>
  <c r="Y355" i="7"/>
  <c r="Z355" i="7"/>
  <c r="AA355" i="7"/>
  <c r="AB355" i="7"/>
  <c r="AC355" i="7"/>
  <c r="AH355" i="7"/>
  <c r="I356" i="7"/>
  <c r="V356" i="7"/>
  <c r="W356" i="7"/>
  <c r="X356" i="7"/>
  <c r="Y356" i="7"/>
  <c r="Z356" i="7"/>
  <c r="AA356" i="7"/>
  <c r="AB356" i="7"/>
  <c r="AC356" i="7"/>
  <c r="AH356" i="7"/>
  <c r="I357" i="7"/>
  <c r="J357" i="7"/>
  <c r="N357" i="7"/>
  <c r="V357" i="7"/>
  <c r="W357" i="7"/>
  <c r="Y357" i="7"/>
  <c r="Z357" i="7"/>
  <c r="AA357" i="7"/>
  <c r="AB357" i="7"/>
  <c r="AC357" i="7"/>
  <c r="AH357" i="7"/>
  <c r="I358" i="7"/>
  <c r="V358" i="7"/>
  <c r="W358" i="7"/>
  <c r="X358" i="7"/>
  <c r="Y358" i="7"/>
  <c r="Z358" i="7"/>
  <c r="AA358" i="7"/>
  <c r="AB358" i="7"/>
  <c r="AC358" i="7"/>
  <c r="AH358" i="7"/>
  <c r="I359" i="7"/>
  <c r="J359" i="7"/>
  <c r="N359" i="7"/>
  <c r="V359" i="7"/>
  <c r="W359" i="7"/>
  <c r="Y359" i="7"/>
  <c r="Z359" i="7"/>
  <c r="AA359" i="7"/>
  <c r="AB359" i="7"/>
  <c r="AC359" i="7"/>
  <c r="AH359" i="7"/>
  <c r="I360" i="7"/>
  <c r="V360" i="7"/>
  <c r="W360" i="7"/>
  <c r="X360" i="7"/>
  <c r="Y360" i="7"/>
  <c r="Z360" i="7"/>
  <c r="AA360" i="7"/>
  <c r="AB360" i="7"/>
  <c r="AC360" i="7"/>
  <c r="AH360" i="7"/>
  <c r="I361" i="7"/>
  <c r="J361" i="7"/>
  <c r="N361" i="7"/>
  <c r="V361" i="7"/>
  <c r="W361" i="7"/>
  <c r="Y361" i="7"/>
  <c r="Z361" i="7"/>
  <c r="AA361" i="7"/>
  <c r="AB361" i="7"/>
  <c r="AC361" i="7"/>
  <c r="AH361" i="7"/>
  <c r="I362" i="7"/>
  <c r="V362" i="7"/>
  <c r="W362" i="7"/>
  <c r="X362" i="7"/>
  <c r="Y362" i="7"/>
  <c r="Z362" i="7"/>
  <c r="AA362" i="7"/>
  <c r="AB362" i="7"/>
  <c r="AC362" i="7"/>
  <c r="AH362" i="7"/>
  <c r="I363" i="7"/>
  <c r="J363" i="7"/>
  <c r="N363" i="7"/>
  <c r="V363" i="7"/>
  <c r="W363" i="7"/>
  <c r="Y363" i="7"/>
  <c r="Z363" i="7"/>
  <c r="AA363" i="7"/>
  <c r="AB363" i="7"/>
  <c r="AC363" i="7"/>
  <c r="AH363" i="7"/>
  <c r="I364" i="7"/>
  <c r="V364" i="7"/>
  <c r="W364" i="7"/>
  <c r="X364" i="7"/>
  <c r="Y364" i="7"/>
  <c r="Z364" i="7"/>
  <c r="AA364" i="7"/>
  <c r="AB364" i="7"/>
  <c r="AC364" i="7"/>
  <c r="AH364" i="7"/>
  <c r="I365" i="7"/>
  <c r="J365" i="7"/>
  <c r="N365" i="7"/>
  <c r="V365" i="7"/>
  <c r="W365" i="7"/>
  <c r="Y365" i="7"/>
  <c r="Z365" i="7"/>
  <c r="AA365" i="7"/>
  <c r="AB365" i="7"/>
  <c r="AC365" i="7"/>
  <c r="AH365" i="7"/>
  <c r="I366" i="7"/>
  <c r="V366" i="7"/>
  <c r="W366" i="7"/>
  <c r="X366" i="7"/>
  <c r="Y366" i="7"/>
  <c r="Z366" i="7"/>
  <c r="AA366" i="7"/>
  <c r="AB366" i="7"/>
  <c r="AC366" i="7"/>
  <c r="AH366" i="7"/>
  <c r="I367" i="7"/>
  <c r="J367" i="7"/>
  <c r="N367" i="7"/>
  <c r="V367" i="7"/>
  <c r="W367" i="7"/>
  <c r="Y367" i="7"/>
  <c r="Z367" i="7"/>
  <c r="AA367" i="7"/>
  <c r="AB367" i="7"/>
  <c r="AC367" i="7"/>
  <c r="AH367" i="7"/>
  <c r="I368" i="7"/>
  <c r="V368" i="7"/>
  <c r="W368" i="7"/>
  <c r="X368" i="7"/>
  <c r="Y368" i="7"/>
  <c r="Z368" i="7"/>
  <c r="AA368" i="7"/>
  <c r="AB368" i="7"/>
  <c r="AC368" i="7"/>
  <c r="AH368" i="7"/>
  <c r="I369" i="7"/>
  <c r="J369" i="7"/>
  <c r="N369" i="7"/>
  <c r="V369" i="7"/>
  <c r="W369" i="7"/>
  <c r="Y369" i="7"/>
  <c r="Z369" i="7"/>
  <c r="AA369" i="7"/>
  <c r="AB369" i="7"/>
  <c r="AC369" i="7"/>
  <c r="AH369" i="7"/>
  <c r="I370" i="7"/>
  <c r="V370" i="7"/>
  <c r="W370" i="7"/>
  <c r="X370" i="7"/>
  <c r="Y370" i="7"/>
  <c r="Z370" i="7"/>
  <c r="AA370" i="7"/>
  <c r="AB370" i="7"/>
  <c r="AC370" i="7"/>
  <c r="AH370" i="7"/>
  <c r="I371" i="7"/>
  <c r="J371" i="7"/>
  <c r="N371" i="7"/>
  <c r="V371" i="7"/>
  <c r="W371" i="7"/>
  <c r="Y371" i="7"/>
  <c r="Z371" i="7"/>
  <c r="AA371" i="7"/>
  <c r="AB371" i="7"/>
  <c r="AC371" i="7"/>
  <c r="AH371" i="7"/>
  <c r="I372" i="7"/>
  <c r="V372" i="7"/>
  <c r="W372" i="7"/>
  <c r="X372" i="7"/>
  <c r="Y372" i="7"/>
  <c r="Z372" i="7"/>
  <c r="AA372" i="7"/>
  <c r="AB372" i="7"/>
  <c r="AC372" i="7"/>
  <c r="AH372" i="7"/>
  <c r="I373" i="7"/>
  <c r="J373" i="7"/>
  <c r="N373" i="7"/>
  <c r="V373" i="7"/>
  <c r="W373" i="7"/>
  <c r="Y373" i="7"/>
  <c r="Z373" i="7"/>
  <c r="AA373" i="7"/>
  <c r="AB373" i="7"/>
  <c r="AC373" i="7"/>
  <c r="AH373" i="7"/>
  <c r="I374" i="7"/>
  <c r="V374" i="7"/>
  <c r="W374" i="7"/>
  <c r="X374" i="7"/>
  <c r="Y374" i="7"/>
  <c r="Z374" i="7"/>
  <c r="AA374" i="7"/>
  <c r="AB374" i="7"/>
  <c r="AC374" i="7"/>
  <c r="AH374" i="7"/>
  <c r="I375" i="7"/>
  <c r="J375" i="7"/>
  <c r="N375" i="7"/>
  <c r="V375" i="7"/>
  <c r="W375" i="7"/>
  <c r="Y375" i="7"/>
  <c r="Z375" i="7"/>
  <c r="AA375" i="7"/>
  <c r="AB375" i="7"/>
  <c r="AC375" i="7"/>
  <c r="AH375" i="7"/>
  <c r="I376" i="7"/>
  <c r="V376" i="7"/>
  <c r="W376" i="7"/>
  <c r="X376" i="7"/>
  <c r="Y376" i="7"/>
  <c r="Z376" i="7"/>
  <c r="AA376" i="7"/>
  <c r="AB376" i="7"/>
  <c r="AC376" i="7"/>
  <c r="AH376" i="7"/>
  <c r="N377" i="7"/>
  <c r="V377" i="7"/>
  <c r="V378" i="7"/>
  <c r="N379" i="7"/>
  <c r="V379" i="7"/>
  <c r="V380" i="7"/>
  <c r="V380" i="6"/>
  <c r="N379" i="6"/>
  <c r="V379" i="6"/>
  <c r="V378" i="6"/>
  <c r="N377" i="6"/>
  <c r="V377" i="6"/>
  <c r="V376" i="6"/>
  <c r="I376" i="6"/>
  <c r="X376" i="6"/>
  <c r="W376" i="6"/>
  <c r="Y376" i="6"/>
  <c r="Z376" i="6"/>
  <c r="AA376" i="6"/>
  <c r="AB376" i="6"/>
  <c r="AC376" i="6"/>
  <c r="AH376" i="6"/>
  <c r="N375" i="6"/>
  <c r="V375" i="6"/>
  <c r="I375" i="6"/>
  <c r="W375" i="6"/>
  <c r="Y375" i="6"/>
  <c r="Z375" i="6"/>
  <c r="AA375" i="6"/>
  <c r="AB375" i="6"/>
  <c r="AC375" i="6"/>
  <c r="AH375" i="6"/>
  <c r="J375" i="6"/>
  <c r="V374" i="6"/>
  <c r="I374" i="6"/>
  <c r="X374" i="6"/>
  <c r="W374" i="6"/>
  <c r="Y374" i="6"/>
  <c r="Z374" i="6"/>
  <c r="AA374" i="6"/>
  <c r="AB374" i="6"/>
  <c r="AC374" i="6"/>
  <c r="AH374" i="6"/>
  <c r="N373" i="6"/>
  <c r="V373" i="6"/>
  <c r="I373" i="6"/>
  <c r="W373" i="6"/>
  <c r="Y373" i="6"/>
  <c r="Z373" i="6"/>
  <c r="AA373" i="6"/>
  <c r="AB373" i="6"/>
  <c r="AC373" i="6"/>
  <c r="AH373" i="6"/>
  <c r="J373" i="6"/>
  <c r="V372" i="6"/>
  <c r="I372" i="6"/>
  <c r="X372" i="6"/>
  <c r="W372" i="6"/>
  <c r="Y372" i="6"/>
  <c r="Z372" i="6"/>
  <c r="AA372" i="6"/>
  <c r="AB372" i="6"/>
  <c r="AC372" i="6"/>
  <c r="AH372" i="6"/>
  <c r="N371" i="6"/>
  <c r="V371" i="6"/>
  <c r="I371" i="6"/>
  <c r="W371" i="6"/>
  <c r="Y371" i="6"/>
  <c r="Z371" i="6"/>
  <c r="AA371" i="6"/>
  <c r="AB371" i="6"/>
  <c r="AC371" i="6"/>
  <c r="AH371" i="6"/>
  <c r="J371" i="6"/>
  <c r="V370" i="6"/>
  <c r="I370" i="6"/>
  <c r="X370" i="6"/>
  <c r="W370" i="6"/>
  <c r="Y370" i="6"/>
  <c r="Z370" i="6"/>
  <c r="AA370" i="6"/>
  <c r="AB370" i="6"/>
  <c r="AC370" i="6"/>
  <c r="AH370" i="6"/>
  <c r="N369" i="6"/>
  <c r="V369" i="6"/>
  <c r="I369" i="6"/>
  <c r="W369" i="6"/>
  <c r="Y369" i="6"/>
  <c r="Z369" i="6"/>
  <c r="AA369" i="6"/>
  <c r="AB369" i="6"/>
  <c r="AC369" i="6"/>
  <c r="AH369" i="6"/>
  <c r="J369" i="6"/>
  <c r="V368" i="6"/>
  <c r="I368" i="6"/>
  <c r="X368" i="6"/>
  <c r="W368" i="6"/>
  <c r="Y368" i="6"/>
  <c r="Z368" i="6"/>
  <c r="AA368" i="6"/>
  <c r="AB368" i="6"/>
  <c r="AC368" i="6"/>
  <c r="AH368" i="6"/>
  <c r="N367" i="6"/>
  <c r="V367" i="6"/>
  <c r="I367" i="6"/>
  <c r="W367" i="6"/>
  <c r="Y367" i="6"/>
  <c r="Z367" i="6"/>
  <c r="AA367" i="6"/>
  <c r="AB367" i="6"/>
  <c r="AC367" i="6"/>
  <c r="AH367" i="6"/>
  <c r="J367" i="6"/>
  <c r="V366" i="6"/>
  <c r="I366" i="6"/>
  <c r="X366" i="6"/>
  <c r="W366" i="6"/>
  <c r="Y366" i="6"/>
  <c r="Z366" i="6"/>
  <c r="AA366" i="6"/>
  <c r="AB366" i="6"/>
  <c r="AC366" i="6"/>
  <c r="AH366" i="6"/>
  <c r="N365" i="6"/>
  <c r="V365" i="6"/>
  <c r="I365" i="6"/>
  <c r="W365" i="6"/>
  <c r="Y365" i="6"/>
  <c r="Z365" i="6"/>
  <c r="AA365" i="6"/>
  <c r="AB365" i="6"/>
  <c r="AC365" i="6"/>
  <c r="AH365" i="6"/>
  <c r="J365" i="6"/>
  <c r="V364" i="6"/>
  <c r="I364" i="6"/>
  <c r="X364" i="6"/>
  <c r="W364" i="6"/>
  <c r="Y364" i="6"/>
  <c r="Z364" i="6"/>
  <c r="AA364" i="6"/>
  <c r="AB364" i="6"/>
  <c r="AC364" i="6"/>
  <c r="AH364" i="6"/>
  <c r="N363" i="6"/>
  <c r="V363" i="6"/>
  <c r="I363" i="6"/>
  <c r="W363" i="6"/>
  <c r="Y363" i="6"/>
  <c r="Z363" i="6"/>
  <c r="AA363" i="6"/>
  <c r="AB363" i="6"/>
  <c r="AC363" i="6"/>
  <c r="AH363" i="6"/>
  <c r="J363" i="6"/>
  <c r="V362" i="6"/>
  <c r="I362" i="6"/>
  <c r="X362" i="6"/>
  <c r="W362" i="6"/>
  <c r="Y362" i="6"/>
  <c r="Z362" i="6"/>
  <c r="AA362" i="6"/>
  <c r="AB362" i="6"/>
  <c r="AC362" i="6"/>
  <c r="AH362" i="6"/>
  <c r="N361" i="6"/>
  <c r="V361" i="6"/>
  <c r="I361" i="6"/>
  <c r="W361" i="6"/>
  <c r="Y361" i="6"/>
  <c r="Z361" i="6"/>
  <c r="AA361" i="6"/>
  <c r="AB361" i="6"/>
  <c r="AC361" i="6"/>
  <c r="AH361" i="6"/>
  <c r="J361" i="6"/>
  <c r="V360" i="6"/>
  <c r="I360" i="6"/>
  <c r="X360" i="6"/>
  <c r="W360" i="6"/>
  <c r="Y360" i="6"/>
  <c r="Z360" i="6"/>
  <c r="AA360" i="6"/>
  <c r="AB360" i="6"/>
  <c r="AC360" i="6"/>
  <c r="AH360" i="6"/>
  <c r="N359" i="6"/>
  <c r="V359" i="6"/>
  <c r="I359" i="6"/>
  <c r="W359" i="6"/>
  <c r="Y359" i="6"/>
  <c r="Z359" i="6"/>
  <c r="AA359" i="6"/>
  <c r="AB359" i="6"/>
  <c r="AC359" i="6"/>
  <c r="AH359" i="6"/>
  <c r="J359" i="6"/>
  <c r="V358" i="6"/>
  <c r="I358" i="6"/>
  <c r="X358" i="6"/>
  <c r="W358" i="6"/>
  <c r="Y358" i="6"/>
  <c r="Z358" i="6"/>
  <c r="AA358" i="6"/>
  <c r="AB358" i="6"/>
  <c r="AC358" i="6"/>
  <c r="AH358" i="6"/>
  <c r="N357" i="6"/>
  <c r="V357" i="6"/>
  <c r="I357" i="6"/>
  <c r="W357" i="6"/>
  <c r="Y357" i="6"/>
  <c r="Z357" i="6"/>
  <c r="AA357" i="6"/>
  <c r="AB357" i="6"/>
  <c r="AC357" i="6"/>
  <c r="AH357" i="6"/>
  <c r="J357" i="6"/>
  <c r="V356" i="6"/>
  <c r="I356" i="6"/>
  <c r="X356" i="6"/>
  <c r="W356" i="6"/>
  <c r="Y356" i="6"/>
  <c r="Z356" i="6"/>
  <c r="AA356" i="6"/>
  <c r="AB356" i="6"/>
  <c r="AC356" i="6"/>
  <c r="AH356" i="6"/>
  <c r="N355" i="6"/>
  <c r="V355" i="6"/>
  <c r="I355" i="6"/>
  <c r="W355" i="6"/>
  <c r="Y355" i="6"/>
  <c r="Z355" i="6"/>
  <c r="AA355" i="6"/>
  <c r="AB355" i="6"/>
  <c r="AC355" i="6"/>
  <c r="AH355" i="6"/>
  <c r="J355" i="6"/>
  <c r="V354" i="6"/>
  <c r="I354" i="6"/>
  <c r="X354" i="6"/>
  <c r="W354" i="6"/>
  <c r="Y354" i="6"/>
  <c r="Z354" i="6"/>
  <c r="AA354" i="6"/>
  <c r="AB354" i="6"/>
  <c r="AC354" i="6"/>
  <c r="AH354" i="6"/>
  <c r="N353" i="6"/>
  <c r="V353" i="6"/>
  <c r="I353" i="6"/>
  <c r="W353" i="6"/>
  <c r="Y353" i="6"/>
  <c r="Z353" i="6"/>
  <c r="AA353" i="6"/>
  <c r="AB353" i="6"/>
  <c r="AC353" i="6"/>
  <c r="AH353" i="6"/>
  <c r="J353" i="6"/>
  <c r="V352" i="6"/>
  <c r="I352" i="6"/>
  <c r="X352" i="6"/>
  <c r="W352" i="6"/>
  <c r="Y352" i="6"/>
  <c r="Z352" i="6"/>
  <c r="AA352" i="6"/>
  <c r="AB352" i="6"/>
  <c r="AC352" i="6"/>
  <c r="AH352" i="6"/>
  <c r="N351" i="6"/>
  <c r="V351" i="6"/>
  <c r="I351" i="6"/>
  <c r="W351" i="6"/>
  <c r="Y351" i="6"/>
  <c r="Z351" i="6"/>
  <c r="AA351" i="6"/>
  <c r="AB351" i="6"/>
  <c r="AC351" i="6"/>
  <c r="AH351" i="6"/>
  <c r="J351" i="6"/>
  <c r="V350" i="6"/>
  <c r="I350" i="6"/>
  <c r="X350" i="6"/>
  <c r="W350" i="6"/>
  <c r="Y350" i="6"/>
  <c r="Z350" i="6"/>
  <c r="AA350" i="6"/>
  <c r="AB350" i="6"/>
  <c r="AC350" i="6"/>
  <c r="AH350" i="6"/>
  <c r="N349" i="6"/>
  <c r="V349" i="6"/>
  <c r="I349" i="6"/>
  <c r="W349" i="6"/>
  <c r="Y349" i="6"/>
  <c r="Z349" i="6"/>
  <c r="AA349" i="6"/>
  <c r="AB349" i="6"/>
  <c r="AC349" i="6"/>
  <c r="AH349" i="6"/>
  <c r="J349" i="6"/>
  <c r="V348" i="6"/>
  <c r="I348" i="6"/>
  <c r="X348" i="6"/>
  <c r="W348" i="6"/>
  <c r="Y348" i="6"/>
  <c r="Z348" i="6"/>
  <c r="AA348" i="6"/>
  <c r="AB348" i="6"/>
  <c r="AC348" i="6"/>
  <c r="AH348" i="6"/>
  <c r="N347" i="6"/>
  <c r="V347" i="6"/>
  <c r="I347" i="6"/>
  <c r="W347" i="6"/>
  <c r="Y347" i="6"/>
  <c r="Z347" i="6"/>
  <c r="AA347" i="6"/>
  <c r="AB347" i="6"/>
  <c r="AC347" i="6"/>
  <c r="AH347" i="6"/>
  <c r="J347" i="6"/>
  <c r="V346" i="6"/>
  <c r="I346" i="6"/>
  <c r="X346" i="6"/>
  <c r="W346" i="6"/>
  <c r="Y346" i="6"/>
  <c r="Z346" i="6"/>
  <c r="AA346" i="6"/>
  <c r="AB346" i="6"/>
  <c r="AC346" i="6"/>
  <c r="AH346" i="6"/>
  <c r="N345" i="6"/>
  <c r="V345" i="6"/>
  <c r="I345" i="6"/>
  <c r="W345" i="6"/>
  <c r="Y345" i="6"/>
  <c r="Z345" i="6"/>
  <c r="AA345" i="6"/>
  <c r="AB345" i="6"/>
  <c r="AC345" i="6"/>
  <c r="AH345" i="6"/>
  <c r="J345" i="6"/>
  <c r="V344" i="6"/>
  <c r="I344" i="6"/>
  <c r="X344" i="6"/>
  <c r="W344" i="6"/>
  <c r="Y344" i="6"/>
  <c r="Z344" i="6"/>
  <c r="AA344" i="6"/>
  <c r="AB344" i="6"/>
  <c r="AC344" i="6"/>
  <c r="AH344" i="6"/>
  <c r="N343" i="6"/>
  <c r="V343" i="6"/>
  <c r="I343" i="6"/>
  <c r="W343" i="6"/>
  <c r="Y343" i="6"/>
  <c r="Z343" i="6"/>
  <c r="AA343" i="6"/>
  <c r="AB343" i="6"/>
  <c r="AC343" i="6"/>
  <c r="AH343" i="6"/>
  <c r="J343" i="6"/>
  <c r="V342" i="6"/>
  <c r="I342" i="6"/>
  <c r="X342" i="6"/>
  <c r="W342" i="6"/>
  <c r="Y342" i="6"/>
  <c r="Z342" i="6"/>
  <c r="AA342" i="6"/>
  <c r="AB342" i="6"/>
  <c r="AC342" i="6"/>
  <c r="AH342" i="6"/>
  <c r="N341" i="6"/>
  <c r="V341" i="6"/>
  <c r="I341" i="6"/>
  <c r="W341" i="6"/>
  <c r="Y341" i="6"/>
  <c r="Z341" i="6"/>
  <c r="AA341" i="6"/>
  <c r="AB341" i="6"/>
  <c r="AC341" i="6"/>
  <c r="AH341" i="6"/>
  <c r="J341" i="6"/>
  <c r="V340" i="6"/>
  <c r="I340" i="6"/>
  <c r="X340" i="6"/>
  <c r="W340" i="6"/>
  <c r="Y340" i="6"/>
  <c r="Z340" i="6"/>
  <c r="AA340" i="6"/>
  <c r="AB340" i="6"/>
  <c r="AC340" i="6"/>
  <c r="AH340" i="6"/>
  <c r="N339" i="6"/>
  <c r="V339" i="6"/>
  <c r="I339" i="6"/>
  <c r="W339" i="6"/>
  <c r="Y339" i="6"/>
  <c r="Z339" i="6"/>
  <c r="AA339" i="6"/>
  <c r="AB339" i="6"/>
  <c r="AC339" i="6"/>
  <c r="AH339" i="6"/>
  <c r="J339" i="6"/>
  <c r="V338" i="6"/>
  <c r="I338" i="6"/>
  <c r="X338" i="6"/>
  <c r="W338" i="6"/>
  <c r="Y338" i="6"/>
  <c r="Z338" i="6"/>
  <c r="AA338" i="6"/>
  <c r="AB338" i="6"/>
  <c r="AC338" i="6"/>
  <c r="AH338" i="6"/>
  <c r="N337" i="6"/>
  <c r="V337" i="6"/>
  <c r="I337" i="6"/>
  <c r="W337" i="6"/>
  <c r="Y337" i="6"/>
  <c r="Z337" i="6"/>
  <c r="AA337" i="6"/>
  <c r="AB337" i="6"/>
  <c r="AC337" i="6"/>
  <c r="AH337" i="6"/>
  <c r="J337" i="6"/>
  <c r="V336" i="6"/>
  <c r="I336" i="6"/>
  <c r="X336" i="6"/>
  <c r="W336" i="6"/>
  <c r="Y336" i="6"/>
  <c r="Z336" i="6"/>
  <c r="AA336" i="6"/>
  <c r="AB336" i="6"/>
  <c r="AC336" i="6"/>
  <c r="AH336" i="6"/>
  <c r="N335" i="6"/>
  <c r="V335" i="6"/>
  <c r="I335" i="6"/>
  <c r="W335" i="6"/>
  <c r="Y335" i="6"/>
  <c r="Z335" i="6"/>
  <c r="AA335" i="6"/>
  <c r="AB335" i="6"/>
  <c r="AC335" i="6"/>
  <c r="AH335" i="6"/>
  <c r="J335" i="6"/>
  <c r="V334" i="6"/>
  <c r="I334" i="6"/>
  <c r="X334" i="6"/>
  <c r="W334" i="6"/>
  <c r="Y334" i="6"/>
  <c r="Z334" i="6"/>
  <c r="AA334" i="6"/>
  <c r="AB334" i="6"/>
  <c r="AC334" i="6"/>
  <c r="AH334" i="6"/>
  <c r="N333" i="6"/>
  <c r="V333" i="6"/>
  <c r="I333" i="6"/>
  <c r="W333" i="6"/>
  <c r="Y333" i="6"/>
  <c r="Z333" i="6"/>
  <c r="AA333" i="6"/>
  <c r="AB333" i="6"/>
  <c r="AC333" i="6"/>
  <c r="AH333" i="6"/>
  <c r="J333" i="6"/>
  <c r="V332" i="6"/>
  <c r="I332" i="6"/>
  <c r="X332" i="6"/>
  <c r="W332" i="6"/>
  <c r="Y332" i="6"/>
  <c r="Z332" i="6"/>
  <c r="AA332" i="6"/>
  <c r="AB332" i="6"/>
  <c r="AC332" i="6"/>
  <c r="AH332" i="6"/>
  <c r="N331" i="6"/>
  <c r="V331" i="6"/>
  <c r="I331" i="6"/>
  <c r="W331" i="6"/>
  <c r="Y331" i="6"/>
  <c r="Z331" i="6"/>
  <c r="AA331" i="6"/>
  <c r="AB331" i="6"/>
  <c r="AC331" i="6"/>
  <c r="AH331" i="6"/>
  <c r="J331" i="6"/>
  <c r="V330" i="6"/>
  <c r="I330" i="6"/>
  <c r="X330" i="6"/>
  <c r="W330" i="6"/>
  <c r="Y330" i="6"/>
  <c r="Z330" i="6"/>
  <c r="AA330" i="6"/>
  <c r="AB330" i="6"/>
  <c r="AC330" i="6"/>
  <c r="AH330" i="6"/>
  <c r="N329" i="6"/>
  <c r="V329" i="6"/>
  <c r="I329" i="6"/>
  <c r="W329" i="6"/>
  <c r="Y329" i="6"/>
  <c r="Z329" i="6"/>
  <c r="AA329" i="6"/>
  <c r="AB329" i="6"/>
  <c r="AC329" i="6"/>
  <c r="AH329" i="6"/>
  <c r="J329" i="6"/>
  <c r="V328" i="6"/>
  <c r="I328" i="6"/>
  <c r="X328" i="6"/>
  <c r="W328" i="6"/>
  <c r="Y328" i="6"/>
  <c r="Z328" i="6"/>
  <c r="AA328" i="6"/>
  <c r="AB328" i="6"/>
  <c r="AC328" i="6"/>
  <c r="AH328" i="6"/>
  <c r="N327" i="6"/>
  <c r="V327" i="6"/>
  <c r="I327" i="6"/>
  <c r="W327" i="6"/>
  <c r="Y327" i="6"/>
  <c r="Z327" i="6"/>
  <c r="AA327" i="6"/>
  <c r="AB327" i="6"/>
  <c r="AC327" i="6"/>
  <c r="AH327" i="6"/>
  <c r="J327" i="6"/>
  <c r="V326" i="6"/>
  <c r="I326" i="6"/>
  <c r="X326" i="6"/>
  <c r="W326" i="6"/>
  <c r="Y326" i="6"/>
  <c r="Z326" i="6"/>
  <c r="AA326" i="6"/>
  <c r="AB326" i="6"/>
  <c r="AC326" i="6"/>
  <c r="AH326" i="6"/>
  <c r="N325" i="6"/>
  <c r="V325" i="6"/>
  <c r="I325" i="6"/>
  <c r="W325" i="6"/>
  <c r="Y325" i="6"/>
  <c r="Z325" i="6"/>
  <c r="AA325" i="6"/>
  <c r="AB325" i="6"/>
  <c r="AC325" i="6"/>
  <c r="AH325" i="6"/>
  <c r="J325" i="6"/>
  <c r="V324" i="6"/>
  <c r="H324" i="6"/>
  <c r="I324" i="6"/>
  <c r="X324" i="6"/>
  <c r="W324" i="6"/>
  <c r="Y324" i="6"/>
  <c r="Z324" i="6"/>
  <c r="AA324" i="6"/>
  <c r="AB324" i="6"/>
  <c r="AC324" i="6"/>
  <c r="AH324" i="6"/>
  <c r="J324" i="6"/>
  <c r="N323" i="6"/>
  <c r="V323" i="6"/>
  <c r="W323" i="6"/>
  <c r="Y323" i="6"/>
  <c r="Z323" i="6"/>
  <c r="AA323" i="6"/>
  <c r="AB323" i="6"/>
  <c r="AC323" i="6"/>
  <c r="AH323" i="6"/>
  <c r="H323" i="6"/>
  <c r="J323" i="6"/>
  <c r="V322" i="6"/>
  <c r="AC322" i="6"/>
  <c r="AH322" i="6"/>
  <c r="N321" i="6"/>
  <c r="V321" i="6"/>
  <c r="AC321" i="6"/>
  <c r="AH321" i="6"/>
  <c r="V320" i="6"/>
  <c r="AC320" i="6"/>
  <c r="AH320" i="6"/>
  <c r="N319" i="6"/>
  <c r="V319" i="6"/>
  <c r="AC319" i="6"/>
  <c r="AH319" i="6"/>
  <c r="V318" i="6"/>
  <c r="H318" i="6"/>
  <c r="I318" i="6"/>
  <c r="X318" i="6"/>
  <c r="W318" i="6"/>
  <c r="Y318" i="6"/>
  <c r="Z318" i="6"/>
  <c r="AA318" i="6"/>
  <c r="AB318" i="6"/>
  <c r="AC318" i="6"/>
  <c r="AH318" i="6"/>
  <c r="N317" i="6"/>
  <c r="V317" i="6"/>
  <c r="H317" i="6"/>
  <c r="I317" i="6"/>
  <c r="W317" i="6"/>
  <c r="Y317" i="6"/>
  <c r="Z317" i="6"/>
  <c r="AA317" i="6"/>
  <c r="AB317" i="6"/>
  <c r="AC317" i="6"/>
  <c r="AH317" i="6"/>
  <c r="V316" i="6"/>
  <c r="AC316" i="6"/>
  <c r="AH316" i="6"/>
  <c r="N315" i="6"/>
  <c r="V315" i="6"/>
  <c r="AC315" i="6"/>
  <c r="AH315" i="6"/>
  <c r="V314" i="6"/>
  <c r="AC314" i="6"/>
  <c r="AH314" i="6"/>
  <c r="N313" i="6"/>
  <c r="V313" i="6"/>
  <c r="AC313" i="6"/>
  <c r="AH313" i="6"/>
  <c r="V312" i="6"/>
  <c r="AC312" i="6"/>
  <c r="AH312" i="6"/>
  <c r="N311" i="6"/>
  <c r="V311" i="6"/>
  <c r="AC311" i="6"/>
  <c r="AH311" i="6"/>
  <c r="V310" i="6"/>
  <c r="AC310" i="6"/>
  <c r="AH310" i="6"/>
  <c r="N309" i="6"/>
  <c r="V309" i="6"/>
  <c r="AC309" i="6"/>
  <c r="AH309" i="6"/>
  <c r="V308" i="6"/>
  <c r="AC308" i="6"/>
  <c r="AH308" i="6"/>
  <c r="N307" i="6"/>
  <c r="V307" i="6"/>
  <c r="AC307" i="6"/>
  <c r="AH307" i="6"/>
  <c r="V306" i="6"/>
  <c r="AC306" i="6"/>
  <c r="AH306" i="6"/>
  <c r="N305" i="6"/>
  <c r="V305" i="6"/>
  <c r="AC305" i="6"/>
  <c r="AH305" i="6"/>
  <c r="N304" i="6"/>
  <c r="V304" i="6"/>
  <c r="AC304" i="6"/>
  <c r="AH304" i="6"/>
  <c r="V303" i="6"/>
  <c r="AC303" i="6"/>
  <c r="AH303" i="6"/>
  <c r="N302" i="6"/>
  <c r="V302" i="6"/>
  <c r="AC302" i="6"/>
  <c r="AH302" i="6"/>
  <c r="V301" i="6"/>
  <c r="AC301" i="6"/>
  <c r="AH301" i="6"/>
  <c r="N300" i="6"/>
  <c r="V300" i="6"/>
  <c r="AC300" i="6"/>
  <c r="AH300" i="6"/>
  <c r="N299" i="6"/>
  <c r="V299" i="6"/>
  <c r="AC299" i="6"/>
  <c r="AH299" i="6"/>
  <c r="N298" i="6"/>
  <c r="V298" i="6"/>
  <c r="AC298" i="6"/>
  <c r="AH298" i="6"/>
  <c r="V297" i="6"/>
  <c r="AC297" i="6"/>
  <c r="AH297" i="6"/>
  <c r="N296" i="6"/>
  <c r="V296" i="6"/>
  <c r="AC296" i="6"/>
  <c r="AH296" i="6"/>
  <c r="V295" i="6"/>
  <c r="AC295" i="6"/>
  <c r="AH295" i="6"/>
  <c r="V294" i="6"/>
  <c r="AC294" i="6"/>
  <c r="AH294" i="6"/>
  <c r="V293" i="6"/>
  <c r="AC293" i="6"/>
  <c r="AH293" i="6"/>
  <c r="V292" i="6"/>
  <c r="AC292" i="6"/>
  <c r="AH292" i="6"/>
  <c r="V291" i="6"/>
  <c r="AB291" i="6"/>
  <c r="AC291" i="6"/>
  <c r="W291" i="6"/>
  <c r="N290" i="6"/>
  <c r="V290" i="6"/>
  <c r="AB290" i="6"/>
  <c r="AC290" i="6"/>
  <c r="W290" i="6"/>
  <c r="V289" i="6"/>
  <c r="AB289" i="6"/>
  <c r="AC289" i="6"/>
  <c r="W289" i="6"/>
  <c r="N288" i="6"/>
  <c r="V288" i="6"/>
  <c r="AB288" i="6"/>
  <c r="AC288" i="6"/>
  <c r="W288" i="6"/>
  <c r="V287" i="6"/>
  <c r="AB287" i="6"/>
  <c r="AC287" i="6"/>
  <c r="W287" i="6"/>
  <c r="N286" i="6"/>
  <c r="V286" i="6"/>
  <c r="AB286" i="6"/>
  <c r="AC286" i="6"/>
  <c r="W286" i="6"/>
  <c r="V285" i="6"/>
  <c r="AB285" i="6"/>
  <c r="AC285" i="6"/>
  <c r="W285" i="6"/>
  <c r="N284" i="6"/>
  <c r="V284" i="6"/>
  <c r="AB284" i="6"/>
  <c r="AC284" i="6"/>
  <c r="W284" i="6"/>
  <c r="V283" i="6"/>
  <c r="H283" i="6"/>
  <c r="I283" i="6"/>
  <c r="X283" i="6"/>
  <c r="W283" i="6"/>
  <c r="Y283" i="6"/>
  <c r="Z283" i="6"/>
  <c r="AA283" i="6"/>
  <c r="AB283" i="6"/>
  <c r="AC283" i="6"/>
  <c r="AH283" i="6"/>
  <c r="N282" i="6"/>
  <c r="V282" i="6"/>
  <c r="H282" i="6"/>
  <c r="I282" i="6"/>
  <c r="W282" i="6"/>
  <c r="Y282" i="6"/>
  <c r="Z282" i="6"/>
  <c r="AA282" i="6"/>
  <c r="AB282" i="6"/>
  <c r="AC282" i="6"/>
  <c r="AH282" i="6"/>
  <c r="V281" i="6"/>
  <c r="H281" i="6"/>
  <c r="I281" i="6"/>
  <c r="X281" i="6"/>
  <c r="W281" i="6"/>
  <c r="Y281" i="6"/>
  <c r="Z281" i="6"/>
  <c r="AA281" i="6"/>
  <c r="AB281" i="6"/>
  <c r="AC281" i="6"/>
  <c r="AH281" i="6"/>
  <c r="J281" i="6"/>
  <c r="N280" i="6"/>
  <c r="V280" i="6"/>
  <c r="H280" i="6"/>
  <c r="I280" i="6"/>
  <c r="W280" i="6"/>
  <c r="Y280" i="6"/>
  <c r="Z280" i="6"/>
  <c r="AA280" i="6"/>
  <c r="AB280" i="6"/>
  <c r="AC280" i="6"/>
  <c r="AH280" i="6"/>
  <c r="J280" i="6"/>
  <c r="V279" i="6"/>
  <c r="H279" i="6"/>
  <c r="I279" i="6"/>
  <c r="X279" i="6"/>
  <c r="W279" i="6"/>
  <c r="Y279" i="6"/>
  <c r="Z279" i="6"/>
  <c r="AA279" i="6"/>
  <c r="AB279" i="6"/>
  <c r="AC279" i="6"/>
  <c r="AH279" i="6"/>
  <c r="J279" i="6"/>
  <c r="N278" i="6"/>
  <c r="V278" i="6"/>
  <c r="H278" i="6"/>
  <c r="I278" i="6"/>
  <c r="W278" i="6"/>
  <c r="Y278" i="6"/>
  <c r="Z278" i="6"/>
  <c r="AA278" i="6"/>
  <c r="AB278" i="6"/>
  <c r="AC278" i="6"/>
  <c r="AH278" i="6"/>
  <c r="J278" i="6"/>
  <c r="V277" i="6"/>
  <c r="AC277" i="6"/>
  <c r="AH277" i="6"/>
  <c r="N276" i="6"/>
  <c r="V276" i="6"/>
  <c r="AC276" i="6"/>
  <c r="AH276" i="6"/>
  <c r="V275" i="6"/>
  <c r="AC275" i="6"/>
  <c r="AH275" i="6"/>
  <c r="N274" i="6"/>
  <c r="V274" i="6"/>
  <c r="AC274" i="6"/>
  <c r="AH274" i="6"/>
  <c r="V273" i="6"/>
  <c r="AC273" i="6"/>
  <c r="AH273" i="6"/>
  <c r="N272" i="6"/>
  <c r="V272" i="6"/>
  <c r="AC272" i="6"/>
  <c r="AH272" i="6"/>
  <c r="V271" i="6"/>
  <c r="AC271" i="6"/>
  <c r="AH271" i="6"/>
  <c r="N270" i="6"/>
  <c r="V270" i="6"/>
  <c r="AC270" i="6"/>
  <c r="AH270" i="6"/>
  <c r="V269" i="6"/>
  <c r="AC269" i="6"/>
  <c r="AH269" i="6"/>
  <c r="N268" i="6"/>
  <c r="V268" i="6"/>
  <c r="AC268" i="6"/>
  <c r="AH268" i="6"/>
  <c r="V267" i="6"/>
  <c r="AC267" i="6"/>
  <c r="AH267" i="6"/>
  <c r="N266" i="6"/>
  <c r="V266" i="6"/>
  <c r="AC266" i="6"/>
  <c r="AH266" i="6"/>
  <c r="V265" i="6"/>
  <c r="AC265" i="6"/>
  <c r="AH265" i="6"/>
  <c r="N264" i="6"/>
  <c r="V264" i="6"/>
  <c r="AC264" i="6"/>
  <c r="AH264" i="6"/>
  <c r="V263" i="6"/>
  <c r="AC263" i="6"/>
  <c r="AH263" i="6"/>
  <c r="N262" i="6"/>
  <c r="V262" i="6"/>
  <c r="AC262" i="6"/>
  <c r="AH262" i="6"/>
  <c r="V261" i="6"/>
  <c r="AC261" i="6"/>
  <c r="AH261" i="6"/>
  <c r="N260" i="6"/>
  <c r="V260" i="6"/>
  <c r="AC260" i="6"/>
  <c r="AH260" i="6"/>
  <c r="V259" i="6"/>
  <c r="AC259" i="6"/>
  <c r="AH259" i="6"/>
  <c r="N258" i="6"/>
  <c r="V258" i="6"/>
  <c r="AC258" i="6"/>
  <c r="AH258" i="6"/>
  <c r="V257" i="6"/>
  <c r="AC257" i="6"/>
  <c r="AH257" i="6"/>
  <c r="N256" i="6"/>
  <c r="V256" i="6"/>
  <c r="AC256" i="6"/>
  <c r="AH256" i="6"/>
  <c r="V255" i="6"/>
  <c r="AC255" i="6"/>
  <c r="AH255" i="6"/>
  <c r="N254" i="6"/>
  <c r="V254" i="6"/>
  <c r="AC254" i="6"/>
  <c r="AH254" i="6"/>
  <c r="V253" i="6"/>
  <c r="AC253" i="6"/>
  <c r="AH253" i="6"/>
  <c r="V252" i="6"/>
  <c r="AC252" i="6"/>
  <c r="AH252" i="6"/>
  <c r="N251" i="6"/>
  <c r="V251" i="6"/>
  <c r="AC251" i="6"/>
  <c r="AH251" i="6"/>
  <c r="V250" i="6"/>
  <c r="AC250" i="6"/>
  <c r="AH250" i="6"/>
  <c r="N249" i="6"/>
  <c r="V249" i="6"/>
  <c r="AC249" i="6"/>
  <c r="AH249" i="6"/>
  <c r="V248" i="6"/>
  <c r="AC248" i="6"/>
  <c r="AH248" i="6"/>
  <c r="N247" i="6"/>
  <c r="V247" i="6"/>
  <c r="AC247" i="6"/>
  <c r="AH247" i="6"/>
  <c r="V246" i="6"/>
  <c r="AB246" i="6"/>
  <c r="AC246" i="6"/>
  <c r="W246" i="6"/>
  <c r="N245" i="6"/>
  <c r="V245" i="6"/>
  <c r="AB245" i="6"/>
  <c r="AC245" i="6"/>
  <c r="W245" i="6"/>
  <c r="V244" i="6"/>
  <c r="AB244" i="6"/>
  <c r="AC244" i="6"/>
  <c r="W244" i="6"/>
  <c r="N243" i="6"/>
  <c r="V243" i="6"/>
  <c r="AB243" i="6"/>
  <c r="AC243" i="6"/>
  <c r="W243" i="6"/>
  <c r="V242" i="6"/>
  <c r="AB242" i="6"/>
  <c r="AC242" i="6"/>
  <c r="W242" i="6"/>
  <c r="N241" i="6"/>
  <c r="V241" i="6"/>
  <c r="AB241" i="6"/>
  <c r="AC241" i="6"/>
  <c r="W241" i="6"/>
  <c r="V240" i="6"/>
  <c r="AB240" i="6"/>
  <c r="AC240" i="6"/>
  <c r="W240" i="6"/>
  <c r="N239" i="6"/>
  <c r="V239" i="6"/>
  <c r="AB239" i="6"/>
  <c r="AC239" i="6"/>
  <c r="W239" i="6"/>
  <c r="V238" i="6"/>
  <c r="AB238" i="6"/>
  <c r="AC238" i="6"/>
  <c r="W238" i="6"/>
  <c r="N237" i="6"/>
  <c r="V237" i="6"/>
  <c r="AB237" i="6"/>
  <c r="AC237" i="6"/>
  <c r="W237" i="6"/>
  <c r="V236" i="6"/>
  <c r="AB236" i="6"/>
  <c r="AC236" i="6"/>
  <c r="W236" i="6"/>
  <c r="N235" i="6"/>
  <c r="V235" i="6"/>
  <c r="AB235" i="6"/>
  <c r="AC235" i="6"/>
  <c r="W235" i="6"/>
  <c r="V234" i="6"/>
  <c r="AB234" i="6"/>
  <c r="AC234" i="6"/>
  <c r="W234" i="6"/>
  <c r="N233" i="6"/>
  <c r="V233" i="6"/>
  <c r="AB233" i="6"/>
  <c r="AC233" i="6"/>
  <c r="W233" i="6"/>
  <c r="V232" i="6"/>
  <c r="AB232" i="6"/>
  <c r="AC232" i="6"/>
  <c r="W232" i="6"/>
  <c r="N231" i="6"/>
  <c r="V231" i="6"/>
  <c r="AB231" i="6"/>
  <c r="AC231" i="6"/>
  <c r="W231" i="6"/>
  <c r="V230" i="6"/>
  <c r="AB230" i="6"/>
  <c r="AC230" i="6"/>
  <c r="W230" i="6"/>
  <c r="N229" i="6"/>
  <c r="V229" i="6"/>
  <c r="AB229" i="6"/>
  <c r="AC229" i="6"/>
  <c r="W229" i="6"/>
  <c r="V228" i="6"/>
  <c r="AB228" i="6"/>
  <c r="AC228" i="6"/>
  <c r="W228" i="6"/>
  <c r="N227" i="6"/>
  <c r="V227" i="6"/>
  <c r="AB227" i="6"/>
  <c r="AC227" i="6"/>
  <c r="W227" i="6"/>
  <c r="V226" i="6"/>
  <c r="H226" i="6"/>
  <c r="I226" i="6"/>
  <c r="X226" i="6"/>
  <c r="W226" i="6"/>
  <c r="Y226" i="6"/>
  <c r="Z226" i="6"/>
  <c r="AA226" i="6"/>
  <c r="AB226" i="6"/>
  <c r="AC226" i="6"/>
  <c r="AH226" i="6"/>
  <c r="J226" i="6"/>
  <c r="N225" i="6"/>
  <c r="V225" i="6"/>
  <c r="H225" i="6"/>
  <c r="I225" i="6"/>
  <c r="W225" i="6"/>
  <c r="Y225" i="6"/>
  <c r="Z225" i="6"/>
  <c r="AA225" i="6"/>
  <c r="AB225" i="6"/>
  <c r="AC225" i="6"/>
  <c r="AH225" i="6"/>
  <c r="J225" i="6"/>
  <c r="V224" i="6"/>
  <c r="H224" i="6"/>
  <c r="I224" i="6"/>
  <c r="X5" i="6"/>
  <c r="X7" i="6"/>
  <c r="X9" i="6"/>
  <c r="X13" i="6"/>
  <c r="X15" i="6"/>
  <c r="X17" i="6"/>
  <c r="X19" i="6"/>
  <c r="X21" i="6"/>
  <c r="X119" i="6"/>
  <c r="X121" i="6"/>
  <c r="X192" i="6"/>
  <c r="X202" i="6"/>
  <c r="X204" i="6"/>
  <c r="X206" i="6"/>
  <c r="X210" i="6"/>
  <c r="X216" i="6"/>
  <c r="X218" i="6"/>
  <c r="X220" i="6"/>
  <c r="X222" i="6"/>
  <c r="W224" i="6"/>
  <c r="Y224" i="6"/>
  <c r="Z224" i="6"/>
  <c r="AA224" i="6"/>
  <c r="AB224" i="6"/>
  <c r="AC224" i="6"/>
  <c r="AH224" i="6"/>
  <c r="J224" i="6"/>
  <c r="N223" i="6"/>
  <c r="V223" i="6"/>
  <c r="H223" i="6"/>
  <c r="I223" i="6"/>
  <c r="W223" i="6"/>
  <c r="Y223" i="6"/>
  <c r="Z223" i="6"/>
  <c r="AA223" i="6"/>
  <c r="AB223" i="6"/>
  <c r="AC223" i="6"/>
  <c r="AH223" i="6"/>
  <c r="J223" i="6"/>
  <c r="V222" i="6"/>
  <c r="H222" i="6"/>
  <c r="I222" i="6"/>
  <c r="W222" i="6"/>
  <c r="Y222" i="6"/>
  <c r="Z222" i="6"/>
  <c r="AA222" i="6"/>
  <c r="AB222" i="6"/>
  <c r="AC222" i="6"/>
  <c r="AH222" i="6"/>
  <c r="J222" i="6"/>
  <c r="N221" i="6"/>
  <c r="V221" i="6"/>
  <c r="H221" i="6"/>
  <c r="I221" i="6"/>
  <c r="W221" i="6"/>
  <c r="Y221" i="6"/>
  <c r="Z221" i="6"/>
  <c r="AA221" i="6"/>
  <c r="AB221" i="6"/>
  <c r="AC221" i="6"/>
  <c r="AH221" i="6"/>
  <c r="J221" i="6"/>
  <c r="V220" i="6"/>
  <c r="H220" i="6"/>
  <c r="I220" i="6"/>
  <c r="W220" i="6"/>
  <c r="Y220" i="6"/>
  <c r="Z220" i="6"/>
  <c r="AA220" i="6"/>
  <c r="AB220" i="6"/>
  <c r="AC220" i="6"/>
  <c r="AH220" i="6"/>
  <c r="N219" i="6"/>
  <c r="V219" i="6"/>
  <c r="H219" i="6"/>
  <c r="I219" i="6"/>
  <c r="W219" i="6"/>
  <c r="Y219" i="6"/>
  <c r="Z219" i="6"/>
  <c r="AA219" i="6"/>
  <c r="AB219" i="6"/>
  <c r="AC219" i="6"/>
  <c r="AH219" i="6"/>
  <c r="V218" i="6"/>
  <c r="H218" i="6"/>
  <c r="I218" i="6"/>
  <c r="W218" i="6"/>
  <c r="Y218" i="6"/>
  <c r="Z218" i="6"/>
  <c r="AA218" i="6"/>
  <c r="AB218" i="6"/>
  <c r="AC218" i="6"/>
  <c r="AH218" i="6"/>
  <c r="J218" i="6"/>
  <c r="N217" i="6"/>
  <c r="V217" i="6"/>
  <c r="H217" i="6"/>
  <c r="I217" i="6"/>
  <c r="W217" i="6"/>
  <c r="Y217" i="6"/>
  <c r="Z217" i="6"/>
  <c r="AA217" i="6"/>
  <c r="AB217" i="6"/>
  <c r="AC217" i="6"/>
  <c r="AH217" i="6"/>
  <c r="J217" i="6"/>
  <c r="V216" i="6"/>
  <c r="H216" i="6"/>
  <c r="I216" i="6"/>
  <c r="W216" i="6"/>
  <c r="Y216" i="6"/>
  <c r="Z216" i="6"/>
  <c r="AA216" i="6"/>
  <c r="AB216" i="6"/>
  <c r="AC216" i="6"/>
  <c r="AH216" i="6"/>
  <c r="N215" i="6"/>
  <c r="V215" i="6"/>
  <c r="H215" i="6"/>
  <c r="I215" i="6"/>
  <c r="W215" i="6"/>
  <c r="Y215" i="6"/>
  <c r="Z215" i="6"/>
  <c r="AA215" i="6"/>
  <c r="AB215" i="6"/>
  <c r="AC215" i="6"/>
  <c r="AH215" i="6"/>
  <c r="V214" i="6"/>
  <c r="AC214" i="6"/>
  <c r="AH214" i="6"/>
  <c r="N213" i="6"/>
  <c r="V213" i="6"/>
  <c r="AC213" i="6"/>
  <c r="AH213" i="6"/>
  <c r="V212" i="6"/>
  <c r="AC212" i="6"/>
  <c r="AH212" i="6"/>
  <c r="N211" i="6"/>
  <c r="V211" i="6"/>
  <c r="AC211" i="6"/>
  <c r="AH211" i="6"/>
  <c r="V210" i="6"/>
  <c r="H210" i="6"/>
  <c r="I210" i="6"/>
  <c r="W210" i="6"/>
  <c r="Y210" i="6"/>
  <c r="Z210" i="6"/>
  <c r="AA210" i="6"/>
  <c r="AB210" i="6"/>
  <c r="AC210" i="6"/>
  <c r="AH210" i="6"/>
  <c r="N209" i="6"/>
  <c r="V209" i="6"/>
  <c r="H209" i="6"/>
  <c r="I209" i="6"/>
  <c r="W209" i="6"/>
  <c r="Y209" i="6"/>
  <c r="Z209" i="6"/>
  <c r="AA209" i="6"/>
  <c r="AB209" i="6"/>
  <c r="AC209" i="6"/>
  <c r="AH209" i="6"/>
  <c r="V208" i="6"/>
  <c r="AC208" i="6"/>
  <c r="AH208" i="6"/>
  <c r="N207" i="6"/>
  <c r="V207" i="6"/>
  <c r="AC207" i="6"/>
  <c r="AH207" i="6"/>
  <c r="V206" i="6"/>
  <c r="AC206" i="6"/>
  <c r="AH206" i="6"/>
  <c r="AA206" i="6"/>
  <c r="N205" i="6"/>
  <c r="V205" i="6"/>
  <c r="AC205" i="6"/>
  <c r="AH205" i="6"/>
  <c r="AA205" i="6"/>
  <c r="V204" i="6"/>
  <c r="AB204" i="6"/>
  <c r="AC204" i="6"/>
  <c r="W204" i="6"/>
  <c r="AA204" i="6"/>
  <c r="N203" i="6"/>
  <c r="V203" i="6"/>
  <c r="AB203" i="6"/>
  <c r="AC203" i="6"/>
  <c r="W203" i="6"/>
  <c r="AA203" i="6"/>
  <c r="V202" i="6"/>
  <c r="H202" i="6"/>
  <c r="I202" i="6"/>
  <c r="W202" i="6"/>
  <c r="Y202" i="6"/>
  <c r="Z202" i="6"/>
  <c r="AA202" i="6"/>
  <c r="AB202" i="6"/>
  <c r="AC202" i="6"/>
  <c r="AH202" i="6"/>
  <c r="N201" i="6"/>
  <c r="V201" i="6"/>
  <c r="H201" i="6"/>
  <c r="I201" i="6"/>
  <c r="W201" i="6"/>
  <c r="Y201" i="6"/>
  <c r="Z201" i="6"/>
  <c r="AA201" i="6"/>
  <c r="AB201" i="6"/>
  <c r="AC201" i="6"/>
  <c r="AH201" i="6"/>
  <c r="V200" i="6"/>
  <c r="AC200" i="6"/>
  <c r="AH200" i="6"/>
  <c r="N199" i="6"/>
  <c r="V199" i="6"/>
  <c r="AC199" i="6"/>
  <c r="AH199" i="6"/>
  <c r="V198" i="6"/>
  <c r="AC198" i="6"/>
  <c r="AH198" i="6"/>
  <c r="N197" i="6"/>
  <c r="V197" i="6"/>
  <c r="AC197" i="6"/>
  <c r="AH197" i="6"/>
  <c r="V196" i="6"/>
  <c r="AC196" i="6"/>
  <c r="AH196" i="6"/>
  <c r="N195" i="6"/>
  <c r="V195" i="6"/>
  <c r="AC195" i="6"/>
  <c r="AH195" i="6"/>
  <c r="V194" i="6"/>
  <c r="AB194" i="6"/>
  <c r="AC194" i="6"/>
  <c r="W194" i="6"/>
  <c r="N193" i="6"/>
  <c r="V193" i="6"/>
  <c r="AB193" i="6"/>
  <c r="AC193" i="6"/>
  <c r="W193" i="6"/>
  <c r="V192" i="6"/>
  <c r="H191" i="6"/>
  <c r="I191" i="6"/>
  <c r="I192" i="6"/>
  <c r="W192" i="6"/>
  <c r="Y192" i="6"/>
  <c r="Z192" i="6"/>
  <c r="AA192" i="6"/>
  <c r="AB192" i="6"/>
  <c r="AC192" i="6"/>
  <c r="AH192" i="6"/>
  <c r="H192" i="6"/>
  <c r="J192" i="6"/>
  <c r="N191" i="6"/>
  <c r="V191" i="6"/>
  <c r="W191" i="6"/>
  <c r="Y191" i="6"/>
  <c r="Z191" i="6"/>
  <c r="AA191" i="6"/>
  <c r="AB191" i="6"/>
  <c r="AC191" i="6"/>
  <c r="AH191" i="6"/>
  <c r="J191" i="6"/>
  <c r="V190" i="6"/>
  <c r="AC190" i="6"/>
  <c r="AH190" i="6"/>
  <c r="N189" i="6"/>
  <c r="V189" i="6"/>
  <c r="AC189" i="6"/>
  <c r="AH189" i="6"/>
  <c r="V188" i="6"/>
  <c r="AC188" i="6"/>
  <c r="AH188" i="6"/>
  <c r="N187" i="6"/>
  <c r="V187" i="6"/>
  <c r="AC187" i="6"/>
  <c r="AH187" i="6"/>
  <c r="V186" i="6"/>
  <c r="AC186" i="6"/>
  <c r="AH186" i="6"/>
  <c r="N185" i="6"/>
  <c r="V185" i="6"/>
  <c r="AC185" i="6"/>
  <c r="AH185" i="6"/>
  <c r="V184" i="6"/>
  <c r="AC184" i="6"/>
  <c r="AH184" i="6"/>
  <c r="N183" i="6"/>
  <c r="V183" i="6"/>
  <c r="AC183" i="6"/>
  <c r="AH183" i="6"/>
  <c r="V182" i="6"/>
  <c r="AC182" i="6"/>
  <c r="AH182" i="6"/>
  <c r="N181" i="6"/>
  <c r="V181" i="6"/>
  <c r="AC181" i="6"/>
  <c r="AH181" i="6"/>
  <c r="V180" i="6"/>
  <c r="AC180" i="6"/>
  <c r="AH180" i="6"/>
  <c r="N179" i="6"/>
  <c r="V179" i="6"/>
  <c r="AC179" i="6"/>
  <c r="AH179" i="6"/>
  <c r="V178" i="6"/>
  <c r="AC178" i="6"/>
  <c r="AH178" i="6"/>
  <c r="N177" i="6"/>
  <c r="V177" i="6"/>
  <c r="AC177" i="6"/>
  <c r="AH177" i="6"/>
  <c r="V176" i="6"/>
  <c r="AC176" i="6"/>
  <c r="AH176" i="6"/>
  <c r="N175" i="6"/>
  <c r="V175" i="6"/>
  <c r="AC175" i="6"/>
  <c r="AH175" i="6"/>
  <c r="V174" i="6"/>
  <c r="AC174" i="6"/>
  <c r="AH174" i="6"/>
  <c r="N173" i="6"/>
  <c r="V173" i="6"/>
  <c r="AC173" i="6"/>
  <c r="AH173" i="6"/>
  <c r="V172" i="6"/>
  <c r="AC172" i="6"/>
  <c r="AH172" i="6"/>
  <c r="N171" i="6"/>
  <c r="V171" i="6"/>
  <c r="AC171" i="6"/>
  <c r="AH171" i="6"/>
  <c r="V170" i="6"/>
  <c r="AC170" i="6"/>
  <c r="AH170" i="6"/>
  <c r="N169" i="6"/>
  <c r="V169" i="6"/>
  <c r="AC169" i="6"/>
  <c r="AH169" i="6"/>
  <c r="V168" i="6"/>
  <c r="AC168" i="6"/>
  <c r="AH168" i="6"/>
  <c r="N167" i="6"/>
  <c r="V167" i="6"/>
  <c r="AC167" i="6"/>
  <c r="AH167" i="6"/>
  <c r="V166" i="6"/>
  <c r="AC166" i="6"/>
  <c r="AH166" i="6"/>
  <c r="N165" i="6"/>
  <c r="V165" i="6"/>
  <c r="AC165" i="6"/>
  <c r="AH165" i="6"/>
  <c r="V164" i="6"/>
  <c r="AC164" i="6"/>
  <c r="AH164" i="6"/>
  <c r="N163" i="6"/>
  <c r="V163" i="6"/>
  <c r="AC163" i="6"/>
  <c r="AH163" i="6"/>
  <c r="V162" i="6"/>
  <c r="AC162" i="6"/>
  <c r="AH162" i="6"/>
  <c r="N161" i="6"/>
  <c r="V161" i="6"/>
  <c r="AC161" i="6"/>
  <c r="AH161" i="6"/>
  <c r="V160" i="6"/>
  <c r="AC160" i="6"/>
  <c r="AH160" i="6"/>
  <c r="N159" i="6"/>
  <c r="V159" i="6"/>
  <c r="AC159" i="6"/>
  <c r="AH159" i="6"/>
  <c r="V158" i="6"/>
  <c r="AC158" i="6"/>
  <c r="AH158" i="6"/>
  <c r="N157" i="6"/>
  <c r="V157" i="6"/>
  <c r="AC157" i="6"/>
  <c r="AH157" i="6"/>
  <c r="V156" i="6"/>
  <c r="AC156" i="6"/>
  <c r="AH156" i="6"/>
  <c r="N155" i="6"/>
  <c r="V155" i="6"/>
  <c r="AC155" i="6"/>
  <c r="AH155" i="6"/>
  <c r="V154" i="6"/>
  <c r="AC154" i="6"/>
  <c r="AH154" i="6"/>
  <c r="N153" i="6"/>
  <c r="V153" i="6"/>
  <c r="AC153" i="6"/>
  <c r="AH153" i="6"/>
  <c r="V152" i="6"/>
  <c r="AC152" i="6"/>
  <c r="AH152" i="6"/>
  <c r="N151" i="6"/>
  <c r="V151" i="6"/>
  <c r="AC151" i="6"/>
  <c r="AH151" i="6"/>
  <c r="V150" i="6"/>
  <c r="AC150" i="6"/>
  <c r="AH150" i="6"/>
  <c r="N149" i="6"/>
  <c r="V149" i="6"/>
  <c r="AC149" i="6"/>
  <c r="AH149" i="6"/>
  <c r="V148" i="6"/>
  <c r="AC148" i="6"/>
  <c r="AH148" i="6"/>
  <c r="N147" i="6"/>
  <c r="V147" i="6"/>
  <c r="AC147" i="6"/>
  <c r="AH147" i="6"/>
  <c r="V146" i="6"/>
  <c r="AC146" i="6"/>
  <c r="AH146" i="6"/>
  <c r="N145" i="6"/>
  <c r="V145" i="6"/>
  <c r="AC145" i="6"/>
  <c r="AH145" i="6"/>
  <c r="V144" i="6"/>
  <c r="AC144" i="6"/>
  <c r="AH144" i="6"/>
  <c r="N143" i="6"/>
  <c r="V143" i="6"/>
  <c r="AC143" i="6"/>
  <c r="AH143" i="6"/>
  <c r="V142" i="6"/>
  <c r="AC142" i="6"/>
  <c r="AH142" i="6"/>
  <c r="N141" i="6"/>
  <c r="V141" i="6"/>
  <c r="AC141" i="6"/>
  <c r="AH141" i="6"/>
  <c r="V140" i="6"/>
  <c r="AC140" i="6"/>
  <c r="AH140" i="6"/>
  <c r="N139" i="6"/>
  <c r="V139" i="6"/>
  <c r="AC139" i="6"/>
  <c r="AH139" i="6"/>
  <c r="N138" i="6"/>
  <c r="V138" i="6"/>
  <c r="AC138" i="6"/>
  <c r="AH138" i="6"/>
  <c r="V137" i="6"/>
  <c r="AC137" i="6"/>
  <c r="AH137" i="6"/>
  <c r="V136" i="6"/>
  <c r="AC136" i="6"/>
  <c r="AH136" i="6"/>
  <c r="V135" i="6"/>
  <c r="AC135" i="6"/>
  <c r="AH135" i="6"/>
  <c r="V134" i="6"/>
  <c r="AC134" i="6"/>
  <c r="AH134" i="6"/>
  <c r="V133" i="6"/>
  <c r="AC133" i="6"/>
  <c r="AH133" i="6"/>
  <c r="V132" i="6"/>
  <c r="AC132" i="6"/>
  <c r="AH132" i="6"/>
  <c r="V131" i="6"/>
  <c r="AC131" i="6"/>
  <c r="AH131" i="6"/>
  <c r="N130" i="6"/>
  <c r="V130" i="6"/>
  <c r="AC130" i="6"/>
  <c r="AH130" i="6"/>
  <c r="V129" i="6"/>
  <c r="AC129" i="6"/>
  <c r="AH129" i="6"/>
  <c r="V128" i="6"/>
  <c r="AC128" i="6"/>
  <c r="AH128" i="6"/>
  <c r="N127" i="6"/>
  <c r="V127" i="6"/>
  <c r="AC127" i="6"/>
  <c r="AH127" i="6"/>
  <c r="N126" i="6"/>
  <c r="V126" i="6"/>
  <c r="AC126" i="6"/>
  <c r="AH126" i="6"/>
  <c r="V125" i="6"/>
  <c r="AC125" i="6"/>
  <c r="AH125" i="6"/>
  <c r="V124" i="6"/>
  <c r="AC124" i="6"/>
  <c r="AH124" i="6"/>
  <c r="V123" i="6"/>
  <c r="AB123" i="6"/>
  <c r="AC123" i="6"/>
  <c r="W123" i="6"/>
  <c r="H123" i="6"/>
  <c r="N122" i="6"/>
  <c r="V122" i="6"/>
  <c r="AB122" i="6"/>
  <c r="AC122" i="6"/>
  <c r="W122" i="6"/>
  <c r="H122" i="6"/>
  <c r="V121" i="6"/>
  <c r="H121" i="6"/>
  <c r="I121" i="6"/>
  <c r="W121" i="6"/>
  <c r="Y121" i="6"/>
  <c r="Z121" i="6"/>
  <c r="AA121" i="6"/>
  <c r="AB121" i="6"/>
  <c r="AC121" i="6"/>
  <c r="AH121" i="6"/>
  <c r="J121" i="6"/>
  <c r="N120" i="6"/>
  <c r="V120" i="6"/>
  <c r="I120" i="6"/>
  <c r="W120" i="6"/>
  <c r="Y120" i="6"/>
  <c r="Z120" i="6"/>
  <c r="AA120" i="6"/>
  <c r="AB120" i="6"/>
  <c r="AC120" i="6"/>
  <c r="AH120" i="6"/>
  <c r="H120" i="6"/>
  <c r="J120" i="6"/>
  <c r="V119" i="6"/>
  <c r="H118" i="6"/>
  <c r="I118" i="6"/>
  <c r="I119" i="6"/>
  <c r="W119" i="6"/>
  <c r="Y119" i="6"/>
  <c r="Z119" i="6"/>
  <c r="AA119" i="6"/>
  <c r="AB119" i="6"/>
  <c r="AC119" i="6"/>
  <c r="AH119" i="6"/>
  <c r="H119" i="6"/>
  <c r="J119" i="6"/>
  <c r="N118" i="6"/>
  <c r="V118" i="6"/>
  <c r="W118" i="6"/>
  <c r="Y118" i="6"/>
  <c r="Z118" i="6"/>
  <c r="AA118" i="6"/>
  <c r="AB118" i="6"/>
  <c r="AC118" i="6"/>
  <c r="AH118" i="6"/>
  <c r="J118" i="6"/>
  <c r="V117" i="6"/>
  <c r="AC117" i="6"/>
  <c r="AH117" i="6"/>
  <c r="H117" i="6"/>
  <c r="N116" i="6"/>
  <c r="V116" i="6"/>
  <c r="AC116" i="6"/>
  <c r="AH116" i="6"/>
  <c r="H116" i="6"/>
  <c r="V115" i="6"/>
  <c r="AC115" i="6"/>
  <c r="AH115" i="6"/>
  <c r="H115" i="6"/>
  <c r="N114" i="6"/>
  <c r="V114" i="6"/>
  <c r="AC114" i="6"/>
  <c r="AH114" i="6"/>
  <c r="H114" i="6"/>
  <c r="V113" i="6"/>
  <c r="AC113" i="6"/>
  <c r="AH113" i="6"/>
  <c r="H113" i="6"/>
  <c r="N112" i="6"/>
  <c r="V112" i="6"/>
  <c r="AC112" i="6"/>
  <c r="AH112" i="6"/>
  <c r="H112" i="6"/>
  <c r="V111" i="6"/>
  <c r="AC111" i="6"/>
  <c r="AH111" i="6"/>
  <c r="H111" i="6"/>
  <c r="N110" i="6"/>
  <c r="V110" i="6"/>
  <c r="AC110" i="6"/>
  <c r="AH110" i="6"/>
  <c r="H110" i="6"/>
  <c r="N109" i="6"/>
  <c r="V109" i="6"/>
  <c r="AC109" i="6"/>
  <c r="AH109" i="6"/>
  <c r="H109" i="6"/>
  <c r="V108" i="6"/>
  <c r="AC108" i="6"/>
  <c r="AH108" i="6"/>
  <c r="H108" i="6"/>
  <c r="V107" i="6"/>
  <c r="AC107" i="6"/>
  <c r="AH107" i="6"/>
  <c r="H107" i="6"/>
  <c r="V106" i="6"/>
  <c r="AC106" i="6"/>
  <c r="AH106" i="6"/>
  <c r="H106" i="6"/>
  <c r="V105" i="6"/>
  <c r="AC105" i="6"/>
  <c r="AH105" i="6"/>
  <c r="H105" i="6"/>
  <c r="V104" i="6"/>
  <c r="AC104" i="6"/>
  <c r="AH104" i="6"/>
  <c r="H104" i="6"/>
  <c r="N103" i="6"/>
  <c r="V103" i="6"/>
  <c r="AC103" i="6"/>
  <c r="AH103" i="6"/>
  <c r="H103" i="6"/>
  <c r="V102" i="6"/>
  <c r="AC102" i="6"/>
  <c r="AH102" i="6"/>
  <c r="H102" i="6"/>
  <c r="N101" i="6"/>
  <c r="V101" i="6"/>
  <c r="AC101" i="6"/>
  <c r="AH101" i="6"/>
  <c r="H101" i="6"/>
  <c r="V100" i="6"/>
  <c r="AC100" i="6"/>
  <c r="AH100" i="6"/>
  <c r="H100" i="6"/>
  <c r="N99" i="6"/>
  <c r="V99" i="6"/>
  <c r="AC99" i="6"/>
  <c r="AH99" i="6"/>
  <c r="H99" i="6"/>
  <c r="V98" i="6"/>
  <c r="AC98" i="6"/>
  <c r="AH98" i="6"/>
  <c r="H98" i="6"/>
  <c r="N97" i="6"/>
  <c r="V97" i="6"/>
  <c r="AC97" i="6"/>
  <c r="AH97" i="6"/>
  <c r="H97" i="6"/>
  <c r="V96" i="6"/>
  <c r="AC96" i="6"/>
  <c r="AH96" i="6"/>
  <c r="H96" i="6"/>
  <c r="N95" i="6"/>
  <c r="V95" i="6"/>
  <c r="AC95" i="6"/>
  <c r="AH95" i="6"/>
  <c r="H95" i="6"/>
  <c r="V94" i="6"/>
  <c r="AC94" i="6"/>
  <c r="AH94" i="6"/>
  <c r="H94" i="6"/>
  <c r="N93" i="6"/>
  <c r="V93" i="6"/>
  <c r="AC93" i="6"/>
  <c r="AH93" i="6"/>
  <c r="H93" i="6"/>
  <c r="V92" i="6"/>
  <c r="AC92" i="6"/>
  <c r="AH92" i="6"/>
  <c r="H92" i="6"/>
  <c r="N91" i="6"/>
  <c r="V91" i="6"/>
  <c r="AC91" i="6"/>
  <c r="AH91" i="6"/>
  <c r="H91" i="6"/>
  <c r="V90" i="6"/>
  <c r="AC90" i="6"/>
  <c r="AH90" i="6"/>
  <c r="H90" i="6"/>
  <c r="N89" i="6"/>
  <c r="V89" i="6"/>
  <c r="AC89" i="6"/>
  <c r="AH89" i="6"/>
  <c r="H89" i="6"/>
  <c r="N88" i="6"/>
  <c r="V88" i="6"/>
  <c r="AC88" i="6"/>
  <c r="AH88" i="6"/>
  <c r="H88" i="6"/>
  <c r="V87" i="6"/>
  <c r="AC87" i="6"/>
  <c r="AH87" i="6"/>
  <c r="H87" i="6"/>
  <c r="N86" i="6"/>
  <c r="V86" i="6"/>
  <c r="AC86" i="6"/>
  <c r="AH86" i="6"/>
  <c r="H86" i="6"/>
  <c r="V85" i="6"/>
  <c r="AC85" i="6"/>
  <c r="AH85" i="6"/>
  <c r="H85" i="6"/>
  <c r="N84" i="6"/>
  <c r="V84" i="6"/>
  <c r="AC84" i="6"/>
  <c r="AH84" i="6"/>
  <c r="H84" i="6"/>
  <c r="V83" i="6"/>
  <c r="AC83" i="6"/>
  <c r="AH83" i="6"/>
  <c r="H83" i="6"/>
  <c r="N82" i="6"/>
  <c r="V82" i="6"/>
  <c r="AC82" i="6"/>
  <c r="AH82" i="6"/>
  <c r="H82" i="6"/>
  <c r="V81" i="6"/>
  <c r="AC81" i="6"/>
  <c r="AH81" i="6"/>
  <c r="H81" i="6"/>
  <c r="N80" i="6"/>
  <c r="V80" i="6"/>
  <c r="AC80" i="6"/>
  <c r="AH80" i="6"/>
  <c r="H80" i="6"/>
  <c r="V79" i="6"/>
  <c r="AC79" i="6"/>
  <c r="AH79" i="6"/>
  <c r="H79" i="6"/>
  <c r="N78" i="6"/>
  <c r="V78" i="6"/>
  <c r="AC78" i="6"/>
  <c r="AH78" i="6"/>
  <c r="H78" i="6"/>
  <c r="V77" i="6"/>
  <c r="AC77" i="6"/>
  <c r="AH77" i="6"/>
  <c r="H77" i="6"/>
  <c r="N76" i="6"/>
  <c r="V76" i="6"/>
  <c r="AC76" i="6"/>
  <c r="AH76" i="6"/>
  <c r="H76" i="6"/>
  <c r="V75" i="6"/>
  <c r="AC75" i="6"/>
  <c r="AH75" i="6"/>
  <c r="H75" i="6"/>
  <c r="N74" i="6"/>
  <c r="V74" i="6"/>
  <c r="AC74" i="6"/>
  <c r="AH74" i="6"/>
  <c r="H74" i="6"/>
  <c r="V73" i="6"/>
  <c r="AC73" i="6"/>
  <c r="AH73" i="6"/>
  <c r="H73" i="6"/>
  <c r="V72" i="6"/>
  <c r="AC72" i="6"/>
  <c r="AH72" i="6"/>
  <c r="H72" i="6"/>
  <c r="V71" i="6"/>
  <c r="AC71" i="6"/>
  <c r="AH71" i="6"/>
  <c r="H71" i="6"/>
  <c r="V70" i="6"/>
  <c r="AC70" i="6"/>
  <c r="AH70" i="6"/>
  <c r="H70" i="6"/>
  <c r="V69" i="6"/>
  <c r="AC69" i="6"/>
  <c r="AH69" i="6"/>
  <c r="H69" i="6"/>
  <c r="N68" i="6"/>
  <c r="V68" i="6"/>
  <c r="AC68" i="6"/>
  <c r="AH68" i="6"/>
  <c r="H68" i="6"/>
  <c r="V67" i="6"/>
  <c r="AC67" i="6"/>
  <c r="AH67" i="6"/>
  <c r="H67" i="6"/>
  <c r="N66" i="6"/>
  <c r="V66" i="6"/>
  <c r="AC66" i="6"/>
  <c r="AH66" i="6"/>
  <c r="H66" i="6"/>
  <c r="V65" i="6"/>
  <c r="AC65" i="6"/>
  <c r="AH65" i="6"/>
  <c r="H65" i="6"/>
  <c r="N64" i="6"/>
  <c r="V64" i="6"/>
  <c r="AC64" i="6"/>
  <c r="AH64" i="6"/>
  <c r="H64" i="6"/>
  <c r="V63" i="6"/>
  <c r="AC63" i="6"/>
  <c r="AH63" i="6"/>
  <c r="H63" i="6"/>
  <c r="N62" i="6"/>
  <c r="V62" i="6"/>
  <c r="AC62" i="6"/>
  <c r="AH62" i="6"/>
  <c r="H62" i="6"/>
  <c r="V61" i="6"/>
  <c r="AC61" i="6"/>
  <c r="AH61" i="6"/>
  <c r="H61" i="6"/>
  <c r="N60" i="6"/>
  <c r="V60" i="6"/>
  <c r="AC60" i="6"/>
  <c r="AH60" i="6"/>
  <c r="H60" i="6"/>
  <c r="V59" i="6"/>
  <c r="AC59" i="6"/>
  <c r="AH59" i="6"/>
  <c r="H59" i="6"/>
  <c r="N58" i="6"/>
  <c r="V58" i="6"/>
  <c r="AC58" i="6"/>
  <c r="AH58" i="6"/>
  <c r="H58" i="6"/>
  <c r="V57" i="6"/>
  <c r="AC57" i="6"/>
  <c r="AH57" i="6"/>
  <c r="H57" i="6"/>
  <c r="V56" i="6"/>
  <c r="AC56" i="6"/>
  <c r="AH56" i="6"/>
  <c r="H56" i="6"/>
  <c r="V55" i="6"/>
  <c r="AC55" i="6"/>
  <c r="AH55" i="6"/>
  <c r="H55" i="6"/>
  <c r="V54" i="6"/>
  <c r="AC54" i="6"/>
  <c r="AH54" i="6"/>
  <c r="H54" i="6"/>
  <c r="V53" i="6"/>
  <c r="AC53" i="6"/>
  <c r="AH53" i="6"/>
  <c r="H53" i="6"/>
  <c r="V52" i="6"/>
  <c r="AC52" i="6"/>
  <c r="AH52" i="6"/>
  <c r="H52" i="6"/>
  <c r="V51" i="6"/>
  <c r="AC51" i="6"/>
  <c r="AH51" i="6"/>
  <c r="H51" i="6"/>
  <c r="N50" i="6"/>
  <c r="V50" i="6"/>
  <c r="AC50" i="6"/>
  <c r="AH50" i="6"/>
  <c r="H50" i="6"/>
  <c r="V49" i="6"/>
  <c r="AC49" i="6"/>
  <c r="AH49" i="6"/>
  <c r="H49" i="6"/>
  <c r="N48" i="6"/>
  <c r="V48" i="6"/>
  <c r="AC48" i="6"/>
  <c r="AH48" i="6"/>
  <c r="H48" i="6"/>
  <c r="V47" i="6"/>
  <c r="AB47" i="6"/>
  <c r="AC47" i="6"/>
  <c r="W47" i="6"/>
  <c r="H47" i="6"/>
  <c r="N46" i="6"/>
  <c r="V46" i="6"/>
  <c r="AB46" i="6"/>
  <c r="AC46" i="6"/>
  <c r="W46" i="6"/>
  <c r="H46" i="6"/>
  <c r="V45" i="6"/>
  <c r="AB45" i="6"/>
  <c r="AC45" i="6"/>
  <c r="W45" i="6"/>
  <c r="H45" i="6"/>
  <c r="N44" i="6"/>
  <c r="V44" i="6"/>
  <c r="AB44" i="6"/>
  <c r="AC44" i="6"/>
  <c r="W44" i="6"/>
  <c r="H44" i="6"/>
  <c r="V43" i="6"/>
  <c r="AB43" i="6"/>
  <c r="AC43" i="6"/>
  <c r="W43" i="6"/>
  <c r="H43" i="6"/>
  <c r="N42" i="6"/>
  <c r="V42" i="6"/>
  <c r="AB42" i="6"/>
  <c r="AC42" i="6"/>
  <c r="W42" i="6"/>
  <c r="H42" i="6"/>
  <c r="V41" i="6"/>
  <c r="AB41" i="6"/>
  <c r="AC41" i="6"/>
  <c r="W41" i="6"/>
  <c r="H41" i="6"/>
  <c r="N40" i="6"/>
  <c r="V40" i="6"/>
  <c r="AB40" i="6"/>
  <c r="AC40" i="6"/>
  <c r="W40" i="6"/>
  <c r="H40" i="6"/>
  <c r="V39" i="6"/>
  <c r="AB39" i="6"/>
  <c r="AC39" i="6"/>
  <c r="W39" i="6"/>
  <c r="H39" i="6"/>
  <c r="N38" i="6"/>
  <c r="V38" i="6"/>
  <c r="AB38" i="6"/>
  <c r="AC38" i="6"/>
  <c r="W38" i="6"/>
  <c r="H38" i="6"/>
  <c r="V37" i="6"/>
  <c r="AB37" i="6"/>
  <c r="AC37" i="6"/>
  <c r="W37" i="6"/>
  <c r="H37" i="6"/>
  <c r="N36" i="6"/>
  <c r="V36" i="6"/>
  <c r="AB36" i="6"/>
  <c r="AC36" i="6"/>
  <c r="W36" i="6"/>
  <c r="H36" i="6"/>
  <c r="V35" i="6"/>
  <c r="AB35" i="6"/>
  <c r="AC35" i="6"/>
  <c r="W35" i="6"/>
  <c r="H35" i="6"/>
  <c r="N34" i="6"/>
  <c r="V34" i="6"/>
  <c r="AB34" i="6"/>
  <c r="AC34" i="6"/>
  <c r="W34" i="6"/>
  <c r="H34" i="6"/>
  <c r="V33" i="6"/>
  <c r="AB33" i="6"/>
  <c r="AC33" i="6"/>
  <c r="W33" i="6"/>
  <c r="H33" i="6"/>
  <c r="N32" i="6"/>
  <c r="V32" i="6"/>
  <c r="AB32" i="6"/>
  <c r="AC32" i="6"/>
  <c r="W32" i="6"/>
  <c r="H32" i="6"/>
  <c r="V31" i="6"/>
  <c r="AB31" i="6"/>
  <c r="AC31" i="6"/>
  <c r="W31" i="6"/>
  <c r="H31" i="6"/>
  <c r="N30" i="6"/>
  <c r="V30" i="6"/>
  <c r="AB30" i="6"/>
  <c r="AC30" i="6"/>
  <c r="W30" i="6"/>
  <c r="H30" i="6"/>
  <c r="V29" i="6"/>
  <c r="AB29" i="6"/>
  <c r="AC29" i="6"/>
  <c r="W29" i="6"/>
  <c r="H29" i="6"/>
  <c r="N28" i="6"/>
  <c r="V28" i="6"/>
  <c r="AB28" i="6"/>
  <c r="AC28" i="6"/>
  <c r="W28" i="6"/>
  <c r="H28" i="6"/>
  <c r="V27" i="6"/>
  <c r="AB27" i="6"/>
  <c r="AC27" i="6"/>
  <c r="W27" i="6"/>
  <c r="H27" i="6"/>
  <c r="N26" i="6"/>
  <c r="V26" i="6"/>
  <c r="AB26" i="6"/>
  <c r="AC26" i="6"/>
  <c r="W26" i="6"/>
  <c r="H26" i="6"/>
  <c r="V25" i="6"/>
  <c r="AB25" i="6"/>
  <c r="AC25" i="6"/>
  <c r="W25" i="6"/>
  <c r="H25" i="6"/>
  <c r="N24" i="6"/>
  <c r="V24" i="6"/>
  <c r="AB24" i="6"/>
  <c r="AC24" i="6"/>
  <c r="W24" i="6"/>
  <c r="H24" i="6"/>
  <c r="V23" i="6"/>
  <c r="AB23" i="6"/>
  <c r="AC23" i="6"/>
  <c r="W23" i="6"/>
  <c r="H23" i="6"/>
  <c r="N22" i="6"/>
  <c r="V22" i="6"/>
  <c r="AB22" i="6"/>
  <c r="AC22" i="6"/>
  <c r="W22" i="6"/>
  <c r="H22" i="6"/>
  <c r="V21" i="6"/>
  <c r="AB21" i="6"/>
  <c r="AC21" i="6"/>
  <c r="W21" i="6"/>
  <c r="AA21" i="6"/>
  <c r="H21" i="6"/>
  <c r="N20" i="6"/>
  <c r="V20" i="6"/>
  <c r="AB20" i="6"/>
  <c r="AC20" i="6"/>
  <c r="W20" i="6"/>
  <c r="AA20" i="6"/>
  <c r="H20" i="6"/>
  <c r="V19" i="6"/>
  <c r="AB19" i="6"/>
  <c r="AC19" i="6"/>
  <c r="W19" i="6"/>
  <c r="AA19" i="6"/>
  <c r="H19" i="6"/>
  <c r="N18" i="6"/>
  <c r="V18" i="6"/>
  <c r="AB18" i="6"/>
  <c r="AC18" i="6"/>
  <c r="W18" i="6"/>
  <c r="AA18" i="6"/>
  <c r="H18" i="6"/>
  <c r="V17" i="6"/>
  <c r="H17" i="6"/>
  <c r="I17" i="6"/>
  <c r="W17" i="6"/>
  <c r="Y17" i="6"/>
  <c r="Z17" i="6"/>
  <c r="AA17" i="6"/>
  <c r="AB17" i="6"/>
  <c r="AC17" i="6"/>
  <c r="AH17" i="6"/>
  <c r="J17" i="6"/>
  <c r="N16" i="6"/>
  <c r="V16" i="6"/>
  <c r="H16" i="6"/>
  <c r="I16" i="6"/>
  <c r="W16" i="6"/>
  <c r="Y16" i="6"/>
  <c r="Z16" i="6"/>
  <c r="AA16" i="6"/>
  <c r="AB16" i="6"/>
  <c r="AC16" i="6"/>
  <c r="AH16" i="6"/>
  <c r="J16" i="6"/>
  <c r="V15" i="6"/>
  <c r="H15" i="6"/>
  <c r="I15" i="6"/>
  <c r="W15" i="6"/>
  <c r="Y15" i="6"/>
  <c r="Z15" i="6"/>
  <c r="AA15" i="6"/>
  <c r="AB15" i="6"/>
  <c r="AC15" i="6"/>
  <c r="AH15" i="6"/>
  <c r="J15" i="6"/>
  <c r="N14" i="6"/>
  <c r="V14" i="6"/>
  <c r="H14" i="6"/>
  <c r="I14" i="6"/>
  <c r="W14" i="6"/>
  <c r="Y14" i="6"/>
  <c r="Z14" i="6"/>
  <c r="AA14" i="6"/>
  <c r="AB14" i="6"/>
  <c r="AC14" i="6"/>
  <c r="AH14" i="6"/>
  <c r="J14" i="6"/>
  <c r="V13" i="6"/>
  <c r="H13" i="6"/>
  <c r="I13" i="6"/>
  <c r="W13" i="6"/>
  <c r="Y13" i="6"/>
  <c r="Z13" i="6"/>
  <c r="AA13" i="6"/>
  <c r="AB13" i="6"/>
  <c r="AC13" i="6"/>
  <c r="AH13" i="6"/>
  <c r="J13" i="6"/>
  <c r="N12" i="6"/>
  <c r="V12" i="6"/>
  <c r="H12" i="6"/>
  <c r="I12" i="6"/>
  <c r="W12" i="6"/>
  <c r="Y12" i="6"/>
  <c r="Z12" i="6"/>
  <c r="AA12" i="6"/>
  <c r="AB12" i="6"/>
  <c r="AC12" i="6"/>
  <c r="AH12" i="6"/>
  <c r="J12" i="6"/>
  <c r="V11" i="6"/>
  <c r="H11" i="6"/>
  <c r="I11" i="6"/>
  <c r="W11" i="6"/>
  <c r="Y11" i="6"/>
  <c r="Z11" i="6"/>
  <c r="AA11" i="6"/>
  <c r="AB11" i="6"/>
  <c r="AC11" i="6"/>
  <c r="AH11" i="6"/>
  <c r="J11" i="6"/>
  <c r="N10" i="6"/>
  <c r="V10" i="6"/>
  <c r="H10" i="6"/>
  <c r="I10" i="6"/>
  <c r="W10" i="6"/>
  <c r="Y10" i="6"/>
  <c r="Z10" i="6"/>
  <c r="AA10" i="6"/>
  <c r="AB10" i="6"/>
  <c r="AC10" i="6"/>
  <c r="AH10" i="6"/>
  <c r="J10" i="6"/>
  <c r="V9" i="6"/>
  <c r="H9" i="6"/>
  <c r="I9" i="6"/>
  <c r="W9" i="6"/>
  <c r="Y9" i="6"/>
  <c r="Z9" i="6"/>
  <c r="AA9" i="6"/>
  <c r="AB9" i="6"/>
  <c r="AC9" i="6"/>
  <c r="AH9" i="6"/>
  <c r="J9" i="6"/>
  <c r="N8" i="6"/>
  <c r="V8" i="6"/>
  <c r="H8" i="6"/>
  <c r="I8" i="6"/>
  <c r="W8" i="6"/>
  <c r="Y8" i="6"/>
  <c r="Z8" i="6"/>
  <c r="AA8" i="6"/>
  <c r="AB8" i="6"/>
  <c r="AC8" i="6"/>
  <c r="AH8" i="6"/>
  <c r="J8" i="6"/>
  <c r="V7" i="6"/>
  <c r="H7" i="6"/>
  <c r="I7" i="6"/>
  <c r="W7" i="6"/>
  <c r="Y7" i="6"/>
  <c r="Z7" i="6"/>
  <c r="AA7" i="6"/>
  <c r="AB7" i="6"/>
  <c r="AC7" i="6"/>
  <c r="AH7" i="6"/>
  <c r="J7" i="6"/>
  <c r="N6" i="6"/>
  <c r="V6" i="6"/>
  <c r="H6" i="6"/>
  <c r="I6" i="6"/>
  <c r="W6" i="6"/>
  <c r="Y6" i="6"/>
  <c r="Z6" i="6"/>
  <c r="AA6" i="6"/>
  <c r="AB6" i="6"/>
  <c r="AC6" i="6"/>
  <c r="AH6" i="6"/>
  <c r="J6" i="6"/>
  <c r="V5" i="6"/>
  <c r="H5" i="6"/>
  <c r="I5" i="6"/>
  <c r="W5" i="6"/>
  <c r="Y5" i="6"/>
  <c r="Z5" i="6"/>
  <c r="AA5" i="6"/>
  <c r="AB5" i="6"/>
  <c r="AC5" i="6"/>
  <c r="AH5" i="6"/>
  <c r="J5" i="6"/>
  <c r="N4" i="6"/>
  <c r="V4" i="6"/>
  <c r="H4" i="6"/>
  <c r="I4" i="6"/>
  <c r="W4" i="6"/>
  <c r="Y4" i="6"/>
  <c r="Z4" i="6"/>
  <c r="AA4" i="6"/>
  <c r="AB4" i="6"/>
  <c r="AC4" i="6"/>
  <c r="AH4" i="6"/>
  <c r="J4" i="6"/>
</calcChain>
</file>

<file path=xl/sharedStrings.xml><?xml version="1.0" encoding="utf-8"?>
<sst xmlns="http://schemas.openxmlformats.org/spreadsheetml/2006/main" count="6232" uniqueCount="482">
  <si>
    <t>Region</t>
  </si>
  <si>
    <t>Project</t>
  </si>
  <si>
    <t>NAM</t>
  </si>
  <si>
    <t>TR2013</t>
  </si>
  <si>
    <t>TR2014</t>
  </si>
  <si>
    <t>EMEA</t>
  </si>
  <si>
    <t>VM</t>
  </si>
  <si>
    <t>LATAM</t>
  </si>
  <si>
    <t>NAS Migrations Q3 TR2013</t>
  </si>
  <si>
    <t>Estimated Completion Date</t>
  </si>
  <si>
    <t>Current Status</t>
  </si>
  <si>
    <t>Amended Completion Date</t>
  </si>
  <si>
    <t>Comments</t>
  </si>
  <si>
    <t>New Date Justification</t>
  </si>
  <si>
    <t>Team</t>
  </si>
  <si>
    <t>Manager</t>
  </si>
  <si>
    <t>Global Storage Provisioning and Migrations</t>
  </si>
  <si>
    <t>Gary Battersby</t>
  </si>
  <si>
    <t>Project:</t>
  </si>
  <si>
    <t>Manager:</t>
  </si>
  <si>
    <t>Team:</t>
  </si>
  <si>
    <t>Costs Based on Start:</t>
  </si>
  <si>
    <t>Start Date :</t>
  </si>
  <si>
    <t>Copy Rate Estimate:</t>
  </si>
  <si>
    <t>TB every</t>
  </si>
  <si>
    <t>Hours</t>
  </si>
  <si>
    <t>Copy Window Max :</t>
  </si>
  <si>
    <t>Wave Data Per Weekend :</t>
  </si>
  <si>
    <t>TB</t>
  </si>
  <si>
    <t>Schedule</t>
  </si>
  <si>
    <t>Cost Estimates</t>
  </si>
  <si>
    <t>In Scope</t>
  </si>
  <si>
    <t>Geo</t>
  </si>
  <si>
    <t>City</t>
  </si>
  <si>
    <t>Host Name</t>
  </si>
  <si>
    <t>Serial#</t>
  </si>
  <si>
    <t>System</t>
  </si>
  <si>
    <t>Used Capacity</t>
  </si>
  <si>
    <t>Number of Weekends for Waves</t>
  </si>
  <si>
    <t>Data Movement</t>
  </si>
  <si>
    <t>HW Exp</t>
  </si>
  <si>
    <t>List Price</t>
  </si>
  <si>
    <t>Months</t>
  </si>
  <si>
    <t>Extend to Dec 31, 2015</t>
  </si>
  <si>
    <t>Country</t>
  </si>
  <si>
    <t>State</t>
  </si>
  <si>
    <t>EOL</t>
  </si>
  <si>
    <t>TR Details</t>
  </si>
  <si>
    <t>Cluster #</t>
  </si>
  <si>
    <t>Partner #</t>
  </si>
  <si>
    <t>Priority</t>
  </si>
  <si>
    <t>Monthly Maintenance</t>
  </si>
  <si>
    <t>Project Start Date</t>
  </si>
  <si>
    <t>Scheduled Week Number</t>
  </si>
  <si>
    <t>Scheduled Start</t>
  </si>
  <si>
    <t>Scheduled Finished</t>
  </si>
  <si>
    <t>Decomm Date</t>
  </si>
  <si>
    <t>Estimated Months to Cut Over</t>
  </si>
  <si>
    <t>Estimated Maintenance Costs</t>
  </si>
  <si>
    <t>Resource Cost</t>
  </si>
  <si>
    <t>Private Network Costs</t>
  </si>
  <si>
    <t>Cable Costs</t>
  </si>
  <si>
    <t>Copy Server Costs</t>
  </si>
  <si>
    <t>Total Costs</t>
  </si>
  <si>
    <t>Yes</t>
  </si>
  <si>
    <t>No</t>
  </si>
  <si>
    <t>Americas</t>
  </si>
  <si>
    <t>390 Greenwich</t>
  </si>
  <si>
    <t>nasny152dr</t>
  </si>
  <si>
    <t>FAS3140</t>
  </si>
  <si>
    <t>United States</t>
  </si>
  <si>
    <t>NY</t>
  </si>
  <si>
    <t>nasny153dr</t>
  </si>
  <si>
    <t>Roanoke</t>
  </si>
  <si>
    <t>NASSWD115DR</t>
  </si>
  <si>
    <t>TX</t>
  </si>
  <si>
    <t>NASSWD116DR</t>
  </si>
  <si>
    <t>NASSWD117DR</t>
  </si>
  <si>
    <t>NASSWD118DR</t>
  </si>
  <si>
    <t>Delaware</t>
  </si>
  <si>
    <t>NASMWD009</t>
  </si>
  <si>
    <t>OH</t>
  </si>
  <si>
    <t>NASMWD010</t>
  </si>
  <si>
    <t>NASMWD011</t>
  </si>
  <si>
    <t>NASMWD012</t>
  </si>
  <si>
    <t>Tucson</t>
  </si>
  <si>
    <t>NASTUS103</t>
  </si>
  <si>
    <t>FAS2020</t>
  </si>
  <si>
    <t>AZ</t>
  </si>
  <si>
    <t>NASTUS104</t>
  </si>
  <si>
    <t>NASSWD109DR</t>
  </si>
  <si>
    <t>NASSWD110DR</t>
  </si>
  <si>
    <t>NASMWD031VM</t>
  </si>
  <si>
    <t>FAS3170</t>
  </si>
  <si>
    <t>NASMWD032VM</t>
  </si>
  <si>
    <t>nasmwd015vm</t>
  </si>
  <si>
    <t>nasmwd016vm</t>
  </si>
  <si>
    <t>nasmwd013vm</t>
  </si>
  <si>
    <t>nasmwd014vm</t>
  </si>
  <si>
    <t>NASMWD033VM</t>
  </si>
  <si>
    <t>NASMWD034VM</t>
  </si>
  <si>
    <t>nasmwd009vm</t>
  </si>
  <si>
    <t>nasmwd010vm</t>
  </si>
  <si>
    <t>NASNY013VM</t>
  </si>
  <si>
    <t>NASNY014VM</t>
  </si>
  <si>
    <t>NASNY015VM</t>
  </si>
  <si>
    <t>NASNY016VM</t>
  </si>
  <si>
    <t>NASMWD021VM</t>
  </si>
  <si>
    <t>NASMWD022VM</t>
  </si>
  <si>
    <t>NASMWD023VM</t>
  </si>
  <si>
    <t>NASMWD024VM</t>
  </si>
  <si>
    <t>NASMWD025VM</t>
  </si>
  <si>
    <t>NASMWD026VM</t>
  </si>
  <si>
    <t>NASMWD027VM</t>
  </si>
  <si>
    <t>NASMWD028VM</t>
  </si>
  <si>
    <t>NASMWD017VM</t>
  </si>
  <si>
    <t>NASMWD018VM</t>
  </si>
  <si>
    <t>NASMWD019VM</t>
  </si>
  <si>
    <t>NASMWD020VM</t>
  </si>
  <si>
    <t>nasny009vm</t>
  </si>
  <si>
    <t>nasny010vm</t>
  </si>
  <si>
    <t>NASMWD029VM</t>
  </si>
  <si>
    <t>NASMWD030VM</t>
  </si>
  <si>
    <t>NY4-3270-2</t>
  </si>
  <si>
    <t>FAS3270</t>
  </si>
  <si>
    <t>NY4-3270-1</t>
  </si>
  <si>
    <t>ALCOBENDAS</t>
  </si>
  <si>
    <t>MADCTINAS201A</t>
  </si>
  <si>
    <t>Spain</t>
  </si>
  <si>
    <t>MADCTINAS201B</t>
  </si>
  <si>
    <t>Ann Arbor</t>
  </si>
  <si>
    <t>nasaam100</t>
  </si>
  <si>
    <t>FAS3020</t>
  </si>
  <si>
    <t>MI</t>
  </si>
  <si>
    <t>nasaam101</t>
  </si>
  <si>
    <t>Barcelona</t>
  </si>
  <si>
    <t>bcnctinas201a</t>
  </si>
  <si>
    <t>FAS3040</t>
  </si>
  <si>
    <t>bcnctinas201b</t>
  </si>
  <si>
    <t>bcnctinas202a</t>
  </si>
  <si>
    <t>bcnctinas202b</t>
  </si>
  <si>
    <t>Bogota</t>
  </si>
  <si>
    <t>LACCOLNASDR001</t>
  </si>
  <si>
    <t>FAS2040</t>
  </si>
  <si>
    <t>Columbia</t>
  </si>
  <si>
    <t>LACCOLNAS002</t>
  </si>
  <si>
    <t>LACCOLNAS001</t>
  </si>
  <si>
    <t>LACCOLBOGDR031</t>
  </si>
  <si>
    <t>Budapest</t>
  </si>
  <si>
    <t>budctinas201a</t>
  </si>
  <si>
    <t>Hungary</t>
  </si>
  <si>
    <t>budctinas201b</t>
  </si>
  <si>
    <t>budctinas202a</t>
  </si>
  <si>
    <t>budctinas202b</t>
  </si>
  <si>
    <t>nasmwd011vm</t>
  </si>
  <si>
    <t>nasmwd012vm</t>
  </si>
  <si>
    <t>NASMWD037VM</t>
  </si>
  <si>
    <t>NASMWD038VM</t>
  </si>
  <si>
    <t>nasmwd001</t>
  </si>
  <si>
    <t>FAS3050</t>
  </si>
  <si>
    <t>nasmwd002</t>
  </si>
  <si>
    <t>nasmwd007</t>
  </si>
  <si>
    <t>nasmwd008</t>
  </si>
  <si>
    <t>NASMWD013</t>
  </si>
  <si>
    <t>NASMWD014</t>
  </si>
  <si>
    <t>NASMWD005DR</t>
  </si>
  <si>
    <t>NASMWD006DR</t>
  </si>
  <si>
    <t>NASMWD007DR</t>
  </si>
  <si>
    <t>NASMWD008DR</t>
  </si>
  <si>
    <t>NASMWD001S</t>
  </si>
  <si>
    <t>NASMWD002S</t>
  </si>
  <si>
    <t>NASMWD003S</t>
  </si>
  <si>
    <t>NASMWD004S</t>
  </si>
  <si>
    <t>NASMWD009DR</t>
  </si>
  <si>
    <t>NASMWD010DR</t>
  </si>
  <si>
    <t>MWDCTINASF7001A</t>
  </si>
  <si>
    <t>FAS3210</t>
  </si>
  <si>
    <t>MWDCTINASF7001B</t>
  </si>
  <si>
    <t>GTDCTINASF8002A</t>
  </si>
  <si>
    <t>FAS3240</t>
  </si>
  <si>
    <t>MWDCTINASF1001A</t>
  </si>
  <si>
    <t>MWDCTINASF1001B</t>
  </si>
  <si>
    <t>MWDCTINASF1005A</t>
  </si>
  <si>
    <t>MWDCTINASF1005B</t>
  </si>
  <si>
    <t>MWDCTINASF1006A</t>
  </si>
  <si>
    <t>MWDCTINASF1006B</t>
  </si>
  <si>
    <t>MWDCTINASF1007A</t>
  </si>
  <si>
    <t>MWDCTINASF1007B</t>
  </si>
  <si>
    <t>MWDCTINASF8001A</t>
  </si>
  <si>
    <t>MWDCTINASF8001B</t>
  </si>
  <si>
    <t>MWDCTINASF8002A</t>
  </si>
  <si>
    <t>MWDCTINASF8002B</t>
  </si>
  <si>
    <t>NASMWD011DR</t>
  </si>
  <si>
    <t>NASMWD012DR</t>
  </si>
  <si>
    <t>MWDCTINASF4001A</t>
  </si>
  <si>
    <t>MWDCTINASF4001B</t>
  </si>
  <si>
    <t>Frankfurt</t>
  </si>
  <si>
    <t>FRACTINAS401A</t>
  </si>
  <si>
    <t>FAS3070</t>
  </si>
  <si>
    <t>Germany</t>
  </si>
  <si>
    <t>FRACTINAS401B</t>
  </si>
  <si>
    <t>FRACTINAS501A</t>
  </si>
  <si>
    <t>FRACTINAS501B</t>
  </si>
  <si>
    <t>fractinas503s</t>
  </si>
  <si>
    <t>FRACTINAS405A</t>
  </si>
  <si>
    <t>FRACTINAS405B</t>
  </si>
  <si>
    <t>fractinas402a</t>
  </si>
  <si>
    <t>fractinas402b</t>
  </si>
  <si>
    <t>fractinas505a</t>
  </si>
  <si>
    <t>fractinas505b</t>
  </si>
  <si>
    <t>FRACTINAS504A</t>
  </si>
  <si>
    <t>FRACTINAS504B</t>
  </si>
  <si>
    <t>Rutherford</t>
  </si>
  <si>
    <t>nasrut152</t>
  </si>
  <si>
    <t>NJ</t>
  </si>
  <si>
    <t>nasrut153</t>
  </si>
  <si>
    <t>nasrut154</t>
  </si>
  <si>
    <t>nasrut155</t>
  </si>
  <si>
    <t>Georgetown</t>
  </si>
  <si>
    <t>nasgtd005vm</t>
  </si>
  <si>
    <t>nasgtd006vm</t>
  </si>
  <si>
    <t>nasgtd001</t>
  </si>
  <si>
    <t>nasgtd002</t>
  </si>
  <si>
    <t>NASGTD001S</t>
  </si>
  <si>
    <t>GTDCTINASF8001A</t>
  </si>
  <si>
    <t>GTDCTINASF8001B</t>
  </si>
  <si>
    <t xml:space="preserve"> </t>
  </si>
  <si>
    <t>GTDCTINASF8002B</t>
  </si>
  <si>
    <t>Jardines</t>
  </si>
  <si>
    <t>MEXCTINASF8001B</t>
  </si>
  <si>
    <t>Mexico</t>
  </si>
  <si>
    <t>MEXCTINASF8001A</t>
  </si>
  <si>
    <t>Karachi</t>
  </si>
  <si>
    <t>KHICTINAS201A</t>
  </si>
  <si>
    <t>Pakistan</t>
  </si>
  <si>
    <t>KHICTINAS201B</t>
  </si>
  <si>
    <t>KHICTINAS202A</t>
  </si>
  <si>
    <t>KHICTINAS202B</t>
  </si>
  <si>
    <t>London</t>
  </si>
  <si>
    <t>LDNCTINAS501A</t>
  </si>
  <si>
    <t>United Kingdom</t>
  </si>
  <si>
    <t>LDNCTINAS501B</t>
  </si>
  <si>
    <t>LDNCTINAS503S</t>
  </si>
  <si>
    <t>LDNCTINAS402A</t>
  </si>
  <si>
    <t>LDNCTINAS402B</t>
  </si>
  <si>
    <t>LDNCTINAS209A</t>
  </si>
  <si>
    <t>LDNCTINAS209B</t>
  </si>
  <si>
    <t>LDNCTINAS210A</t>
  </si>
  <si>
    <t>LDNCTINAS210B</t>
  </si>
  <si>
    <t>LDNCTINAS505A</t>
  </si>
  <si>
    <t>LDNCTINAS505B</t>
  </si>
  <si>
    <t>ldnctinas504a</t>
  </si>
  <si>
    <t>ldnctinas504b</t>
  </si>
  <si>
    <t>LDNCTINAS401A</t>
  </si>
  <si>
    <t>LDNCTINAS401B</t>
  </si>
  <si>
    <t>LDNCTINAS403A</t>
  </si>
  <si>
    <t>LDNCTINAS403B</t>
  </si>
  <si>
    <t>LDNCTINAS302A</t>
  </si>
  <si>
    <t>LDNCTINAS302B</t>
  </si>
  <si>
    <t>LDNCTINAS301A</t>
  </si>
  <si>
    <t>LDNCTINAS301B</t>
  </si>
  <si>
    <t>LDNCTINAS304A</t>
  </si>
  <si>
    <t>LDNCTINAS304B</t>
  </si>
  <si>
    <t>LDNCTINAS303A</t>
  </si>
  <si>
    <t>LDNCTINAS303B</t>
  </si>
  <si>
    <t>LDNCTINAS207A</t>
  </si>
  <si>
    <t>LDNCTINAS207B</t>
  </si>
  <si>
    <t>ldnctinas208a</t>
  </si>
  <si>
    <t>ldnctinas208b</t>
  </si>
  <si>
    <t>ldnctinasf4006a</t>
  </si>
  <si>
    <t>ldnctinasf4006b</t>
  </si>
  <si>
    <t>ldnctinasf4007a</t>
  </si>
  <si>
    <t>ldnctinasf4007b</t>
  </si>
  <si>
    <t>LDNCTINASF6003A</t>
  </si>
  <si>
    <t>LDNCTINASF6003B</t>
  </si>
  <si>
    <t>LDNCTINASF6004A</t>
  </si>
  <si>
    <t>LDNCTINASF6004B</t>
  </si>
  <si>
    <t>LDNCTINASF2011A</t>
  </si>
  <si>
    <t>LDNCTINASF2011B</t>
  </si>
  <si>
    <t>LDNCTINASF2012A</t>
  </si>
  <si>
    <t>LDNCTINASF2012B</t>
  </si>
  <si>
    <t>MADRID</t>
  </si>
  <si>
    <t>MADCTINAS202A</t>
  </si>
  <si>
    <t>MADCTINAS202B</t>
  </si>
  <si>
    <t>Mexico City</t>
  </si>
  <si>
    <t>UNKNOWN</t>
  </si>
  <si>
    <t>Milano</t>
  </si>
  <si>
    <t>MILCTINAS401A</t>
  </si>
  <si>
    <t>Italy</t>
  </si>
  <si>
    <t>MILCTINAS401B</t>
  </si>
  <si>
    <t>MILCTINAS402A</t>
  </si>
  <si>
    <t>MILCTINAS402B</t>
  </si>
  <si>
    <t xml:space="preserve">Monterrey </t>
  </si>
  <si>
    <t>mtyctinasf8001b</t>
  </si>
  <si>
    <t>mtyctinasf8001a</t>
  </si>
  <si>
    <t>Moscow</t>
  </si>
  <si>
    <t>VKOCTINAS201A</t>
  </si>
  <si>
    <t>FAS3160</t>
  </si>
  <si>
    <t>Russia</t>
  </si>
  <si>
    <t>VKOCTINAS201B</t>
  </si>
  <si>
    <t>VKOCTINAS202A</t>
  </si>
  <si>
    <t>VKOCTINAS202B</t>
  </si>
  <si>
    <t>NASSWD111DR</t>
  </si>
  <si>
    <t>NASSWD112DR</t>
  </si>
  <si>
    <t>NEW YORK</t>
  </si>
  <si>
    <t>NASNY011VM</t>
  </si>
  <si>
    <t>NASNY012VM</t>
  </si>
  <si>
    <t>NASNY001</t>
  </si>
  <si>
    <t>NASNY002</t>
  </si>
  <si>
    <t>nycctinasf1003a</t>
  </si>
  <si>
    <t>nycctinasf1003b</t>
  </si>
  <si>
    <t>nycctinasf1004a</t>
  </si>
  <si>
    <t>nycctinasf1004b</t>
  </si>
  <si>
    <t>GTDCTINASF1008A</t>
  </si>
  <si>
    <t>GTDCTINASF1008B</t>
  </si>
  <si>
    <t>O'Fallon</t>
  </si>
  <si>
    <t>NASSTL003VM</t>
  </si>
  <si>
    <t>MO</t>
  </si>
  <si>
    <t>NASSTL004VM</t>
  </si>
  <si>
    <t>nasstl16</t>
  </si>
  <si>
    <t>nasstl17</t>
  </si>
  <si>
    <t>NASSTL003</t>
  </si>
  <si>
    <t>NASSTL004</t>
  </si>
  <si>
    <t>NASGTD007</t>
  </si>
  <si>
    <t>NASGTD008</t>
  </si>
  <si>
    <t>Prague</t>
  </si>
  <si>
    <t>PRGCTINAS202A</t>
  </si>
  <si>
    <t>Czech Republic</t>
  </si>
  <si>
    <t>PRGCTINAS202B</t>
  </si>
  <si>
    <t>PRGCTINAS201A</t>
  </si>
  <si>
    <t>PRGCTINAS201B</t>
  </si>
  <si>
    <t>CHICAGO</t>
  </si>
  <si>
    <t>NASCHI06</t>
  </si>
  <si>
    <t>IL</t>
  </si>
  <si>
    <t>NASCHI05</t>
  </si>
  <si>
    <t>NASCHI08</t>
  </si>
  <si>
    <t>NASCHI07</t>
  </si>
  <si>
    <t>SAN FRANCISCO</t>
  </si>
  <si>
    <t>NASSFR04</t>
  </si>
  <si>
    <t>CA</t>
  </si>
  <si>
    <t>NASSFR03</t>
  </si>
  <si>
    <t>nasswd113dr</t>
  </si>
  <si>
    <t>nasswd114dr</t>
  </si>
  <si>
    <t>NASMWD003DR</t>
  </si>
  <si>
    <t>NASMWD004DR</t>
  </si>
  <si>
    <t>nasrut156</t>
  </si>
  <si>
    <t>nasrut157</t>
  </si>
  <si>
    <t>nasswd017vm</t>
  </si>
  <si>
    <t>nasswd018vm</t>
  </si>
  <si>
    <t>NASSWD027VM</t>
  </si>
  <si>
    <t>NASSWD028VM</t>
  </si>
  <si>
    <t>nasswd015vm</t>
  </si>
  <si>
    <t>nasswd016vm</t>
  </si>
  <si>
    <t>NASSWD019VM</t>
  </si>
  <si>
    <t>NASSWD020VM</t>
  </si>
  <si>
    <t>NASSWD025VM</t>
  </si>
  <si>
    <t>NASSWD026VM</t>
  </si>
  <si>
    <t>NASSWD029VM</t>
  </si>
  <si>
    <t>NASSWD030VM</t>
  </si>
  <si>
    <t>NASSWD031VM</t>
  </si>
  <si>
    <t>NASSWD032VM</t>
  </si>
  <si>
    <t>NASSWD021VM</t>
  </si>
  <si>
    <t>NASSWD022VM</t>
  </si>
  <si>
    <t>NASSWD023VM</t>
  </si>
  <si>
    <t>NASSWD024VM</t>
  </si>
  <si>
    <t>nasswd011vm</t>
  </si>
  <si>
    <t>nasswd012vm</t>
  </si>
  <si>
    <t>NASSWD033VM</t>
  </si>
  <si>
    <t>NASSWD034VM</t>
  </si>
  <si>
    <t>NASSWD037VM</t>
  </si>
  <si>
    <t>NASSWD038VM</t>
  </si>
  <si>
    <t>NASSWD039VM</t>
  </si>
  <si>
    <t>NASSWD040VM</t>
  </si>
  <si>
    <t>nasswd105dr</t>
  </si>
  <si>
    <t>NASSWD119DR</t>
  </si>
  <si>
    <t>NASSWD120DR</t>
  </si>
  <si>
    <t>NASSWD121DR</t>
  </si>
  <si>
    <t>NASSWD122DR</t>
  </si>
  <si>
    <t>SWDCTINASF1008A</t>
  </si>
  <si>
    <t>SWDCTINASF1008B</t>
  </si>
  <si>
    <t>NASSWD123DR</t>
  </si>
  <si>
    <t>NASSWD124DR</t>
  </si>
  <si>
    <t>NASSWD004S</t>
  </si>
  <si>
    <t>NASSWD005S</t>
  </si>
  <si>
    <t>NASSWD006S</t>
  </si>
  <si>
    <t>NASSWD007S</t>
  </si>
  <si>
    <t>NASSWD27</t>
  </si>
  <si>
    <t>NASSWD28</t>
  </si>
  <si>
    <t>SWDCTINASF7001A</t>
  </si>
  <si>
    <t>SWDCTINASF7001B</t>
  </si>
  <si>
    <t>SWDCTINASF1001A</t>
  </si>
  <si>
    <t>SWDCTINASF1001B</t>
  </si>
  <si>
    <t>SWDCTINASF1002A</t>
  </si>
  <si>
    <t>SWDCTINASF1002B</t>
  </si>
  <si>
    <t>NASSWD29</t>
  </si>
  <si>
    <t>NASSWD30</t>
  </si>
  <si>
    <t>SWDCTINASF8001A</t>
  </si>
  <si>
    <t>SWDCTINASF8001B</t>
  </si>
  <si>
    <t>nasstl001</t>
  </si>
  <si>
    <t>nasstl002</t>
  </si>
  <si>
    <t>nasswd17</t>
  </si>
  <si>
    <t>nasswd18</t>
  </si>
  <si>
    <t>NASNY34</t>
  </si>
  <si>
    <t>NASNY35</t>
  </si>
  <si>
    <t>NASRUT007VM</t>
  </si>
  <si>
    <t>NASRUT008VM</t>
  </si>
  <si>
    <t>nasrut009vm</t>
  </si>
  <si>
    <t>nasrut010vm</t>
  </si>
  <si>
    <t>nasrut003vm</t>
  </si>
  <si>
    <t>nasrut004vm</t>
  </si>
  <si>
    <t>nasrut005vm</t>
  </si>
  <si>
    <t>nasrut006vm</t>
  </si>
  <si>
    <t>nasrut150</t>
  </si>
  <si>
    <t>nasrut151</t>
  </si>
  <si>
    <t>NASRUT140</t>
  </si>
  <si>
    <t>NASRUT149</t>
  </si>
  <si>
    <t>NASRUT19DR</t>
  </si>
  <si>
    <t>NASRUT20DR</t>
  </si>
  <si>
    <t>NASRUT002S</t>
  </si>
  <si>
    <t>NASRUT003S</t>
  </si>
  <si>
    <t>rutctinasf8001b</t>
  </si>
  <si>
    <t>rutctinasf8001a</t>
  </si>
  <si>
    <t>NASRUT001DR</t>
  </si>
  <si>
    <t>NASRUT002DR</t>
  </si>
  <si>
    <t>FAS6080</t>
  </si>
  <si>
    <t>RUTCTINASF1003A</t>
  </si>
  <si>
    <t>RUTCTINASF1003B</t>
  </si>
  <si>
    <t>RUTCTINASF1004A</t>
  </si>
  <si>
    <t>RUTCTINASF1004B</t>
  </si>
  <si>
    <t>RUTCTINASF1002A</t>
  </si>
  <si>
    <t>RUTCTINASF1002B</t>
  </si>
  <si>
    <t>RUTCTINASF1007A</t>
  </si>
  <si>
    <t>RUTCTINASF1007B</t>
  </si>
  <si>
    <t>RUTCTINASF1006A</t>
  </si>
  <si>
    <t>RUTCTINASF1006B</t>
  </si>
  <si>
    <t>RUTCTINASF1005A</t>
  </si>
  <si>
    <t>RUTCTINASF1005B</t>
  </si>
  <si>
    <t>PALO ALTO</t>
  </si>
  <si>
    <t>SFOCTINASF1001B</t>
  </si>
  <si>
    <t>SFOCTINASF1001A</t>
  </si>
  <si>
    <t>Sao Paulo</t>
  </si>
  <si>
    <t>nasbr01</t>
  </si>
  <si>
    <t>Brazil</t>
  </si>
  <si>
    <t>nasbr02</t>
  </si>
  <si>
    <t>nasbr03</t>
  </si>
  <si>
    <t>nasbr04</t>
  </si>
  <si>
    <t>BLUE ASH</t>
  </si>
  <si>
    <t>NASBLU02</t>
  </si>
  <si>
    <t>NASBLU01</t>
  </si>
  <si>
    <t>United Kingdon</t>
  </si>
  <si>
    <t>Warsaw</t>
  </si>
  <si>
    <t>wswctinas201a</t>
  </si>
  <si>
    <t>Poland</t>
  </si>
  <si>
    <t>na</t>
  </si>
  <si>
    <t>wswctinas201b</t>
  </si>
  <si>
    <t>wswctinas202a</t>
  </si>
  <si>
    <t>wswctinas202b</t>
  </si>
  <si>
    <t>Task</t>
  </si>
  <si>
    <t>Owner</t>
  </si>
  <si>
    <t>EMC Symmetrix VMAX 10K/20K/40K running Enginuity version 5876.268.174</t>
  </si>
  <si>
    <t>HDS VSP Microcode upgrade to 70-06-13-00/20</t>
  </si>
  <si>
    <t xml:space="preserve">Scott Taylor </t>
  </si>
  <si>
    <t>HPNA</t>
  </si>
  <si>
    <t>74.7 % Completed</t>
  </si>
  <si>
    <t xml:space="preserve">Cisco Upgrade to 5.2.8d </t>
  </si>
  <si>
    <t xml:space="preserve">SRM Discover SAN devices </t>
  </si>
  <si>
    <t>L3 NA SAN Project Summary</t>
  </si>
  <si>
    <t xml:space="preserve">80% Completed 21 of 26 VSP HDS arrays have been completed </t>
  </si>
  <si>
    <t>Completed Phase I : Discovered 100% of SAN arrays in North America</t>
  </si>
  <si>
    <t>Completed Pilot  Discovered 100% of SAN arrays in North America</t>
  </si>
  <si>
    <t xml:space="preserve">HPNA is a Configuration Assurance application run against the Global SAN environment. This tool compares the CATE SBCC to the true configuration on the array/ switch to ensure changes in configuration are identified in the Production SAN environment. </t>
  </si>
  <si>
    <t>Proposed</t>
  </si>
  <si>
    <t>Upgrade the existing estate VMAX to the latest CATE certified release.</t>
  </si>
  <si>
    <t>SRM is the strategicsoftware package to provide Performance, Correlation, Fault, Alarming &amp; Capacity Planning in the SAN and NAS environments,</t>
  </si>
  <si>
    <t>Micro code update is required to correct defective code delivered by the vendor. Failure to deploy this code can lead to a data unavailable situation.</t>
  </si>
  <si>
    <t>Upgrade 190 Cisco MDS switches to the latest CATE certified release to enhance the port monitoring in the SAN fabric.</t>
  </si>
  <si>
    <t>VMAX3 / ESRS</t>
  </si>
  <si>
    <t>Upgrade the ESRS gateways to ensure compatibility with VMAX3</t>
  </si>
  <si>
    <t>XtremeIO</t>
  </si>
  <si>
    <t>Completed the deployment of 21 XtremeIO bricks in North America to support the VDI 2.0 project</t>
  </si>
  <si>
    <t>XtremeIO is an all flach array used serve VDI desktop images to ESX clusters.</t>
  </si>
  <si>
    <t>Project is being scoped for completion in Q1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</si>
</sst>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* #,##0.00_);_(&quot;$&quot;* \(#,##0.00\);_(&quot;$&quot;* &quot;-&quot;??_);_(@_)"/>
    <numFmt numFmtId="164" formatCode="&quot;$&quot;#,##0.00"/>
    <numFmt numFmtId="165" formatCode="[$-409]d\-mmm\-yy;@"/>
    <numFmt numFmtId="166" formatCode="mm/dd/yy;@"/>
    <numFmt numFmtId="167" formatCode="[$-409]mmm\-yy;@"/>
    <numFmt numFmtId="168" formatCode="0.000"/>
  </numFmts>
  <fonts count="2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0000"/>
      <name val="Arial"/>
      <family val="2"/>
    </font>
    <font>
      <sz val="10"/>
      <color rgb="FF9C0006"/>
      <name val="Calibri"/>
      <family val="2"/>
      <scheme val="minor"/>
    </font>
    <font>
      <sz val="8"/>
      <color rgb="FF9C0006"/>
      <name val="Tahoma"/>
      <family val="2"/>
    </font>
    <font>
      <b/>
      <sz val="10"/>
      <color theme="0"/>
      <name val="Calibri"/>
      <family val="2"/>
      <scheme val="minor"/>
    </font>
    <font>
      <b/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sz val="10"/>
      <color rgb="FF006100"/>
      <name val="Calibri"/>
      <family val="2"/>
      <scheme val="minor"/>
    </font>
    <font>
      <sz val="8"/>
      <color theme="1"/>
      <name val="Tahoma"/>
      <family val="2"/>
    </font>
    <font>
      <sz val="10"/>
      <color theme="1"/>
      <name val="Calibri"/>
      <family val="2"/>
      <scheme val="minor"/>
    </font>
    <font>
      <sz val="8"/>
      <color indexed="9"/>
      <name val="Tahoma"/>
      <family val="2"/>
    </font>
    <font>
      <sz val="11"/>
      <color indexed="9"/>
      <name val="Calibri"/>
      <family val="2"/>
    </font>
    <font>
      <sz val="8"/>
      <name val="Tahoma"/>
      <family val="2"/>
    </font>
    <font>
      <sz val="8"/>
      <color rgb="FF000000"/>
      <name val="Tahoma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rgb="FF7F7F7F"/>
      </left>
      <right/>
      <top style="double">
        <color rgb="FF7F7F7F"/>
      </top>
      <bottom style="double">
        <color rgb="FF7F7F7F"/>
      </bottom>
      <diagonal/>
    </border>
    <border>
      <left/>
      <right style="double">
        <color rgb="FF7F7F7F"/>
      </right>
      <top style="double">
        <color rgb="FF7F7F7F"/>
      </top>
      <bottom style="double">
        <color rgb="FF7F7F7F"/>
      </bottom>
      <diagonal/>
    </border>
    <border>
      <left/>
      <right/>
      <top style="double">
        <color rgb="FF7F7F7F"/>
      </top>
      <bottom style="double">
        <color rgb="FF7F7F7F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n">
        <color theme="0"/>
      </right>
      <top style="double">
        <color auto="1"/>
      </top>
      <bottom style="double">
        <color auto="1"/>
      </bottom>
      <diagonal/>
    </border>
    <border>
      <left style="thin">
        <color theme="0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theme="0" tint="-0.499984740745262"/>
      </bottom>
      <diagonal/>
    </border>
    <border>
      <left/>
      <right/>
      <top style="medium">
        <color auto="1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auto="1"/>
      </top>
      <bottom style="thin">
        <color theme="0" tint="-0.499984740745262"/>
      </bottom>
      <diagonal/>
    </border>
    <border>
      <left style="thin">
        <color rgb="FF7F7F7F"/>
      </left>
      <right style="medium">
        <color rgb="FF7F7F7F"/>
      </right>
      <top style="medium">
        <color auto="1"/>
      </top>
      <bottom style="thin">
        <color rgb="FF7F7F7F"/>
      </bottom>
      <diagonal/>
    </border>
    <border>
      <left style="medium">
        <color rgb="FF7F7F7F"/>
      </left>
      <right style="thin">
        <color rgb="FF7F7F7F"/>
      </right>
      <top style="medium">
        <color auto="1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medium">
        <color auto="1"/>
      </top>
      <bottom style="thin">
        <color rgb="FF7F7F7F"/>
      </bottom>
      <diagonal/>
    </border>
    <border>
      <left style="thin">
        <color rgb="FF7F7F7F"/>
      </left>
      <right style="medium">
        <color auto="1"/>
      </right>
      <top style="medium">
        <color auto="1"/>
      </top>
      <bottom style="thin">
        <color rgb="FF7F7F7F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theme="0" tint="-0.499984740745262"/>
      </right>
      <top style="thin">
        <color theme="0" tint="-0.499984740745262"/>
      </top>
      <bottom style="medium">
        <color auto="1"/>
      </bottom>
      <diagonal/>
    </border>
    <border>
      <left/>
      <right/>
      <top style="thin">
        <color theme="0" tint="-0.499984740745262"/>
      </top>
      <bottom style="medium">
        <color auto="1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auto="1"/>
      </bottom>
      <diagonal/>
    </border>
    <border>
      <left style="thin">
        <color rgb="FF7F7F7F"/>
      </left>
      <right style="medium">
        <color rgb="FF7F7F7F"/>
      </right>
      <top style="thin">
        <color rgb="FF7F7F7F"/>
      </top>
      <bottom style="medium">
        <color auto="1"/>
      </bottom>
      <diagonal/>
    </border>
    <border>
      <left style="medium">
        <color rgb="FF7F7F7F"/>
      </left>
      <right style="thin">
        <color rgb="FF7F7F7F"/>
      </right>
      <top style="thin">
        <color rgb="FF7F7F7F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auto="1"/>
      </bottom>
      <diagonal/>
    </border>
    <border>
      <left style="thin">
        <color rgb="FF7F7F7F"/>
      </left>
      <right style="medium">
        <color auto="1"/>
      </right>
      <top style="thin">
        <color rgb="FF7F7F7F"/>
      </top>
      <bottom style="medium">
        <color auto="1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thin">
        <color auto="1"/>
      </bottom>
      <diagonal/>
    </border>
    <border>
      <left style="thin">
        <color rgb="FF7F7F7F"/>
      </left>
      <right style="medium">
        <color rgb="FF7F7F7F"/>
      </right>
      <top/>
      <bottom style="thin">
        <color auto="1"/>
      </bottom>
      <diagonal/>
    </border>
    <border>
      <left style="medium">
        <color rgb="FF7F7F7F"/>
      </left>
      <right style="thin">
        <color rgb="FF7F7F7F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/>
      <bottom style="thin">
        <color auto="1"/>
      </bottom>
      <diagonal/>
    </border>
    <border>
      <left style="medium">
        <color rgb="FF7F7F7F"/>
      </left>
      <right style="medium">
        <color rgb="FF7F7F7F"/>
      </right>
      <top/>
      <bottom style="thin">
        <color auto="1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auto="1"/>
      </bottom>
      <diagonal/>
    </border>
    <border>
      <left/>
      <right/>
      <top style="thin">
        <color theme="0" tint="-0.499984740745262"/>
      </top>
      <bottom style="thin">
        <color auto="1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auto="1"/>
      </bottom>
      <diagonal/>
    </border>
    <border>
      <left style="thin">
        <color rgb="FF7F7F7F"/>
      </left>
      <right style="medium">
        <color rgb="FF7F7F7F"/>
      </right>
      <top style="thin">
        <color rgb="FF7F7F7F"/>
      </top>
      <bottom style="thin">
        <color auto="1"/>
      </bottom>
      <diagonal/>
    </border>
    <border>
      <left style="medium">
        <color rgb="FF7F7F7F"/>
      </left>
      <right style="thin">
        <color rgb="FF7F7F7F"/>
      </right>
      <top style="thin">
        <color rgb="FF7F7F7F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auto="1"/>
      </bottom>
      <diagonal/>
    </border>
    <border>
      <left style="medium">
        <color rgb="FF7F7F7F"/>
      </left>
      <right style="medium">
        <color rgb="FF7F7F7F"/>
      </right>
      <top style="thin">
        <color rgb="FF7F7F7F"/>
      </top>
      <bottom style="thin">
        <color auto="1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auto="1"/>
      </top>
      <bottom style="thin">
        <color auto="1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theme="0" tint="-0.499984740745262"/>
      </right>
      <top style="thin">
        <color auto="1"/>
      </top>
      <bottom style="thin">
        <color auto="1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thin">
        <color auto="1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2">
    <xf numFmtId="0" fontId="0" fillId="0" borderId="0"/>
    <xf numFmtId="44" fontId="3" fillId="0" borderId="0" applyFont="0" applyFill="0" applyBorder="0" applyAlignment="0" applyProtection="0"/>
    <xf numFmtId="0" fontId="4" fillId="8" borderId="0" applyNumberFormat="0" applyBorder="0" applyAlignment="0" applyProtection="0"/>
    <xf numFmtId="0" fontId="6" fillId="4" borderId="0" applyNumberFormat="0" applyBorder="0" applyAlignment="0" applyProtection="0"/>
    <xf numFmtId="0" fontId="8" fillId="7" borderId="19" applyNumberFormat="0" applyAlignment="0" applyProtection="0"/>
    <xf numFmtId="0" fontId="9" fillId="6" borderId="18" applyNumberFormat="0" applyAlignment="0" applyProtection="0"/>
    <xf numFmtId="0" fontId="10" fillId="5" borderId="0" applyNumberFormat="0" applyBorder="0" applyAlignment="0" applyProtection="0"/>
    <xf numFmtId="0" fontId="11" fillId="3" borderId="0" applyNumberFormat="0" applyBorder="0" applyAlignment="0" applyProtection="0"/>
    <xf numFmtId="0" fontId="13" fillId="9" borderId="0" applyNumberFormat="0" applyBorder="0" applyAlignment="0" applyProtection="0"/>
    <xf numFmtId="0" fontId="13" fillId="11" borderId="0" applyNumberFormat="0" applyBorder="0" applyAlignment="0" applyProtection="0"/>
    <xf numFmtId="0" fontId="13" fillId="10" borderId="0" applyNumberFormat="0" applyBorder="0" applyAlignment="0" applyProtection="0"/>
    <xf numFmtId="0" fontId="18" fillId="0" borderId="0"/>
  </cellStyleXfs>
  <cellXfs count="26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 wrapText="1"/>
    </xf>
    <xf numFmtId="165" fontId="1" fillId="0" borderId="4" xfId="0" applyNumberFormat="1" applyFont="1" applyFill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 vertical="center" wrapText="1"/>
    </xf>
    <xf numFmtId="165" fontId="1" fillId="0" borderId="6" xfId="0" applyNumberFormat="1" applyFont="1" applyFill="1" applyBorder="1" applyAlignment="1">
      <alignment horizontal="center" vertical="center"/>
    </xf>
    <xf numFmtId="165" fontId="1" fillId="0" borderId="9" xfId="0" applyNumberFormat="1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165" fontId="1" fillId="0" borderId="16" xfId="0" applyNumberFormat="1" applyFont="1" applyFill="1" applyBorder="1" applyAlignment="1">
      <alignment horizontal="center" vertical="center"/>
    </xf>
    <xf numFmtId="164" fontId="2" fillId="0" borderId="16" xfId="0" applyNumberFormat="1" applyFont="1" applyFill="1" applyBorder="1" applyAlignment="1">
      <alignment horizontal="center" vertical="center"/>
    </xf>
    <xf numFmtId="165" fontId="1" fillId="0" borderId="17" xfId="0" applyNumberFormat="1" applyFont="1" applyFill="1" applyBorder="1" applyAlignment="1">
      <alignment horizontal="center" vertical="center"/>
    </xf>
    <xf numFmtId="0" fontId="1" fillId="0" borderId="1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165" fontId="5" fillId="0" borderId="16" xfId="0" applyNumberFormat="1" applyFont="1" applyFill="1" applyBorder="1" applyAlignment="1">
      <alignment horizontal="left" vertical="top"/>
    </xf>
    <xf numFmtId="165" fontId="5" fillId="0" borderId="6" xfId="0" applyNumberFormat="1" applyFont="1" applyFill="1" applyBorder="1" applyAlignment="1">
      <alignment horizontal="left" vertical="top"/>
    </xf>
    <xf numFmtId="165" fontId="1" fillId="0" borderId="6" xfId="0" applyNumberFormat="1" applyFont="1" applyFill="1" applyBorder="1" applyAlignment="1">
      <alignment horizontal="left" vertical="top"/>
    </xf>
    <xf numFmtId="165" fontId="1" fillId="0" borderId="9" xfId="0" applyNumberFormat="1" applyFont="1" applyFill="1" applyBorder="1" applyAlignment="1">
      <alignment horizontal="left" vertical="top"/>
    </xf>
    <xf numFmtId="165" fontId="1" fillId="0" borderId="0" xfId="0" applyNumberFormat="1" applyFont="1" applyAlignment="1">
      <alignment horizontal="left" vertical="top"/>
    </xf>
    <xf numFmtId="164" fontId="2" fillId="12" borderId="6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/>
    </xf>
    <xf numFmtId="14" fontId="6" fillId="4" borderId="19" xfId="3" applyNumberFormat="1" applyBorder="1" applyAlignment="1">
      <alignment horizontal="left" vertical="center"/>
    </xf>
    <xf numFmtId="0" fontId="8" fillId="7" borderId="19" xfId="4" applyNumberFormat="1" applyAlignment="1">
      <alignment horizontal="right" vertical="center" wrapText="1"/>
    </xf>
    <xf numFmtId="14" fontId="8" fillId="7" borderId="19" xfId="4" applyNumberFormat="1" applyAlignment="1">
      <alignment horizontal="left" vertical="center"/>
    </xf>
    <xf numFmtId="0" fontId="0" fillId="0" borderId="0" xfId="0" applyAlignment="1">
      <alignment horizontal="center" vertical="center"/>
    </xf>
    <xf numFmtId="0" fontId="9" fillId="6" borderId="21" xfId="5" applyBorder="1" applyAlignment="1">
      <alignment horizontal="center" vertical="center"/>
    </xf>
    <xf numFmtId="0" fontId="9" fillId="6" borderId="23" xfId="5" applyBorder="1" applyAlignment="1">
      <alignment horizontal="center" vertical="center"/>
    </xf>
    <xf numFmtId="0" fontId="9" fillId="6" borderId="22" xfId="5" applyBorder="1" applyAlignment="1">
      <alignment horizontal="center" vertical="center"/>
    </xf>
    <xf numFmtId="0" fontId="10" fillId="5" borderId="26" xfId="6" applyBorder="1" applyAlignment="1">
      <alignment horizontal="center" vertical="center"/>
    </xf>
    <xf numFmtId="0" fontId="10" fillId="5" borderId="27" xfId="6" applyBorder="1" applyAlignment="1">
      <alignment horizontal="center" vertical="center"/>
    </xf>
    <xf numFmtId="1" fontId="11" fillId="3" borderId="24" xfId="7" applyNumberFormat="1" applyBorder="1" applyAlignment="1">
      <alignment horizontal="center" vertical="center"/>
    </xf>
    <xf numFmtId="1" fontId="11" fillId="3" borderId="25" xfId="7" applyNumberForma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11" borderId="31" xfId="9" applyBorder="1" applyAlignment="1">
      <alignment horizontal="center" vertical="center"/>
    </xf>
    <xf numFmtId="0" fontId="14" fillId="8" borderId="10" xfId="2" applyNumberFormat="1" applyFont="1" applyBorder="1" applyAlignment="1">
      <alignment horizontal="center" vertical="center"/>
    </xf>
    <xf numFmtId="0" fontId="15" fillId="8" borderId="11" xfId="2" applyNumberFormat="1" applyFont="1" applyBorder="1" applyAlignment="1">
      <alignment horizontal="center" vertical="center"/>
    </xf>
    <xf numFmtId="2" fontId="15" fillId="8" borderId="11" xfId="2" applyNumberFormat="1" applyFont="1" applyBorder="1" applyAlignment="1">
      <alignment horizontal="center" vertical="center"/>
    </xf>
    <xf numFmtId="0" fontId="15" fillId="8" borderId="11" xfId="2" applyNumberFormat="1" applyFont="1" applyBorder="1" applyAlignment="1">
      <alignment horizontal="center" vertical="center" wrapText="1"/>
    </xf>
    <xf numFmtId="1" fontId="15" fillId="8" borderId="11" xfId="2" applyNumberFormat="1" applyFont="1" applyBorder="1" applyAlignment="1">
      <alignment horizontal="center" vertical="center"/>
    </xf>
    <xf numFmtId="0" fontId="15" fillId="8" borderId="35" xfId="2" applyNumberFormat="1" applyFont="1" applyBorder="1" applyAlignment="1">
      <alignment horizontal="center" vertical="center" wrapText="1"/>
    </xf>
    <xf numFmtId="0" fontId="13" fillId="9" borderId="36" xfId="8" applyNumberFormat="1" applyBorder="1" applyAlignment="1">
      <alignment horizontal="center" vertical="center" wrapText="1"/>
    </xf>
    <xf numFmtId="0" fontId="13" fillId="9" borderId="37" xfId="8" applyNumberFormat="1" applyFont="1" applyBorder="1" applyAlignment="1">
      <alignment horizontal="center" vertical="center" wrapText="1"/>
    </xf>
    <xf numFmtId="0" fontId="13" fillId="9" borderId="38" xfId="8" applyNumberFormat="1" applyFont="1" applyBorder="1" applyAlignment="1">
      <alignment horizontal="center" vertical="center" wrapText="1"/>
    </xf>
    <xf numFmtId="1" fontId="13" fillId="11" borderId="39" xfId="9" applyNumberFormat="1" applyBorder="1" applyAlignment="1">
      <alignment horizontal="center" vertical="center" wrapText="1"/>
    </xf>
    <xf numFmtId="1" fontId="13" fillId="10" borderId="40" xfId="10" applyNumberFormat="1" applyBorder="1" applyAlignment="1">
      <alignment horizontal="center" vertical="center" wrapText="1"/>
    </xf>
    <xf numFmtId="1" fontId="13" fillId="10" borderId="41" xfId="10" applyNumberFormat="1" applyBorder="1" applyAlignment="1">
      <alignment horizontal="center" vertical="center" wrapText="1"/>
    </xf>
    <xf numFmtId="1" fontId="13" fillId="10" borderId="42" xfId="10" applyNumberFormat="1" applyBorder="1" applyAlignment="1">
      <alignment horizontal="center" vertical="center" wrapText="1"/>
    </xf>
    <xf numFmtId="0" fontId="6" fillId="4" borderId="20" xfId="3" applyBorder="1" applyAlignment="1">
      <alignment horizontal="center" vertical="center"/>
    </xf>
    <xf numFmtId="0" fontId="16" fillId="0" borderId="12" xfId="0" applyNumberFormat="1" applyFont="1" applyFill="1" applyBorder="1" applyAlignment="1">
      <alignment horizontal="center" vertical="center"/>
    </xf>
    <xf numFmtId="0" fontId="16" fillId="13" borderId="12" xfId="0" applyNumberFormat="1" applyFont="1" applyFill="1" applyBorder="1" applyAlignment="1">
      <alignment horizontal="center" vertical="center"/>
    </xf>
    <xf numFmtId="1" fontId="16" fillId="0" borderId="12" xfId="0" applyNumberFormat="1" applyFont="1" applyFill="1" applyBorder="1" applyAlignment="1">
      <alignment horizontal="center" vertical="center"/>
    </xf>
    <xf numFmtId="166" fontId="16" fillId="0" borderId="12" xfId="0" applyNumberFormat="1" applyFont="1" applyFill="1" applyBorder="1" applyAlignment="1">
      <alignment horizontal="center" vertical="center"/>
    </xf>
    <xf numFmtId="164" fontId="16" fillId="0" borderId="12" xfId="1" applyNumberFormat="1" applyFont="1" applyFill="1" applyBorder="1" applyAlignment="1">
      <alignment horizontal="center" vertical="center"/>
    </xf>
    <xf numFmtId="1" fontId="16" fillId="0" borderId="12" xfId="1" applyNumberFormat="1" applyFont="1" applyFill="1" applyBorder="1" applyAlignment="1">
      <alignment horizontal="center" vertical="center"/>
    </xf>
    <xf numFmtId="164" fontId="16" fillId="0" borderId="12" xfId="0" applyNumberFormat="1" applyFont="1" applyFill="1" applyBorder="1" applyAlignment="1">
      <alignment horizontal="center" vertical="center"/>
    </xf>
    <xf numFmtId="167" fontId="16" fillId="0" borderId="12" xfId="0" applyNumberFormat="1" applyFont="1" applyFill="1" applyBorder="1" applyAlignment="1">
      <alignment horizontal="center" vertical="center"/>
    </xf>
    <xf numFmtId="3" fontId="16" fillId="0" borderId="12" xfId="0" applyNumberFormat="1" applyFont="1" applyFill="1" applyBorder="1" applyAlignment="1">
      <alignment horizontal="center" vertical="center"/>
    </xf>
    <xf numFmtId="164" fontId="16" fillId="0" borderId="13" xfId="0" applyNumberFormat="1" applyFont="1" applyFill="1" applyBorder="1" applyAlignment="1">
      <alignment horizontal="center" vertical="center"/>
    </xf>
    <xf numFmtId="14" fontId="16" fillId="0" borderId="43" xfId="0" applyNumberFormat="1" applyFont="1" applyFill="1" applyBorder="1" applyAlignment="1">
      <alignment horizontal="center" vertical="center"/>
    </xf>
    <xf numFmtId="1" fontId="16" fillId="0" borderId="44" xfId="0" applyNumberFormat="1" applyFont="1" applyFill="1" applyBorder="1" applyAlignment="1">
      <alignment horizontal="center" vertical="center"/>
    </xf>
    <xf numFmtId="14" fontId="16" fillId="0" borderId="45" xfId="0" applyNumberFormat="1" applyFont="1" applyFill="1" applyBorder="1" applyAlignment="1">
      <alignment horizontal="center" vertical="center"/>
    </xf>
    <xf numFmtId="1" fontId="16" fillId="0" borderId="46" xfId="0" applyNumberFormat="1" applyFont="1" applyBorder="1" applyAlignment="1">
      <alignment horizontal="center" vertical="center"/>
    </xf>
    <xf numFmtId="164" fontId="16" fillId="0" borderId="47" xfId="0" applyNumberFormat="1" applyFont="1" applyFill="1" applyBorder="1" applyAlignment="1">
      <alignment horizontal="center" vertical="center"/>
    </xf>
    <xf numFmtId="164" fontId="16" fillId="0" borderId="48" xfId="0" applyNumberFormat="1" applyFont="1" applyFill="1" applyBorder="1" applyAlignment="1">
      <alignment horizontal="center" vertical="center"/>
    </xf>
    <xf numFmtId="164" fontId="16" fillId="0" borderId="46" xfId="0" applyNumberFormat="1" applyFont="1" applyFill="1" applyBorder="1" applyAlignment="1">
      <alignment horizontal="center" vertical="center"/>
    </xf>
    <xf numFmtId="164" fontId="16" fillId="0" borderId="49" xfId="0" applyNumberFormat="1" applyFont="1" applyFill="1" applyBorder="1" applyAlignment="1">
      <alignment horizontal="center" vertical="center"/>
    </xf>
    <xf numFmtId="0" fontId="16" fillId="0" borderId="6" xfId="0" applyNumberFormat="1" applyFont="1" applyFill="1" applyBorder="1" applyAlignment="1">
      <alignment horizontal="center" vertical="center"/>
    </xf>
    <xf numFmtId="0" fontId="16" fillId="13" borderId="6" xfId="0" applyNumberFormat="1" applyFont="1" applyFill="1" applyBorder="1" applyAlignment="1">
      <alignment horizontal="center" vertical="center"/>
    </xf>
    <xf numFmtId="1" fontId="16" fillId="0" borderId="6" xfId="0" applyNumberFormat="1" applyFont="1" applyFill="1" applyBorder="1" applyAlignment="1">
      <alignment horizontal="center" vertical="center"/>
    </xf>
    <xf numFmtId="166" fontId="16" fillId="0" borderId="6" xfId="0" applyNumberFormat="1" applyFont="1" applyFill="1" applyBorder="1" applyAlignment="1">
      <alignment horizontal="center" vertical="center"/>
    </xf>
    <xf numFmtId="164" fontId="16" fillId="0" borderId="6" xfId="1" applyNumberFormat="1" applyFont="1" applyFill="1" applyBorder="1" applyAlignment="1">
      <alignment horizontal="center" vertical="center"/>
    </xf>
    <xf numFmtId="1" fontId="16" fillId="0" borderId="6" xfId="1" applyNumberFormat="1" applyFont="1" applyFill="1" applyBorder="1" applyAlignment="1">
      <alignment horizontal="center" vertical="center"/>
    </xf>
    <xf numFmtId="164" fontId="16" fillId="0" borderId="6" xfId="0" applyNumberFormat="1" applyFont="1" applyFill="1" applyBorder="1" applyAlignment="1">
      <alignment horizontal="center" vertical="center"/>
    </xf>
    <xf numFmtId="167" fontId="16" fillId="0" borderId="6" xfId="0" applyNumberFormat="1" applyFont="1" applyFill="1" applyBorder="1" applyAlignment="1">
      <alignment horizontal="center" vertical="center"/>
    </xf>
    <xf numFmtId="3" fontId="16" fillId="0" borderId="6" xfId="0" applyNumberFormat="1" applyFont="1" applyFill="1" applyBorder="1" applyAlignment="1">
      <alignment horizontal="center" vertical="center"/>
    </xf>
    <xf numFmtId="164" fontId="16" fillId="0" borderId="14" xfId="0" applyNumberFormat="1" applyFont="1" applyFill="1" applyBorder="1" applyAlignment="1">
      <alignment horizontal="center" vertical="center"/>
    </xf>
    <xf numFmtId="14" fontId="16" fillId="0" borderId="50" xfId="0" applyNumberFormat="1" applyFont="1" applyFill="1" applyBorder="1" applyAlignment="1">
      <alignment horizontal="center" vertical="center"/>
    </xf>
    <xf numFmtId="1" fontId="16" fillId="0" borderId="51" xfId="0" applyNumberFormat="1" applyFont="1" applyFill="1" applyBorder="1" applyAlignment="1">
      <alignment horizontal="center" vertical="center"/>
    </xf>
    <xf numFmtId="14" fontId="16" fillId="0" borderId="52" xfId="0" applyNumberFormat="1" applyFont="1" applyFill="1" applyBorder="1" applyAlignment="1">
      <alignment horizontal="center" vertical="center"/>
    </xf>
    <xf numFmtId="1" fontId="16" fillId="0" borderId="53" xfId="0" applyNumberFormat="1" applyFont="1" applyBorder="1" applyAlignment="1">
      <alignment horizontal="center" vertical="center"/>
    </xf>
    <xf numFmtId="164" fontId="16" fillId="0" borderId="54" xfId="0" applyNumberFormat="1" applyFont="1" applyFill="1" applyBorder="1" applyAlignment="1">
      <alignment horizontal="center" vertical="center"/>
    </xf>
    <xf numFmtId="164" fontId="16" fillId="0" borderId="55" xfId="0" applyNumberFormat="1" applyFont="1" applyFill="1" applyBorder="1" applyAlignment="1">
      <alignment horizontal="center" vertical="center"/>
    </xf>
    <xf numFmtId="164" fontId="16" fillId="0" borderId="53" xfId="0" applyNumberFormat="1" applyFont="1" applyFill="1" applyBorder="1" applyAlignment="1">
      <alignment horizontal="center" vertical="center"/>
    </xf>
    <xf numFmtId="164" fontId="16" fillId="0" borderId="56" xfId="0" applyNumberFormat="1" applyFont="1" applyFill="1" applyBorder="1" applyAlignment="1">
      <alignment horizontal="center" vertical="center"/>
    </xf>
    <xf numFmtId="0" fontId="16" fillId="0" borderId="6" xfId="0" applyNumberFormat="1" applyFont="1" applyBorder="1" applyAlignment="1">
      <alignment horizontal="center" vertical="center"/>
    </xf>
    <xf numFmtId="0" fontId="17" fillId="13" borderId="6" xfId="0" applyNumberFormat="1" applyFont="1" applyFill="1" applyBorder="1" applyAlignment="1">
      <alignment horizontal="center" vertical="center" wrapText="1"/>
    </xf>
    <xf numFmtId="1" fontId="17" fillId="0" borderId="6" xfId="0" applyNumberFormat="1" applyFont="1" applyBorder="1" applyAlignment="1">
      <alignment horizontal="center" vertical="center" wrapText="1"/>
    </xf>
    <xf numFmtId="0" fontId="17" fillId="0" borderId="6" xfId="0" applyNumberFormat="1" applyFont="1" applyBorder="1" applyAlignment="1">
      <alignment horizontal="center" vertical="center" wrapText="1"/>
    </xf>
    <xf numFmtId="166" fontId="17" fillId="0" borderId="6" xfId="0" applyNumberFormat="1" applyFont="1" applyBorder="1" applyAlignment="1">
      <alignment horizontal="center" vertical="center" wrapText="1"/>
    </xf>
    <xf numFmtId="164" fontId="17" fillId="0" borderId="6" xfId="1" applyNumberFormat="1" applyFont="1" applyBorder="1" applyAlignment="1">
      <alignment horizontal="center" vertical="center" wrapText="1"/>
    </xf>
    <xf numFmtId="1" fontId="17" fillId="0" borderId="6" xfId="1" applyNumberFormat="1" applyFont="1" applyBorder="1" applyAlignment="1">
      <alignment horizontal="center" vertical="center" wrapText="1"/>
    </xf>
    <xf numFmtId="164" fontId="17" fillId="0" borderId="6" xfId="0" applyNumberFormat="1" applyFont="1" applyBorder="1" applyAlignment="1">
      <alignment horizontal="center" vertical="center" wrapText="1"/>
    </xf>
    <xf numFmtId="1" fontId="16" fillId="0" borderId="6" xfId="0" applyNumberFormat="1" applyFont="1" applyBorder="1" applyAlignment="1">
      <alignment horizontal="center" vertical="center"/>
    </xf>
    <xf numFmtId="167" fontId="16" fillId="0" borderId="6" xfId="0" applyNumberFormat="1" applyFont="1" applyBorder="1" applyAlignment="1">
      <alignment horizontal="center" vertical="center"/>
    </xf>
    <xf numFmtId="164" fontId="16" fillId="0" borderId="57" xfId="0" applyNumberFormat="1" applyFont="1" applyFill="1" applyBorder="1" applyAlignment="1">
      <alignment horizontal="center" vertical="center"/>
    </xf>
    <xf numFmtId="164" fontId="16" fillId="0" borderId="45" xfId="0" applyNumberFormat="1" applyFont="1" applyFill="1" applyBorder="1" applyAlignment="1">
      <alignment horizontal="center" vertical="center"/>
    </xf>
    <xf numFmtId="164" fontId="17" fillId="0" borderId="6" xfId="1" applyNumberFormat="1" applyFont="1" applyFill="1" applyBorder="1" applyAlignment="1">
      <alignment horizontal="center" vertical="center" wrapText="1"/>
    </xf>
    <xf numFmtId="1" fontId="17" fillId="0" borderId="6" xfId="1" applyNumberFormat="1" applyFont="1" applyFill="1" applyBorder="1" applyAlignment="1">
      <alignment horizontal="center" vertical="center" wrapText="1"/>
    </xf>
    <xf numFmtId="14" fontId="16" fillId="0" borderId="44" xfId="0" applyNumberFormat="1" applyFont="1" applyFill="1" applyBorder="1" applyAlignment="1">
      <alignment horizontal="center" vertical="center"/>
    </xf>
    <xf numFmtId="0" fontId="17" fillId="0" borderId="6" xfId="0" applyNumberFormat="1" applyFont="1" applyFill="1" applyBorder="1" applyAlignment="1">
      <alignment horizontal="center" vertical="center" wrapText="1"/>
    </xf>
    <xf numFmtId="1" fontId="12" fillId="0" borderId="6" xfId="0" applyNumberFormat="1" applyFont="1" applyFill="1" applyBorder="1" applyAlignment="1">
      <alignment horizontal="center" vertical="center" wrapText="1"/>
    </xf>
    <xf numFmtId="166" fontId="17" fillId="0" borderId="6" xfId="0" applyNumberFormat="1" applyFont="1" applyFill="1" applyBorder="1" applyAlignment="1">
      <alignment horizontal="center" vertical="center" wrapText="1"/>
    </xf>
    <xf numFmtId="164" fontId="17" fillId="0" borderId="6" xfId="0" applyNumberFormat="1" applyFont="1" applyFill="1" applyBorder="1" applyAlignment="1">
      <alignment horizontal="center" vertical="center" wrapText="1"/>
    </xf>
    <xf numFmtId="0" fontId="12" fillId="0" borderId="6" xfId="0" applyNumberFormat="1" applyFont="1" applyBorder="1" applyAlignment="1">
      <alignment horizontal="center" vertical="center" wrapText="1"/>
    </xf>
    <xf numFmtId="0" fontId="12" fillId="0" borderId="6" xfId="0" applyNumberFormat="1" applyFont="1" applyFill="1" applyBorder="1" applyAlignment="1">
      <alignment horizontal="center" vertical="center" wrapText="1"/>
    </xf>
    <xf numFmtId="1" fontId="12" fillId="0" borderId="6" xfId="0" applyNumberFormat="1" applyFont="1" applyBorder="1" applyAlignment="1">
      <alignment horizontal="center" vertical="center" wrapText="1"/>
    </xf>
    <xf numFmtId="1" fontId="16" fillId="0" borderId="14" xfId="0" applyNumberFormat="1" applyFont="1" applyBorder="1" applyAlignment="1">
      <alignment horizontal="center" vertical="center"/>
    </xf>
    <xf numFmtId="164" fontId="16" fillId="0" borderId="58" xfId="0" applyNumberFormat="1" applyFont="1" applyFill="1" applyBorder="1" applyAlignment="1">
      <alignment horizontal="center" vertical="center"/>
    </xf>
    <xf numFmtId="164" fontId="16" fillId="0" borderId="59" xfId="0" applyNumberFormat="1" applyFont="1" applyFill="1" applyBorder="1" applyAlignment="1">
      <alignment horizontal="center" vertical="center"/>
    </xf>
    <xf numFmtId="164" fontId="16" fillId="0" borderId="50" xfId="0" applyNumberFormat="1" applyFont="1" applyFill="1" applyBorder="1" applyAlignment="1">
      <alignment horizontal="center" vertical="center"/>
    </xf>
    <xf numFmtId="164" fontId="16" fillId="0" borderId="44" xfId="0" applyNumberFormat="1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14" fontId="12" fillId="0" borderId="6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" fontId="12" fillId="0" borderId="6" xfId="0" applyNumberFormat="1" applyFont="1" applyBorder="1" applyAlignment="1">
      <alignment horizontal="center" vertical="center"/>
    </xf>
    <xf numFmtId="0" fontId="16" fillId="14" borderId="6" xfId="0" applyNumberFormat="1" applyFont="1" applyFill="1" applyBorder="1" applyAlignment="1">
      <alignment horizontal="center" vertical="center"/>
    </xf>
    <xf numFmtId="1" fontId="16" fillId="14" borderId="6" xfId="0" applyNumberFormat="1" applyFont="1" applyFill="1" applyBorder="1" applyAlignment="1">
      <alignment horizontal="center" vertical="center"/>
    </xf>
    <xf numFmtId="166" fontId="16" fillId="14" borderId="6" xfId="0" applyNumberFormat="1" applyFont="1" applyFill="1" applyBorder="1" applyAlignment="1">
      <alignment horizontal="center" vertical="center"/>
    </xf>
    <xf numFmtId="164" fontId="16" fillId="14" borderId="6" xfId="1" applyNumberFormat="1" applyFont="1" applyFill="1" applyBorder="1" applyAlignment="1">
      <alignment horizontal="center" vertical="center"/>
    </xf>
    <xf numFmtId="1" fontId="16" fillId="14" borderId="6" xfId="1" applyNumberFormat="1" applyFont="1" applyFill="1" applyBorder="1" applyAlignment="1">
      <alignment horizontal="center" vertical="center"/>
    </xf>
    <xf numFmtId="164" fontId="16" fillId="14" borderId="6" xfId="0" applyNumberFormat="1" applyFont="1" applyFill="1" applyBorder="1" applyAlignment="1">
      <alignment horizontal="center" vertical="center"/>
    </xf>
    <xf numFmtId="167" fontId="16" fillId="14" borderId="6" xfId="0" applyNumberFormat="1" applyFont="1" applyFill="1" applyBorder="1" applyAlignment="1">
      <alignment horizontal="center" vertical="center"/>
    </xf>
    <xf numFmtId="1" fontId="17" fillId="0" borderId="6" xfId="0" applyNumberFormat="1" applyFont="1" applyFill="1" applyBorder="1" applyAlignment="1">
      <alignment horizontal="center" vertical="center" wrapText="1"/>
    </xf>
    <xf numFmtId="1" fontId="12" fillId="0" borderId="6" xfId="0" applyNumberFormat="1" applyFont="1" applyFill="1" applyBorder="1" applyAlignment="1">
      <alignment horizontal="center" vertical="center"/>
    </xf>
    <xf numFmtId="0" fontId="12" fillId="0" borderId="14" xfId="0" applyNumberFormat="1" applyFont="1" applyBorder="1" applyAlignment="1">
      <alignment horizontal="center" vertical="center" wrapText="1"/>
    </xf>
    <xf numFmtId="1" fontId="12" fillId="0" borderId="60" xfId="0" applyNumberFormat="1" applyFont="1" applyBorder="1" applyAlignment="1">
      <alignment horizontal="center" vertical="center" wrapText="1"/>
    </xf>
    <xf numFmtId="1" fontId="12" fillId="0" borderId="12" xfId="0" applyNumberFormat="1" applyFont="1" applyBorder="1" applyAlignment="1">
      <alignment horizontal="center" vertical="center" wrapText="1"/>
    </xf>
    <xf numFmtId="1" fontId="16" fillId="0" borderId="6" xfId="0" quotePrefix="1" applyNumberFormat="1" applyFont="1" applyBorder="1" applyAlignment="1">
      <alignment horizontal="center" vertical="center"/>
    </xf>
    <xf numFmtId="1" fontId="17" fillId="0" borderId="6" xfId="0" applyNumberFormat="1" applyFont="1" applyFill="1" applyBorder="1" applyAlignment="1">
      <alignment horizontal="center" vertical="center"/>
    </xf>
    <xf numFmtId="1" fontId="17" fillId="0" borderId="12" xfId="0" applyNumberFormat="1" applyFont="1" applyFill="1" applyBorder="1" applyAlignment="1">
      <alignment horizontal="center" vertical="center"/>
    </xf>
    <xf numFmtId="3" fontId="16" fillId="0" borderId="14" xfId="0" applyNumberFormat="1" applyFont="1" applyFill="1" applyBorder="1" applyAlignment="1">
      <alignment horizontal="center" vertical="center"/>
    </xf>
    <xf numFmtId="14" fontId="16" fillId="0" borderId="58" xfId="0" applyNumberFormat="1" applyFont="1" applyFill="1" applyBorder="1" applyAlignment="1">
      <alignment horizontal="center" vertical="center"/>
    </xf>
    <xf numFmtId="14" fontId="16" fillId="0" borderId="59" xfId="0" applyNumberFormat="1" applyFont="1" applyFill="1" applyBorder="1" applyAlignment="1">
      <alignment horizontal="center" vertical="center"/>
    </xf>
    <xf numFmtId="1" fontId="12" fillId="0" borderId="14" xfId="0" applyNumberFormat="1" applyFont="1" applyBorder="1" applyAlignment="1">
      <alignment horizontal="center" vertical="center"/>
    </xf>
    <xf numFmtId="1" fontId="16" fillId="0" borderId="14" xfId="0" applyNumberFormat="1" applyFont="1" applyFill="1" applyBorder="1" applyAlignment="1">
      <alignment horizontal="center" vertical="center"/>
    </xf>
    <xf numFmtId="0" fontId="17" fillId="14" borderId="6" xfId="0" applyNumberFormat="1" applyFont="1" applyFill="1" applyBorder="1" applyAlignment="1">
      <alignment horizontal="center" vertical="center" wrapText="1"/>
    </xf>
    <xf numFmtId="1" fontId="17" fillId="14" borderId="12" xfId="0" applyNumberFormat="1" applyFont="1" applyFill="1" applyBorder="1" applyAlignment="1">
      <alignment horizontal="center" vertical="center" wrapText="1"/>
    </xf>
    <xf numFmtId="1" fontId="16" fillId="14" borderId="14" xfId="0" applyNumberFormat="1" applyFont="1" applyFill="1" applyBorder="1" applyAlignment="1">
      <alignment horizontal="center" vertical="center"/>
    </xf>
    <xf numFmtId="1" fontId="17" fillId="14" borderId="6" xfId="0" applyNumberFormat="1" applyFont="1" applyFill="1" applyBorder="1" applyAlignment="1">
      <alignment horizontal="center" vertical="center" wrapText="1"/>
    </xf>
    <xf numFmtId="0" fontId="16" fillId="0" borderId="60" xfId="0" applyNumberFormat="1" applyFont="1" applyBorder="1" applyAlignment="1">
      <alignment horizontal="center" vertical="center"/>
    </xf>
    <xf numFmtId="0" fontId="16" fillId="0" borderId="60" xfId="0" applyNumberFormat="1" applyFont="1" applyFill="1" applyBorder="1" applyAlignment="1">
      <alignment horizontal="center" vertical="center"/>
    </xf>
    <xf numFmtId="166" fontId="16" fillId="0" borderId="60" xfId="0" applyNumberFormat="1" applyFont="1" applyFill="1" applyBorder="1" applyAlignment="1">
      <alignment horizontal="center" vertical="center"/>
    </xf>
    <xf numFmtId="164" fontId="16" fillId="0" borderId="60" xfId="1" applyNumberFormat="1" applyFont="1" applyFill="1" applyBorder="1" applyAlignment="1">
      <alignment horizontal="center" vertical="center"/>
    </xf>
    <xf numFmtId="1" fontId="16" fillId="0" borderId="60" xfId="1" applyNumberFormat="1" applyFont="1" applyFill="1" applyBorder="1" applyAlignment="1">
      <alignment horizontal="center" vertical="center"/>
    </xf>
    <xf numFmtId="164" fontId="16" fillId="0" borderId="60" xfId="0" applyNumberFormat="1" applyFont="1" applyFill="1" applyBorder="1" applyAlignment="1">
      <alignment horizontal="center" vertical="center"/>
    </xf>
    <xf numFmtId="1" fontId="17" fillId="0" borderId="61" xfId="0" applyNumberFormat="1" applyFont="1" applyBorder="1" applyAlignment="1">
      <alignment horizontal="center" vertical="center" wrapText="1"/>
    </xf>
    <xf numFmtId="0" fontId="12" fillId="0" borderId="60" xfId="0" applyNumberFormat="1" applyFont="1" applyFill="1" applyBorder="1" applyAlignment="1">
      <alignment horizontal="center" vertical="center" wrapText="1"/>
    </xf>
    <xf numFmtId="0" fontId="12" fillId="0" borderId="60" xfId="0" applyNumberFormat="1" applyFont="1" applyBorder="1" applyAlignment="1">
      <alignment horizontal="center" vertical="center" wrapText="1"/>
    </xf>
    <xf numFmtId="1" fontId="12" fillId="0" borderId="0" xfId="0" applyNumberFormat="1" applyFont="1" applyBorder="1" applyAlignment="1">
      <alignment horizontal="center" vertical="center" wrapText="1"/>
    </xf>
    <xf numFmtId="2" fontId="16" fillId="0" borderId="6" xfId="0" applyNumberFormat="1" applyFont="1" applyFill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1" fontId="12" fillId="0" borderId="6" xfId="0" quotePrefix="1" applyNumberFormat="1" applyFont="1" applyBorder="1" applyAlignment="1">
      <alignment horizontal="center" vertical="center"/>
    </xf>
    <xf numFmtId="0" fontId="16" fillId="0" borderId="14" xfId="0" applyNumberFormat="1" applyFont="1" applyBorder="1" applyAlignment="1">
      <alignment horizontal="center" vertical="center"/>
    </xf>
    <xf numFmtId="0" fontId="16" fillId="0" borderId="14" xfId="0" applyNumberFormat="1" applyFont="1" applyFill="1" applyBorder="1" applyAlignment="1">
      <alignment horizontal="center" vertical="center"/>
    </xf>
    <xf numFmtId="1" fontId="16" fillId="0" borderId="60" xfId="0" applyNumberFormat="1" applyFont="1" applyBorder="1" applyAlignment="1">
      <alignment horizontal="center" vertical="center"/>
    </xf>
    <xf numFmtId="166" fontId="17" fillId="0" borderId="60" xfId="0" applyNumberFormat="1" applyFont="1" applyBorder="1" applyAlignment="1">
      <alignment horizontal="center" vertical="center" wrapText="1"/>
    </xf>
    <xf numFmtId="164" fontId="17" fillId="0" borderId="60" xfId="1" applyNumberFormat="1" applyFont="1" applyBorder="1" applyAlignment="1">
      <alignment horizontal="center" vertical="center" wrapText="1"/>
    </xf>
    <xf numFmtId="1" fontId="17" fillId="0" borderId="60" xfId="1" applyNumberFormat="1" applyFont="1" applyBorder="1" applyAlignment="1">
      <alignment horizontal="center" vertical="center" wrapText="1"/>
    </xf>
    <xf numFmtId="14" fontId="16" fillId="0" borderId="57" xfId="0" applyNumberFormat="1" applyFont="1" applyFill="1" applyBorder="1" applyAlignment="1">
      <alignment horizontal="center" vertical="center"/>
    </xf>
    <xf numFmtId="0" fontId="16" fillId="0" borderId="61" xfId="0" applyNumberFormat="1" applyFont="1" applyFill="1" applyBorder="1" applyAlignment="1">
      <alignment horizontal="center" vertical="center"/>
    </xf>
    <xf numFmtId="0" fontId="12" fillId="0" borderId="61" xfId="0" applyFont="1" applyBorder="1" applyAlignment="1">
      <alignment horizontal="center" vertical="center"/>
    </xf>
    <xf numFmtId="0" fontId="17" fillId="0" borderId="6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14" fontId="12" fillId="0" borderId="12" xfId="0" applyNumberFormat="1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6" fillId="0" borderId="61" xfId="0" applyNumberFormat="1" applyFont="1" applyBorder="1" applyAlignment="1">
      <alignment horizontal="center" vertical="center"/>
    </xf>
    <xf numFmtId="0" fontId="17" fillId="0" borderId="61" xfId="0" applyNumberFormat="1" applyFont="1" applyBorder="1" applyAlignment="1">
      <alignment horizontal="center" vertical="center" wrapText="1"/>
    </xf>
    <xf numFmtId="0" fontId="17" fillId="0" borderId="0" xfId="0" applyNumberFormat="1" applyFont="1" applyBorder="1" applyAlignment="1">
      <alignment horizontal="center" vertical="center" wrapText="1"/>
    </xf>
    <xf numFmtId="1" fontId="16" fillId="0" borderId="61" xfId="0" applyNumberFormat="1" applyFont="1" applyFill="1" applyBorder="1" applyAlignment="1">
      <alignment horizontal="center" vertical="center"/>
    </xf>
    <xf numFmtId="0" fontId="16" fillId="0" borderId="0" xfId="0" applyNumberFormat="1" applyFont="1" applyFill="1" applyBorder="1" applyAlignment="1">
      <alignment horizontal="center" vertical="center"/>
    </xf>
    <xf numFmtId="0" fontId="12" fillId="0" borderId="61" xfId="0" applyNumberFormat="1" applyFont="1" applyFill="1" applyBorder="1" applyAlignment="1">
      <alignment horizontal="center" vertical="center" wrapText="1"/>
    </xf>
    <xf numFmtId="1" fontId="12" fillId="0" borderId="61" xfId="0" applyNumberFormat="1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center" vertical="center" wrapText="1"/>
    </xf>
    <xf numFmtId="0" fontId="12" fillId="0" borderId="61" xfId="0" applyNumberFormat="1" applyFont="1" applyBorder="1" applyAlignment="1">
      <alignment horizontal="center" vertical="center" wrapText="1"/>
    </xf>
    <xf numFmtId="1" fontId="12" fillId="0" borderId="61" xfId="0" applyNumberFormat="1" applyFont="1" applyBorder="1" applyAlignment="1">
      <alignment horizontal="center" vertical="center" wrapText="1"/>
    </xf>
    <xf numFmtId="0" fontId="12" fillId="0" borderId="0" xfId="0" applyNumberFormat="1" applyFont="1" applyBorder="1" applyAlignment="1">
      <alignment horizontal="center" vertical="center" wrapText="1"/>
    </xf>
    <xf numFmtId="0" fontId="12" fillId="0" borderId="62" xfId="0" applyNumberFormat="1" applyFont="1" applyBorder="1" applyAlignment="1">
      <alignment horizontal="center" vertical="center" wrapText="1"/>
    </xf>
    <xf numFmtId="0" fontId="16" fillId="0" borderId="62" xfId="0" applyNumberFormat="1" applyFont="1" applyFill="1" applyBorder="1" applyAlignment="1">
      <alignment horizontal="center" vertical="center"/>
    </xf>
    <xf numFmtId="1" fontId="16" fillId="0" borderId="61" xfId="0" applyNumberFormat="1" applyFont="1" applyBorder="1" applyAlignment="1">
      <alignment horizontal="center" vertical="center"/>
    </xf>
    <xf numFmtId="0" fontId="16" fillId="0" borderId="51" xfId="0" applyNumberFormat="1" applyFont="1" applyFill="1" applyBorder="1" applyAlignment="1">
      <alignment horizontal="center" vertical="center"/>
    </xf>
    <xf numFmtId="0" fontId="12" fillId="0" borderId="12" xfId="0" applyFont="1" applyBorder="1" applyAlignment="1">
      <alignment horizontal="center"/>
    </xf>
    <xf numFmtId="1" fontId="12" fillId="0" borderId="6" xfId="0" applyNumberFormat="1" applyFont="1" applyFill="1" applyBorder="1" applyAlignment="1">
      <alignment horizontal="center"/>
    </xf>
    <xf numFmtId="168" fontId="12" fillId="0" borderId="6" xfId="0" applyNumberFormat="1" applyFont="1" applyBorder="1" applyAlignment="1">
      <alignment horizontal="center"/>
    </xf>
    <xf numFmtId="14" fontId="16" fillId="0" borderId="6" xfId="0" applyNumberFormat="1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/>
    </xf>
    <xf numFmtId="164" fontId="16" fillId="0" borderId="63" xfId="0" applyNumberFormat="1" applyFont="1" applyFill="1" applyBorder="1" applyAlignment="1">
      <alignment horizontal="center" vertical="center"/>
    </xf>
    <xf numFmtId="14" fontId="16" fillId="0" borderId="64" xfId="0" applyNumberFormat="1" applyFont="1" applyFill="1" applyBorder="1" applyAlignment="1">
      <alignment horizontal="center" vertical="center"/>
    </xf>
    <xf numFmtId="14" fontId="16" fillId="0" borderId="65" xfId="0" applyNumberFormat="1" applyFont="1" applyFill="1" applyBorder="1" applyAlignment="1">
      <alignment horizontal="center" vertical="center"/>
    </xf>
    <xf numFmtId="0" fontId="16" fillId="14" borderId="14" xfId="0" applyNumberFormat="1" applyFont="1" applyFill="1" applyBorder="1" applyAlignment="1">
      <alignment horizontal="center" vertical="center"/>
    </xf>
    <xf numFmtId="14" fontId="16" fillId="14" borderId="6" xfId="0" applyNumberFormat="1" applyFont="1" applyFill="1" applyBorder="1" applyAlignment="1">
      <alignment horizontal="center" vertical="center"/>
    </xf>
    <xf numFmtId="14" fontId="16" fillId="0" borderId="6" xfId="0" applyNumberFormat="1" applyFont="1" applyBorder="1" applyAlignment="1">
      <alignment horizontal="center" vertical="center"/>
    </xf>
    <xf numFmtId="0" fontId="17" fillId="0" borderId="14" xfId="0" applyNumberFormat="1" applyFont="1" applyBorder="1" applyAlignment="1">
      <alignment horizontal="center" vertical="center" wrapText="1"/>
    </xf>
    <xf numFmtId="0" fontId="17" fillId="14" borderId="14" xfId="0" applyNumberFormat="1" applyFont="1" applyFill="1" applyBorder="1" applyAlignment="1">
      <alignment horizontal="center" vertical="center" wrapText="1"/>
    </xf>
    <xf numFmtId="1" fontId="16" fillId="0" borderId="12" xfId="0" applyNumberFormat="1" applyFont="1" applyBorder="1" applyAlignment="1">
      <alignment horizontal="center" vertical="center"/>
    </xf>
    <xf numFmtId="0" fontId="17" fillId="14" borderId="60" xfId="0" applyNumberFormat="1" applyFont="1" applyFill="1" applyBorder="1" applyAlignment="1">
      <alignment horizontal="center" vertical="center" wrapText="1"/>
    </xf>
    <xf numFmtId="166" fontId="16" fillId="14" borderId="60" xfId="0" applyNumberFormat="1" applyFont="1" applyFill="1" applyBorder="1" applyAlignment="1">
      <alignment horizontal="center" vertical="center"/>
    </xf>
    <xf numFmtId="164" fontId="16" fillId="14" borderId="60" xfId="1" applyNumberFormat="1" applyFont="1" applyFill="1" applyBorder="1" applyAlignment="1">
      <alignment horizontal="center" vertical="center"/>
    </xf>
    <xf numFmtId="1" fontId="16" fillId="14" borderId="60" xfId="1" applyNumberFormat="1" applyFont="1" applyFill="1" applyBorder="1" applyAlignment="1">
      <alignment horizontal="center" vertical="center"/>
    </xf>
    <xf numFmtId="1" fontId="17" fillId="0" borderId="6" xfId="0" applyNumberFormat="1" applyFont="1" applyBorder="1" applyAlignment="1">
      <alignment horizontal="center" vertical="top" wrapText="1"/>
    </xf>
    <xf numFmtId="1" fontId="16" fillId="0" borderId="6" xfId="0" applyNumberFormat="1" applyFont="1" applyBorder="1" applyAlignment="1">
      <alignment horizontal="center"/>
    </xf>
    <xf numFmtId="0" fontId="16" fillId="0" borderId="62" xfId="0" applyNumberFormat="1" applyFont="1" applyBorder="1" applyAlignment="1">
      <alignment horizontal="center" vertical="center"/>
    </xf>
    <xf numFmtId="0" fontId="16" fillId="0" borderId="66" xfId="0" applyNumberFormat="1" applyFont="1" applyBorder="1" applyAlignment="1">
      <alignment horizontal="center" vertical="center"/>
    </xf>
    <xf numFmtId="1" fontId="12" fillId="0" borderId="6" xfId="0" quotePrefix="1" applyNumberFormat="1" applyFont="1" applyBorder="1" applyAlignment="1">
      <alignment horizontal="center"/>
    </xf>
    <xf numFmtId="1" fontId="12" fillId="0" borderId="6" xfId="0" applyNumberFormat="1" applyFont="1" applyBorder="1" applyAlignment="1">
      <alignment horizontal="center"/>
    </xf>
    <xf numFmtId="1" fontId="12" fillId="0" borderId="61" xfId="0" applyNumberFormat="1" applyFont="1" applyBorder="1" applyAlignment="1">
      <alignment horizontal="center"/>
    </xf>
    <xf numFmtId="1" fontId="17" fillId="0" borderId="6" xfId="0" applyNumberFormat="1" applyFont="1" applyBorder="1" applyAlignment="1">
      <alignment horizontal="center" vertical="center"/>
    </xf>
    <xf numFmtId="14" fontId="12" fillId="0" borderId="6" xfId="0" applyNumberFormat="1" applyFont="1" applyBorder="1" applyAlignment="1">
      <alignment horizontal="center"/>
    </xf>
    <xf numFmtId="1" fontId="17" fillId="0" borderId="61" xfId="0" applyNumberFormat="1" applyFont="1" applyFill="1" applyBorder="1" applyAlignment="1">
      <alignment horizontal="center" vertical="top" wrapText="1"/>
    </xf>
    <xf numFmtId="0" fontId="16" fillId="0" borderId="66" xfId="0" applyNumberFormat="1" applyFont="1" applyFill="1" applyBorder="1" applyAlignment="1">
      <alignment horizontal="center" vertical="center"/>
    </xf>
    <xf numFmtId="14" fontId="16" fillId="0" borderId="67" xfId="0" applyNumberFormat="1" applyFont="1" applyFill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13" fillId="10" borderId="32" xfId="10" applyBorder="1" applyAlignment="1">
      <alignment horizontal="center" vertical="center"/>
    </xf>
    <xf numFmtId="0" fontId="13" fillId="10" borderId="33" xfId="10" applyBorder="1" applyAlignment="1">
      <alignment horizontal="center" vertical="center"/>
    </xf>
    <xf numFmtId="0" fontId="13" fillId="10" borderId="34" xfId="10" applyBorder="1" applyAlignment="1">
      <alignment horizontal="center" vertical="center"/>
    </xf>
    <xf numFmtId="0" fontId="7" fillId="4" borderId="19" xfId="3" applyFont="1" applyBorder="1" applyAlignment="1">
      <alignment horizontal="right" vertical="center"/>
    </xf>
    <xf numFmtId="0" fontId="6" fillId="4" borderId="19" xfId="3" applyBorder="1" applyAlignment="1">
      <alignment vertical="center"/>
    </xf>
    <xf numFmtId="0" fontId="9" fillId="6" borderId="21" xfId="5" applyBorder="1" applyAlignment="1">
      <alignment horizontal="right" vertical="center"/>
    </xf>
    <xf numFmtId="0" fontId="0" fillId="0" borderId="22" xfId="0" applyBorder="1" applyAlignment="1">
      <alignment vertical="center"/>
    </xf>
    <xf numFmtId="0" fontId="10" fillId="5" borderId="24" xfId="6" applyBorder="1" applyAlignment="1">
      <alignment horizontal="right" vertical="center"/>
    </xf>
    <xf numFmtId="0" fontId="10" fillId="5" borderId="25" xfId="6" applyBorder="1" applyAlignment="1">
      <alignment vertical="center"/>
    </xf>
    <xf numFmtId="0" fontId="11" fillId="3" borderId="24" xfId="7" applyBorder="1" applyAlignment="1">
      <alignment horizontal="right" vertical="center"/>
    </xf>
    <xf numFmtId="0" fontId="11" fillId="3" borderId="25" xfId="7" applyBorder="1" applyAlignment="1">
      <alignment vertical="center"/>
    </xf>
    <xf numFmtId="0" fontId="13" fillId="9" borderId="28" xfId="8" applyNumberFormat="1" applyFont="1" applyBorder="1" applyAlignment="1">
      <alignment horizontal="center" vertical="center" wrapText="1"/>
    </xf>
    <xf numFmtId="0" fontId="13" fillId="9" borderId="29" xfId="8" applyNumberFormat="1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165" fontId="19" fillId="0" borderId="16" xfId="0" applyNumberFormat="1" applyFont="1" applyFill="1" applyBorder="1" applyAlignment="1">
      <alignment horizontal="left" vertical="top" wrapText="1"/>
    </xf>
    <xf numFmtId="165" fontId="19" fillId="0" borderId="6" xfId="0" applyNumberFormat="1" applyFont="1" applyFill="1" applyBorder="1" applyAlignment="1">
      <alignment horizontal="left" vertical="top" wrapText="1"/>
    </xf>
    <xf numFmtId="164" fontId="2" fillId="13" borderId="6" xfId="0" applyNumberFormat="1" applyFont="1" applyFill="1" applyBorder="1" applyAlignment="1">
      <alignment horizontal="center" vertical="center"/>
    </xf>
    <xf numFmtId="165" fontId="1" fillId="0" borderId="69" xfId="0" applyNumberFormat="1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165" fontId="1" fillId="0" borderId="60" xfId="0" applyNumberFormat="1" applyFont="1" applyFill="1" applyBorder="1" applyAlignment="1">
      <alignment horizontal="center" vertical="center"/>
    </xf>
    <xf numFmtId="164" fontId="2" fillId="12" borderId="60" xfId="0" applyNumberFormat="1" applyFont="1" applyFill="1" applyBorder="1" applyAlignment="1">
      <alignment horizontal="center" vertical="center"/>
    </xf>
    <xf numFmtId="165" fontId="19" fillId="0" borderId="60" xfId="0" applyNumberFormat="1" applyFont="1" applyFill="1" applyBorder="1" applyAlignment="1">
      <alignment horizontal="left" vertical="top" wrapText="1"/>
    </xf>
    <xf numFmtId="0" fontId="2" fillId="0" borderId="6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center"/>
    </xf>
    <xf numFmtId="0" fontId="1" fillId="0" borderId="60" xfId="0" applyFont="1" applyBorder="1" applyAlignment="1">
      <alignment horizontal="left" vertical="center" wrapText="1"/>
    </xf>
    <xf numFmtId="165" fontId="1" fillId="0" borderId="20" xfId="0" applyNumberFormat="1" applyFont="1" applyFill="1" applyBorder="1" applyAlignment="1">
      <alignment horizontal="center" vertical="center"/>
    </xf>
    <xf numFmtId="164" fontId="2" fillId="12" borderId="20" xfId="0" applyNumberFormat="1" applyFont="1" applyFill="1" applyBorder="1" applyAlignment="1">
      <alignment horizontal="center" vertical="center"/>
    </xf>
    <xf numFmtId="165" fontId="1" fillId="0" borderId="20" xfId="0" applyNumberFormat="1" applyFont="1" applyFill="1" applyBorder="1" applyAlignment="1">
      <alignment horizontal="left" vertical="top" wrapText="1"/>
    </xf>
    <xf numFmtId="164" fontId="19" fillId="14" borderId="20" xfId="0" applyNumberFormat="1" applyFont="1" applyFill="1" applyBorder="1" applyAlignment="1">
      <alignment horizontal="center" vertical="center"/>
    </xf>
    <xf numFmtId="0" fontId="1" fillId="0" borderId="20" xfId="0" applyFont="1" applyBorder="1" applyAlignment="1">
      <alignment horizontal="left" vertical="top" wrapText="1"/>
    </xf>
    <xf numFmtId="165" fontId="1" fillId="0" borderId="20" xfId="0" applyNumberFormat="1" applyFont="1" applyBorder="1" applyAlignment="1">
      <alignment horizontal="center" vertical="center"/>
    </xf>
    <xf numFmtId="165" fontId="1" fillId="0" borderId="20" xfId="0" applyNumberFormat="1" applyFont="1" applyBorder="1" applyAlignment="1">
      <alignment horizontal="left" vertical="top"/>
    </xf>
    <xf numFmtId="0" fontId="2" fillId="12" borderId="20" xfId="0" applyFont="1" applyFill="1" applyBorder="1" applyAlignment="1">
      <alignment horizontal="left" vertical="top" wrapText="1"/>
    </xf>
  </cellXfs>
  <cellStyles count="12">
    <cellStyle name="40% - Accent2 2" xfId="8"/>
    <cellStyle name="40% - Accent4 2" xfId="10"/>
    <cellStyle name="40% - Accent6 2" xfId="9"/>
    <cellStyle name="60% - Accent1" xfId="2" builtinId="32"/>
    <cellStyle name="Bad 2" xfId="3"/>
    <cellStyle name="Calculation 2" xfId="5"/>
    <cellStyle name="Check Cell 2" xfId="4"/>
    <cellStyle name="Currency" xfId="1" builtinId="4"/>
    <cellStyle name="Good 2" xfId="7"/>
    <cellStyle name="Neutral 2" xfId="6"/>
    <cellStyle name="Normal" xfId="0" builtinId="0"/>
    <cellStyle name="Normal 12" xfId="11"/>
  </cellStyles>
  <dxfs count="58"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t56532\AppData\Local\Microsoft\Windows\Temporary%20Internet%20Files\Content.Outlook\6BKTHZ6N\Copy%20of%20NetApp%20Assets%20Tech%20Refresh%20092514%20EMEA%20Updat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ule"/>
      <sheetName val="Assumptions"/>
      <sheetName val="2013 Sizes"/>
      <sheetName val="2014 Sizes"/>
      <sheetName val="Mappings"/>
      <sheetName val="APAC"/>
      <sheetName val="GEO Recap"/>
      <sheetName val="Sheet1"/>
    </sheetNames>
    <sheetDataSet>
      <sheetData sheetId="0"/>
      <sheetData sheetId="1"/>
      <sheetData sheetId="2">
        <row r="2">
          <cell r="A2" t="str">
            <v>nasrut154</v>
          </cell>
          <cell r="B2" t="str">
            <v>nasrut155</v>
          </cell>
          <cell r="C2" t="str">
            <v>7.3.6P2</v>
          </cell>
          <cell r="D2" t="str">
            <v>FAS3170</v>
          </cell>
          <cell r="E2" t="str">
            <v>'70000914'</v>
          </cell>
          <cell r="F2" t="str">
            <v>Sun Aug 10 00:00:00 EDT 2014</v>
          </cell>
          <cell r="G2">
            <v>24</v>
          </cell>
          <cell r="H2">
            <v>49</v>
          </cell>
          <cell r="I2">
            <v>11.58</v>
          </cell>
          <cell r="J2">
            <v>8.7899999999999991</v>
          </cell>
          <cell r="K2">
            <v>1.41</v>
          </cell>
          <cell r="L2">
            <v>0</v>
          </cell>
        </row>
        <row r="3">
          <cell r="A3" t="str">
            <v>nasny152dr</v>
          </cell>
          <cell r="B3" t="str">
            <v>nasny153dr</v>
          </cell>
          <cell r="C3" t="str">
            <v>7.3.6P2</v>
          </cell>
          <cell r="D3" t="str">
            <v>FAS3140</v>
          </cell>
          <cell r="E3" t="str">
            <v>'700000039136'</v>
          </cell>
          <cell r="F3" t="str">
            <v>Wed Aug 13 11:38:11 EDT 2014</v>
          </cell>
          <cell r="G3">
            <v>84</v>
          </cell>
          <cell r="H3">
            <v>140</v>
          </cell>
          <cell r="I3">
            <v>41.59</v>
          </cell>
          <cell r="J3">
            <v>30.03</v>
          </cell>
          <cell r="K3">
            <v>5.14</v>
          </cell>
          <cell r="L3">
            <v>0</v>
          </cell>
        </row>
        <row r="4">
          <cell r="A4" t="str">
            <v>nasny153dr</v>
          </cell>
          <cell r="B4" t="str">
            <v>nasny152dr</v>
          </cell>
          <cell r="C4" t="str">
            <v>7.3.6P2</v>
          </cell>
          <cell r="D4" t="str">
            <v>FAS3140</v>
          </cell>
          <cell r="E4" t="str">
            <v>'700000039148'</v>
          </cell>
          <cell r="F4" t="str">
            <v>Wed Aug 13 11:33:45 EDT 2014</v>
          </cell>
          <cell r="G4">
            <v>99</v>
          </cell>
          <cell r="H4">
            <v>177</v>
          </cell>
          <cell r="I4">
            <v>43.63</v>
          </cell>
          <cell r="J4">
            <v>30.75</v>
          </cell>
          <cell r="K4">
            <v>4.46</v>
          </cell>
          <cell r="L4">
            <v>0</v>
          </cell>
        </row>
        <row r="5">
          <cell r="A5" t="str">
            <v>nasrut152</v>
          </cell>
          <cell r="B5" t="str">
            <v>nasrut153</v>
          </cell>
          <cell r="C5" t="str">
            <v>7.3.6P2</v>
          </cell>
          <cell r="D5" t="str">
            <v>FAS3170</v>
          </cell>
          <cell r="E5" t="str">
            <v>'70000916'</v>
          </cell>
          <cell r="F5" t="str">
            <v>Sun Aug 10 10:59:58 EDT 2014</v>
          </cell>
          <cell r="G5">
            <v>51</v>
          </cell>
          <cell r="H5">
            <v>85</v>
          </cell>
          <cell r="I5">
            <v>21.5</v>
          </cell>
          <cell r="J5">
            <v>15.23</v>
          </cell>
          <cell r="K5">
            <v>2.34</v>
          </cell>
          <cell r="L5">
            <v>0</v>
          </cell>
        </row>
        <row r="6">
          <cell r="A6" t="str">
            <v>nasrut153</v>
          </cell>
          <cell r="B6" t="str">
            <v>nasrut152</v>
          </cell>
          <cell r="C6" t="str">
            <v>7.3.6P2</v>
          </cell>
          <cell r="D6" t="str">
            <v>FAS3170</v>
          </cell>
          <cell r="E6" t="str">
            <v>'70000917'</v>
          </cell>
          <cell r="F6" t="str">
            <v>Sun Aug 10 10:59:57 EDT 2014</v>
          </cell>
          <cell r="G6">
            <v>32</v>
          </cell>
          <cell r="H6">
            <v>73</v>
          </cell>
          <cell r="I6">
            <v>14.37</v>
          </cell>
          <cell r="J6">
            <v>9.3800000000000008</v>
          </cell>
          <cell r="K6">
            <v>0.92</v>
          </cell>
          <cell r="L6">
            <v>0</v>
          </cell>
        </row>
        <row r="7">
          <cell r="A7" t="str">
            <v>nasrut155</v>
          </cell>
          <cell r="B7" t="str">
            <v>nasrut154</v>
          </cell>
          <cell r="C7" t="str">
            <v>7.3.6P2</v>
          </cell>
          <cell r="D7" t="str">
            <v>FAS3170</v>
          </cell>
          <cell r="E7" t="str">
            <v>'70000915'</v>
          </cell>
          <cell r="F7" t="str">
            <v>Sun Aug 10 10:59:58 EDT 2014</v>
          </cell>
          <cell r="G7">
            <v>71</v>
          </cell>
          <cell r="H7">
            <v>116</v>
          </cell>
          <cell r="I7">
            <v>28.13</v>
          </cell>
          <cell r="J7">
            <v>16.39</v>
          </cell>
          <cell r="K7">
            <v>4.9800000000000004</v>
          </cell>
          <cell r="L7">
            <v>0</v>
          </cell>
        </row>
        <row r="8">
          <cell r="A8" t="str">
            <v>nasrut156</v>
          </cell>
          <cell r="B8" t="str">
            <v>nasrut157</v>
          </cell>
          <cell r="C8" t="str">
            <v>7.3.6P2</v>
          </cell>
          <cell r="D8" t="str">
            <v>FAS3140</v>
          </cell>
          <cell r="E8" t="str">
            <v>'700000038754'</v>
          </cell>
          <cell r="F8" t="str">
            <v>Sun Aug 10 00:00:01 EDT 2014</v>
          </cell>
          <cell r="G8">
            <v>101</v>
          </cell>
          <cell r="H8">
            <v>162</v>
          </cell>
          <cell r="I8">
            <v>53.57</v>
          </cell>
          <cell r="J8">
            <v>39.299999999999997</v>
          </cell>
          <cell r="K8">
            <v>3.51</v>
          </cell>
          <cell r="L8">
            <v>0</v>
          </cell>
        </row>
        <row r="9">
          <cell r="A9" t="str">
            <v>nasrut157</v>
          </cell>
          <cell r="B9" t="str">
            <v>nasrut156</v>
          </cell>
          <cell r="C9" t="str">
            <v>7.3.6P2</v>
          </cell>
          <cell r="D9" t="str">
            <v>FAS3140</v>
          </cell>
          <cell r="E9" t="str">
            <v>'700000038766'</v>
          </cell>
          <cell r="F9" t="str">
            <v>Sun Aug 10 00:00:02 EDT 2014</v>
          </cell>
          <cell r="G9">
            <v>93</v>
          </cell>
          <cell r="H9">
            <v>140</v>
          </cell>
          <cell r="I9">
            <v>48.75</v>
          </cell>
          <cell r="J9">
            <v>35.130000000000003</v>
          </cell>
          <cell r="K9">
            <v>6.8</v>
          </cell>
          <cell r="L9">
            <v>0</v>
          </cell>
        </row>
        <row r="10">
          <cell r="A10" t="str">
            <v>nasblu01</v>
          </cell>
          <cell r="B10" t="str">
            <v>nasblu02</v>
          </cell>
          <cell r="C10" t="str">
            <v>7.3.6P2</v>
          </cell>
          <cell r="D10" t="str">
            <v>FAS2040</v>
          </cell>
          <cell r="E10" t="str">
            <v>'800000073873'</v>
          </cell>
          <cell r="F10" t="str">
            <v>Sun Aug 10 00:00:01 EDT 2014</v>
          </cell>
          <cell r="G10">
            <v>37</v>
          </cell>
          <cell r="H10">
            <v>70</v>
          </cell>
          <cell r="I10">
            <v>16.39</v>
          </cell>
          <cell r="J10">
            <v>7.73</v>
          </cell>
          <cell r="K10">
            <v>3.93</v>
          </cell>
          <cell r="L10">
            <v>0</v>
          </cell>
        </row>
        <row r="11">
          <cell r="A11" t="str">
            <v>nasblu02</v>
          </cell>
          <cell r="B11" t="str">
            <v>nasblu01</v>
          </cell>
          <cell r="C11" t="str">
            <v>7.3.6P2</v>
          </cell>
          <cell r="D11" t="str">
            <v>FAS2040</v>
          </cell>
          <cell r="E11" t="str">
            <v>'700000518584'</v>
          </cell>
          <cell r="F11" t="str">
            <v>Sun Aug 10 00:00:01 EDT 2014</v>
          </cell>
          <cell r="G11">
            <v>2</v>
          </cell>
          <cell r="H11">
            <v>2</v>
          </cell>
          <cell r="I11">
            <v>0.06</v>
          </cell>
          <cell r="J11">
            <v>0</v>
          </cell>
          <cell r="K11">
            <v>0</v>
          </cell>
          <cell r="L11">
            <v>0</v>
          </cell>
        </row>
        <row r="12">
          <cell r="A12" t="str">
            <v>naschi07</v>
          </cell>
          <cell r="B12" t="str">
            <v>naschi08</v>
          </cell>
          <cell r="C12" t="str">
            <v>7.3.6P2</v>
          </cell>
          <cell r="D12" t="str">
            <v>FAS2020</v>
          </cell>
          <cell r="E12" t="str">
            <v>'700000295429'</v>
          </cell>
          <cell r="F12" t="str">
            <v>Sun Jun  8 00:00:01 CDT 2014</v>
          </cell>
          <cell r="G12">
            <v>6</v>
          </cell>
          <cell r="H12">
            <v>8</v>
          </cell>
          <cell r="I12">
            <v>1.86</v>
          </cell>
          <cell r="J12">
            <v>0.88</v>
          </cell>
          <cell r="K12">
            <v>0.22</v>
          </cell>
          <cell r="L12">
            <v>0</v>
          </cell>
        </row>
        <row r="13">
          <cell r="A13" t="str">
            <v>naschi08</v>
          </cell>
          <cell r="B13" t="str">
            <v>naschi07</v>
          </cell>
          <cell r="C13" t="str">
            <v>7.3.6P2</v>
          </cell>
          <cell r="D13" t="str">
            <v>FAS2020</v>
          </cell>
          <cell r="E13" t="str">
            <v>'600000014744'</v>
          </cell>
          <cell r="F13" t="str">
            <v>Sun Aug 10 00:00:00 CDT 2014</v>
          </cell>
          <cell r="G13">
            <v>2</v>
          </cell>
          <cell r="H13">
            <v>2</v>
          </cell>
          <cell r="I13">
            <v>0.08</v>
          </cell>
          <cell r="J13">
            <v>0</v>
          </cell>
          <cell r="K13">
            <v>0</v>
          </cell>
          <cell r="L13">
            <v>0</v>
          </cell>
        </row>
        <row r="14">
          <cell r="A14" t="str">
            <v>nasmwd003dr</v>
          </cell>
          <cell r="B14" t="str">
            <v>nasmwd004dr</v>
          </cell>
          <cell r="C14" t="str">
            <v>7.3.6P2</v>
          </cell>
          <cell r="D14" t="str">
            <v>FAS3140</v>
          </cell>
          <cell r="E14" t="str">
            <v>'700000017827'</v>
          </cell>
          <cell r="F14" t="str">
            <v>Mon Aug 11 17:30:42 EDT 2014</v>
          </cell>
          <cell r="G14">
            <v>101</v>
          </cell>
          <cell r="H14">
            <v>141</v>
          </cell>
          <cell r="I14">
            <v>33.68</v>
          </cell>
          <cell r="J14">
            <v>24.08</v>
          </cell>
          <cell r="K14">
            <v>3.88</v>
          </cell>
          <cell r="L14">
            <v>0</v>
          </cell>
        </row>
        <row r="15">
          <cell r="A15" t="str">
            <v>nasmwd004dr</v>
          </cell>
          <cell r="B15" t="str">
            <v>nasmwd003dr</v>
          </cell>
          <cell r="C15" t="str">
            <v>7.3.6P2</v>
          </cell>
          <cell r="D15" t="str">
            <v>FAS3140</v>
          </cell>
          <cell r="E15" t="str">
            <v>'80002155'</v>
          </cell>
          <cell r="F15" t="str">
            <v>Sun Aug 10 00:00:03 EDT 2014</v>
          </cell>
          <cell r="G15">
            <v>90</v>
          </cell>
          <cell r="H15">
            <v>123</v>
          </cell>
          <cell r="I15">
            <v>35.72</v>
          </cell>
          <cell r="J15">
            <v>23.23</v>
          </cell>
          <cell r="K15">
            <v>3.15</v>
          </cell>
          <cell r="L15">
            <v>0</v>
          </cell>
        </row>
        <row r="16">
          <cell r="A16" t="str">
            <v>nasmwd009</v>
          </cell>
          <cell r="B16" t="str">
            <v>nasmwd010</v>
          </cell>
          <cell r="C16" t="str">
            <v>7.3.6P2</v>
          </cell>
          <cell r="D16" t="str">
            <v>FAS3140</v>
          </cell>
          <cell r="E16" t="str">
            <v>'700000180143'</v>
          </cell>
          <cell r="F16" t="str">
            <v>Sun Aug 10 00:00:00 EDT 2014</v>
          </cell>
          <cell r="G16">
            <v>66</v>
          </cell>
          <cell r="H16">
            <v>74</v>
          </cell>
          <cell r="I16">
            <v>38.29</v>
          </cell>
          <cell r="J16">
            <v>7.19</v>
          </cell>
          <cell r="K16">
            <v>1.29</v>
          </cell>
          <cell r="L16">
            <v>0</v>
          </cell>
        </row>
        <row r="17">
          <cell r="A17" t="str">
            <v>nasmwd010</v>
          </cell>
          <cell r="B17" t="str">
            <v>nasmwd009</v>
          </cell>
          <cell r="C17" t="str">
            <v>7.3.6P2</v>
          </cell>
          <cell r="D17" t="str">
            <v>FAS3140</v>
          </cell>
          <cell r="E17" t="str">
            <v>'700000180131'</v>
          </cell>
          <cell r="F17" t="str">
            <v>Sun Aug 10 00:00:00 EDT 2014</v>
          </cell>
          <cell r="G17">
            <v>63</v>
          </cell>
          <cell r="H17">
            <v>69</v>
          </cell>
          <cell r="I17">
            <v>38.32</v>
          </cell>
          <cell r="J17">
            <v>7.98</v>
          </cell>
          <cell r="K17">
            <v>2.4900000000000002</v>
          </cell>
          <cell r="L17">
            <v>0</v>
          </cell>
        </row>
        <row r="18">
          <cell r="A18" t="str">
            <v>nasmwd011</v>
          </cell>
          <cell r="B18" t="str">
            <v>nasmwd012</v>
          </cell>
          <cell r="C18" t="str">
            <v>7.3.6P2</v>
          </cell>
          <cell r="D18" t="str">
            <v>FAS3140</v>
          </cell>
          <cell r="E18" t="str">
            <v>'700000180909'</v>
          </cell>
          <cell r="F18" t="str">
            <v>Mon Aug 11 00:02:14 EDT 2014</v>
          </cell>
          <cell r="G18">
            <v>140</v>
          </cell>
          <cell r="H18">
            <v>188</v>
          </cell>
          <cell r="I18">
            <v>54.17</v>
          </cell>
          <cell r="J18">
            <v>26.55</v>
          </cell>
          <cell r="K18">
            <v>6.09</v>
          </cell>
          <cell r="L18">
            <v>0</v>
          </cell>
        </row>
        <row r="19">
          <cell r="A19" t="str">
            <v>nasmwd012</v>
          </cell>
          <cell r="B19" t="str">
            <v>nasmwd011</v>
          </cell>
          <cell r="C19" t="str">
            <v>7.3.6P2</v>
          </cell>
          <cell r="D19" t="str">
            <v>FAS3140</v>
          </cell>
          <cell r="E19" t="str">
            <v>'700000180911'</v>
          </cell>
          <cell r="F19" t="str">
            <v>Sun Aug 10 00:00:02 EDT 2014</v>
          </cell>
          <cell r="G19">
            <v>171</v>
          </cell>
          <cell r="H19">
            <v>209</v>
          </cell>
          <cell r="I19">
            <v>52.59</v>
          </cell>
          <cell r="J19">
            <v>23.51</v>
          </cell>
          <cell r="K19">
            <v>5.65</v>
          </cell>
          <cell r="L19">
            <v>0</v>
          </cell>
        </row>
        <row r="20">
          <cell r="A20" t="str">
            <v>nasswd109dr</v>
          </cell>
          <cell r="B20" t="str">
            <v>nasswd110dr</v>
          </cell>
          <cell r="C20" t="str">
            <v>7.3.6P2</v>
          </cell>
          <cell r="D20" t="str">
            <v>FAS3140</v>
          </cell>
          <cell r="E20" t="str">
            <v>'70002136'</v>
          </cell>
          <cell r="F20" t="str">
            <v>Sun Aug 10 10:59:58 CDT 2014</v>
          </cell>
          <cell r="G20">
            <v>54</v>
          </cell>
          <cell r="H20">
            <v>185</v>
          </cell>
          <cell r="I20">
            <v>23.49</v>
          </cell>
          <cell r="J20">
            <v>14.54</v>
          </cell>
          <cell r="K20">
            <v>2.4900000000000002</v>
          </cell>
          <cell r="L20">
            <v>0</v>
          </cell>
        </row>
        <row r="21">
          <cell r="A21" t="str">
            <v>nasswd110dr</v>
          </cell>
          <cell r="B21" t="str">
            <v>nasswd109dr</v>
          </cell>
          <cell r="C21" t="str">
            <v>7.3.6P2</v>
          </cell>
          <cell r="D21" t="str">
            <v>FAS3140</v>
          </cell>
          <cell r="E21" t="str">
            <v>'70002137'</v>
          </cell>
          <cell r="F21" t="str">
            <v>Sun Aug 10 10:59:59 CDT 2014</v>
          </cell>
          <cell r="G21">
            <v>50</v>
          </cell>
          <cell r="H21">
            <v>105</v>
          </cell>
          <cell r="I21">
            <v>18.309999999999999</v>
          </cell>
          <cell r="J21">
            <v>9.64</v>
          </cell>
          <cell r="K21">
            <v>1.28</v>
          </cell>
          <cell r="L21">
            <v>0</v>
          </cell>
        </row>
        <row r="22">
          <cell r="A22" t="str">
            <v>nasswd111dr</v>
          </cell>
          <cell r="B22" t="str">
            <v>nasswd112dr</v>
          </cell>
          <cell r="C22" t="str">
            <v>7.3.6P2</v>
          </cell>
          <cell r="D22" t="str">
            <v>FAS3170</v>
          </cell>
          <cell r="E22" t="str">
            <v>'70002138'</v>
          </cell>
          <cell r="F22" t="str">
            <v>Sun Aug 10 00:00:00 CDT 2014</v>
          </cell>
          <cell r="G22">
            <v>105</v>
          </cell>
          <cell r="H22">
            <v>131</v>
          </cell>
          <cell r="I22">
            <v>130.97</v>
          </cell>
          <cell r="J22">
            <v>123.74</v>
          </cell>
          <cell r="K22">
            <v>2.34</v>
          </cell>
          <cell r="L22">
            <v>0</v>
          </cell>
        </row>
        <row r="23">
          <cell r="A23" t="str">
            <v>nasswd112dr</v>
          </cell>
          <cell r="B23" t="str">
            <v>nasswd111dr</v>
          </cell>
          <cell r="C23" t="str">
            <v>7.3.6P2</v>
          </cell>
          <cell r="D23" t="str">
            <v>FAS3170</v>
          </cell>
          <cell r="E23" t="str">
            <v>'70002139'</v>
          </cell>
          <cell r="F23" t="str">
            <v>Sun Aug 10 00:00:00 CDT 2014</v>
          </cell>
          <cell r="G23">
            <v>73</v>
          </cell>
          <cell r="H23">
            <v>105</v>
          </cell>
          <cell r="I23">
            <v>108.97</v>
          </cell>
          <cell r="J23">
            <v>101.32</v>
          </cell>
          <cell r="K23">
            <v>0</v>
          </cell>
          <cell r="L23">
            <v>0</v>
          </cell>
        </row>
        <row r="24">
          <cell r="A24" t="str">
            <v>nasswd113dr</v>
          </cell>
          <cell r="B24" t="str">
            <v>nasswd114dr</v>
          </cell>
          <cell r="C24" t="str">
            <v>7.3.6P2</v>
          </cell>
          <cell r="D24" t="str">
            <v>FAS3140</v>
          </cell>
          <cell r="E24" t="str">
            <v>'700000109826'</v>
          </cell>
          <cell r="F24" t="str">
            <v>Sun Aug 10 10:59:58 CDT 2014</v>
          </cell>
          <cell r="G24">
            <v>76</v>
          </cell>
          <cell r="H24">
            <v>119</v>
          </cell>
          <cell r="I24">
            <v>26.95</v>
          </cell>
          <cell r="J24">
            <v>13.36</v>
          </cell>
          <cell r="K24">
            <v>5.42</v>
          </cell>
          <cell r="L24">
            <v>0</v>
          </cell>
        </row>
        <row r="25">
          <cell r="A25" t="str">
            <v>nasswd114dr</v>
          </cell>
          <cell r="B25" t="str">
            <v>nasswd113dr</v>
          </cell>
          <cell r="C25" t="str">
            <v>7.3.6P2</v>
          </cell>
          <cell r="D25" t="str">
            <v>FAS3140</v>
          </cell>
          <cell r="E25" t="str">
            <v>'70004739'</v>
          </cell>
          <cell r="F25" t="str">
            <v>Sun Aug 10 10:59:58 CDT 2014</v>
          </cell>
          <cell r="G25">
            <v>79</v>
          </cell>
          <cell r="H25">
            <v>129</v>
          </cell>
          <cell r="I25">
            <v>36.43</v>
          </cell>
          <cell r="J25">
            <v>19.2</v>
          </cell>
          <cell r="K25">
            <v>3.66</v>
          </cell>
          <cell r="L25">
            <v>0</v>
          </cell>
        </row>
        <row r="26">
          <cell r="A26" t="str">
            <v>nasswd115dr</v>
          </cell>
          <cell r="B26" t="str">
            <v>nasswd116dr</v>
          </cell>
          <cell r="C26" t="str">
            <v>7.3.6P2</v>
          </cell>
          <cell r="D26" t="str">
            <v>FAS3140</v>
          </cell>
          <cell r="E26" t="str">
            <v>'700000180313'</v>
          </cell>
          <cell r="F26" t="str">
            <v>Sun Aug 10 00:00:02 CDT 2014</v>
          </cell>
          <cell r="G26">
            <v>66</v>
          </cell>
          <cell r="H26">
            <v>74</v>
          </cell>
          <cell r="I26">
            <v>38.33</v>
          </cell>
          <cell r="J26">
            <v>7.23</v>
          </cell>
          <cell r="K26">
            <v>1.29</v>
          </cell>
          <cell r="L26">
            <v>0</v>
          </cell>
        </row>
        <row r="27">
          <cell r="A27" t="str">
            <v>nasswd116dr</v>
          </cell>
          <cell r="B27" t="str">
            <v>nasswd115dr</v>
          </cell>
          <cell r="C27" t="str">
            <v>7.3.6P2</v>
          </cell>
          <cell r="D27" t="str">
            <v>FAS3140</v>
          </cell>
          <cell r="E27" t="str">
            <v>'700000180325'</v>
          </cell>
          <cell r="F27" t="str">
            <v>Sun Aug 10 10:59:58 CDT 2014</v>
          </cell>
          <cell r="G27">
            <v>62</v>
          </cell>
          <cell r="H27">
            <v>68</v>
          </cell>
          <cell r="I27">
            <v>38.270000000000003</v>
          </cell>
          <cell r="J27">
            <v>8.02</v>
          </cell>
          <cell r="K27">
            <v>2.4900000000000002</v>
          </cell>
          <cell r="L27">
            <v>0</v>
          </cell>
        </row>
        <row r="28">
          <cell r="A28" t="str">
            <v>nasswd117dr</v>
          </cell>
          <cell r="B28" t="str">
            <v>nasswd118dr</v>
          </cell>
          <cell r="C28" t="str">
            <v>7.3.6P2</v>
          </cell>
          <cell r="D28" t="str">
            <v>FAS3140</v>
          </cell>
          <cell r="E28" t="str">
            <v>'700000187581'</v>
          </cell>
          <cell r="F28" t="str">
            <v>Sun Aug 10 00:00:00 CDT 2014</v>
          </cell>
          <cell r="G28">
            <v>30</v>
          </cell>
          <cell r="H28">
            <v>59</v>
          </cell>
          <cell r="I28">
            <v>13.82</v>
          </cell>
          <cell r="J28">
            <v>6.12</v>
          </cell>
          <cell r="K28">
            <v>2.66</v>
          </cell>
          <cell r="L28">
            <v>0</v>
          </cell>
        </row>
        <row r="29">
          <cell r="A29" t="str">
            <v>nasswd118dr</v>
          </cell>
          <cell r="B29" t="str">
            <v>nasswd117dr</v>
          </cell>
          <cell r="C29" t="str">
            <v>7.3.6P2</v>
          </cell>
          <cell r="D29" t="str">
            <v>FAS3140</v>
          </cell>
          <cell r="E29" t="str">
            <v>'700000187593'</v>
          </cell>
          <cell r="F29" t="str">
            <v>Sun Aug 10 00:00:02 EDT 2014</v>
          </cell>
          <cell r="G29">
            <v>59</v>
          </cell>
          <cell r="H29">
            <v>104</v>
          </cell>
          <cell r="I29">
            <v>28.65</v>
          </cell>
          <cell r="J29">
            <v>17.190000000000001</v>
          </cell>
          <cell r="K29">
            <v>2.35</v>
          </cell>
          <cell r="L29">
            <v>0</v>
          </cell>
        </row>
        <row r="30">
          <cell r="A30" t="str">
            <v>nasswd17</v>
          </cell>
          <cell r="B30" t="str">
            <v>nasswd18</v>
          </cell>
          <cell r="C30" t="str">
            <v>7.3.6P2</v>
          </cell>
          <cell r="D30" t="str">
            <v>FAS3140</v>
          </cell>
          <cell r="E30" t="str">
            <v>'700000067690'</v>
          </cell>
          <cell r="F30" t="str">
            <v>Sun Aug 10 10:59:58 CDT 2014</v>
          </cell>
          <cell r="G30">
            <v>130</v>
          </cell>
          <cell r="H30">
            <v>172</v>
          </cell>
          <cell r="I30">
            <v>35.75</v>
          </cell>
          <cell r="J30">
            <v>16.11</v>
          </cell>
          <cell r="K30">
            <v>3.2</v>
          </cell>
          <cell r="L30">
            <v>0</v>
          </cell>
        </row>
        <row r="31">
          <cell r="A31" t="str">
            <v>nasswd18</v>
          </cell>
          <cell r="B31" t="str">
            <v>nasswd17</v>
          </cell>
          <cell r="C31" t="str">
            <v>7.3.6P2</v>
          </cell>
          <cell r="D31" t="str">
            <v>FAS3140</v>
          </cell>
          <cell r="E31" t="str">
            <v>'700000067705'</v>
          </cell>
          <cell r="F31" t="str">
            <v>Sun Aug 10 00:00:02 CDT 2014</v>
          </cell>
          <cell r="G31">
            <v>141</v>
          </cell>
          <cell r="H31">
            <v>185</v>
          </cell>
          <cell r="I31">
            <v>38.56</v>
          </cell>
          <cell r="J31">
            <v>20.54</v>
          </cell>
          <cell r="K31">
            <v>6.28</v>
          </cell>
          <cell r="L31">
            <v>0</v>
          </cell>
        </row>
        <row r="32">
          <cell r="A32" t="str">
            <v>nastus104</v>
          </cell>
          <cell r="B32" t="str">
            <v>nastus103</v>
          </cell>
          <cell r="C32" t="str">
            <v>7.3.6P2</v>
          </cell>
          <cell r="D32" t="str">
            <v>FAS2020</v>
          </cell>
          <cell r="E32" t="str">
            <v>'700000174716'</v>
          </cell>
          <cell r="F32" t="str">
            <v>Sun May 18 00:00:00 MST 2014</v>
          </cell>
          <cell r="G32">
            <v>3</v>
          </cell>
          <cell r="H32">
            <v>4</v>
          </cell>
          <cell r="I32">
            <v>0.5</v>
          </cell>
          <cell r="J32">
            <v>0.4</v>
          </cell>
          <cell r="K32">
            <v>0.1</v>
          </cell>
          <cell r="L32">
            <v>0</v>
          </cell>
        </row>
        <row r="33">
          <cell r="A33" t="str">
            <v>nastus103</v>
          </cell>
          <cell r="B33" t="str">
            <v>nastus104</v>
          </cell>
          <cell r="C33" t="str">
            <v>7.3.6P2</v>
          </cell>
          <cell r="D33" t="str">
            <v>FAS2020</v>
          </cell>
          <cell r="E33" t="str">
            <v>'700000174560'</v>
          </cell>
          <cell r="F33" t="str">
            <v>Sun Aug 10 00:00:00 MST 2014</v>
          </cell>
          <cell r="G33">
            <v>4</v>
          </cell>
          <cell r="H33">
            <v>5</v>
          </cell>
          <cell r="I33">
            <v>1.1399999999999999</v>
          </cell>
          <cell r="J33">
            <v>0.98</v>
          </cell>
          <cell r="K33">
            <v>0.14000000000000001</v>
          </cell>
          <cell r="L33">
            <v>0</v>
          </cell>
        </row>
        <row r="34">
          <cell r="A34" t="str">
            <v>nasstl001</v>
          </cell>
          <cell r="B34" t="str">
            <v>nasstl002</v>
          </cell>
          <cell r="C34" t="str">
            <v>7.3.6P2</v>
          </cell>
          <cell r="D34" t="str">
            <v>FAS3140</v>
          </cell>
          <cell r="E34" t="str">
            <v>'700000044234'</v>
          </cell>
          <cell r="F34" t="str">
            <v>Sun Aug 10 10:59:58 CDT 2014</v>
          </cell>
          <cell r="G34">
            <v>74</v>
          </cell>
          <cell r="H34">
            <v>111</v>
          </cell>
          <cell r="I34">
            <v>20.25</v>
          </cell>
          <cell r="J34">
            <v>10.59</v>
          </cell>
          <cell r="K34">
            <v>2.36</v>
          </cell>
          <cell r="L34">
            <v>0</v>
          </cell>
        </row>
        <row r="35">
          <cell r="A35" t="str">
            <v>nasstl002</v>
          </cell>
          <cell r="B35" t="str">
            <v>nasstl001</v>
          </cell>
          <cell r="C35" t="str">
            <v>7.3.6P2</v>
          </cell>
          <cell r="D35" t="str">
            <v>FAS3140</v>
          </cell>
          <cell r="E35" t="str">
            <v>'700000044246'</v>
          </cell>
          <cell r="F35" t="str">
            <v>Sun Aug 10 00:00:02 CDT 2014</v>
          </cell>
          <cell r="G35">
            <v>89</v>
          </cell>
          <cell r="H35">
            <v>125</v>
          </cell>
          <cell r="I35">
            <v>19.170000000000002</v>
          </cell>
          <cell r="J35">
            <v>12.28</v>
          </cell>
          <cell r="K35">
            <v>4.26</v>
          </cell>
          <cell r="L35">
            <v>0</v>
          </cell>
        </row>
      </sheetData>
      <sheetData sheetId="3">
        <row r="2">
          <cell r="B2" t="str">
            <v>NASNY34</v>
          </cell>
          <cell r="C2">
            <v>13.635156266113283</v>
          </cell>
          <cell r="D2">
            <v>8.0289619154199219</v>
          </cell>
          <cell r="E2">
            <v>38</v>
          </cell>
          <cell r="F2">
            <v>700000446523</v>
          </cell>
          <cell r="G2" t="str">
            <v>FAS3140</v>
          </cell>
          <cell r="H2">
            <v>42004</v>
          </cell>
          <cell r="I2">
            <v>6360.52</v>
          </cell>
          <cell r="J2">
            <v>1</v>
          </cell>
          <cell r="K2">
            <v>61060.992000000013</v>
          </cell>
          <cell r="L2" t="str">
            <v>NEW YORK</v>
          </cell>
          <cell r="M2" t="str">
            <v>NY</v>
          </cell>
          <cell r="N2">
            <v>42825</v>
          </cell>
          <cell r="O2" t="str">
            <v>TR2014</v>
          </cell>
          <cell r="P2">
            <v>5088.4160000000011</v>
          </cell>
          <cell r="Q2">
            <v>41943</v>
          </cell>
          <cell r="R2">
            <v>41943</v>
          </cell>
        </row>
        <row r="3">
          <cell r="B3" t="str">
            <v>NASNY35</v>
          </cell>
          <cell r="C3">
            <v>17.714990261523436</v>
          </cell>
          <cell r="D3">
            <v>12.819377705754883</v>
          </cell>
          <cell r="E3">
            <v>29</v>
          </cell>
          <cell r="F3">
            <v>700000446535</v>
          </cell>
          <cell r="G3" t="str">
            <v>FAS3140</v>
          </cell>
          <cell r="H3">
            <v>42004</v>
          </cell>
          <cell r="L3" t="str">
            <v>NEW YORK</v>
          </cell>
          <cell r="M3" t="str">
            <v>NY</v>
          </cell>
          <cell r="N3">
            <v>42825</v>
          </cell>
          <cell r="O3" t="str">
            <v>TR2014</v>
          </cell>
          <cell r="P3">
            <v>0</v>
          </cell>
          <cell r="Q3">
            <v>41943</v>
          </cell>
          <cell r="R3">
            <v>41943</v>
          </cell>
        </row>
        <row r="4">
          <cell r="B4" t="str">
            <v>NASGTD007</v>
          </cell>
          <cell r="C4">
            <v>12.83984375</v>
          </cell>
          <cell r="D4">
            <v>3.6997086220673827</v>
          </cell>
          <cell r="E4">
            <v>4</v>
          </cell>
          <cell r="F4">
            <v>700000262915</v>
          </cell>
          <cell r="G4" t="str">
            <v>FAS3140</v>
          </cell>
          <cell r="H4">
            <v>42004</v>
          </cell>
          <cell r="I4">
            <v>4222.3999999999996</v>
          </cell>
          <cell r="J4">
            <v>1</v>
          </cell>
          <cell r="K4">
            <v>40535.040000000001</v>
          </cell>
          <cell r="L4" t="str">
            <v>Georgetown</v>
          </cell>
          <cell r="M4" t="str">
            <v>TX</v>
          </cell>
          <cell r="N4">
            <v>42825</v>
          </cell>
          <cell r="O4" t="str">
            <v>TR2014</v>
          </cell>
          <cell r="P4">
            <v>3377.92</v>
          </cell>
          <cell r="Q4">
            <v>42076</v>
          </cell>
          <cell r="R4">
            <v>42076</v>
          </cell>
        </row>
        <row r="5">
          <cell r="B5" t="str">
            <v>NASGTD008</v>
          </cell>
          <cell r="C5">
            <v>9.134765625</v>
          </cell>
          <cell r="D5">
            <v>3.8509354144218748</v>
          </cell>
          <cell r="E5">
            <v>3</v>
          </cell>
          <cell r="F5">
            <v>700000262927</v>
          </cell>
          <cell r="G5" t="str">
            <v>FAS3140</v>
          </cell>
          <cell r="H5">
            <v>42004</v>
          </cell>
          <cell r="L5" t="str">
            <v>Georgetown</v>
          </cell>
          <cell r="M5" t="str">
            <v>TX</v>
          </cell>
          <cell r="N5">
            <v>42825</v>
          </cell>
          <cell r="O5" t="str">
            <v>TR2014</v>
          </cell>
          <cell r="P5">
            <v>0</v>
          </cell>
          <cell r="Q5">
            <v>42076</v>
          </cell>
          <cell r="R5">
            <v>42076</v>
          </cell>
        </row>
        <row r="6">
          <cell r="B6" t="str">
            <v>GTDCTINASF1008A</v>
          </cell>
          <cell r="C6">
            <v>4.9423828125</v>
          </cell>
          <cell r="D6">
            <v>0.87295788522363282</v>
          </cell>
          <cell r="E6">
            <v>4</v>
          </cell>
          <cell r="F6">
            <v>700000270560</v>
          </cell>
          <cell r="G6" t="str">
            <v>FAS3140</v>
          </cell>
          <cell r="H6">
            <v>42004</v>
          </cell>
          <cell r="I6">
            <v>3476.88</v>
          </cell>
          <cell r="J6">
            <v>1</v>
          </cell>
          <cell r="K6">
            <v>33378.048000000003</v>
          </cell>
          <cell r="L6" t="str">
            <v>Georgetown</v>
          </cell>
          <cell r="M6" t="str">
            <v>TX</v>
          </cell>
          <cell r="N6">
            <v>42825</v>
          </cell>
          <cell r="O6" t="str">
            <v>TR2014</v>
          </cell>
          <cell r="P6">
            <v>2781.5040000000004</v>
          </cell>
          <cell r="Q6">
            <v>42055</v>
          </cell>
          <cell r="R6">
            <v>42055</v>
          </cell>
        </row>
        <row r="7">
          <cell r="B7" t="str">
            <v>GTDCTINASF1008B</v>
          </cell>
          <cell r="C7">
            <v>10.001953125</v>
          </cell>
          <cell r="D7">
            <v>3.0086469462685548</v>
          </cell>
          <cell r="E7">
            <v>5</v>
          </cell>
          <cell r="F7">
            <v>700000270572</v>
          </cell>
          <cell r="G7" t="str">
            <v>FAS3140</v>
          </cell>
          <cell r="H7">
            <v>42004</v>
          </cell>
          <cell r="L7" t="str">
            <v>Georgetown</v>
          </cell>
          <cell r="M7" t="str">
            <v>TX</v>
          </cell>
          <cell r="N7">
            <v>42825</v>
          </cell>
          <cell r="O7" t="str">
            <v>TR2014</v>
          </cell>
          <cell r="P7">
            <v>0</v>
          </cell>
          <cell r="Q7">
            <v>42055</v>
          </cell>
          <cell r="R7">
            <v>42055</v>
          </cell>
        </row>
        <row r="8">
          <cell r="B8" t="str">
            <v>NASSFR04</v>
          </cell>
          <cell r="C8">
            <v>3.0714843793945312</v>
          </cell>
          <cell r="D8">
            <v>2.3277692721015626</v>
          </cell>
          <cell r="E8">
            <v>24</v>
          </cell>
          <cell r="F8">
            <v>600000007856</v>
          </cell>
          <cell r="G8" t="str">
            <v>FAS2020</v>
          </cell>
          <cell r="H8">
            <v>42004</v>
          </cell>
          <cell r="I8">
            <v>1347</v>
          </cell>
          <cell r="J8">
            <v>1</v>
          </cell>
          <cell r="K8">
            <v>12931.2</v>
          </cell>
          <cell r="L8" t="str">
            <v>SAN FRANCISCO</v>
          </cell>
          <cell r="M8" t="str">
            <v>CA</v>
          </cell>
          <cell r="N8">
            <v>42903</v>
          </cell>
          <cell r="O8" t="str">
            <v>TR2014</v>
          </cell>
          <cell r="P8">
            <v>1077.6000000000001</v>
          </cell>
          <cell r="Q8">
            <v>42027</v>
          </cell>
          <cell r="R8">
            <v>42027</v>
          </cell>
        </row>
        <row r="9">
          <cell r="B9" t="str">
            <v>NASSFR03</v>
          </cell>
          <cell r="C9">
            <v>2.9963281339843748</v>
          </cell>
          <cell r="D9">
            <v>2.1042162627216796</v>
          </cell>
          <cell r="E9">
            <v>47</v>
          </cell>
          <cell r="F9">
            <v>700000293213</v>
          </cell>
          <cell r="G9" t="str">
            <v>FAS2020</v>
          </cell>
          <cell r="H9">
            <v>42004</v>
          </cell>
          <cell r="L9" t="str">
            <v>SAN FRANCISCO</v>
          </cell>
          <cell r="M9" t="str">
            <v>CA</v>
          </cell>
          <cell r="N9">
            <v>42903</v>
          </cell>
          <cell r="O9" t="str">
            <v>TR2014</v>
          </cell>
          <cell r="P9">
            <v>0</v>
          </cell>
          <cell r="Q9">
            <v>42027</v>
          </cell>
          <cell r="R9">
            <v>42027</v>
          </cell>
        </row>
        <row r="10">
          <cell r="B10" t="str">
            <v>NASCHI06</v>
          </cell>
          <cell r="C10">
            <v>3.2734375</v>
          </cell>
          <cell r="D10">
            <v>2.2300700396162112</v>
          </cell>
          <cell r="E10">
            <v>8</v>
          </cell>
          <cell r="F10">
            <v>600000015114</v>
          </cell>
          <cell r="G10" t="str">
            <v>FAS2020</v>
          </cell>
          <cell r="H10">
            <v>42004</v>
          </cell>
          <cell r="I10">
            <v>1210.4000000000001</v>
          </cell>
          <cell r="J10">
            <v>1</v>
          </cell>
          <cell r="K10">
            <v>11619.840000000002</v>
          </cell>
          <cell r="L10" t="str">
            <v>CHICAGO</v>
          </cell>
          <cell r="M10" t="str">
            <v>IL</v>
          </cell>
          <cell r="N10">
            <v>42903</v>
          </cell>
          <cell r="O10" t="str">
            <v>TR2014</v>
          </cell>
          <cell r="P10">
            <v>968.32000000000016</v>
          </cell>
          <cell r="Q10">
            <v>42041</v>
          </cell>
          <cell r="R10">
            <v>42041</v>
          </cell>
        </row>
        <row r="11">
          <cell r="B11" t="str">
            <v>NASCHI05</v>
          </cell>
          <cell r="C11">
            <v>5.58</v>
          </cell>
          <cell r="D11">
            <v>3.95</v>
          </cell>
          <cell r="E11">
            <v>9</v>
          </cell>
          <cell r="F11">
            <v>700000302959</v>
          </cell>
          <cell r="G11" t="str">
            <v>FAS2020</v>
          </cell>
          <cell r="H11">
            <v>42004</v>
          </cell>
          <cell r="L11" t="str">
            <v>CHICAGO</v>
          </cell>
          <cell r="M11" t="str">
            <v>IL</v>
          </cell>
          <cell r="N11">
            <v>42903</v>
          </cell>
          <cell r="O11" t="str">
            <v>TR2014</v>
          </cell>
          <cell r="P11">
            <v>0</v>
          </cell>
          <cell r="Q11">
            <v>42041</v>
          </cell>
          <cell r="R11">
            <v>42041</v>
          </cell>
        </row>
        <row r="12">
          <cell r="B12" t="str">
            <v>NASTUS103</v>
          </cell>
          <cell r="C12">
            <v>1.1416015625</v>
          </cell>
          <cell r="D12">
            <v>0.85222654417157173</v>
          </cell>
          <cell r="E12">
            <v>4</v>
          </cell>
          <cell r="F12">
            <v>700000174560</v>
          </cell>
          <cell r="G12" t="str">
            <v>FAS2020</v>
          </cell>
          <cell r="H12">
            <v>42004</v>
          </cell>
          <cell r="I12">
            <v>960.54</v>
          </cell>
          <cell r="J12">
            <v>1</v>
          </cell>
          <cell r="K12">
            <v>9221.1840000000011</v>
          </cell>
          <cell r="L12" t="str">
            <v>Tucson</v>
          </cell>
          <cell r="M12" t="str">
            <v>AZ</v>
          </cell>
          <cell r="N12">
            <v>42903</v>
          </cell>
          <cell r="O12" t="str">
            <v>TR2014</v>
          </cell>
          <cell r="P12">
            <v>768.43200000000013</v>
          </cell>
          <cell r="Q12">
            <v>41957</v>
          </cell>
          <cell r="R12">
            <v>41957</v>
          </cell>
        </row>
        <row r="13">
          <cell r="B13" t="str">
            <v>NASTUS104</v>
          </cell>
          <cell r="C13">
            <v>0.50156250223517418</v>
          </cell>
          <cell r="D13">
            <v>0.39062847569584846</v>
          </cell>
          <cell r="E13">
            <v>3</v>
          </cell>
          <cell r="F13">
            <v>700000174716</v>
          </cell>
          <cell r="G13" t="str">
            <v>FAS2020</v>
          </cell>
          <cell r="H13">
            <v>42004</v>
          </cell>
          <cell r="L13" t="str">
            <v>Tucson</v>
          </cell>
          <cell r="M13" t="str">
            <v>AZ</v>
          </cell>
          <cell r="N13">
            <v>42903</v>
          </cell>
          <cell r="O13" t="str">
            <v>TR2014</v>
          </cell>
          <cell r="P13">
            <v>0</v>
          </cell>
          <cell r="Q13">
            <v>41957</v>
          </cell>
          <cell r="R13">
            <v>41957</v>
          </cell>
        </row>
        <row r="14">
          <cell r="B14" t="str">
            <v>SFOCTINASF1001B</v>
          </cell>
          <cell r="C14">
            <v>0.65244140848517418</v>
          </cell>
          <cell r="D14">
            <v>0.45586863532662392</v>
          </cell>
          <cell r="E14">
            <v>22</v>
          </cell>
          <cell r="F14">
            <v>600000014732</v>
          </cell>
          <cell r="G14" t="str">
            <v>FAS2020</v>
          </cell>
          <cell r="H14">
            <v>42004</v>
          </cell>
          <cell r="I14">
            <v>692.98</v>
          </cell>
          <cell r="J14">
            <v>1</v>
          </cell>
          <cell r="K14">
            <v>6652.6080000000002</v>
          </cell>
          <cell r="L14" t="str">
            <v>PALO ALTO</v>
          </cell>
          <cell r="M14" t="str">
            <v>CA</v>
          </cell>
          <cell r="N14">
            <v>42903</v>
          </cell>
          <cell r="O14" t="str">
            <v>TR2014</v>
          </cell>
          <cell r="P14">
            <v>554.38400000000001</v>
          </cell>
          <cell r="Q14">
            <v>41950</v>
          </cell>
          <cell r="R14">
            <v>41950</v>
          </cell>
        </row>
        <row r="15">
          <cell r="B15" t="str">
            <v>SFOCTINASF1001A</v>
          </cell>
          <cell r="C15">
            <v>0.84531250596046448</v>
          </cell>
          <cell r="D15">
            <v>0.61426809430122375</v>
          </cell>
          <cell r="E15">
            <v>18</v>
          </cell>
          <cell r="F15">
            <v>700000293201</v>
          </cell>
          <cell r="G15" t="str">
            <v>FAS2020</v>
          </cell>
          <cell r="H15">
            <v>42004</v>
          </cell>
          <cell r="J15" t="str">
            <v xml:space="preserve"> </v>
          </cell>
          <cell r="L15" t="str">
            <v>PALO ALTO</v>
          </cell>
          <cell r="M15" t="str">
            <v>CA</v>
          </cell>
          <cell r="N15">
            <v>42903</v>
          </cell>
          <cell r="O15" t="str">
            <v>TR2014</v>
          </cell>
          <cell r="P15">
            <v>0</v>
          </cell>
          <cell r="Q15">
            <v>41950</v>
          </cell>
          <cell r="R15">
            <v>41950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D9" sqref="D9"/>
    </sheetView>
  </sheetViews>
  <sheetFormatPr defaultRowHeight="12.75" x14ac:dyDescent="0.25"/>
  <cols>
    <col min="1" max="1" width="11.85546875" style="31" customWidth="1"/>
    <col min="2" max="2" width="29.85546875" style="24" customWidth="1"/>
    <col min="3" max="3" width="12.5703125" style="1" customWidth="1"/>
    <col min="4" max="4" width="16.28515625" style="7" bestFit="1" customWidth="1"/>
    <col min="5" max="5" width="67" style="16" customWidth="1"/>
    <col min="6" max="6" width="79.140625" style="29" customWidth="1"/>
    <col min="7" max="7" width="17" style="7" customWidth="1"/>
    <col min="8" max="8" width="30.28515625" style="7" customWidth="1"/>
    <col min="9" max="16384" width="9.140625" style="1"/>
  </cols>
  <sheetData>
    <row r="1" spans="1:8" ht="35.25" customHeight="1" x14ac:dyDescent="0.25">
      <c r="A1" s="31" t="s">
        <v>14</v>
      </c>
      <c r="B1" s="35" t="s">
        <v>466</v>
      </c>
    </row>
    <row r="2" spans="1:8" ht="24.75" customHeight="1" x14ac:dyDescent="0.25">
      <c r="A2" s="31" t="s">
        <v>15</v>
      </c>
      <c r="B2" s="35" t="s">
        <v>461</v>
      </c>
    </row>
    <row r="3" spans="1:8" ht="13.5" thickBot="1" x14ac:dyDescent="0.3"/>
    <row r="4" spans="1:8" ht="44.25" customHeight="1" thickBot="1" x14ac:dyDescent="0.3">
      <c r="A4" s="4" t="s">
        <v>0</v>
      </c>
      <c r="B4" s="5" t="s">
        <v>1</v>
      </c>
      <c r="C4" s="5"/>
      <c r="D4" s="11" t="s">
        <v>9</v>
      </c>
      <c r="E4" s="6" t="s">
        <v>10</v>
      </c>
      <c r="F4" s="11" t="s">
        <v>12</v>
      </c>
      <c r="G4" s="11" t="s">
        <v>11</v>
      </c>
      <c r="H4" s="8" t="s">
        <v>13</v>
      </c>
    </row>
    <row r="5" spans="1:8" ht="40.5" customHeight="1" x14ac:dyDescent="0.25">
      <c r="A5" s="32" t="s">
        <v>2</v>
      </c>
      <c r="B5" s="21" t="s">
        <v>459</v>
      </c>
      <c r="C5" s="17"/>
      <c r="D5" s="12">
        <v>42094</v>
      </c>
      <c r="E5" s="250" t="s">
        <v>471</v>
      </c>
      <c r="F5" s="248" t="s">
        <v>472</v>
      </c>
      <c r="G5" s="18"/>
      <c r="H5" s="9"/>
    </row>
    <row r="6" spans="1:8" ht="58.5" customHeight="1" x14ac:dyDescent="0.25">
      <c r="A6" s="33" t="s">
        <v>2</v>
      </c>
      <c r="B6" s="22" t="s">
        <v>464</v>
      </c>
      <c r="C6" s="2"/>
      <c r="D6" s="12">
        <v>42094</v>
      </c>
      <c r="E6" s="30" t="s">
        <v>463</v>
      </c>
      <c r="F6" s="249" t="s">
        <v>475</v>
      </c>
      <c r="G6" s="12"/>
      <c r="H6" s="10"/>
    </row>
    <row r="7" spans="1:8" ht="90" customHeight="1" thickBot="1" x14ac:dyDescent="0.3">
      <c r="A7" s="257" t="s">
        <v>2</v>
      </c>
      <c r="B7" s="260" t="s">
        <v>460</v>
      </c>
      <c r="C7" s="253"/>
      <c r="D7" s="254">
        <v>41980</v>
      </c>
      <c r="E7" s="255" t="s">
        <v>467</v>
      </c>
      <c r="F7" s="256" t="s">
        <v>474</v>
      </c>
      <c r="G7" s="254"/>
      <c r="H7" s="251"/>
    </row>
    <row r="8" spans="1:8" ht="77.25" customHeight="1" thickBot="1" x14ac:dyDescent="0.3">
      <c r="A8" s="258" t="s">
        <v>2</v>
      </c>
      <c r="B8" s="259" t="s">
        <v>465</v>
      </c>
      <c r="C8" s="252"/>
      <c r="D8" s="261">
        <v>42094</v>
      </c>
      <c r="E8" s="262" t="s">
        <v>469</v>
      </c>
      <c r="F8" s="263" t="s">
        <v>473</v>
      </c>
      <c r="G8" s="261"/>
      <c r="H8" s="261"/>
    </row>
    <row r="9" spans="1:8" ht="78.75" customHeight="1" thickBot="1" x14ac:dyDescent="0.3">
      <c r="A9" s="258" t="s">
        <v>2</v>
      </c>
      <c r="B9" s="259" t="s">
        <v>462</v>
      </c>
      <c r="C9" s="252"/>
      <c r="D9" s="261">
        <v>41967</v>
      </c>
      <c r="E9" s="262" t="s">
        <v>468</v>
      </c>
      <c r="F9" s="263" t="s">
        <v>470</v>
      </c>
      <c r="G9" s="261"/>
      <c r="H9" s="261"/>
    </row>
    <row r="10" spans="1:8" ht="20.100000000000001" customHeight="1" thickBot="1" x14ac:dyDescent="0.3">
      <c r="A10" s="258" t="s">
        <v>2</v>
      </c>
      <c r="B10" s="259" t="s">
        <v>476</v>
      </c>
      <c r="C10" s="252"/>
      <c r="D10" s="261">
        <v>42094</v>
      </c>
      <c r="E10" s="262" t="s">
        <v>481</v>
      </c>
      <c r="F10" s="264" t="s">
        <v>477</v>
      </c>
      <c r="G10" s="261"/>
      <c r="H10" s="261"/>
    </row>
    <row r="11" spans="1:8" ht="26.25" thickBot="1" x14ac:dyDescent="0.3">
      <c r="A11" s="258" t="s">
        <v>2</v>
      </c>
      <c r="B11" s="265" t="s">
        <v>478</v>
      </c>
      <c r="C11" s="252"/>
      <c r="D11" s="266">
        <v>41944</v>
      </c>
      <c r="E11" s="268" t="s">
        <v>479</v>
      </c>
      <c r="F11" s="267" t="s">
        <v>480</v>
      </c>
      <c r="G11" s="266"/>
      <c r="H11" s="266"/>
    </row>
    <row r="12" spans="1:8" ht="20.100000000000001" customHeight="1" x14ac:dyDescent="0.25"/>
    <row r="13" spans="1:8" ht="20.100000000000001" customHeight="1" x14ac:dyDescent="0.25"/>
    <row r="14" spans="1:8" ht="20.100000000000001" customHeight="1" x14ac:dyDescent="0.25"/>
    <row r="15" spans="1:8" ht="20.100000000000001" customHeight="1" x14ac:dyDescent="0.25"/>
    <row r="16" spans="1:8" ht="20.100000000000001" customHeight="1" x14ac:dyDescent="0.25"/>
    <row r="17" ht="20.100000000000001" customHeight="1" x14ac:dyDescent="0.25"/>
    <row r="18" ht="20.100000000000001" customHeight="1" x14ac:dyDescent="0.25"/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C31" sqref="C31"/>
    </sheetView>
  </sheetViews>
  <sheetFormatPr defaultRowHeight="12.75" x14ac:dyDescent="0.25"/>
  <cols>
    <col min="1" max="1" width="11.85546875" style="31" customWidth="1"/>
    <col min="2" max="2" width="29.85546875" style="24" customWidth="1"/>
    <col min="3" max="3" width="12.5703125" style="1" customWidth="1"/>
    <col min="4" max="4" width="17.5703125" style="7" customWidth="1"/>
    <col min="5" max="5" width="15" style="16" customWidth="1"/>
    <col min="6" max="6" width="79.140625" style="29" customWidth="1"/>
    <col min="7" max="7" width="17" style="7" customWidth="1"/>
    <col min="8" max="8" width="30.28515625" style="7" customWidth="1"/>
    <col min="9" max="16384" width="9.140625" style="1"/>
  </cols>
  <sheetData>
    <row r="1" spans="1:8" ht="35.25" customHeight="1" x14ac:dyDescent="0.25">
      <c r="A1" s="31" t="s">
        <v>14</v>
      </c>
      <c r="B1" s="35" t="s">
        <v>16</v>
      </c>
    </row>
    <row r="2" spans="1:8" ht="24.75" customHeight="1" x14ac:dyDescent="0.25">
      <c r="A2" s="31" t="s">
        <v>15</v>
      </c>
      <c r="B2" s="35" t="s">
        <v>17</v>
      </c>
    </row>
    <row r="3" spans="1:8" ht="13.5" thickBot="1" x14ac:dyDescent="0.3"/>
    <row r="4" spans="1:8" ht="44.25" customHeight="1" thickBot="1" x14ac:dyDescent="0.3">
      <c r="A4" s="4" t="s">
        <v>0</v>
      </c>
      <c r="B4" s="5" t="s">
        <v>1</v>
      </c>
      <c r="C4" s="5"/>
      <c r="D4" s="11" t="s">
        <v>9</v>
      </c>
      <c r="E4" s="6" t="s">
        <v>10</v>
      </c>
      <c r="F4" s="11" t="s">
        <v>12</v>
      </c>
      <c r="G4" s="11" t="s">
        <v>11</v>
      </c>
      <c r="H4" s="8" t="s">
        <v>13</v>
      </c>
    </row>
    <row r="5" spans="1:8" ht="20.100000000000001" customHeight="1" x14ac:dyDescent="0.25">
      <c r="A5" s="36"/>
      <c r="B5" s="37"/>
      <c r="C5" s="38"/>
      <c r="D5" s="18"/>
      <c r="E5" s="19"/>
      <c r="F5" s="25"/>
      <c r="G5" s="18"/>
      <c r="H5" s="9"/>
    </row>
    <row r="6" spans="1:8" ht="20.100000000000001" customHeight="1" x14ac:dyDescent="0.25">
      <c r="A6" s="39"/>
      <c r="B6" s="40"/>
      <c r="C6" s="41"/>
      <c r="D6" s="12"/>
      <c r="E6" s="14"/>
      <c r="F6" s="26"/>
      <c r="G6" s="12"/>
      <c r="H6" s="10"/>
    </row>
    <row r="7" spans="1:8" ht="20.100000000000001" customHeight="1" x14ac:dyDescent="0.25">
      <c r="A7" s="39"/>
      <c r="B7" s="40"/>
      <c r="C7" s="41"/>
      <c r="D7" s="12"/>
      <c r="E7" s="14"/>
      <c r="F7" s="26"/>
      <c r="G7" s="12"/>
      <c r="H7" s="10"/>
    </row>
    <row r="8" spans="1:8" ht="40.5" customHeight="1" x14ac:dyDescent="0.25">
      <c r="A8" s="39"/>
      <c r="B8" s="40"/>
      <c r="C8" s="41"/>
      <c r="D8" s="12"/>
      <c r="E8" s="14"/>
      <c r="F8" s="26"/>
      <c r="G8" s="12"/>
      <c r="H8" s="10"/>
    </row>
    <row r="9" spans="1:8" ht="51" customHeight="1" x14ac:dyDescent="0.25">
      <c r="A9" s="39"/>
      <c r="B9" s="40"/>
      <c r="C9" s="41"/>
      <c r="D9" s="12"/>
      <c r="E9" s="14"/>
      <c r="F9" s="27"/>
      <c r="G9" s="12"/>
      <c r="H9" s="10"/>
    </row>
    <row r="10" spans="1:8" ht="20.100000000000001" customHeight="1" x14ac:dyDescent="0.25">
      <c r="A10" s="39"/>
      <c r="B10" s="42"/>
      <c r="C10" s="41"/>
      <c r="D10" s="12"/>
      <c r="E10" s="14"/>
      <c r="F10" s="27"/>
      <c r="G10" s="12"/>
      <c r="H10" s="10"/>
    </row>
    <row r="11" spans="1:8" ht="20.100000000000001" customHeight="1" x14ac:dyDescent="0.25">
      <c r="A11" s="39"/>
      <c r="B11" s="42"/>
      <c r="C11" s="41"/>
      <c r="D11" s="12"/>
      <c r="E11" s="14"/>
      <c r="F11" s="27"/>
      <c r="G11" s="12"/>
      <c r="H11" s="10"/>
    </row>
    <row r="12" spans="1:8" ht="20.100000000000001" customHeight="1" x14ac:dyDescent="0.25">
      <c r="A12" s="39"/>
      <c r="B12" s="42"/>
      <c r="C12" s="41"/>
      <c r="D12" s="12"/>
      <c r="E12" s="14"/>
      <c r="F12" s="27"/>
      <c r="G12" s="12"/>
      <c r="H12" s="10"/>
    </row>
    <row r="13" spans="1:8" ht="20.100000000000001" customHeight="1" thickBot="1" x14ac:dyDescent="0.3">
      <c r="A13" s="34"/>
      <c r="B13" s="23"/>
      <c r="C13" s="3"/>
      <c r="D13" s="13"/>
      <c r="E13" s="15"/>
      <c r="F13" s="28"/>
      <c r="G13" s="13"/>
      <c r="H13" s="20"/>
    </row>
    <row r="14" spans="1:8" ht="20.100000000000001" customHeight="1" x14ac:dyDescent="0.25"/>
    <row r="15" spans="1:8" ht="20.100000000000001" customHeight="1" x14ac:dyDescent="0.25"/>
    <row r="16" spans="1:8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</sheetData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H380"/>
  <sheetViews>
    <sheetView workbookViewId="0">
      <selection activeCell="D17" sqref="D17"/>
    </sheetView>
  </sheetViews>
  <sheetFormatPr defaultColWidth="8.85546875" defaultRowHeight="15" x14ac:dyDescent="0.25"/>
  <cols>
    <col min="1" max="1" width="8.7109375" style="54" bestFit="1" customWidth="1"/>
    <col min="2" max="2" width="11.85546875" style="46" customWidth="1"/>
    <col min="3" max="3" width="9.140625" style="46" bestFit="1" customWidth="1"/>
    <col min="4" max="4" width="12.7109375" style="46" bestFit="1" customWidth="1"/>
    <col min="5" max="5" width="16.5703125" style="46" customWidth="1"/>
    <col min="6" max="6" width="11.42578125" style="46" bestFit="1" customWidth="1"/>
    <col min="7" max="7" width="8" style="46" customWidth="1"/>
    <col min="8" max="8" width="10.5703125" style="46" customWidth="1"/>
    <col min="9" max="9" width="14.7109375" style="46" customWidth="1"/>
    <col min="10" max="10" width="11.42578125" style="46" customWidth="1"/>
    <col min="11" max="11" width="12.28515625" style="46" bestFit="1" customWidth="1"/>
    <col min="12" max="12" width="10" style="46" customWidth="1"/>
    <col min="13" max="13" width="9.28515625" style="46" customWidth="1"/>
    <col min="14" max="14" width="12.42578125" style="46" customWidth="1"/>
    <col min="15" max="15" width="12.42578125" style="46" bestFit="1" customWidth="1"/>
    <col min="16" max="16" width="7.140625" style="46" customWidth="1"/>
    <col min="17" max="17" width="8.85546875" style="46" bestFit="1" customWidth="1"/>
    <col min="18" max="18" width="10.42578125" style="46" customWidth="1"/>
    <col min="19" max="19" width="9.7109375" style="233" customWidth="1"/>
    <col min="20" max="20" width="13.5703125" style="233" bestFit="1" customWidth="1"/>
    <col min="21" max="21" width="7.5703125" style="233" bestFit="1" customWidth="1"/>
    <col min="22" max="22" width="12.5703125" style="46" bestFit="1" customWidth="1"/>
    <col min="23" max="24" width="13.28515625" style="46" customWidth="1"/>
    <col min="25" max="25" width="19.85546875" style="46" customWidth="1"/>
    <col min="26" max="27" width="13.28515625" style="46" customWidth="1"/>
    <col min="28" max="28" width="13.5703125" style="233" customWidth="1"/>
    <col min="29" max="33" width="14.28515625" style="46" customWidth="1"/>
    <col min="34" max="34" width="11.7109375" style="46" customWidth="1"/>
    <col min="35" max="16384" width="8.85546875" style="46"/>
  </cols>
  <sheetData>
    <row r="1" spans="1:34" ht="16.5" thickTop="1" thickBot="1" x14ac:dyDescent="0.3">
      <c r="A1" s="237" t="s">
        <v>21</v>
      </c>
      <c r="B1" s="238"/>
      <c r="C1" s="43">
        <v>42005</v>
      </c>
      <c r="D1" s="44" t="s">
        <v>22</v>
      </c>
      <c r="E1" s="45">
        <v>42021</v>
      </c>
      <c r="G1" s="239" t="s">
        <v>23</v>
      </c>
      <c r="H1" s="240"/>
      <c r="I1" s="47">
        <v>1</v>
      </c>
      <c r="J1" s="48" t="s">
        <v>24</v>
      </c>
      <c r="K1" s="48">
        <v>3.2</v>
      </c>
      <c r="L1" s="49" t="s">
        <v>25</v>
      </c>
      <c r="N1" s="241" t="s">
        <v>26</v>
      </c>
      <c r="O1" s="242"/>
      <c r="P1" s="50">
        <v>12</v>
      </c>
      <c r="Q1" s="51" t="s">
        <v>25</v>
      </c>
      <c r="S1" s="243" t="s">
        <v>27</v>
      </c>
      <c r="T1" s="244"/>
      <c r="U1" s="52">
        <v>14</v>
      </c>
      <c r="V1" s="53" t="s">
        <v>28</v>
      </c>
      <c r="AB1" s="46"/>
    </row>
    <row r="2" spans="1:34" ht="16.5" thickTop="1" thickBot="1" x14ac:dyDescent="0.3">
      <c r="S2" s="46"/>
      <c r="T2" s="46"/>
      <c r="U2" s="46"/>
      <c r="W2" s="245" t="s">
        <v>29</v>
      </c>
      <c r="X2" s="246"/>
      <c r="Y2" s="246"/>
      <c r="Z2" s="246"/>
      <c r="AA2" s="247"/>
      <c r="AB2" s="55"/>
      <c r="AC2" s="234" t="s">
        <v>30</v>
      </c>
      <c r="AD2" s="235"/>
      <c r="AE2" s="235"/>
      <c r="AF2" s="235"/>
      <c r="AG2" s="236"/>
    </row>
    <row r="3" spans="1:34" ht="53.25" customHeight="1" thickBot="1" x14ac:dyDescent="0.3">
      <c r="A3" s="56" t="s">
        <v>31</v>
      </c>
      <c r="B3" s="57" t="s">
        <v>6</v>
      </c>
      <c r="C3" s="57" t="s">
        <v>32</v>
      </c>
      <c r="D3" s="57" t="s">
        <v>33</v>
      </c>
      <c r="E3" s="57" t="s">
        <v>34</v>
      </c>
      <c r="F3" s="58" t="s">
        <v>35</v>
      </c>
      <c r="G3" s="57" t="s">
        <v>36</v>
      </c>
      <c r="H3" s="59" t="s">
        <v>37</v>
      </c>
      <c r="I3" s="59" t="s">
        <v>38</v>
      </c>
      <c r="J3" s="59" t="s">
        <v>39</v>
      </c>
      <c r="K3" s="57" t="s">
        <v>40</v>
      </c>
      <c r="L3" s="57" t="s">
        <v>41</v>
      </c>
      <c r="M3" s="57" t="s">
        <v>42</v>
      </c>
      <c r="N3" s="59" t="s">
        <v>43</v>
      </c>
      <c r="O3" s="57" t="s">
        <v>44</v>
      </c>
      <c r="P3" s="57" t="s">
        <v>45</v>
      </c>
      <c r="Q3" s="57" t="s">
        <v>46</v>
      </c>
      <c r="R3" s="57" t="s">
        <v>47</v>
      </c>
      <c r="S3" s="60" t="s">
        <v>48</v>
      </c>
      <c r="T3" s="60" t="s">
        <v>49</v>
      </c>
      <c r="U3" s="60" t="s">
        <v>50</v>
      </c>
      <c r="V3" s="61" t="s">
        <v>51</v>
      </c>
      <c r="W3" s="62" t="s">
        <v>52</v>
      </c>
      <c r="X3" s="63" t="s">
        <v>53</v>
      </c>
      <c r="Y3" s="64" t="s">
        <v>54</v>
      </c>
      <c r="Z3" s="64" t="s">
        <v>55</v>
      </c>
      <c r="AA3" s="64" t="s">
        <v>56</v>
      </c>
      <c r="AB3" s="65" t="s">
        <v>57</v>
      </c>
      <c r="AC3" s="66" t="s">
        <v>58</v>
      </c>
      <c r="AD3" s="67" t="s">
        <v>59</v>
      </c>
      <c r="AE3" s="67" t="s">
        <v>60</v>
      </c>
      <c r="AF3" s="67" t="s">
        <v>61</v>
      </c>
      <c r="AG3" s="68" t="s">
        <v>62</v>
      </c>
      <c r="AH3" s="69" t="s">
        <v>63</v>
      </c>
    </row>
    <row r="4" spans="1:34" x14ac:dyDescent="0.25">
      <c r="A4" s="70" t="s">
        <v>64</v>
      </c>
      <c r="B4" s="70" t="s">
        <v>65</v>
      </c>
      <c r="C4" s="70" t="s">
        <v>66</v>
      </c>
      <c r="D4" s="70" t="s">
        <v>67</v>
      </c>
      <c r="E4" s="71" t="s">
        <v>68</v>
      </c>
      <c r="F4" s="72">
        <v>700000039136</v>
      </c>
      <c r="G4" s="70" t="s">
        <v>69</v>
      </c>
      <c r="H4" s="70">
        <f>IF(ISNA(VLOOKUP(E4,'[1]2013 Sizes'!$A$2:$L$35,10,FALSE)),"",VLOOKUP(E4,'[1]2013 Sizes'!$A$2:$L$35,10,FALSE))</f>
        <v>30.03</v>
      </c>
      <c r="I4" s="70">
        <f t="shared" ref="I4:I17" si="0">ROUNDUP(H4/$U$1,0)</f>
        <v>3</v>
      </c>
      <c r="J4" s="70">
        <f t="shared" ref="J4:J17" si="1">ROUNDUP(H4/$K$1,0)*1.25</f>
        <v>12.5</v>
      </c>
      <c r="K4" s="73">
        <v>42004</v>
      </c>
      <c r="L4" s="74">
        <v>13197.8</v>
      </c>
      <c r="M4" s="75">
        <v>1</v>
      </c>
      <c r="N4" s="76">
        <f>((L4/M4)*0.8*12)</f>
        <v>126698.88</v>
      </c>
      <c r="O4" s="70" t="s">
        <v>70</v>
      </c>
      <c r="P4" s="70" t="s">
        <v>71</v>
      </c>
      <c r="Q4" s="77">
        <v>42825</v>
      </c>
      <c r="R4" s="77" t="s">
        <v>3</v>
      </c>
      <c r="S4" s="72">
        <v>33</v>
      </c>
      <c r="T4" s="72">
        <v>1</v>
      </c>
      <c r="U4" s="78">
        <v>6</v>
      </c>
      <c r="V4" s="79">
        <f t="shared" ref="V4:V67" si="2">IF(N4&gt;0,N4/12,0)</f>
        <v>10558.24</v>
      </c>
      <c r="W4" s="80">
        <f t="shared" ref="W4:W47" si="3">$E$1</f>
        <v>42021</v>
      </c>
      <c r="X4" s="81">
        <v>0</v>
      </c>
      <c r="Y4" s="82">
        <f t="shared" ref="Y4:Y9" si="4">(MAX($X$4:$X$324)*7)+W4</f>
        <v>42105</v>
      </c>
      <c r="Z4" s="82">
        <f t="shared" ref="Z4:Z17" si="5">(((I4*7))-7)+Y4</f>
        <v>42119</v>
      </c>
      <c r="AA4" s="82">
        <f t="shared" ref="AA4:AA17" si="6">Z4+30</f>
        <v>42149</v>
      </c>
      <c r="AB4" s="83">
        <f t="shared" ref="AB4:AB17" si="7">ROUNDUP((AA4-$C$1)/30,0)</f>
        <v>5</v>
      </c>
      <c r="AC4" s="84">
        <f t="shared" ref="AC4:AC67" si="8">V4*AB4</f>
        <v>52791.199999999997</v>
      </c>
      <c r="AD4" s="85">
        <v>0</v>
      </c>
      <c r="AE4" s="85">
        <v>0</v>
      </c>
      <c r="AF4" s="85">
        <v>0</v>
      </c>
      <c r="AG4" s="86">
        <v>0</v>
      </c>
      <c r="AH4" s="87">
        <f t="shared" ref="AH4:AH17" si="9">SUM(AC4:AG4)</f>
        <v>52791.199999999997</v>
      </c>
    </row>
    <row r="5" spans="1:34" x14ac:dyDescent="0.25">
      <c r="A5" s="88" t="s">
        <v>64</v>
      </c>
      <c r="B5" s="88" t="s">
        <v>65</v>
      </c>
      <c r="C5" s="88" t="s">
        <v>66</v>
      </c>
      <c r="D5" s="88" t="s">
        <v>67</v>
      </c>
      <c r="E5" s="89" t="s">
        <v>72</v>
      </c>
      <c r="F5" s="90">
        <v>700000039148</v>
      </c>
      <c r="G5" s="88" t="s">
        <v>69</v>
      </c>
      <c r="H5" s="88">
        <f>IF(ISNA(VLOOKUP(E5,'[1]2013 Sizes'!$A$2:$L$35,10,FALSE)),"",VLOOKUP(E5,'[1]2013 Sizes'!$A$2:$L$35,10,FALSE))</f>
        <v>30.75</v>
      </c>
      <c r="I5" s="88">
        <f t="shared" si="0"/>
        <v>3</v>
      </c>
      <c r="J5" s="88">
        <f t="shared" si="1"/>
        <v>12.5</v>
      </c>
      <c r="K5" s="91">
        <v>42004</v>
      </c>
      <c r="L5" s="92"/>
      <c r="M5" s="93"/>
      <c r="N5" s="94"/>
      <c r="O5" s="88" t="s">
        <v>70</v>
      </c>
      <c r="P5" s="88" t="s">
        <v>71</v>
      </c>
      <c r="Q5" s="95">
        <v>42825</v>
      </c>
      <c r="R5" s="95" t="s">
        <v>3</v>
      </c>
      <c r="S5" s="90">
        <v>33</v>
      </c>
      <c r="T5" s="90">
        <v>2</v>
      </c>
      <c r="U5" s="96">
        <v>6</v>
      </c>
      <c r="V5" s="97">
        <f t="shared" si="2"/>
        <v>0</v>
      </c>
      <c r="W5" s="98">
        <f t="shared" si="3"/>
        <v>42021</v>
      </c>
      <c r="X5" s="99">
        <f>X4</f>
        <v>0</v>
      </c>
      <c r="Y5" s="100">
        <f t="shared" si="4"/>
        <v>42105</v>
      </c>
      <c r="Z5" s="100">
        <f t="shared" si="5"/>
        <v>42119</v>
      </c>
      <c r="AA5" s="100">
        <f t="shared" si="6"/>
        <v>42149</v>
      </c>
      <c r="AB5" s="101">
        <f t="shared" si="7"/>
        <v>5</v>
      </c>
      <c r="AC5" s="102">
        <f t="shared" si="8"/>
        <v>0</v>
      </c>
      <c r="AD5" s="103">
        <v>0</v>
      </c>
      <c r="AE5" s="103">
        <v>0</v>
      </c>
      <c r="AF5" s="103">
        <v>0</v>
      </c>
      <c r="AG5" s="104">
        <v>0</v>
      </c>
      <c r="AH5" s="105">
        <f t="shared" si="9"/>
        <v>0</v>
      </c>
    </row>
    <row r="6" spans="1:34" x14ac:dyDescent="0.25">
      <c r="A6" s="106" t="s">
        <v>64</v>
      </c>
      <c r="B6" s="106" t="s">
        <v>65</v>
      </c>
      <c r="C6" s="106" t="s">
        <v>66</v>
      </c>
      <c r="D6" s="88" t="s">
        <v>73</v>
      </c>
      <c r="E6" s="107" t="s">
        <v>74</v>
      </c>
      <c r="F6" s="108">
        <v>700000180313</v>
      </c>
      <c r="G6" s="109" t="s">
        <v>69</v>
      </c>
      <c r="H6" s="88">
        <f>VLOOKUP(E6,'[1]2013 Sizes'!$A$2:$L$35,10,FALSE)</f>
        <v>7.23</v>
      </c>
      <c r="I6" s="88">
        <f t="shared" si="0"/>
        <v>1</v>
      </c>
      <c r="J6" s="88">
        <f t="shared" si="1"/>
        <v>3.75</v>
      </c>
      <c r="K6" s="110">
        <v>42004</v>
      </c>
      <c r="L6" s="111">
        <v>11800.78</v>
      </c>
      <c r="M6" s="112">
        <v>1</v>
      </c>
      <c r="N6" s="94">
        <f>(L6/M6)*0.8*12</f>
        <v>113287.48800000001</v>
      </c>
      <c r="O6" s="88" t="s">
        <v>70</v>
      </c>
      <c r="P6" s="88" t="s">
        <v>75</v>
      </c>
      <c r="Q6" s="95">
        <v>42825</v>
      </c>
      <c r="R6" s="95" t="s">
        <v>3</v>
      </c>
      <c r="S6" s="90">
        <v>34</v>
      </c>
      <c r="T6" s="90">
        <v>1</v>
      </c>
      <c r="U6" s="96">
        <v>13</v>
      </c>
      <c r="V6" s="97">
        <f t="shared" si="2"/>
        <v>9440.6240000000016</v>
      </c>
      <c r="W6" s="98">
        <f t="shared" si="3"/>
        <v>42021</v>
      </c>
      <c r="X6" s="99">
        <v>0</v>
      </c>
      <c r="Y6" s="100">
        <f t="shared" si="4"/>
        <v>42105</v>
      </c>
      <c r="Z6" s="100">
        <f t="shared" si="5"/>
        <v>42105</v>
      </c>
      <c r="AA6" s="100">
        <f t="shared" si="6"/>
        <v>42135</v>
      </c>
      <c r="AB6" s="101">
        <f t="shared" si="7"/>
        <v>5</v>
      </c>
      <c r="AC6" s="102">
        <f t="shared" si="8"/>
        <v>47203.12000000001</v>
      </c>
      <c r="AD6" s="103">
        <v>0</v>
      </c>
      <c r="AE6" s="103">
        <v>0</v>
      </c>
      <c r="AF6" s="103">
        <v>0</v>
      </c>
      <c r="AG6" s="104">
        <v>0</v>
      </c>
      <c r="AH6" s="105">
        <f t="shared" si="9"/>
        <v>47203.12000000001</v>
      </c>
    </row>
    <row r="7" spans="1:34" x14ac:dyDescent="0.25">
      <c r="A7" s="106" t="s">
        <v>64</v>
      </c>
      <c r="B7" s="106" t="s">
        <v>65</v>
      </c>
      <c r="C7" s="106" t="s">
        <v>66</v>
      </c>
      <c r="D7" s="88" t="s">
        <v>73</v>
      </c>
      <c r="E7" s="107" t="s">
        <v>76</v>
      </c>
      <c r="F7" s="108">
        <v>700000180325</v>
      </c>
      <c r="G7" s="109" t="s">
        <v>69</v>
      </c>
      <c r="H7" s="88">
        <f>VLOOKUP(E7,'[1]2013 Sizes'!$A$2:$L$35,10,FALSE)</f>
        <v>8.02</v>
      </c>
      <c r="I7" s="88">
        <f t="shared" si="0"/>
        <v>1</v>
      </c>
      <c r="J7" s="88">
        <f t="shared" si="1"/>
        <v>3.75</v>
      </c>
      <c r="K7" s="110">
        <v>42004</v>
      </c>
      <c r="L7" s="111"/>
      <c r="M7" s="112"/>
      <c r="N7" s="113"/>
      <c r="O7" s="88" t="s">
        <v>70</v>
      </c>
      <c r="P7" s="88" t="s">
        <v>75</v>
      </c>
      <c r="Q7" s="95">
        <v>42825</v>
      </c>
      <c r="R7" s="95" t="s">
        <v>3</v>
      </c>
      <c r="S7" s="90">
        <v>34</v>
      </c>
      <c r="T7" s="90">
        <v>2</v>
      </c>
      <c r="U7" s="96">
        <v>13</v>
      </c>
      <c r="V7" s="97">
        <f t="shared" si="2"/>
        <v>0</v>
      </c>
      <c r="W7" s="98">
        <f t="shared" si="3"/>
        <v>42021</v>
      </c>
      <c r="X7" s="99">
        <f>X6</f>
        <v>0</v>
      </c>
      <c r="Y7" s="100">
        <f t="shared" si="4"/>
        <v>42105</v>
      </c>
      <c r="Z7" s="100">
        <f t="shared" si="5"/>
        <v>42105</v>
      </c>
      <c r="AA7" s="100">
        <f t="shared" si="6"/>
        <v>42135</v>
      </c>
      <c r="AB7" s="101">
        <f t="shared" si="7"/>
        <v>5</v>
      </c>
      <c r="AC7" s="102">
        <f t="shared" si="8"/>
        <v>0</v>
      </c>
      <c r="AD7" s="103">
        <v>0</v>
      </c>
      <c r="AE7" s="103">
        <v>0</v>
      </c>
      <c r="AF7" s="103">
        <v>0</v>
      </c>
      <c r="AG7" s="104">
        <v>0</v>
      </c>
      <c r="AH7" s="105">
        <f t="shared" si="9"/>
        <v>0</v>
      </c>
    </row>
    <row r="8" spans="1:34" x14ac:dyDescent="0.25">
      <c r="A8" s="106" t="s">
        <v>64</v>
      </c>
      <c r="B8" s="106" t="s">
        <v>65</v>
      </c>
      <c r="C8" s="106" t="s">
        <v>66</v>
      </c>
      <c r="D8" s="88" t="s">
        <v>73</v>
      </c>
      <c r="E8" s="107" t="s">
        <v>77</v>
      </c>
      <c r="F8" s="108">
        <v>700000187581</v>
      </c>
      <c r="G8" s="109" t="s">
        <v>69</v>
      </c>
      <c r="H8" s="88">
        <f>VLOOKUP(E8,'[1]2013 Sizes'!$A$2:$L$35,10,FALSE)</f>
        <v>6.12</v>
      </c>
      <c r="I8" s="88">
        <f t="shared" si="0"/>
        <v>1</v>
      </c>
      <c r="J8" s="88">
        <f t="shared" si="1"/>
        <v>2.5</v>
      </c>
      <c r="K8" s="110">
        <v>42004</v>
      </c>
      <c r="L8" s="111">
        <v>9369.9599999999991</v>
      </c>
      <c r="M8" s="112">
        <v>1</v>
      </c>
      <c r="N8" s="94">
        <f>(L8/M8)*0.8*12</f>
        <v>89951.615999999995</v>
      </c>
      <c r="O8" s="88" t="s">
        <v>70</v>
      </c>
      <c r="P8" s="88" t="s">
        <v>75</v>
      </c>
      <c r="Q8" s="95">
        <v>42825</v>
      </c>
      <c r="R8" s="95" t="s">
        <v>3</v>
      </c>
      <c r="S8" s="90">
        <v>35</v>
      </c>
      <c r="T8" s="90">
        <v>1</v>
      </c>
      <c r="U8" s="96">
        <v>24</v>
      </c>
      <c r="V8" s="97">
        <f t="shared" si="2"/>
        <v>7495.9679999999998</v>
      </c>
      <c r="W8" s="98">
        <f t="shared" si="3"/>
        <v>42021</v>
      </c>
      <c r="X8" s="99">
        <v>0</v>
      </c>
      <c r="Y8" s="100">
        <f t="shared" si="4"/>
        <v>42105</v>
      </c>
      <c r="Z8" s="100">
        <f t="shared" si="5"/>
        <v>42105</v>
      </c>
      <c r="AA8" s="100">
        <f t="shared" si="6"/>
        <v>42135</v>
      </c>
      <c r="AB8" s="101">
        <f t="shared" si="7"/>
        <v>5</v>
      </c>
      <c r="AC8" s="102">
        <f t="shared" si="8"/>
        <v>37479.839999999997</v>
      </c>
      <c r="AD8" s="103">
        <v>0</v>
      </c>
      <c r="AE8" s="103">
        <v>0</v>
      </c>
      <c r="AF8" s="103">
        <v>0</v>
      </c>
      <c r="AG8" s="104">
        <v>0</v>
      </c>
      <c r="AH8" s="105">
        <f t="shared" si="9"/>
        <v>37479.839999999997</v>
      </c>
    </row>
    <row r="9" spans="1:34" x14ac:dyDescent="0.25">
      <c r="A9" s="106" t="s">
        <v>64</v>
      </c>
      <c r="B9" s="106" t="s">
        <v>65</v>
      </c>
      <c r="C9" s="106" t="s">
        <v>66</v>
      </c>
      <c r="D9" s="88" t="s">
        <v>73</v>
      </c>
      <c r="E9" s="107" t="s">
        <v>78</v>
      </c>
      <c r="F9" s="108">
        <v>700000187593</v>
      </c>
      <c r="G9" s="109" t="s">
        <v>69</v>
      </c>
      <c r="H9" s="88">
        <f>VLOOKUP(E9,'[1]2013 Sizes'!$A$2:$L$35,10,FALSE)</f>
        <v>17.190000000000001</v>
      </c>
      <c r="I9" s="88">
        <f t="shared" si="0"/>
        <v>2</v>
      </c>
      <c r="J9" s="88">
        <f t="shared" si="1"/>
        <v>7.5</v>
      </c>
      <c r="K9" s="110">
        <v>42004</v>
      </c>
      <c r="L9" s="111"/>
      <c r="M9" s="112"/>
      <c r="N9" s="113"/>
      <c r="O9" s="88" t="s">
        <v>70</v>
      </c>
      <c r="P9" s="88" t="s">
        <v>75</v>
      </c>
      <c r="Q9" s="95">
        <v>42825</v>
      </c>
      <c r="R9" s="95" t="s">
        <v>3</v>
      </c>
      <c r="S9" s="90">
        <v>35</v>
      </c>
      <c r="T9" s="90">
        <v>2</v>
      </c>
      <c r="U9" s="96">
        <v>24</v>
      </c>
      <c r="V9" s="97">
        <f t="shared" si="2"/>
        <v>0</v>
      </c>
      <c r="W9" s="98">
        <f t="shared" si="3"/>
        <v>42021</v>
      </c>
      <c r="X9" s="99">
        <f>X8</f>
        <v>0</v>
      </c>
      <c r="Y9" s="100">
        <f t="shared" si="4"/>
        <v>42105</v>
      </c>
      <c r="Z9" s="100">
        <f t="shared" si="5"/>
        <v>42112</v>
      </c>
      <c r="AA9" s="100">
        <f t="shared" si="6"/>
        <v>42142</v>
      </c>
      <c r="AB9" s="101">
        <f t="shared" si="7"/>
        <v>5</v>
      </c>
      <c r="AC9" s="102">
        <f t="shared" si="8"/>
        <v>0</v>
      </c>
      <c r="AD9" s="103">
        <v>0</v>
      </c>
      <c r="AE9" s="103">
        <v>0</v>
      </c>
      <c r="AF9" s="103">
        <v>0</v>
      </c>
      <c r="AG9" s="104">
        <v>0</v>
      </c>
      <c r="AH9" s="105">
        <f t="shared" si="9"/>
        <v>0</v>
      </c>
    </row>
    <row r="10" spans="1:34" x14ac:dyDescent="0.25">
      <c r="A10" s="88" t="s">
        <v>64</v>
      </c>
      <c r="B10" s="88" t="s">
        <v>65</v>
      </c>
      <c r="C10" s="88" t="s">
        <v>66</v>
      </c>
      <c r="D10" s="88" t="s">
        <v>79</v>
      </c>
      <c r="E10" s="107" t="s">
        <v>80</v>
      </c>
      <c r="F10" s="108">
        <v>700000180143</v>
      </c>
      <c r="G10" s="109" t="s">
        <v>69</v>
      </c>
      <c r="H10" s="88">
        <f>IF(ISNA(VLOOKUP(E10,'[1]2013 Sizes'!$A$2:$L$35,10,FALSE)),"",VLOOKUP(E10,'[1]2013 Sizes'!$A$2:$L$35,10,FALSE))</f>
        <v>7.19</v>
      </c>
      <c r="I10" s="88">
        <f t="shared" si="0"/>
        <v>1</v>
      </c>
      <c r="J10" s="88">
        <f t="shared" si="1"/>
        <v>3.75</v>
      </c>
      <c r="K10" s="110">
        <v>42004</v>
      </c>
      <c r="L10" s="111">
        <v>11800.78</v>
      </c>
      <c r="M10" s="112">
        <v>1</v>
      </c>
      <c r="N10" s="94">
        <f>(L10/M10)*0.8*12</f>
        <v>113287.48800000001</v>
      </c>
      <c r="O10" s="88" t="s">
        <v>70</v>
      </c>
      <c r="P10" s="88" t="s">
        <v>81</v>
      </c>
      <c r="Q10" s="95">
        <v>42825</v>
      </c>
      <c r="R10" s="95" t="s">
        <v>3</v>
      </c>
      <c r="S10" s="90">
        <v>36</v>
      </c>
      <c r="T10" s="90">
        <v>1</v>
      </c>
      <c r="U10" s="96">
        <v>13</v>
      </c>
      <c r="V10" s="97">
        <f t="shared" si="2"/>
        <v>9440.6240000000016</v>
      </c>
      <c r="W10" s="98">
        <f t="shared" si="3"/>
        <v>42021</v>
      </c>
      <c r="X10" s="99">
        <v>6</v>
      </c>
      <c r="Y10" s="100">
        <f t="shared" ref="Y10:Y15" si="10">((X10*7)-7)+W10</f>
        <v>42056</v>
      </c>
      <c r="Z10" s="100">
        <f t="shared" si="5"/>
        <v>42056</v>
      </c>
      <c r="AA10" s="100">
        <f t="shared" si="6"/>
        <v>42086</v>
      </c>
      <c r="AB10" s="101">
        <f t="shared" si="7"/>
        <v>3</v>
      </c>
      <c r="AC10" s="102">
        <f t="shared" si="8"/>
        <v>28321.872000000003</v>
      </c>
      <c r="AD10" s="103">
        <v>0</v>
      </c>
      <c r="AE10" s="103">
        <v>0</v>
      </c>
      <c r="AF10" s="103">
        <v>0</v>
      </c>
      <c r="AG10" s="104">
        <v>0</v>
      </c>
      <c r="AH10" s="105">
        <f t="shared" si="9"/>
        <v>28321.872000000003</v>
      </c>
    </row>
    <row r="11" spans="1:34" x14ac:dyDescent="0.25">
      <c r="A11" s="88" t="s">
        <v>64</v>
      </c>
      <c r="B11" s="88" t="s">
        <v>65</v>
      </c>
      <c r="C11" s="88" t="s">
        <v>66</v>
      </c>
      <c r="D11" s="88" t="s">
        <v>79</v>
      </c>
      <c r="E11" s="107" t="s">
        <v>82</v>
      </c>
      <c r="F11" s="108">
        <v>700000180131</v>
      </c>
      <c r="G11" s="109" t="s">
        <v>69</v>
      </c>
      <c r="H11" s="88">
        <f>IF(ISNA(VLOOKUP(E11,'[1]2013 Sizes'!$A$2:$L$35,10,FALSE)),"",VLOOKUP(E11,'[1]2013 Sizes'!$A$2:$L$35,10,FALSE))</f>
        <v>7.98</v>
      </c>
      <c r="I11" s="88">
        <f t="shared" si="0"/>
        <v>1</v>
      </c>
      <c r="J11" s="88">
        <f t="shared" si="1"/>
        <v>3.75</v>
      </c>
      <c r="K11" s="110">
        <v>42004</v>
      </c>
      <c r="L11" s="111"/>
      <c r="M11" s="112"/>
      <c r="N11" s="113"/>
      <c r="O11" s="88" t="s">
        <v>70</v>
      </c>
      <c r="P11" s="88" t="s">
        <v>81</v>
      </c>
      <c r="Q11" s="95">
        <v>42825</v>
      </c>
      <c r="R11" s="95" t="s">
        <v>3</v>
      </c>
      <c r="S11" s="90">
        <v>36</v>
      </c>
      <c r="T11" s="90">
        <v>2</v>
      </c>
      <c r="U11" s="96">
        <v>13</v>
      </c>
      <c r="V11" s="97">
        <f t="shared" si="2"/>
        <v>0</v>
      </c>
      <c r="W11" s="98">
        <f t="shared" si="3"/>
        <v>42021</v>
      </c>
      <c r="X11" s="99">
        <v>6</v>
      </c>
      <c r="Y11" s="100">
        <f t="shared" si="10"/>
        <v>42056</v>
      </c>
      <c r="Z11" s="100">
        <f t="shared" si="5"/>
        <v>42056</v>
      </c>
      <c r="AA11" s="100">
        <f t="shared" si="6"/>
        <v>42086</v>
      </c>
      <c r="AB11" s="101">
        <f t="shared" si="7"/>
        <v>3</v>
      </c>
      <c r="AC11" s="102">
        <f t="shared" si="8"/>
        <v>0</v>
      </c>
      <c r="AD11" s="103">
        <v>0</v>
      </c>
      <c r="AE11" s="103">
        <v>0</v>
      </c>
      <c r="AF11" s="103">
        <v>0</v>
      </c>
      <c r="AG11" s="104">
        <v>0</v>
      </c>
      <c r="AH11" s="105">
        <f t="shared" si="9"/>
        <v>0</v>
      </c>
    </row>
    <row r="12" spans="1:34" x14ac:dyDescent="0.25">
      <c r="A12" s="88" t="s">
        <v>64</v>
      </c>
      <c r="B12" s="88" t="s">
        <v>65</v>
      </c>
      <c r="C12" s="88" t="s">
        <v>66</v>
      </c>
      <c r="D12" s="88" t="s">
        <v>79</v>
      </c>
      <c r="E12" s="107" t="s">
        <v>83</v>
      </c>
      <c r="F12" s="108">
        <v>700000180909</v>
      </c>
      <c r="G12" s="109" t="s">
        <v>69</v>
      </c>
      <c r="H12" s="88">
        <f>IF(ISNA(VLOOKUP(E12,'[1]2013 Sizes'!$A$2:$L$35,10,FALSE)),"",VLOOKUP(E12,'[1]2013 Sizes'!$A$2:$L$35,10,FALSE))</f>
        <v>26.55</v>
      </c>
      <c r="I12" s="88">
        <f t="shared" si="0"/>
        <v>2</v>
      </c>
      <c r="J12" s="88">
        <f t="shared" si="1"/>
        <v>11.25</v>
      </c>
      <c r="K12" s="110">
        <v>42004</v>
      </c>
      <c r="L12" s="111">
        <v>14940.42</v>
      </c>
      <c r="M12" s="112">
        <v>1</v>
      </c>
      <c r="N12" s="94">
        <f>(L12/M12)*0.8*12</f>
        <v>143428.03200000001</v>
      </c>
      <c r="O12" s="88" t="s">
        <v>70</v>
      </c>
      <c r="P12" s="88" t="s">
        <v>81</v>
      </c>
      <c r="Q12" s="95">
        <v>42825</v>
      </c>
      <c r="R12" s="95" t="s">
        <v>3</v>
      </c>
      <c r="S12" s="90">
        <v>37</v>
      </c>
      <c r="T12" s="90">
        <v>1</v>
      </c>
      <c r="U12" s="96">
        <v>2</v>
      </c>
      <c r="V12" s="97">
        <f t="shared" si="2"/>
        <v>11952.336000000001</v>
      </c>
      <c r="W12" s="98">
        <f t="shared" si="3"/>
        <v>42021</v>
      </c>
      <c r="X12" s="99">
        <v>4</v>
      </c>
      <c r="Y12" s="100">
        <f t="shared" si="10"/>
        <v>42042</v>
      </c>
      <c r="Z12" s="100">
        <f t="shared" si="5"/>
        <v>42049</v>
      </c>
      <c r="AA12" s="100">
        <f t="shared" si="6"/>
        <v>42079</v>
      </c>
      <c r="AB12" s="101">
        <f t="shared" si="7"/>
        <v>3</v>
      </c>
      <c r="AC12" s="102">
        <f t="shared" si="8"/>
        <v>35857.008000000002</v>
      </c>
      <c r="AD12" s="103">
        <v>0</v>
      </c>
      <c r="AE12" s="103">
        <v>0</v>
      </c>
      <c r="AF12" s="103">
        <v>0</v>
      </c>
      <c r="AG12" s="104">
        <v>0</v>
      </c>
      <c r="AH12" s="105">
        <f t="shared" si="9"/>
        <v>35857.008000000002</v>
      </c>
    </row>
    <row r="13" spans="1:34" x14ac:dyDescent="0.25">
      <c r="A13" s="88" t="s">
        <v>64</v>
      </c>
      <c r="B13" s="88" t="s">
        <v>65</v>
      </c>
      <c r="C13" s="88" t="s">
        <v>66</v>
      </c>
      <c r="D13" s="88" t="s">
        <v>79</v>
      </c>
      <c r="E13" s="107" t="s">
        <v>84</v>
      </c>
      <c r="F13" s="108">
        <v>700000180911</v>
      </c>
      <c r="G13" s="109" t="s">
        <v>69</v>
      </c>
      <c r="H13" s="88">
        <f>IF(ISNA(VLOOKUP(E13,'[1]2013 Sizes'!$A$2:$L$35,10,FALSE)),"",VLOOKUP(E13,'[1]2013 Sizes'!$A$2:$L$35,10,FALSE))</f>
        <v>23.51</v>
      </c>
      <c r="I13" s="88">
        <f t="shared" si="0"/>
        <v>2</v>
      </c>
      <c r="J13" s="88">
        <f t="shared" si="1"/>
        <v>10</v>
      </c>
      <c r="K13" s="110">
        <v>42004</v>
      </c>
      <c r="L13" s="111"/>
      <c r="M13" s="112"/>
      <c r="N13" s="113"/>
      <c r="O13" s="88" t="s">
        <v>70</v>
      </c>
      <c r="P13" s="88" t="s">
        <v>81</v>
      </c>
      <c r="Q13" s="95">
        <v>42825</v>
      </c>
      <c r="R13" s="95" t="s">
        <v>3</v>
      </c>
      <c r="S13" s="90">
        <v>37</v>
      </c>
      <c r="T13" s="90">
        <v>2</v>
      </c>
      <c r="U13" s="96">
        <v>2</v>
      </c>
      <c r="V13" s="97">
        <f t="shared" si="2"/>
        <v>0</v>
      </c>
      <c r="W13" s="98">
        <f t="shared" si="3"/>
        <v>42021</v>
      </c>
      <c r="X13" s="99">
        <f>X12</f>
        <v>4</v>
      </c>
      <c r="Y13" s="100">
        <f t="shared" si="10"/>
        <v>42042</v>
      </c>
      <c r="Z13" s="100">
        <f t="shared" si="5"/>
        <v>42049</v>
      </c>
      <c r="AA13" s="100">
        <f t="shared" si="6"/>
        <v>42079</v>
      </c>
      <c r="AB13" s="101">
        <f t="shared" si="7"/>
        <v>3</v>
      </c>
      <c r="AC13" s="102">
        <f t="shared" si="8"/>
        <v>0</v>
      </c>
      <c r="AD13" s="103">
        <v>0</v>
      </c>
      <c r="AE13" s="103">
        <v>0</v>
      </c>
      <c r="AF13" s="103">
        <v>0</v>
      </c>
      <c r="AG13" s="104">
        <v>0</v>
      </c>
      <c r="AH13" s="105">
        <f t="shared" si="9"/>
        <v>0</v>
      </c>
    </row>
    <row r="14" spans="1:34" hidden="1" x14ac:dyDescent="0.25">
      <c r="A14" s="88" t="s">
        <v>64</v>
      </c>
      <c r="B14" s="88" t="s">
        <v>65</v>
      </c>
      <c r="C14" s="88" t="s">
        <v>66</v>
      </c>
      <c r="D14" s="106" t="s">
        <v>85</v>
      </c>
      <c r="E14" s="89" t="s">
        <v>86</v>
      </c>
      <c r="F14" s="108">
        <v>700000174560</v>
      </c>
      <c r="G14" s="109" t="s">
        <v>87</v>
      </c>
      <c r="H14" s="88">
        <f>VLOOKUP(E14,'[1]2013 Sizes'!$A$2:$L$35,10,FALSE)</f>
        <v>0.98</v>
      </c>
      <c r="I14" s="88">
        <f t="shared" si="0"/>
        <v>1</v>
      </c>
      <c r="J14" s="88">
        <f t="shared" si="1"/>
        <v>1.25</v>
      </c>
      <c r="K14" s="91">
        <v>42004</v>
      </c>
      <c r="L14" s="92">
        <v>960.54</v>
      </c>
      <c r="M14" s="93">
        <v>1</v>
      </c>
      <c r="N14" s="94">
        <f>(L14/M14)*0.8*12</f>
        <v>9221.1840000000011</v>
      </c>
      <c r="O14" s="106" t="s">
        <v>70</v>
      </c>
      <c r="P14" s="106" t="s">
        <v>88</v>
      </c>
      <c r="Q14" s="95">
        <v>42903</v>
      </c>
      <c r="R14" s="95" t="s">
        <v>4</v>
      </c>
      <c r="S14" s="90">
        <v>38</v>
      </c>
      <c r="T14" s="90">
        <v>1</v>
      </c>
      <c r="U14" s="96">
        <v>91</v>
      </c>
      <c r="V14" s="97">
        <f t="shared" si="2"/>
        <v>768.43200000000013</v>
      </c>
      <c r="W14" s="98">
        <f t="shared" si="3"/>
        <v>42021</v>
      </c>
      <c r="X14" s="99">
        <v>1</v>
      </c>
      <c r="Y14" s="100">
        <f t="shared" si="10"/>
        <v>42021</v>
      </c>
      <c r="Z14" s="100">
        <f t="shared" si="5"/>
        <v>42021</v>
      </c>
      <c r="AA14" s="100">
        <f t="shared" si="6"/>
        <v>42051</v>
      </c>
      <c r="AB14" s="101">
        <f t="shared" si="7"/>
        <v>2</v>
      </c>
      <c r="AC14" s="102">
        <f t="shared" si="8"/>
        <v>1536.8640000000003</v>
      </c>
      <c r="AD14" s="103">
        <v>0</v>
      </c>
      <c r="AE14" s="103">
        <v>0</v>
      </c>
      <c r="AF14" s="103">
        <v>0</v>
      </c>
      <c r="AG14" s="104">
        <v>0</v>
      </c>
      <c r="AH14" s="105">
        <f t="shared" si="9"/>
        <v>1536.8640000000003</v>
      </c>
    </row>
    <row r="15" spans="1:34" hidden="1" x14ac:dyDescent="0.25">
      <c r="A15" s="88" t="s">
        <v>64</v>
      </c>
      <c r="B15" s="88" t="s">
        <v>65</v>
      </c>
      <c r="C15" s="88" t="s">
        <v>66</v>
      </c>
      <c r="D15" s="106" t="s">
        <v>85</v>
      </c>
      <c r="E15" s="89" t="s">
        <v>89</v>
      </c>
      <c r="F15" s="108">
        <v>700000174716</v>
      </c>
      <c r="G15" s="109" t="s">
        <v>87</v>
      </c>
      <c r="H15" s="88">
        <f>VLOOKUP(E15,'[1]2013 Sizes'!$A$2:$L$35,10,FALSE)</f>
        <v>0.4</v>
      </c>
      <c r="I15" s="88">
        <f t="shared" si="0"/>
        <v>1</v>
      </c>
      <c r="J15" s="88">
        <f t="shared" si="1"/>
        <v>1.25</v>
      </c>
      <c r="K15" s="91">
        <v>42004</v>
      </c>
      <c r="L15" s="92"/>
      <c r="M15" s="93"/>
      <c r="N15" s="94"/>
      <c r="O15" s="106" t="s">
        <v>70</v>
      </c>
      <c r="P15" s="106" t="s">
        <v>88</v>
      </c>
      <c r="Q15" s="95">
        <v>42903</v>
      </c>
      <c r="R15" s="95" t="s">
        <v>4</v>
      </c>
      <c r="S15" s="90">
        <v>38</v>
      </c>
      <c r="T15" s="90">
        <v>2</v>
      </c>
      <c r="U15" s="96">
        <v>91</v>
      </c>
      <c r="V15" s="97">
        <f t="shared" si="2"/>
        <v>0</v>
      </c>
      <c r="W15" s="98">
        <f t="shared" si="3"/>
        <v>42021</v>
      </c>
      <c r="X15" s="99">
        <f>X14</f>
        <v>1</v>
      </c>
      <c r="Y15" s="100">
        <f t="shared" si="10"/>
        <v>42021</v>
      </c>
      <c r="Z15" s="100">
        <f t="shared" si="5"/>
        <v>42021</v>
      </c>
      <c r="AA15" s="100">
        <f t="shared" si="6"/>
        <v>42051</v>
      </c>
      <c r="AB15" s="101">
        <f t="shared" si="7"/>
        <v>2</v>
      </c>
      <c r="AC15" s="102">
        <f t="shared" si="8"/>
        <v>0</v>
      </c>
      <c r="AD15" s="103">
        <v>0</v>
      </c>
      <c r="AE15" s="103">
        <v>0</v>
      </c>
      <c r="AF15" s="103">
        <v>0</v>
      </c>
      <c r="AG15" s="104">
        <v>0</v>
      </c>
      <c r="AH15" s="105">
        <f t="shared" si="9"/>
        <v>0</v>
      </c>
    </row>
    <row r="16" spans="1:34" x14ac:dyDescent="0.25">
      <c r="A16" s="106" t="s">
        <v>64</v>
      </c>
      <c r="B16" s="106" t="s">
        <v>65</v>
      </c>
      <c r="C16" s="106" t="s">
        <v>66</v>
      </c>
      <c r="D16" s="109" t="s">
        <v>73</v>
      </c>
      <c r="E16" s="107" t="s">
        <v>90</v>
      </c>
      <c r="F16" s="108">
        <v>70002136</v>
      </c>
      <c r="G16" s="109" t="s">
        <v>69</v>
      </c>
      <c r="H16" s="88">
        <f>VLOOKUP(E16,'[1]2013 Sizes'!$A$2:$L$35,10,FALSE)</f>
        <v>14.54</v>
      </c>
      <c r="I16" s="88">
        <f t="shared" si="0"/>
        <v>2</v>
      </c>
      <c r="J16" s="88">
        <f t="shared" si="1"/>
        <v>6.25</v>
      </c>
      <c r="K16" s="110">
        <v>42004</v>
      </c>
      <c r="L16" s="111">
        <v>10122.32</v>
      </c>
      <c r="M16" s="112">
        <v>1</v>
      </c>
      <c r="N16" s="94">
        <f>(L16/M16)*0.8*12</f>
        <v>97174.271999999997</v>
      </c>
      <c r="O16" s="106" t="s">
        <v>70</v>
      </c>
      <c r="P16" s="109" t="s">
        <v>75</v>
      </c>
      <c r="Q16" s="95">
        <v>42825</v>
      </c>
      <c r="R16" s="95" t="s">
        <v>3</v>
      </c>
      <c r="S16" s="90">
        <v>39</v>
      </c>
      <c r="T16" s="90">
        <v>1</v>
      </c>
      <c r="U16" s="96">
        <v>20</v>
      </c>
      <c r="V16" s="97">
        <f t="shared" si="2"/>
        <v>8097.8559999999998</v>
      </c>
      <c r="W16" s="98">
        <f t="shared" si="3"/>
        <v>42021</v>
      </c>
      <c r="X16" s="99">
        <v>0</v>
      </c>
      <c r="Y16" s="100">
        <f>(MAX($X$4:$X$324)*7)+W16</f>
        <v>42105</v>
      </c>
      <c r="Z16" s="100">
        <f t="shared" si="5"/>
        <v>42112</v>
      </c>
      <c r="AA16" s="100">
        <f t="shared" si="6"/>
        <v>42142</v>
      </c>
      <c r="AB16" s="101">
        <f t="shared" si="7"/>
        <v>5</v>
      </c>
      <c r="AC16" s="102">
        <f t="shared" si="8"/>
        <v>40489.279999999999</v>
      </c>
      <c r="AD16" s="103">
        <v>0</v>
      </c>
      <c r="AE16" s="103">
        <v>0</v>
      </c>
      <c r="AF16" s="103">
        <v>0</v>
      </c>
      <c r="AG16" s="104">
        <v>0</v>
      </c>
      <c r="AH16" s="105">
        <f t="shared" si="9"/>
        <v>40489.279999999999</v>
      </c>
    </row>
    <row r="17" spans="1:34" x14ac:dyDescent="0.25">
      <c r="A17" s="106" t="s">
        <v>64</v>
      </c>
      <c r="B17" s="106" t="s">
        <v>65</v>
      </c>
      <c r="C17" s="106" t="s">
        <v>66</v>
      </c>
      <c r="D17" s="109" t="s">
        <v>73</v>
      </c>
      <c r="E17" s="107" t="s">
        <v>91</v>
      </c>
      <c r="F17" s="108">
        <v>70002137</v>
      </c>
      <c r="G17" s="109" t="s">
        <v>69</v>
      </c>
      <c r="H17" s="88">
        <f>VLOOKUP(E17,'[1]2013 Sizes'!$A$2:$L$35,10,FALSE)</f>
        <v>9.64</v>
      </c>
      <c r="I17" s="88">
        <f t="shared" si="0"/>
        <v>1</v>
      </c>
      <c r="J17" s="88">
        <f t="shared" si="1"/>
        <v>5</v>
      </c>
      <c r="K17" s="110">
        <v>42004</v>
      </c>
      <c r="L17" s="111"/>
      <c r="M17" s="112"/>
      <c r="N17" s="113"/>
      <c r="O17" s="106" t="s">
        <v>70</v>
      </c>
      <c r="P17" s="109" t="s">
        <v>75</v>
      </c>
      <c r="Q17" s="95">
        <v>42825</v>
      </c>
      <c r="R17" s="95" t="s">
        <v>3</v>
      </c>
      <c r="S17" s="90">
        <v>39</v>
      </c>
      <c r="T17" s="90">
        <v>2</v>
      </c>
      <c r="U17" s="96">
        <v>20</v>
      </c>
      <c r="V17" s="97">
        <f t="shared" si="2"/>
        <v>0</v>
      </c>
      <c r="W17" s="98">
        <f t="shared" si="3"/>
        <v>42021</v>
      </c>
      <c r="X17" s="99">
        <f>X16</f>
        <v>0</v>
      </c>
      <c r="Y17" s="100">
        <f>(MAX($X$4:$X$324)*7)+W17</f>
        <v>42105</v>
      </c>
      <c r="Z17" s="100">
        <f t="shared" si="5"/>
        <v>42105</v>
      </c>
      <c r="AA17" s="100">
        <f t="shared" si="6"/>
        <v>42135</v>
      </c>
      <c r="AB17" s="101">
        <f t="shared" si="7"/>
        <v>5</v>
      </c>
      <c r="AC17" s="102">
        <f t="shared" si="8"/>
        <v>0</v>
      </c>
      <c r="AD17" s="103">
        <v>0</v>
      </c>
      <c r="AE17" s="103">
        <v>0</v>
      </c>
      <c r="AF17" s="103">
        <v>0</v>
      </c>
      <c r="AG17" s="104">
        <v>0</v>
      </c>
      <c r="AH17" s="105">
        <f t="shared" si="9"/>
        <v>0</v>
      </c>
    </row>
    <row r="18" spans="1:34" x14ac:dyDescent="0.25">
      <c r="A18" s="88" t="s">
        <v>64</v>
      </c>
      <c r="B18" s="88" t="s">
        <v>64</v>
      </c>
      <c r="C18" s="88" t="s">
        <v>66</v>
      </c>
      <c r="D18" s="88" t="s">
        <v>79</v>
      </c>
      <c r="E18" s="88" t="s">
        <v>92</v>
      </c>
      <c r="F18" s="114">
        <v>700000312318</v>
      </c>
      <c r="G18" s="106" t="s">
        <v>93</v>
      </c>
      <c r="H18" s="88" t="str">
        <f>IF(ISNA(VLOOKUP(E18,'[1]2013 Sizes'!$A$2:$L$35,10,FALSE)),"",VLOOKUP(E18,'[1]2013 Sizes'!$A$2:$L$35,10,FALSE))</f>
        <v/>
      </c>
      <c r="I18" s="88"/>
      <c r="J18" s="88"/>
      <c r="K18" s="91">
        <v>42004</v>
      </c>
      <c r="L18" s="92">
        <v>10561.18</v>
      </c>
      <c r="M18" s="93">
        <v>1</v>
      </c>
      <c r="N18" s="94">
        <f>(L18/M18)*0.8*12</f>
        <v>101387.32800000001</v>
      </c>
      <c r="O18" s="106" t="s">
        <v>70</v>
      </c>
      <c r="P18" s="106" t="s">
        <v>81</v>
      </c>
      <c r="Q18" s="115">
        <v>42825</v>
      </c>
      <c r="R18" s="115" t="s">
        <v>3</v>
      </c>
      <c r="S18" s="114">
        <v>17</v>
      </c>
      <c r="T18" s="114">
        <v>1</v>
      </c>
      <c r="U18" s="96">
        <v>17</v>
      </c>
      <c r="V18" s="97">
        <f t="shared" si="2"/>
        <v>8448.9440000000013</v>
      </c>
      <c r="W18" s="98">
        <f t="shared" si="3"/>
        <v>42021</v>
      </c>
      <c r="X18" s="99">
        <v>1</v>
      </c>
      <c r="Y18" s="116"/>
      <c r="Z18" s="117"/>
      <c r="AA18" s="100">
        <f>((X18*7)-7)+W18</f>
        <v>42021</v>
      </c>
      <c r="AB18" s="101" t="e">
        <f>SUM(#REF!)/4</f>
        <v>#REF!</v>
      </c>
      <c r="AC18" s="102" t="e">
        <f t="shared" si="8"/>
        <v>#REF!</v>
      </c>
      <c r="AD18" s="103">
        <v>0</v>
      </c>
      <c r="AE18" s="103">
        <v>0</v>
      </c>
      <c r="AF18" s="103">
        <v>0</v>
      </c>
      <c r="AG18" s="104">
        <v>0</v>
      </c>
      <c r="AH18" s="105">
        <v>0</v>
      </c>
    </row>
    <row r="19" spans="1:34" x14ac:dyDescent="0.25">
      <c r="A19" s="88" t="s">
        <v>64</v>
      </c>
      <c r="B19" s="88" t="s">
        <v>64</v>
      </c>
      <c r="C19" s="88" t="s">
        <v>66</v>
      </c>
      <c r="D19" s="88" t="s">
        <v>79</v>
      </c>
      <c r="E19" s="88" t="s">
        <v>94</v>
      </c>
      <c r="F19" s="114">
        <v>700000312306</v>
      </c>
      <c r="G19" s="106" t="s">
        <v>93</v>
      </c>
      <c r="H19" s="88" t="str">
        <f>IF(ISNA(VLOOKUP(E19,'[1]2013 Sizes'!$A$2:$L$35,10,FALSE)),"",VLOOKUP(E19,'[1]2013 Sizes'!$A$2:$L$35,10,FALSE))</f>
        <v/>
      </c>
      <c r="I19" s="88"/>
      <c r="J19" s="88"/>
      <c r="K19" s="91">
        <v>42004</v>
      </c>
      <c r="L19" s="92"/>
      <c r="M19" s="93"/>
      <c r="N19" s="94"/>
      <c r="O19" s="106" t="s">
        <v>70</v>
      </c>
      <c r="P19" s="106" t="s">
        <v>81</v>
      </c>
      <c r="Q19" s="115">
        <v>42825</v>
      </c>
      <c r="R19" s="115" t="s">
        <v>3</v>
      </c>
      <c r="S19" s="114">
        <v>17</v>
      </c>
      <c r="T19" s="114">
        <v>2</v>
      </c>
      <c r="U19" s="96">
        <v>17</v>
      </c>
      <c r="V19" s="97">
        <f t="shared" si="2"/>
        <v>0</v>
      </c>
      <c r="W19" s="98">
        <f t="shared" si="3"/>
        <v>42021</v>
      </c>
      <c r="X19" s="99">
        <f>X18</f>
        <v>1</v>
      </c>
      <c r="Y19" s="116"/>
      <c r="Z19" s="117"/>
      <c r="AA19" s="100">
        <f>((X19*7)-7)+W19</f>
        <v>42021</v>
      </c>
      <c r="AB19" s="101" t="e">
        <f>SUM(#REF!)/4</f>
        <v>#REF!</v>
      </c>
      <c r="AC19" s="102" t="e">
        <f t="shared" si="8"/>
        <v>#REF!</v>
      </c>
      <c r="AD19" s="103">
        <v>0</v>
      </c>
      <c r="AE19" s="103">
        <v>0</v>
      </c>
      <c r="AF19" s="103">
        <v>0</v>
      </c>
      <c r="AG19" s="104">
        <v>0</v>
      </c>
      <c r="AH19" s="105">
        <v>0</v>
      </c>
    </row>
    <row r="20" spans="1:34" hidden="1" x14ac:dyDescent="0.25">
      <c r="A20" s="88" t="s">
        <v>64</v>
      </c>
      <c r="B20" s="88" t="s">
        <v>64</v>
      </c>
      <c r="C20" s="88" t="s">
        <v>66</v>
      </c>
      <c r="D20" s="88" t="s">
        <v>79</v>
      </c>
      <c r="E20" s="88" t="s">
        <v>95</v>
      </c>
      <c r="F20" s="90">
        <v>700000124620</v>
      </c>
      <c r="G20" s="88" t="s">
        <v>93</v>
      </c>
      <c r="H20" s="88" t="str">
        <f>IF(ISNA(VLOOKUP(E20,'[1]2013 Sizes'!$A$2:$L$35,10,FALSE)),"",VLOOKUP(E20,'[1]2013 Sizes'!$A$2:$L$35,10,FALSE))</f>
        <v/>
      </c>
      <c r="I20" s="88"/>
      <c r="J20" s="88"/>
      <c r="K20" s="110">
        <v>42004</v>
      </c>
      <c r="L20" s="118">
        <v>9907.16</v>
      </c>
      <c r="M20" s="119">
        <v>1</v>
      </c>
      <c r="N20" s="94">
        <f>(L20/M20)*0.8*12</f>
        <v>95108.736000000004</v>
      </c>
      <c r="O20" s="88" t="s">
        <v>70</v>
      </c>
      <c r="P20" s="88" t="s">
        <v>81</v>
      </c>
      <c r="Q20" s="115">
        <v>42825</v>
      </c>
      <c r="R20" s="115" t="s">
        <v>4</v>
      </c>
      <c r="S20" s="114">
        <v>5</v>
      </c>
      <c r="T20" s="114">
        <v>1</v>
      </c>
      <c r="U20" s="96">
        <v>23</v>
      </c>
      <c r="V20" s="97">
        <f t="shared" si="2"/>
        <v>7925.7280000000001</v>
      </c>
      <c r="W20" s="98">
        <f t="shared" si="3"/>
        <v>42021</v>
      </c>
      <c r="X20" s="99">
        <v>1</v>
      </c>
      <c r="Y20" s="116"/>
      <c r="Z20" s="117"/>
      <c r="AA20" s="100">
        <f>((X20*7)-7)+W20</f>
        <v>42021</v>
      </c>
      <c r="AB20" s="101" t="e">
        <f>SUM(#REF!)/4</f>
        <v>#REF!</v>
      </c>
      <c r="AC20" s="102" t="e">
        <f t="shared" si="8"/>
        <v>#REF!</v>
      </c>
      <c r="AD20" s="103">
        <v>0</v>
      </c>
      <c r="AE20" s="103">
        <v>0</v>
      </c>
      <c r="AF20" s="103">
        <v>0</v>
      </c>
      <c r="AG20" s="104">
        <v>0</v>
      </c>
      <c r="AH20" s="105">
        <v>0</v>
      </c>
    </row>
    <row r="21" spans="1:34" hidden="1" x14ac:dyDescent="0.25">
      <c r="A21" s="88" t="s">
        <v>64</v>
      </c>
      <c r="B21" s="88" t="s">
        <v>64</v>
      </c>
      <c r="C21" s="88" t="s">
        <v>66</v>
      </c>
      <c r="D21" s="88" t="s">
        <v>79</v>
      </c>
      <c r="E21" s="88" t="s">
        <v>96</v>
      </c>
      <c r="F21" s="90">
        <v>700000124618</v>
      </c>
      <c r="G21" s="88" t="s">
        <v>93</v>
      </c>
      <c r="H21" s="88" t="str">
        <f>IF(ISNA(VLOOKUP(E21,'[1]2013 Sizes'!$A$2:$L$35,10,FALSE)),"",VLOOKUP(E21,'[1]2013 Sizes'!$A$2:$L$35,10,FALSE))</f>
        <v/>
      </c>
      <c r="I21" s="88"/>
      <c r="J21" s="88"/>
      <c r="K21" s="110">
        <v>42004</v>
      </c>
      <c r="L21" s="111"/>
      <c r="M21" s="112"/>
      <c r="N21" s="113"/>
      <c r="O21" s="88" t="s">
        <v>70</v>
      </c>
      <c r="P21" s="88" t="s">
        <v>81</v>
      </c>
      <c r="Q21" s="115">
        <v>42825</v>
      </c>
      <c r="R21" s="115" t="s">
        <v>4</v>
      </c>
      <c r="S21" s="114">
        <v>5</v>
      </c>
      <c r="T21" s="114">
        <v>2</v>
      </c>
      <c r="U21" s="96">
        <v>23</v>
      </c>
      <c r="V21" s="97">
        <f t="shared" si="2"/>
        <v>0</v>
      </c>
      <c r="W21" s="98">
        <f t="shared" si="3"/>
        <v>42021</v>
      </c>
      <c r="X21" s="99">
        <f>X20</f>
        <v>1</v>
      </c>
      <c r="Y21" s="116"/>
      <c r="Z21" s="117"/>
      <c r="AA21" s="100">
        <f>((X21*7)-7)+W21</f>
        <v>42021</v>
      </c>
      <c r="AB21" s="101" t="e">
        <f>SUM(#REF!)/4</f>
        <v>#REF!</v>
      </c>
      <c r="AC21" s="102" t="e">
        <f t="shared" si="8"/>
        <v>#REF!</v>
      </c>
      <c r="AD21" s="103">
        <v>0</v>
      </c>
      <c r="AE21" s="103">
        <v>0</v>
      </c>
      <c r="AF21" s="103">
        <v>0</v>
      </c>
      <c r="AG21" s="104">
        <v>0</v>
      </c>
      <c r="AH21" s="105">
        <v>0</v>
      </c>
    </row>
    <row r="22" spans="1:34" hidden="1" x14ac:dyDescent="0.25">
      <c r="A22" s="88" t="s">
        <v>64</v>
      </c>
      <c r="B22" s="88" t="s">
        <v>64</v>
      </c>
      <c r="C22" s="88" t="s">
        <v>66</v>
      </c>
      <c r="D22" s="88" t="s">
        <v>79</v>
      </c>
      <c r="E22" s="106" t="s">
        <v>97</v>
      </c>
      <c r="F22" s="114">
        <v>700000127775</v>
      </c>
      <c r="G22" s="106" t="s">
        <v>93</v>
      </c>
      <c r="H22" s="88" t="str">
        <f>IF(ISNA(VLOOKUP(E22,'[1]2013 Sizes'!$A$2:$L$35,10,FALSE)),"",VLOOKUP(E22,'[1]2013 Sizes'!$A$2:$L$35,10,FALSE))</f>
        <v/>
      </c>
      <c r="I22" s="88"/>
      <c r="J22" s="88"/>
      <c r="K22" s="91">
        <v>42004</v>
      </c>
      <c r="L22" s="92">
        <v>8953.16</v>
      </c>
      <c r="M22" s="93">
        <v>1</v>
      </c>
      <c r="N22" s="94">
        <f>(L22/M22)*0.8*12</f>
        <v>85950.33600000001</v>
      </c>
      <c r="O22" s="88" t="s">
        <v>70</v>
      </c>
      <c r="P22" s="88" t="s">
        <v>81</v>
      </c>
      <c r="Q22" s="115">
        <v>42825</v>
      </c>
      <c r="R22" s="115" t="s">
        <v>4</v>
      </c>
      <c r="S22" s="114">
        <v>32</v>
      </c>
      <c r="T22" s="114">
        <v>1</v>
      </c>
      <c r="U22" s="96">
        <v>25</v>
      </c>
      <c r="V22" s="97">
        <f t="shared" si="2"/>
        <v>7162.5280000000012</v>
      </c>
      <c r="W22" s="98">
        <f t="shared" si="3"/>
        <v>42021</v>
      </c>
      <c r="X22" s="120"/>
      <c r="Y22" s="116"/>
      <c r="Z22" s="116"/>
      <c r="AA22" s="116"/>
      <c r="AB22" s="101" t="e">
        <f>SUM(#REF!)/4</f>
        <v>#REF!</v>
      </c>
      <c r="AC22" s="102" t="e">
        <f t="shared" si="8"/>
        <v>#REF!</v>
      </c>
      <c r="AD22" s="103">
        <v>0</v>
      </c>
      <c r="AE22" s="103">
        <v>0</v>
      </c>
      <c r="AF22" s="103">
        <v>0</v>
      </c>
      <c r="AG22" s="104">
        <v>0</v>
      </c>
      <c r="AH22" s="105">
        <v>0</v>
      </c>
    </row>
    <row r="23" spans="1:34" hidden="1" x14ac:dyDescent="0.25">
      <c r="A23" s="88" t="s">
        <v>64</v>
      </c>
      <c r="B23" s="88" t="s">
        <v>64</v>
      </c>
      <c r="C23" s="88" t="s">
        <v>66</v>
      </c>
      <c r="D23" s="88" t="s">
        <v>79</v>
      </c>
      <c r="E23" s="106" t="s">
        <v>98</v>
      </c>
      <c r="F23" s="114">
        <v>700000127787</v>
      </c>
      <c r="G23" s="106" t="s">
        <v>93</v>
      </c>
      <c r="H23" s="88" t="str">
        <f>IF(ISNA(VLOOKUP(E23,'[1]2013 Sizes'!$A$2:$L$35,10,FALSE)),"",VLOOKUP(E23,'[1]2013 Sizes'!$A$2:$L$35,10,FALSE))</f>
        <v/>
      </c>
      <c r="I23" s="88"/>
      <c r="J23" s="88"/>
      <c r="K23" s="91">
        <v>42004</v>
      </c>
      <c r="L23" s="92"/>
      <c r="M23" s="93"/>
      <c r="N23" s="94"/>
      <c r="O23" s="88" t="s">
        <v>70</v>
      </c>
      <c r="P23" s="88" t="s">
        <v>81</v>
      </c>
      <c r="Q23" s="115">
        <v>42825</v>
      </c>
      <c r="R23" s="115" t="s">
        <v>4</v>
      </c>
      <c r="S23" s="114">
        <v>32</v>
      </c>
      <c r="T23" s="114">
        <v>2</v>
      </c>
      <c r="U23" s="96">
        <v>25</v>
      </c>
      <c r="V23" s="97">
        <f t="shared" si="2"/>
        <v>0</v>
      </c>
      <c r="W23" s="98">
        <f t="shared" si="3"/>
        <v>42021</v>
      </c>
      <c r="X23" s="120"/>
      <c r="Y23" s="116"/>
      <c r="Z23" s="116"/>
      <c r="AA23" s="116"/>
      <c r="AB23" s="101" t="e">
        <f>SUM(#REF!)/4</f>
        <v>#REF!</v>
      </c>
      <c r="AC23" s="102" t="e">
        <f t="shared" si="8"/>
        <v>#REF!</v>
      </c>
      <c r="AD23" s="103">
        <v>0</v>
      </c>
      <c r="AE23" s="103">
        <v>0</v>
      </c>
      <c r="AF23" s="103">
        <v>0</v>
      </c>
      <c r="AG23" s="104">
        <v>0</v>
      </c>
      <c r="AH23" s="105">
        <v>0</v>
      </c>
    </row>
    <row r="24" spans="1:34" x14ac:dyDescent="0.25">
      <c r="A24" s="88" t="s">
        <v>64</v>
      </c>
      <c r="B24" s="88" t="s">
        <v>64</v>
      </c>
      <c r="C24" s="88" t="s">
        <v>66</v>
      </c>
      <c r="D24" s="88" t="s">
        <v>79</v>
      </c>
      <c r="E24" s="88" t="s">
        <v>99</v>
      </c>
      <c r="F24" s="90">
        <v>700000450172</v>
      </c>
      <c r="G24" s="88" t="s">
        <v>93</v>
      </c>
      <c r="H24" s="88" t="str">
        <f>IF(ISNA(VLOOKUP(E24,'[1]2013 Sizes'!$A$2:$L$35,10,FALSE)),"",VLOOKUP(E24,'[1]2013 Sizes'!$A$2:$L$35,10,FALSE))</f>
        <v/>
      </c>
      <c r="I24" s="88"/>
      <c r="J24" s="88"/>
      <c r="K24" s="91">
        <v>42004</v>
      </c>
      <c r="L24" s="92">
        <v>7291.14</v>
      </c>
      <c r="M24" s="93">
        <v>1</v>
      </c>
      <c r="N24" s="94">
        <f>(L24/M24)*0.8*12</f>
        <v>69994.944000000003</v>
      </c>
      <c r="O24" s="88" t="s">
        <v>70</v>
      </c>
      <c r="P24" s="88" t="s">
        <v>81</v>
      </c>
      <c r="Q24" s="115">
        <v>42825</v>
      </c>
      <c r="R24" s="115" t="s">
        <v>3</v>
      </c>
      <c r="S24" s="114">
        <v>24</v>
      </c>
      <c r="T24" s="114">
        <v>1</v>
      </c>
      <c r="U24" s="96">
        <v>38</v>
      </c>
      <c r="V24" s="97">
        <f t="shared" si="2"/>
        <v>5832.9120000000003</v>
      </c>
      <c r="W24" s="98">
        <f t="shared" si="3"/>
        <v>42021</v>
      </c>
      <c r="X24" s="120"/>
      <c r="Y24" s="100">
        <v>41909</v>
      </c>
      <c r="Z24" s="82"/>
      <c r="AA24" s="116"/>
      <c r="AB24" s="101" t="e">
        <f>SUM(#REF!)/4</f>
        <v>#REF!</v>
      </c>
      <c r="AC24" s="102" t="e">
        <f t="shared" si="8"/>
        <v>#REF!</v>
      </c>
      <c r="AD24" s="103">
        <v>0</v>
      </c>
      <c r="AE24" s="103">
        <v>0</v>
      </c>
      <c r="AF24" s="103">
        <v>0</v>
      </c>
      <c r="AG24" s="104">
        <v>0</v>
      </c>
      <c r="AH24" s="105">
        <v>0</v>
      </c>
    </row>
    <row r="25" spans="1:34" x14ac:dyDescent="0.25">
      <c r="A25" s="88" t="s">
        <v>64</v>
      </c>
      <c r="B25" s="88" t="s">
        <v>64</v>
      </c>
      <c r="C25" s="88" t="s">
        <v>66</v>
      </c>
      <c r="D25" s="88" t="s">
        <v>79</v>
      </c>
      <c r="E25" s="88" t="s">
        <v>100</v>
      </c>
      <c r="F25" s="90">
        <v>700000450160</v>
      </c>
      <c r="G25" s="88" t="s">
        <v>93</v>
      </c>
      <c r="H25" s="88" t="str">
        <f>IF(ISNA(VLOOKUP(E25,'[1]2013 Sizes'!$A$2:$L$35,10,FALSE)),"",VLOOKUP(E25,'[1]2013 Sizes'!$A$2:$L$35,10,FALSE))</f>
        <v/>
      </c>
      <c r="I25" s="88"/>
      <c r="J25" s="88"/>
      <c r="K25" s="91">
        <v>42004</v>
      </c>
      <c r="L25" s="92"/>
      <c r="M25" s="93"/>
      <c r="N25" s="94"/>
      <c r="O25" s="88" t="s">
        <v>70</v>
      </c>
      <c r="P25" s="88" t="s">
        <v>81</v>
      </c>
      <c r="Q25" s="115">
        <v>42825</v>
      </c>
      <c r="R25" s="115" t="s">
        <v>3</v>
      </c>
      <c r="S25" s="114">
        <v>24</v>
      </c>
      <c r="T25" s="114">
        <v>2</v>
      </c>
      <c r="U25" s="96">
        <v>38</v>
      </c>
      <c r="V25" s="97">
        <f t="shared" si="2"/>
        <v>0</v>
      </c>
      <c r="W25" s="98">
        <f t="shared" si="3"/>
        <v>42021</v>
      </c>
      <c r="X25" s="120"/>
      <c r="Y25" s="100">
        <v>41909</v>
      </c>
      <c r="Z25" s="82"/>
      <c r="AA25" s="116"/>
      <c r="AB25" s="101" t="e">
        <f>SUM(#REF!)/4</f>
        <v>#REF!</v>
      </c>
      <c r="AC25" s="102" t="e">
        <f t="shared" si="8"/>
        <v>#REF!</v>
      </c>
      <c r="AD25" s="103">
        <v>0</v>
      </c>
      <c r="AE25" s="103">
        <v>0</v>
      </c>
      <c r="AF25" s="103">
        <v>0</v>
      </c>
      <c r="AG25" s="104">
        <v>0</v>
      </c>
      <c r="AH25" s="105">
        <v>0</v>
      </c>
    </row>
    <row r="26" spans="1:34" x14ac:dyDescent="0.25">
      <c r="A26" s="88" t="s">
        <v>64</v>
      </c>
      <c r="B26" s="88" t="s">
        <v>64</v>
      </c>
      <c r="C26" s="88" t="s">
        <v>66</v>
      </c>
      <c r="D26" s="88" t="s">
        <v>79</v>
      </c>
      <c r="E26" s="88" t="s">
        <v>101</v>
      </c>
      <c r="F26" s="90">
        <v>700000066983</v>
      </c>
      <c r="G26" s="88" t="s">
        <v>93</v>
      </c>
      <c r="H26" s="88" t="str">
        <f>IF(ISNA(VLOOKUP(E26,'[1]2013 Sizes'!$A$2:$L$35,10,FALSE)),"",VLOOKUP(E26,'[1]2013 Sizes'!$A$2:$L$35,10,FALSE))</f>
        <v/>
      </c>
      <c r="I26" s="88"/>
      <c r="J26" s="88"/>
      <c r="K26" s="91">
        <v>42004</v>
      </c>
      <c r="L26" s="92">
        <v>7291.14</v>
      </c>
      <c r="M26" s="93">
        <v>1</v>
      </c>
      <c r="N26" s="94">
        <f>(L26/M26)*0.8*12</f>
        <v>69994.944000000003</v>
      </c>
      <c r="O26" s="88" t="s">
        <v>70</v>
      </c>
      <c r="P26" s="88" t="s">
        <v>81</v>
      </c>
      <c r="Q26" s="115">
        <v>42825</v>
      </c>
      <c r="R26" s="115" t="s">
        <v>3</v>
      </c>
      <c r="S26" s="114">
        <v>30</v>
      </c>
      <c r="T26" s="114">
        <v>1</v>
      </c>
      <c r="U26" s="96">
        <v>38</v>
      </c>
      <c r="V26" s="97">
        <f t="shared" si="2"/>
        <v>5832.9120000000003</v>
      </c>
      <c r="W26" s="98">
        <f t="shared" si="3"/>
        <v>42021</v>
      </c>
      <c r="X26" s="120"/>
      <c r="Y26" s="116"/>
      <c r="Z26" s="116"/>
      <c r="AA26" s="116"/>
      <c r="AB26" s="101" t="e">
        <f>SUM(#REF!)/4</f>
        <v>#REF!</v>
      </c>
      <c r="AC26" s="102" t="e">
        <f t="shared" si="8"/>
        <v>#REF!</v>
      </c>
      <c r="AD26" s="103">
        <v>0</v>
      </c>
      <c r="AE26" s="103">
        <v>0</v>
      </c>
      <c r="AF26" s="103">
        <v>0</v>
      </c>
      <c r="AG26" s="104">
        <v>0</v>
      </c>
      <c r="AH26" s="105">
        <v>0</v>
      </c>
    </row>
    <row r="27" spans="1:34" x14ac:dyDescent="0.25">
      <c r="A27" s="88" t="s">
        <v>64</v>
      </c>
      <c r="B27" s="88" t="s">
        <v>64</v>
      </c>
      <c r="C27" s="88" t="s">
        <v>66</v>
      </c>
      <c r="D27" s="88" t="s">
        <v>79</v>
      </c>
      <c r="E27" s="88" t="s">
        <v>102</v>
      </c>
      <c r="F27" s="90">
        <v>700000161628</v>
      </c>
      <c r="G27" s="88" t="s">
        <v>93</v>
      </c>
      <c r="H27" s="88" t="str">
        <f>IF(ISNA(VLOOKUP(E27,'[1]2013 Sizes'!$A$2:$L$35,10,FALSE)),"",VLOOKUP(E27,'[1]2013 Sizes'!$A$2:$L$35,10,FALSE))</f>
        <v/>
      </c>
      <c r="I27" s="88"/>
      <c r="J27" s="88"/>
      <c r="K27" s="91">
        <v>42004</v>
      </c>
      <c r="L27" s="92"/>
      <c r="M27" s="93"/>
      <c r="N27" s="94"/>
      <c r="O27" s="88" t="s">
        <v>70</v>
      </c>
      <c r="P27" s="88" t="s">
        <v>81</v>
      </c>
      <c r="Q27" s="115">
        <v>42825</v>
      </c>
      <c r="R27" s="115" t="s">
        <v>3</v>
      </c>
      <c r="S27" s="114">
        <v>30</v>
      </c>
      <c r="T27" s="114">
        <v>2</v>
      </c>
      <c r="U27" s="96">
        <v>38</v>
      </c>
      <c r="V27" s="97">
        <f t="shared" si="2"/>
        <v>0</v>
      </c>
      <c r="W27" s="98">
        <f t="shared" si="3"/>
        <v>42021</v>
      </c>
      <c r="X27" s="120"/>
      <c r="Y27" s="116"/>
      <c r="Z27" s="116"/>
      <c r="AA27" s="116"/>
      <c r="AB27" s="101" t="e">
        <f>SUM(#REF!)/4</f>
        <v>#REF!</v>
      </c>
      <c r="AC27" s="102" t="e">
        <f t="shared" si="8"/>
        <v>#REF!</v>
      </c>
      <c r="AD27" s="103">
        <v>0</v>
      </c>
      <c r="AE27" s="103">
        <v>0</v>
      </c>
      <c r="AF27" s="103">
        <v>0</v>
      </c>
      <c r="AG27" s="104">
        <v>0</v>
      </c>
      <c r="AH27" s="105">
        <v>0</v>
      </c>
    </row>
    <row r="28" spans="1:34" x14ac:dyDescent="0.25">
      <c r="A28" s="88" t="s">
        <v>64</v>
      </c>
      <c r="B28" s="88" t="s">
        <v>64</v>
      </c>
      <c r="C28" s="88" t="s">
        <v>66</v>
      </c>
      <c r="D28" s="88" t="s">
        <v>67</v>
      </c>
      <c r="E28" s="88" t="s">
        <v>103</v>
      </c>
      <c r="F28" s="90">
        <v>700000378362</v>
      </c>
      <c r="G28" s="88" t="s">
        <v>93</v>
      </c>
      <c r="H28" s="88" t="str">
        <f>IF(ISNA(VLOOKUP(E28,'[1]2013 Sizes'!$A$2:$L$35,10,FALSE)),"",VLOOKUP(E28,'[1]2013 Sizes'!$A$2:$L$35,10,FALSE))</f>
        <v/>
      </c>
      <c r="I28" s="88"/>
      <c r="J28" s="88"/>
      <c r="K28" s="91">
        <v>42004</v>
      </c>
      <c r="L28" s="92">
        <v>6961.16</v>
      </c>
      <c r="M28" s="93">
        <v>1</v>
      </c>
      <c r="N28" s="94">
        <f>(L28/M28)*0.8*12</f>
        <v>66827.135999999999</v>
      </c>
      <c r="O28" s="88" t="s">
        <v>70</v>
      </c>
      <c r="P28" s="88" t="s">
        <v>71</v>
      </c>
      <c r="Q28" s="115">
        <v>42825</v>
      </c>
      <c r="R28" s="115" t="s">
        <v>3</v>
      </c>
      <c r="S28" s="114">
        <v>19</v>
      </c>
      <c r="T28" s="114">
        <v>1</v>
      </c>
      <c r="U28" s="96">
        <v>43</v>
      </c>
      <c r="V28" s="97">
        <f t="shared" si="2"/>
        <v>5568.9279999999999</v>
      </c>
      <c r="W28" s="98">
        <f t="shared" si="3"/>
        <v>42021</v>
      </c>
      <c r="X28" s="120"/>
      <c r="Y28" s="100">
        <v>41909</v>
      </c>
      <c r="Z28" s="82"/>
      <c r="AA28" s="116"/>
      <c r="AB28" s="101" t="e">
        <f>SUM(#REF!)/4</f>
        <v>#REF!</v>
      </c>
      <c r="AC28" s="102" t="e">
        <f t="shared" si="8"/>
        <v>#REF!</v>
      </c>
      <c r="AD28" s="103">
        <v>0</v>
      </c>
      <c r="AE28" s="103">
        <v>0</v>
      </c>
      <c r="AF28" s="103">
        <v>0</v>
      </c>
      <c r="AG28" s="104">
        <v>0</v>
      </c>
      <c r="AH28" s="105">
        <v>0</v>
      </c>
    </row>
    <row r="29" spans="1:34" x14ac:dyDescent="0.25">
      <c r="A29" s="88" t="s">
        <v>64</v>
      </c>
      <c r="B29" s="88" t="s">
        <v>64</v>
      </c>
      <c r="C29" s="88" t="s">
        <v>66</v>
      </c>
      <c r="D29" s="88" t="s">
        <v>67</v>
      </c>
      <c r="E29" s="88" t="s">
        <v>104</v>
      </c>
      <c r="F29" s="90">
        <v>700000378374</v>
      </c>
      <c r="G29" s="88" t="s">
        <v>93</v>
      </c>
      <c r="H29" s="88" t="str">
        <f>IF(ISNA(VLOOKUP(E29,'[1]2013 Sizes'!$A$2:$L$35,10,FALSE)),"",VLOOKUP(E29,'[1]2013 Sizes'!$A$2:$L$35,10,FALSE))</f>
        <v/>
      </c>
      <c r="I29" s="88"/>
      <c r="J29" s="88"/>
      <c r="K29" s="91">
        <v>42004</v>
      </c>
      <c r="L29" s="92"/>
      <c r="M29" s="93"/>
      <c r="N29" s="94"/>
      <c r="O29" s="88" t="s">
        <v>70</v>
      </c>
      <c r="P29" s="88" t="s">
        <v>71</v>
      </c>
      <c r="Q29" s="115">
        <v>42825</v>
      </c>
      <c r="R29" s="115" t="s">
        <v>3</v>
      </c>
      <c r="S29" s="114">
        <v>19</v>
      </c>
      <c r="T29" s="114">
        <v>2</v>
      </c>
      <c r="U29" s="96">
        <v>43</v>
      </c>
      <c r="V29" s="97">
        <f t="shared" si="2"/>
        <v>0</v>
      </c>
      <c r="W29" s="98">
        <f t="shared" si="3"/>
        <v>42021</v>
      </c>
      <c r="X29" s="120"/>
      <c r="Y29" s="100">
        <v>41909</v>
      </c>
      <c r="Z29" s="82"/>
      <c r="AA29" s="116"/>
      <c r="AB29" s="101" t="e">
        <f>SUM(#REF!)/4</f>
        <v>#REF!</v>
      </c>
      <c r="AC29" s="102" t="e">
        <f t="shared" si="8"/>
        <v>#REF!</v>
      </c>
      <c r="AD29" s="103">
        <v>0</v>
      </c>
      <c r="AE29" s="103">
        <v>0</v>
      </c>
      <c r="AF29" s="103">
        <v>0</v>
      </c>
      <c r="AG29" s="104">
        <v>0</v>
      </c>
      <c r="AH29" s="105">
        <v>0</v>
      </c>
    </row>
    <row r="30" spans="1:34" x14ac:dyDescent="0.25">
      <c r="A30" s="88" t="s">
        <v>64</v>
      </c>
      <c r="B30" s="88" t="s">
        <v>64</v>
      </c>
      <c r="C30" s="88" t="s">
        <v>66</v>
      </c>
      <c r="D30" s="88" t="s">
        <v>67</v>
      </c>
      <c r="E30" s="88" t="s">
        <v>105</v>
      </c>
      <c r="F30" s="90">
        <v>700000184199</v>
      </c>
      <c r="G30" s="88" t="s">
        <v>93</v>
      </c>
      <c r="H30" s="88" t="str">
        <f>IF(ISNA(VLOOKUP(E30,'[1]2013 Sizes'!$A$2:$L$35,10,FALSE)),"",VLOOKUP(E30,'[1]2013 Sizes'!$A$2:$L$35,10,FALSE))</f>
        <v/>
      </c>
      <c r="I30" s="88"/>
      <c r="J30" s="88"/>
      <c r="K30" s="91">
        <v>42004</v>
      </c>
      <c r="L30" s="92">
        <v>6961.16</v>
      </c>
      <c r="M30" s="93">
        <v>1</v>
      </c>
      <c r="N30" s="94">
        <f>(L30/M30)*0.8*12</f>
        <v>66827.135999999999</v>
      </c>
      <c r="O30" s="88" t="s">
        <v>70</v>
      </c>
      <c r="P30" s="88" t="s">
        <v>71</v>
      </c>
      <c r="Q30" s="115">
        <v>42825</v>
      </c>
      <c r="R30" s="115" t="s">
        <v>3</v>
      </c>
      <c r="S30" s="114">
        <v>20</v>
      </c>
      <c r="T30" s="114">
        <v>1</v>
      </c>
      <c r="U30" s="96">
        <v>43</v>
      </c>
      <c r="V30" s="97">
        <f t="shared" si="2"/>
        <v>5568.9279999999999</v>
      </c>
      <c r="W30" s="98">
        <f t="shared" si="3"/>
        <v>42021</v>
      </c>
      <c r="X30" s="120"/>
      <c r="Y30" s="100">
        <v>41909</v>
      </c>
      <c r="Z30" s="82"/>
      <c r="AA30" s="116"/>
      <c r="AB30" s="101" t="e">
        <f>SUM(#REF!)/4</f>
        <v>#REF!</v>
      </c>
      <c r="AC30" s="102" t="e">
        <f t="shared" si="8"/>
        <v>#REF!</v>
      </c>
      <c r="AD30" s="103">
        <v>0</v>
      </c>
      <c r="AE30" s="103">
        <v>0</v>
      </c>
      <c r="AF30" s="103">
        <v>0</v>
      </c>
      <c r="AG30" s="104">
        <v>0</v>
      </c>
      <c r="AH30" s="105">
        <v>0</v>
      </c>
    </row>
    <row r="31" spans="1:34" x14ac:dyDescent="0.25">
      <c r="A31" s="88" t="s">
        <v>64</v>
      </c>
      <c r="B31" s="88" t="s">
        <v>64</v>
      </c>
      <c r="C31" s="88" t="s">
        <v>66</v>
      </c>
      <c r="D31" s="88" t="s">
        <v>67</v>
      </c>
      <c r="E31" s="88" t="s">
        <v>106</v>
      </c>
      <c r="F31" s="90">
        <v>700000184204</v>
      </c>
      <c r="G31" s="88" t="s">
        <v>93</v>
      </c>
      <c r="H31" s="88" t="str">
        <f>IF(ISNA(VLOOKUP(E31,'[1]2013 Sizes'!$A$2:$L$35,10,FALSE)),"",VLOOKUP(E31,'[1]2013 Sizes'!$A$2:$L$35,10,FALSE))</f>
        <v/>
      </c>
      <c r="I31" s="88"/>
      <c r="J31" s="88"/>
      <c r="K31" s="91">
        <v>42004</v>
      </c>
      <c r="L31" s="92"/>
      <c r="M31" s="93"/>
      <c r="N31" s="94"/>
      <c r="O31" s="88" t="s">
        <v>70</v>
      </c>
      <c r="P31" s="88" t="s">
        <v>71</v>
      </c>
      <c r="Q31" s="115">
        <v>42825</v>
      </c>
      <c r="R31" s="115" t="s">
        <v>3</v>
      </c>
      <c r="S31" s="114">
        <v>20</v>
      </c>
      <c r="T31" s="114">
        <v>2</v>
      </c>
      <c r="U31" s="96">
        <v>43</v>
      </c>
      <c r="V31" s="97">
        <f t="shared" si="2"/>
        <v>0</v>
      </c>
      <c r="W31" s="98">
        <f t="shared" si="3"/>
        <v>42021</v>
      </c>
      <c r="X31" s="120"/>
      <c r="Y31" s="100">
        <v>41909</v>
      </c>
      <c r="Z31" s="82"/>
      <c r="AA31" s="116"/>
      <c r="AB31" s="101" t="e">
        <f>SUM(#REF!)/4</f>
        <v>#REF!</v>
      </c>
      <c r="AC31" s="102" t="e">
        <f t="shared" si="8"/>
        <v>#REF!</v>
      </c>
      <c r="AD31" s="103">
        <v>0</v>
      </c>
      <c r="AE31" s="103">
        <v>0</v>
      </c>
      <c r="AF31" s="103">
        <v>0</v>
      </c>
      <c r="AG31" s="104">
        <v>0</v>
      </c>
      <c r="AH31" s="105">
        <v>0</v>
      </c>
    </row>
    <row r="32" spans="1:34" x14ac:dyDescent="0.25">
      <c r="A32" s="88" t="s">
        <v>64</v>
      </c>
      <c r="B32" s="88" t="s">
        <v>64</v>
      </c>
      <c r="C32" s="88" t="s">
        <v>66</v>
      </c>
      <c r="D32" s="88" t="s">
        <v>79</v>
      </c>
      <c r="E32" s="109" t="s">
        <v>107</v>
      </c>
      <c r="F32" s="108">
        <v>30028280</v>
      </c>
      <c r="G32" s="109" t="s">
        <v>93</v>
      </c>
      <c r="H32" s="88" t="str">
        <f>IF(ISNA(VLOOKUP(E32,'[1]2013 Sizes'!$A$2:$L$35,10,FALSE)),"",VLOOKUP(E32,'[1]2013 Sizes'!$A$2:$L$35,10,FALSE))</f>
        <v/>
      </c>
      <c r="I32" s="88"/>
      <c r="J32" s="88"/>
      <c r="K32" s="110">
        <v>42004</v>
      </c>
      <c r="L32" s="111">
        <v>6937.16</v>
      </c>
      <c r="M32" s="112">
        <v>1</v>
      </c>
      <c r="N32" s="94">
        <f>(L32/M32)*0.8*12</f>
        <v>66596.736000000004</v>
      </c>
      <c r="O32" s="88" t="s">
        <v>70</v>
      </c>
      <c r="P32" s="88" t="s">
        <v>81</v>
      </c>
      <c r="Q32" s="115">
        <v>42825</v>
      </c>
      <c r="R32" s="115" t="s">
        <v>3</v>
      </c>
      <c r="S32" s="114">
        <v>8</v>
      </c>
      <c r="T32" s="114">
        <v>1</v>
      </c>
      <c r="U32" s="96">
        <v>44</v>
      </c>
      <c r="V32" s="97">
        <f t="shared" si="2"/>
        <v>5549.7280000000001</v>
      </c>
      <c r="W32" s="98">
        <f t="shared" si="3"/>
        <v>42021</v>
      </c>
      <c r="X32" s="120"/>
      <c r="Y32" s="100">
        <v>41909</v>
      </c>
      <c r="Z32" s="82"/>
      <c r="AA32" s="116"/>
      <c r="AB32" s="101" t="e">
        <f>SUM(#REF!)/4</f>
        <v>#REF!</v>
      </c>
      <c r="AC32" s="102" t="e">
        <f t="shared" si="8"/>
        <v>#REF!</v>
      </c>
      <c r="AD32" s="103">
        <v>0</v>
      </c>
      <c r="AE32" s="103">
        <v>0</v>
      </c>
      <c r="AF32" s="103">
        <v>0</v>
      </c>
      <c r="AG32" s="104">
        <v>0</v>
      </c>
      <c r="AH32" s="105">
        <v>0</v>
      </c>
    </row>
    <row r="33" spans="1:34" x14ac:dyDescent="0.25">
      <c r="A33" s="88" t="s">
        <v>64</v>
      </c>
      <c r="B33" s="88" t="s">
        <v>64</v>
      </c>
      <c r="C33" s="88" t="s">
        <v>66</v>
      </c>
      <c r="D33" s="88" t="s">
        <v>79</v>
      </c>
      <c r="E33" s="109" t="s">
        <v>108</v>
      </c>
      <c r="F33" s="108">
        <v>700000270625</v>
      </c>
      <c r="G33" s="109" t="s">
        <v>93</v>
      </c>
      <c r="H33" s="88" t="str">
        <f>IF(ISNA(VLOOKUP(E33,'[1]2013 Sizes'!$A$2:$L$35,10,FALSE)),"",VLOOKUP(E33,'[1]2013 Sizes'!$A$2:$L$35,10,FALSE))</f>
        <v/>
      </c>
      <c r="I33" s="88"/>
      <c r="J33" s="88"/>
      <c r="K33" s="110">
        <v>42004</v>
      </c>
      <c r="L33" s="111"/>
      <c r="M33" s="112"/>
      <c r="N33" s="113"/>
      <c r="O33" s="88" t="s">
        <v>70</v>
      </c>
      <c r="P33" s="88" t="s">
        <v>81</v>
      </c>
      <c r="Q33" s="115">
        <v>42825</v>
      </c>
      <c r="R33" s="115" t="s">
        <v>3</v>
      </c>
      <c r="S33" s="114">
        <v>8</v>
      </c>
      <c r="T33" s="114">
        <v>2</v>
      </c>
      <c r="U33" s="96">
        <v>44</v>
      </c>
      <c r="V33" s="97">
        <f t="shared" si="2"/>
        <v>0</v>
      </c>
      <c r="W33" s="98">
        <f t="shared" si="3"/>
        <v>42021</v>
      </c>
      <c r="X33" s="120"/>
      <c r="Y33" s="100">
        <v>41909</v>
      </c>
      <c r="Z33" s="82"/>
      <c r="AA33" s="116"/>
      <c r="AB33" s="101" t="e">
        <f>SUM(#REF!)/4</f>
        <v>#REF!</v>
      </c>
      <c r="AC33" s="102" t="e">
        <f t="shared" si="8"/>
        <v>#REF!</v>
      </c>
      <c r="AD33" s="103">
        <v>0</v>
      </c>
      <c r="AE33" s="103">
        <v>0</v>
      </c>
      <c r="AF33" s="103">
        <v>0</v>
      </c>
      <c r="AG33" s="104">
        <v>0</v>
      </c>
      <c r="AH33" s="105">
        <v>0</v>
      </c>
    </row>
    <row r="34" spans="1:34" x14ac:dyDescent="0.25">
      <c r="A34" s="88" t="s">
        <v>64</v>
      </c>
      <c r="B34" s="88" t="s">
        <v>64</v>
      </c>
      <c r="C34" s="88" t="s">
        <v>66</v>
      </c>
      <c r="D34" s="88" t="s">
        <v>79</v>
      </c>
      <c r="E34" s="109" t="s">
        <v>109</v>
      </c>
      <c r="F34" s="108">
        <v>700000177237</v>
      </c>
      <c r="G34" s="121" t="s">
        <v>93</v>
      </c>
      <c r="H34" s="88" t="str">
        <f>IF(ISNA(VLOOKUP(E34,'[1]2013 Sizes'!$A$2:$L$35,10,FALSE)),"",VLOOKUP(E34,'[1]2013 Sizes'!$A$2:$L$35,10,FALSE))</f>
        <v/>
      </c>
      <c r="I34" s="88"/>
      <c r="J34" s="88"/>
      <c r="K34" s="110">
        <v>42004</v>
      </c>
      <c r="L34" s="111">
        <v>6937.16</v>
      </c>
      <c r="M34" s="112">
        <v>1</v>
      </c>
      <c r="N34" s="94">
        <f>(L34/M34)*0.8*12</f>
        <v>66596.736000000004</v>
      </c>
      <c r="O34" s="88" t="s">
        <v>70</v>
      </c>
      <c r="P34" s="88" t="s">
        <v>81</v>
      </c>
      <c r="Q34" s="115">
        <v>42825</v>
      </c>
      <c r="R34" s="115" t="s">
        <v>3</v>
      </c>
      <c r="S34" s="114">
        <v>9</v>
      </c>
      <c r="T34" s="114">
        <v>1</v>
      </c>
      <c r="U34" s="96">
        <v>44</v>
      </c>
      <c r="V34" s="97">
        <f t="shared" si="2"/>
        <v>5549.7280000000001</v>
      </c>
      <c r="W34" s="98">
        <f t="shared" si="3"/>
        <v>42021</v>
      </c>
      <c r="X34" s="120"/>
      <c r="Y34" s="100">
        <v>41909</v>
      </c>
      <c r="Z34" s="82"/>
      <c r="AA34" s="116"/>
      <c r="AB34" s="101" t="e">
        <f>SUM(#REF!)/4</f>
        <v>#REF!</v>
      </c>
      <c r="AC34" s="102" t="e">
        <f t="shared" si="8"/>
        <v>#REF!</v>
      </c>
      <c r="AD34" s="103">
        <v>0</v>
      </c>
      <c r="AE34" s="103">
        <v>0</v>
      </c>
      <c r="AF34" s="103">
        <v>0</v>
      </c>
      <c r="AG34" s="104">
        <v>0</v>
      </c>
      <c r="AH34" s="105">
        <v>0</v>
      </c>
    </row>
    <row r="35" spans="1:34" x14ac:dyDescent="0.25">
      <c r="A35" s="88" t="s">
        <v>64</v>
      </c>
      <c r="B35" s="88" t="s">
        <v>64</v>
      </c>
      <c r="C35" s="88" t="s">
        <v>66</v>
      </c>
      <c r="D35" s="88" t="s">
        <v>79</v>
      </c>
      <c r="E35" s="109" t="s">
        <v>110</v>
      </c>
      <c r="F35" s="108">
        <v>700000177249</v>
      </c>
      <c r="G35" s="109" t="s">
        <v>93</v>
      </c>
      <c r="H35" s="88" t="str">
        <f>IF(ISNA(VLOOKUP(E35,'[1]2013 Sizes'!$A$2:$L$35,10,FALSE)),"",VLOOKUP(E35,'[1]2013 Sizes'!$A$2:$L$35,10,FALSE))</f>
        <v/>
      </c>
      <c r="I35" s="88"/>
      <c r="J35" s="88"/>
      <c r="K35" s="110">
        <v>42004</v>
      </c>
      <c r="L35" s="111"/>
      <c r="M35" s="112"/>
      <c r="N35" s="113"/>
      <c r="O35" s="88" t="s">
        <v>70</v>
      </c>
      <c r="P35" s="88" t="s">
        <v>81</v>
      </c>
      <c r="Q35" s="115">
        <v>42825</v>
      </c>
      <c r="R35" s="115" t="s">
        <v>3</v>
      </c>
      <c r="S35" s="114">
        <v>9</v>
      </c>
      <c r="T35" s="114">
        <v>2</v>
      </c>
      <c r="U35" s="96">
        <v>44</v>
      </c>
      <c r="V35" s="97">
        <f t="shared" si="2"/>
        <v>0</v>
      </c>
      <c r="W35" s="98">
        <f t="shared" si="3"/>
        <v>42021</v>
      </c>
      <c r="X35" s="120"/>
      <c r="Y35" s="100">
        <v>41909</v>
      </c>
      <c r="Z35" s="82"/>
      <c r="AA35" s="116"/>
      <c r="AB35" s="101" t="e">
        <f>SUM(#REF!)/4</f>
        <v>#REF!</v>
      </c>
      <c r="AC35" s="102" t="e">
        <f t="shared" si="8"/>
        <v>#REF!</v>
      </c>
      <c r="AD35" s="103">
        <v>0</v>
      </c>
      <c r="AE35" s="103">
        <v>0</v>
      </c>
      <c r="AF35" s="103">
        <v>0</v>
      </c>
      <c r="AG35" s="104">
        <v>0</v>
      </c>
      <c r="AH35" s="105">
        <v>0</v>
      </c>
    </row>
    <row r="36" spans="1:34" x14ac:dyDescent="0.25">
      <c r="A36" s="88" t="s">
        <v>64</v>
      </c>
      <c r="B36" s="88" t="s">
        <v>64</v>
      </c>
      <c r="C36" s="88" t="s">
        <v>66</v>
      </c>
      <c r="D36" s="88" t="s">
        <v>79</v>
      </c>
      <c r="E36" s="109" t="s">
        <v>111</v>
      </c>
      <c r="F36" s="108">
        <v>700000175461</v>
      </c>
      <c r="G36" s="109" t="s">
        <v>93</v>
      </c>
      <c r="H36" s="88" t="str">
        <f>IF(ISNA(VLOOKUP(E36,'[1]2013 Sizes'!$A$2:$L$35,10,FALSE)),"",VLOOKUP(E36,'[1]2013 Sizes'!$A$2:$L$35,10,FALSE))</f>
        <v/>
      </c>
      <c r="I36" s="88"/>
      <c r="J36" s="88"/>
      <c r="K36" s="110">
        <v>42004</v>
      </c>
      <c r="L36" s="111">
        <v>6283.14</v>
      </c>
      <c r="M36" s="112">
        <v>1</v>
      </c>
      <c r="N36" s="94">
        <f>(L36/M36)*0.8*12</f>
        <v>60318.144000000008</v>
      </c>
      <c r="O36" s="88" t="s">
        <v>70</v>
      </c>
      <c r="P36" s="88" t="s">
        <v>81</v>
      </c>
      <c r="Q36" s="115">
        <v>42825</v>
      </c>
      <c r="R36" s="115" t="s">
        <v>3</v>
      </c>
      <c r="S36" s="114">
        <v>10</v>
      </c>
      <c r="T36" s="114">
        <v>1</v>
      </c>
      <c r="U36" s="96">
        <v>50</v>
      </c>
      <c r="V36" s="97">
        <f t="shared" si="2"/>
        <v>5026.5120000000006</v>
      </c>
      <c r="W36" s="98">
        <f t="shared" si="3"/>
        <v>42021</v>
      </c>
      <c r="X36" s="120"/>
      <c r="Y36" s="100">
        <v>41909</v>
      </c>
      <c r="Z36" s="82"/>
      <c r="AA36" s="116"/>
      <c r="AB36" s="101" t="e">
        <f>SUM(#REF!)/4</f>
        <v>#REF!</v>
      </c>
      <c r="AC36" s="102" t="e">
        <f t="shared" si="8"/>
        <v>#REF!</v>
      </c>
      <c r="AD36" s="103">
        <v>0</v>
      </c>
      <c r="AE36" s="103">
        <v>0</v>
      </c>
      <c r="AF36" s="103">
        <v>0</v>
      </c>
      <c r="AG36" s="104">
        <v>0</v>
      </c>
      <c r="AH36" s="105">
        <v>0</v>
      </c>
    </row>
    <row r="37" spans="1:34" x14ac:dyDescent="0.25">
      <c r="A37" s="88" t="s">
        <v>64</v>
      </c>
      <c r="B37" s="88" t="s">
        <v>64</v>
      </c>
      <c r="C37" s="88" t="s">
        <v>66</v>
      </c>
      <c r="D37" s="88" t="s">
        <v>79</v>
      </c>
      <c r="E37" s="109" t="s">
        <v>112</v>
      </c>
      <c r="F37" s="108">
        <v>700000175459</v>
      </c>
      <c r="G37" s="109" t="s">
        <v>93</v>
      </c>
      <c r="H37" s="88" t="str">
        <f>IF(ISNA(VLOOKUP(E37,'[1]2013 Sizes'!$A$2:$L$35,10,FALSE)),"",VLOOKUP(E37,'[1]2013 Sizes'!$A$2:$L$35,10,FALSE))</f>
        <v/>
      </c>
      <c r="I37" s="88"/>
      <c r="J37" s="88"/>
      <c r="K37" s="110">
        <v>42004</v>
      </c>
      <c r="L37" s="111"/>
      <c r="M37" s="112"/>
      <c r="N37" s="113"/>
      <c r="O37" s="88" t="s">
        <v>70</v>
      </c>
      <c r="P37" s="88" t="s">
        <v>81</v>
      </c>
      <c r="Q37" s="115">
        <v>42825</v>
      </c>
      <c r="R37" s="115" t="s">
        <v>3</v>
      </c>
      <c r="S37" s="114">
        <v>10</v>
      </c>
      <c r="T37" s="114">
        <v>2</v>
      </c>
      <c r="U37" s="96">
        <v>50</v>
      </c>
      <c r="V37" s="97">
        <f t="shared" si="2"/>
        <v>0</v>
      </c>
      <c r="W37" s="98">
        <f t="shared" si="3"/>
        <v>42021</v>
      </c>
      <c r="X37" s="120"/>
      <c r="Y37" s="100">
        <v>41909</v>
      </c>
      <c r="Z37" s="82"/>
      <c r="AA37" s="116"/>
      <c r="AB37" s="101" t="e">
        <f>SUM(#REF!)/4</f>
        <v>#REF!</v>
      </c>
      <c r="AC37" s="102" t="e">
        <f t="shared" si="8"/>
        <v>#REF!</v>
      </c>
      <c r="AD37" s="103">
        <v>0</v>
      </c>
      <c r="AE37" s="103">
        <v>0</v>
      </c>
      <c r="AF37" s="103">
        <v>0</v>
      </c>
      <c r="AG37" s="104">
        <v>0</v>
      </c>
      <c r="AH37" s="105">
        <v>0</v>
      </c>
    </row>
    <row r="38" spans="1:34" x14ac:dyDescent="0.25">
      <c r="A38" s="88" t="s">
        <v>64</v>
      </c>
      <c r="B38" s="88" t="s">
        <v>64</v>
      </c>
      <c r="C38" s="88" t="s">
        <v>66</v>
      </c>
      <c r="D38" s="88" t="s">
        <v>79</v>
      </c>
      <c r="E38" s="109" t="s">
        <v>113</v>
      </c>
      <c r="F38" s="108">
        <v>700000175447</v>
      </c>
      <c r="G38" s="109" t="s">
        <v>93</v>
      </c>
      <c r="H38" s="88" t="str">
        <f>IF(ISNA(VLOOKUP(E38,'[1]2013 Sizes'!$A$2:$L$35,10,FALSE)),"",VLOOKUP(E38,'[1]2013 Sizes'!$A$2:$L$35,10,FALSE))</f>
        <v/>
      </c>
      <c r="I38" s="88"/>
      <c r="J38" s="88"/>
      <c r="K38" s="110">
        <v>42004</v>
      </c>
      <c r="L38" s="111">
        <v>6283.14</v>
      </c>
      <c r="M38" s="112">
        <v>1</v>
      </c>
      <c r="N38" s="94">
        <f>(L38/M38)*0.8*12</f>
        <v>60318.144000000008</v>
      </c>
      <c r="O38" s="88" t="s">
        <v>70</v>
      </c>
      <c r="P38" s="88" t="s">
        <v>81</v>
      </c>
      <c r="Q38" s="115">
        <v>42825</v>
      </c>
      <c r="R38" s="115" t="s">
        <v>3</v>
      </c>
      <c r="S38" s="114">
        <v>11</v>
      </c>
      <c r="T38" s="114">
        <v>1</v>
      </c>
      <c r="U38" s="96">
        <v>50</v>
      </c>
      <c r="V38" s="97">
        <f t="shared" si="2"/>
        <v>5026.5120000000006</v>
      </c>
      <c r="W38" s="98">
        <f t="shared" si="3"/>
        <v>42021</v>
      </c>
      <c r="X38" s="120"/>
      <c r="Y38" s="100">
        <v>41909</v>
      </c>
      <c r="Z38" s="82"/>
      <c r="AA38" s="116"/>
      <c r="AB38" s="101" t="e">
        <f>SUM(#REF!)/4</f>
        <v>#REF!</v>
      </c>
      <c r="AC38" s="102" t="e">
        <f t="shared" si="8"/>
        <v>#REF!</v>
      </c>
      <c r="AD38" s="103">
        <v>0</v>
      </c>
      <c r="AE38" s="103">
        <v>0</v>
      </c>
      <c r="AF38" s="103">
        <v>0</v>
      </c>
      <c r="AG38" s="104">
        <v>0</v>
      </c>
      <c r="AH38" s="105">
        <v>0</v>
      </c>
    </row>
    <row r="39" spans="1:34" x14ac:dyDescent="0.25">
      <c r="A39" s="88" t="s">
        <v>64</v>
      </c>
      <c r="B39" s="88" t="s">
        <v>64</v>
      </c>
      <c r="C39" s="88" t="s">
        <v>66</v>
      </c>
      <c r="D39" s="88" t="s">
        <v>79</v>
      </c>
      <c r="E39" s="109" t="s">
        <v>114</v>
      </c>
      <c r="F39" s="108">
        <v>700000175423</v>
      </c>
      <c r="G39" s="109" t="s">
        <v>93</v>
      </c>
      <c r="H39" s="88" t="str">
        <f>IF(ISNA(VLOOKUP(E39,'[1]2013 Sizes'!$A$2:$L$35,10,FALSE)),"",VLOOKUP(E39,'[1]2013 Sizes'!$A$2:$L$35,10,FALSE))</f>
        <v/>
      </c>
      <c r="I39" s="88"/>
      <c r="J39" s="88"/>
      <c r="K39" s="110">
        <v>42004</v>
      </c>
      <c r="L39" s="111"/>
      <c r="M39" s="112"/>
      <c r="N39" s="113"/>
      <c r="O39" s="88" t="s">
        <v>70</v>
      </c>
      <c r="P39" s="88" t="s">
        <v>81</v>
      </c>
      <c r="Q39" s="115">
        <v>42825</v>
      </c>
      <c r="R39" s="115" t="s">
        <v>3</v>
      </c>
      <c r="S39" s="114">
        <v>11</v>
      </c>
      <c r="T39" s="114">
        <v>2</v>
      </c>
      <c r="U39" s="96">
        <v>50</v>
      </c>
      <c r="V39" s="97">
        <f t="shared" si="2"/>
        <v>0</v>
      </c>
      <c r="W39" s="98">
        <f t="shared" si="3"/>
        <v>42021</v>
      </c>
      <c r="X39" s="120"/>
      <c r="Y39" s="100">
        <v>41909</v>
      </c>
      <c r="Z39" s="82"/>
      <c r="AA39" s="116"/>
      <c r="AB39" s="101" t="e">
        <f>SUM(#REF!)/4</f>
        <v>#REF!</v>
      </c>
      <c r="AC39" s="102" t="e">
        <f t="shared" si="8"/>
        <v>#REF!</v>
      </c>
      <c r="AD39" s="103">
        <v>0</v>
      </c>
      <c r="AE39" s="103">
        <v>0</v>
      </c>
      <c r="AF39" s="103">
        <v>0</v>
      </c>
      <c r="AG39" s="104">
        <v>0</v>
      </c>
      <c r="AH39" s="105">
        <v>0</v>
      </c>
    </row>
    <row r="40" spans="1:34" hidden="1" x14ac:dyDescent="0.25">
      <c r="A40" s="88" t="s">
        <v>64</v>
      </c>
      <c r="B40" s="88" t="s">
        <v>64</v>
      </c>
      <c r="C40" s="88" t="s">
        <v>66</v>
      </c>
      <c r="D40" s="88" t="s">
        <v>79</v>
      </c>
      <c r="E40" s="109" t="s">
        <v>115</v>
      </c>
      <c r="F40" s="108">
        <v>700000177251</v>
      </c>
      <c r="G40" s="109" t="s">
        <v>93</v>
      </c>
      <c r="H40" s="88" t="str">
        <f>IF(ISNA(VLOOKUP(E40,'[1]2013 Sizes'!$A$2:$L$35,10,FALSE)),"",VLOOKUP(E40,'[1]2013 Sizes'!$A$2:$L$35,10,FALSE))</f>
        <v/>
      </c>
      <c r="I40" s="88"/>
      <c r="J40" s="88"/>
      <c r="K40" s="110">
        <v>42004</v>
      </c>
      <c r="L40" s="111">
        <v>6283.14</v>
      </c>
      <c r="M40" s="112">
        <v>1</v>
      </c>
      <c r="N40" s="94">
        <f>(L40/M40)*0.8*12</f>
        <v>60318.144000000008</v>
      </c>
      <c r="O40" s="88" t="s">
        <v>70</v>
      </c>
      <c r="P40" s="88" t="s">
        <v>81</v>
      </c>
      <c r="Q40" s="115">
        <v>42825</v>
      </c>
      <c r="R40" s="115" t="s">
        <v>4</v>
      </c>
      <c r="S40" s="114">
        <v>6</v>
      </c>
      <c r="T40" s="114">
        <v>1</v>
      </c>
      <c r="U40" s="96">
        <v>50</v>
      </c>
      <c r="V40" s="97">
        <f t="shared" si="2"/>
        <v>5026.5120000000006</v>
      </c>
      <c r="W40" s="98">
        <f t="shared" si="3"/>
        <v>42021</v>
      </c>
      <c r="X40" s="120"/>
      <c r="Y40" s="100">
        <v>41909</v>
      </c>
      <c r="Z40" s="82"/>
      <c r="AA40" s="116"/>
      <c r="AB40" s="101" t="e">
        <f>SUM(#REF!)/4</f>
        <v>#REF!</v>
      </c>
      <c r="AC40" s="102" t="e">
        <f t="shared" si="8"/>
        <v>#REF!</v>
      </c>
      <c r="AD40" s="103">
        <v>0</v>
      </c>
      <c r="AE40" s="103">
        <v>0</v>
      </c>
      <c r="AF40" s="103">
        <v>0</v>
      </c>
      <c r="AG40" s="104">
        <v>0</v>
      </c>
      <c r="AH40" s="105">
        <v>0</v>
      </c>
    </row>
    <row r="41" spans="1:34" hidden="1" x14ac:dyDescent="0.25">
      <c r="A41" s="88" t="s">
        <v>64</v>
      </c>
      <c r="B41" s="88" t="s">
        <v>64</v>
      </c>
      <c r="C41" s="88" t="s">
        <v>66</v>
      </c>
      <c r="D41" s="88" t="s">
        <v>79</v>
      </c>
      <c r="E41" s="109" t="s">
        <v>116</v>
      </c>
      <c r="F41" s="122">
        <v>700000184345</v>
      </c>
      <c r="G41" s="109" t="s">
        <v>93</v>
      </c>
      <c r="H41" s="88" t="str">
        <f>IF(ISNA(VLOOKUP(E41,'[1]2013 Sizes'!$A$2:$L$35,10,FALSE)),"",VLOOKUP(E41,'[1]2013 Sizes'!$A$2:$L$35,10,FALSE))</f>
        <v/>
      </c>
      <c r="I41" s="88"/>
      <c r="J41" s="88"/>
      <c r="K41" s="110">
        <v>42004</v>
      </c>
      <c r="L41" s="111"/>
      <c r="M41" s="112"/>
      <c r="N41" s="113"/>
      <c r="O41" s="88" t="s">
        <v>70</v>
      </c>
      <c r="P41" s="88" t="s">
        <v>81</v>
      </c>
      <c r="Q41" s="115">
        <v>42825</v>
      </c>
      <c r="R41" s="115" t="s">
        <v>4</v>
      </c>
      <c r="S41" s="114">
        <v>6</v>
      </c>
      <c r="T41" s="114">
        <v>2</v>
      </c>
      <c r="U41" s="96">
        <v>50</v>
      </c>
      <c r="V41" s="97">
        <f t="shared" si="2"/>
        <v>0</v>
      </c>
      <c r="W41" s="98">
        <f t="shared" si="3"/>
        <v>42021</v>
      </c>
      <c r="X41" s="120"/>
      <c r="Y41" s="100">
        <v>41909</v>
      </c>
      <c r="Z41" s="82"/>
      <c r="AA41" s="116"/>
      <c r="AB41" s="101" t="e">
        <f>SUM(#REF!)/4</f>
        <v>#REF!</v>
      </c>
      <c r="AC41" s="102" t="e">
        <f t="shared" si="8"/>
        <v>#REF!</v>
      </c>
      <c r="AD41" s="103">
        <v>0</v>
      </c>
      <c r="AE41" s="103">
        <v>0</v>
      </c>
      <c r="AF41" s="103">
        <v>0</v>
      </c>
      <c r="AG41" s="104">
        <v>0</v>
      </c>
      <c r="AH41" s="105">
        <v>0</v>
      </c>
    </row>
    <row r="42" spans="1:34" hidden="1" x14ac:dyDescent="0.25">
      <c r="A42" s="88" t="s">
        <v>64</v>
      </c>
      <c r="B42" s="88" t="s">
        <v>64</v>
      </c>
      <c r="C42" s="88" t="s">
        <v>66</v>
      </c>
      <c r="D42" s="88" t="s">
        <v>79</v>
      </c>
      <c r="E42" s="109" t="s">
        <v>117</v>
      </c>
      <c r="F42" s="108">
        <v>700000177299</v>
      </c>
      <c r="G42" s="109" t="s">
        <v>93</v>
      </c>
      <c r="H42" s="88" t="str">
        <f>IF(ISNA(VLOOKUP(E42,'[1]2013 Sizes'!$A$2:$L$35,10,FALSE)),"",VLOOKUP(E42,'[1]2013 Sizes'!$A$2:$L$35,10,FALSE))</f>
        <v/>
      </c>
      <c r="I42" s="88"/>
      <c r="J42" s="88"/>
      <c r="K42" s="110">
        <v>42004</v>
      </c>
      <c r="L42" s="111">
        <v>6283.14</v>
      </c>
      <c r="M42" s="112">
        <v>1</v>
      </c>
      <c r="N42" s="94">
        <f>(L42/M42)*0.8*12</f>
        <v>60318.144000000008</v>
      </c>
      <c r="O42" s="88" t="s">
        <v>70</v>
      </c>
      <c r="P42" s="88" t="s">
        <v>81</v>
      </c>
      <c r="Q42" s="115">
        <v>42825</v>
      </c>
      <c r="R42" s="115" t="s">
        <v>4</v>
      </c>
      <c r="S42" s="114">
        <v>7</v>
      </c>
      <c r="T42" s="114">
        <v>1</v>
      </c>
      <c r="U42" s="96">
        <v>50</v>
      </c>
      <c r="V42" s="97">
        <f t="shared" si="2"/>
        <v>5026.5120000000006</v>
      </c>
      <c r="W42" s="98">
        <f t="shared" si="3"/>
        <v>42021</v>
      </c>
      <c r="X42" s="120"/>
      <c r="Y42" s="100">
        <v>41909</v>
      </c>
      <c r="Z42" s="82"/>
      <c r="AA42" s="116"/>
      <c r="AB42" s="101" t="e">
        <f>SUM(#REF!)/4</f>
        <v>#REF!</v>
      </c>
      <c r="AC42" s="102" t="e">
        <f t="shared" si="8"/>
        <v>#REF!</v>
      </c>
      <c r="AD42" s="103">
        <v>0</v>
      </c>
      <c r="AE42" s="103">
        <v>0</v>
      </c>
      <c r="AF42" s="103">
        <v>0</v>
      </c>
      <c r="AG42" s="104">
        <v>0</v>
      </c>
      <c r="AH42" s="105">
        <v>0</v>
      </c>
    </row>
    <row r="43" spans="1:34" hidden="1" x14ac:dyDescent="0.25">
      <c r="A43" s="88" t="s">
        <v>64</v>
      </c>
      <c r="B43" s="88" t="s">
        <v>64</v>
      </c>
      <c r="C43" s="88" t="s">
        <v>66</v>
      </c>
      <c r="D43" s="88" t="s">
        <v>79</v>
      </c>
      <c r="E43" s="109" t="s">
        <v>118</v>
      </c>
      <c r="F43" s="108">
        <v>700000177304</v>
      </c>
      <c r="G43" s="109" t="s">
        <v>93</v>
      </c>
      <c r="H43" s="88" t="str">
        <f>IF(ISNA(VLOOKUP(E43,'[1]2013 Sizes'!$A$2:$L$35,10,FALSE)),"",VLOOKUP(E43,'[1]2013 Sizes'!$A$2:$L$35,10,FALSE))</f>
        <v/>
      </c>
      <c r="I43" s="88"/>
      <c r="J43" s="88"/>
      <c r="K43" s="110">
        <v>42004</v>
      </c>
      <c r="L43" s="111"/>
      <c r="M43" s="112"/>
      <c r="N43" s="113"/>
      <c r="O43" s="88" t="s">
        <v>70</v>
      </c>
      <c r="P43" s="88" t="s">
        <v>81</v>
      </c>
      <c r="Q43" s="115">
        <v>42825</v>
      </c>
      <c r="R43" s="115" t="s">
        <v>4</v>
      </c>
      <c r="S43" s="114">
        <v>7</v>
      </c>
      <c r="T43" s="114">
        <v>2</v>
      </c>
      <c r="U43" s="96">
        <v>50</v>
      </c>
      <c r="V43" s="97">
        <f t="shared" si="2"/>
        <v>0</v>
      </c>
      <c r="W43" s="98">
        <f t="shared" si="3"/>
        <v>42021</v>
      </c>
      <c r="X43" s="120"/>
      <c r="Y43" s="100">
        <v>41909</v>
      </c>
      <c r="Z43" s="82"/>
      <c r="AA43" s="116"/>
      <c r="AB43" s="101" t="e">
        <f>SUM(#REF!)/4</f>
        <v>#REF!</v>
      </c>
      <c r="AC43" s="102" t="e">
        <f t="shared" si="8"/>
        <v>#REF!</v>
      </c>
      <c r="AD43" s="103">
        <v>0</v>
      </c>
      <c r="AE43" s="103">
        <v>0</v>
      </c>
      <c r="AF43" s="103">
        <v>0</v>
      </c>
      <c r="AG43" s="104">
        <v>0</v>
      </c>
      <c r="AH43" s="105">
        <v>0</v>
      </c>
    </row>
    <row r="44" spans="1:34" x14ac:dyDescent="0.25">
      <c r="A44" s="88" t="s">
        <v>64</v>
      </c>
      <c r="B44" s="88" t="s">
        <v>64</v>
      </c>
      <c r="C44" s="88" t="s">
        <v>66</v>
      </c>
      <c r="D44" s="88" t="s">
        <v>67</v>
      </c>
      <c r="E44" s="88" t="s">
        <v>119</v>
      </c>
      <c r="F44" s="90">
        <v>700000048979</v>
      </c>
      <c r="G44" s="88" t="s">
        <v>93</v>
      </c>
      <c r="H44" s="88" t="str">
        <f>IF(ISNA(VLOOKUP(E44,'[1]2013 Sizes'!$A$2:$L$35,10,FALSE)),"",VLOOKUP(E44,'[1]2013 Sizes'!$A$2:$L$35,10,FALSE))</f>
        <v/>
      </c>
      <c r="I44" s="88"/>
      <c r="J44" s="88"/>
      <c r="K44" s="123">
        <v>42004</v>
      </c>
      <c r="L44" s="118">
        <v>6043.12</v>
      </c>
      <c r="M44" s="119">
        <v>1</v>
      </c>
      <c r="N44" s="94">
        <f>(L44/M44)*0.8*12</f>
        <v>58013.952000000005</v>
      </c>
      <c r="O44" s="88" t="s">
        <v>70</v>
      </c>
      <c r="P44" s="88" t="s">
        <v>71</v>
      </c>
      <c r="Q44" s="115">
        <v>42825</v>
      </c>
      <c r="R44" s="115" t="s">
        <v>3</v>
      </c>
      <c r="S44" s="114">
        <v>27</v>
      </c>
      <c r="T44" s="114">
        <v>1</v>
      </c>
      <c r="U44" s="96">
        <v>53</v>
      </c>
      <c r="V44" s="97">
        <f t="shared" si="2"/>
        <v>4834.4960000000001</v>
      </c>
      <c r="W44" s="98">
        <f t="shared" si="3"/>
        <v>42021</v>
      </c>
      <c r="X44" s="120"/>
      <c r="Y44" s="100">
        <v>41909</v>
      </c>
      <c r="Z44" s="82"/>
      <c r="AA44" s="116"/>
      <c r="AB44" s="101" t="e">
        <f>SUM(#REF!)/4</f>
        <v>#REF!</v>
      </c>
      <c r="AC44" s="102" t="e">
        <f t="shared" si="8"/>
        <v>#REF!</v>
      </c>
      <c r="AD44" s="103">
        <v>0</v>
      </c>
      <c r="AE44" s="103">
        <v>0</v>
      </c>
      <c r="AF44" s="103">
        <v>0</v>
      </c>
      <c r="AG44" s="104">
        <v>0</v>
      </c>
      <c r="AH44" s="105">
        <v>0</v>
      </c>
    </row>
    <row r="45" spans="1:34" x14ac:dyDescent="0.25">
      <c r="A45" s="88" t="s">
        <v>64</v>
      </c>
      <c r="B45" s="88" t="s">
        <v>64</v>
      </c>
      <c r="C45" s="88" t="s">
        <v>66</v>
      </c>
      <c r="D45" s="88" t="s">
        <v>67</v>
      </c>
      <c r="E45" s="88" t="s">
        <v>120</v>
      </c>
      <c r="F45" s="90">
        <v>700000048981</v>
      </c>
      <c r="G45" s="88" t="s">
        <v>93</v>
      </c>
      <c r="H45" s="88" t="str">
        <f>IF(ISNA(VLOOKUP(E45,'[1]2013 Sizes'!$A$2:$L$35,10,FALSE)),"",VLOOKUP(E45,'[1]2013 Sizes'!$A$2:$L$35,10,FALSE))</f>
        <v/>
      </c>
      <c r="I45" s="88"/>
      <c r="J45" s="88"/>
      <c r="K45" s="123">
        <v>42004</v>
      </c>
      <c r="L45" s="118"/>
      <c r="M45" s="119"/>
      <c r="N45" s="124"/>
      <c r="O45" s="88" t="s">
        <v>70</v>
      </c>
      <c r="P45" s="88" t="s">
        <v>71</v>
      </c>
      <c r="Q45" s="115">
        <v>42825</v>
      </c>
      <c r="R45" s="115" t="s">
        <v>3</v>
      </c>
      <c r="S45" s="114">
        <v>27</v>
      </c>
      <c r="T45" s="114">
        <v>2</v>
      </c>
      <c r="U45" s="96">
        <v>53</v>
      </c>
      <c r="V45" s="97">
        <f t="shared" si="2"/>
        <v>0</v>
      </c>
      <c r="W45" s="98">
        <f t="shared" si="3"/>
        <v>42021</v>
      </c>
      <c r="X45" s="120"/>
      <c r="Y45" s="100">
        <v>41909</v>
      </c>
      <c r="Z45" s="82"/>
      <c r="AA45" s="116"/>
      <c r="AB45" s="101" t="e">
        <f>SUM(#REF!)/4</f>
        <v>#REF!</v>
      </c>
      <c r="AC45" s="102" t="e">
        <f t="shared" si="8"/>
        <v>#REF!</v>
      </c>
      <c r="AD45" s="103">
        <v>0</v>
      </c>
      <c r="AE45" s="103">
        <v>0</v>
      </c>
      <c r="AF45" s="103">
        <v>0</v>
      </c>
      <c r="AG45" s="104">
        <v>0</v>
      </c>
      <c r="AH45" s="105">
        <v>0</v>
      </c>
    </row>
    <row r="46" spans="1:34" x14ac:dyDescent="0.25">
      <c r="A46" s="88" t="s">
        <v>64</v>
      </c>
      <c r="B46" s="88" t="s">
        <v>64</v>
      </c>
      <c r="C46" s="88" t="s">
        <v>66</v>
      </c>
      <c r="D46" s="88" t="s">
        <v>79</v>
      </c>
      <c r="E46" s="106" t="s">
        <v>121</v>
      </c>
      <c r="F46" s="114">
        <v>700000329000</v>
      </c>
      <c r="G46" s="106" t="s">
        <v>93</v>
      </c>
      <c r="H46" s="88" t="str">
        <f>IF(ISNA(VLOOKUP(E46,'[1]2013 Sizes'!$A$2:$L$35,10,FALSE)),"",VLOOKUP(E46,'[1]2013 Sizes'!$A$2:$L$35,10,FALSE))</f>
        <v/>
      </c>
      <c r="I46" s="88"/>
      <c r="J46" s="88"/>
      <c r="K46" s="91">
        <v>42004</v>
      </c>
      <c r="L46" s="92">
        <v>5653.14</v>
      </c>
      <c r="M46" s="93">
        <v>1</v>
      </c>
      <c r="N46" s="94">
        <f>(L46/M46)*0.8*12</f>
        <v>54270.144000000008</v>
      </c>
      <c r="O46" s="106" t="s">
        <v>70</v>
      </c>
      <c r="P46" s="106" t="s">
        <v>81</v>
      </c>
      <c r="Q46" s="115">
        <v>42825</v>
      </c>
      <c r="R46" s="115" t="s">
        <v>3</v>
      </c>
      <c r="S46" s="114">
        <v>18</v>
      </c>
      <c r="T46" s="114">
        <v>1</v>
      </c>
      <c r="U46" s="96">
        <v>57</v>
      </c>
      <c r="V46" s="97">
        <f t="shared" si="2"/>
        <v>4522.5120000000006</v>
      </c>
      <c r="W46" s="98">
        <f t="shared" si="3"/>
        <v>42021</v>
      </c>
      <c r="X46" s="120"/>
      <c r="Y46" s="116"/>
      <c r="Z46" s="116"/>
      <c r="AA46" s="116"/>
      <c r="AB46" s="101" t="e">
        <f>SUM(#REF!)/4</f>
        <v>#REF!</v>
      </c>
      <c r="AC46" s="102" t="e">
        <f t="shared" si="8"/>
        <v>#REF!</v>
      </c>
      <c r="AD46" s="103">
        <v>0</v>
      </c>
      <c r="AE46" s="103">
        <v>0</v>
      </c>
      <c r="AF46" s="103">
        <v>0</v>
      </c>
      <c r="AG46" s="104">
        <v>0</v>
      </c>
      <c r="AH46" s="105">
        <v>0</v>
      </c>
    </row>
    <row r="47" spans="1:34" x14ac:dyDescent="0.25">
      <c r="A47" s="88" t="s">
        <v>64</v>
      </c>
      <c r="B47" s="88" t="s">
        <v>64</v>
      </c>
      <c r="C47" s="88" t="s">
        <v>66</v>
      </c>
      <c r="D47" s="88" t="s">
        <v>79</v>
      </c>
      <c r="E47" s="106" t="s">
        <v>122</v>
      </c>
      <c r="F47" s="114">
        <v>700000328991</v>
      </c>
      <c r="G47" s="106" t="s">
        <v>93</v>
      </c>
      <c r="H47" s="88" t="str">
        <f>IF(ISNA(VLOOKUP(E47,'[1]2013 Sizes'!$A$2:$L$35,10,FALSE)),"",VLOOKUP(E47,'[1]2013 Sizes'!$A$2:$L$35,10,FALSE))</f>
        <v/>
      </c>
      <c r="I47" s="88"/>
      <c r="J47" s="88"/>
      <c r="K47" s="91">
        <v>42004</v>
      </c>
      <c r="L47" s="92"/>
      <c r="M47" s="93"/>
      <c r="N47" s="94"/>
      <c r="O47" s="106" t="s">
        <v>70</v>
      </c>
      <c r="P47" s="106" t="s">
        <v>81</v>
      </c>
      <c r="Q47" s="115">
        <v>42825</v>
      </c>
      <c r="R47" s="115" t="s">
        <v>3</v>
      </c>
      <c r="S47" s="114">
        <v>18</v>
      </c>
      <c r="T47" s="114">
        <v>2</v>
      </c>
      <c r="U47" s="96">
        <v>57</v>
      </c>
      <c r="V47" s="97">
        <f t="shared" si="2"/>
        <v>0</v>
      </c>
      <c r="W47" s="98">
        <f t="shared" si="3"/>
        <v>42021</v>
      </c>
      <c r="X47" s="120"/>
      <c r="Y47" s="116"/>
      <c r="Z47" s="116"/>
      <c r="AA47" s="116"/>
      <c r="AB47" s="101" t="e">
        <f>SUM(#REF!)/4</f>
        <v>#REF!</v>
      </c>
      <c r="AC47" s="102" t="e">
        <f t="shared" si="8"/>
        <v>#REF!</v>
      </c>
      <c r="AD47" s="103">
        <v>0</v>
      </c>
      <c r="AE47" s="103">
        <v>0</v>
      </c>
      <c r="AF47" s="103">
        <v>0</v>
      </c>
      <c r="AG47" s="104">
        <v>0</v>
      </c>
      <c r="AH47" s="105">
        <v>0</v>
      </c>
    </row>
    <row r="48" spans="1:34" hidden="1" x14ac:dyDescent="0.25">
      <c r="A48" s="125" t="s">
        <v>65</v>
      </c>
      <c r="B48" s="125" t="s">
        <v>65</v>
      </c>
      <c r="C48" s="125" t="s">
        <v>66</v>
      </c>
      <c r="D48" s="126" t="s">
        <v>67</v>
      </c>
      <c r="E48" s="126" t="s">
        <v>123</v>
      </c>
      <c r="F48" s="127">
        <v>700000729004</v>
      </c>
      <c r="G48" s="126" t="s">
        <v>124</v>
      </c>
      <c r="H48" s="88" t="str">
        <f>IF(ISNA(VLOOKUP(E48,'[1]2013 Sizes'!$A$2:$L$35,10,FALSE)),"",VLOOKUP(E48,'[1]2013 Sizes'!$A$2:$L$35,10,FALSE))</f>
        <v/>
      </c>
      <c r="I48" s="88"/>
      <c r="J48" s="88"/>
      <c r="K48" s="91">
        <v>42216</v>
      </c>
      <c r="L48" s="92">
        <v>13446.76</v>
      </c>
      <c r="M48" s="93">
        <v>1</v>
      </c>
      <c r="N48" s="94">
        <f>(L48/M48)*0.8*5</f>
        <v>53787.040000000008</v>
      </c>
      <c r="O48" s="125" t="s">
        <v>70</v>
      </c>
      <c r="P48" s="106" t="s">
        <v>71</v>
      </c>
      <c r="Q48" s="115">
        <v>43465</v>
      </c>
      <c r="R48" s="115"/>
      <c r="S48" s="114"/>
      <c r="T48" s="114"/>
      <c r="U48" s="128"/>
      <c r="V48" s="97">
        <f t="shared" si="2"/>
        <v>4482.253333333334</v>
      </c>
      <c r="W48" s="129"/>
      <c r="X48" s="130"/>
      <c r="Y48" s="100">
        <v>41909</v>
      </c>
      <c r="Z48" s="82"/>
      <c r="AA48" s="116"/>
      <c r="AB48" s="101">
        <v>0</v>
      </c>
      <c r="AC48" s="102">
        <f t="shared" si="8"/>
        <v>0</v>
      </c>
      <c r="AD48" s="103">
        <v>0</v>
      </c>
      <c r="AE48" s="103">
        <v>0</v>
      </c>
      <c r="AF48" s="103">
        <v>0</v>
      </c>
      <c r="AG48" s="104">
        <v>0</v>
      </c>
      <c r="AH48" s="105">
        <f t="shared" ref="AH48:AH111" si="11">SUM(AC48:AG48)</f>
        <v>0</v>
      </c>
    </row>
    <row r="49" spans="1:34" hidden="1" x14ac:dyDescent="0.25">
      <c r="A49" s="125" t="s">
        <v>65</v>
      </c>
      <c r="B49" s="125" t="s">
        <v>65</v>
      </c>
      <c r="C49" s="125" t="s">
        <v>66</v>
      </c>
      <c r="D49" s="126" t="s">
        <v>67</v>
      </c>
      <c r="E49" s="126" t="s">
        <v>125</v>
      </c>
      <c r="F49" s="127">
        <v>700000729016</v>
      </c>
      <c r="G49" s="126" t="s">
        <v>124</v>
      </c>
      <c r="H49" s="88" t="str">
        <f>IF(ISNA(VLOOKUP(E49,'[1]2013 Sizes'!$A$2:$L$35,10,FALSE)),"",VLOOKUP(E49,'[1]2013 Sizes'!$A$2:$L$35,10,FALSE))</f>
        <v/>
      </c>
      <c r="I49" s="88"/>
      <c r="J49" s="88"/>
      <c r="K49" s="91">
        <v>42216</v>
      </c>
      <c r="L49" s="92"/>
      <c r="M49" s="93"/>
      <c r="N49" s="94"/>
      <c r="O49" s="125" t="s">
        <v>70</v>
      </c>
      <c r="P49" s="106" t="s">
        <v>71</v>
      </c>
      <c r="Q49" s="115">
        <v>43465</v>
      </c>
      <c r="R49" s="115"/>
      <c r="S49" s="114"/>
      <c r="T49" s="114"/>
      <c r="U49" s="128"/>
      <c r="V49" s="97">
        <f t="shared" si="2"/>
        <v>0</v>
      </c>
      <c r="W49" s="129"/>
      <c r="X49" s="130"/>
      <c r="Y49" s="100">
        <v>41909</v>
      </c>
      <c r="Z49" s="82"/>
      <c r="AA49" s="116"/>
      <c r="AB49" s="101">
        <v>0</v>
      </c>
      <c r="AC49" s="102">
        <f t="shared" si="8"/>
        <v>0</v>
      </c>
      <c r="AD49" s="103">
        <v>0</v>
      </c>
      <c r="AE49" s="103">
        <v>0</v>
      </c>
      <c r="AF49" s="103">
        <v>0</v>
      </c>
      <c r="AG49" s="104">
        <v>0</v>
      </c>
      <c r="AH49" s="105">
        <f t="shared" si="11"/>
        <v>0</v>
      </c>
    </row>
    <row r="50" spans="1:34" hidden="1" x14ac:dyDescent="0.25">
      <c r="A50" s="88" t="s">
        <v>65</v>
      </c>
      <c r="B50" s="88" t="s">
        <v>65</v>
      </c>
      <c r="C50" s="88" t="s">
        <v>5</v>
      </c>
      <c r="D50" s="106" t="s">
        <v>126</v>
      </c>
      <c r="E50" s="106" t="s">
        <v>127</v>
      </c>
      <c r="F50" s="114">
        <v>200000187294</v>
      </c>
      <c r="G50" s="88" t="s">
        <v>69</v>
      </c>
      <c r="H50" s="88" t="str">
        <f>IF(ISNA(VLOOKUP(E50,'[1]2013 Sizes'!$A$2:$L$35,10,FALSE)),"",VLOOKUP(E50,'[1]2013 Sizes'!$A$2:$L$35,10,FALSE))</f>
        <v/>
      </c>
      <c r="I50" s="88"/>
      <c r="J50" s="88"/>
      <c r="K50" s="91">
        <v>42004</v>
      </c>
      <c r="L50" s="92">
        <v>5490.48</v>
      </c>
      <c r="M50" s="93">
        <v>1</v>
      </c>
      <c r="N50" s="94">
        <f>(L50/M50)*0.8*12</f>
        <v>52708.608</v>
      </c>
      <c r="O50" s="106" t="s">
        <v>128</v>
      </c>
      <c r="P50" s="106"/>
      <c r="Q50" s="95">
        <v>42825</v>
      </c>
      <c r="R50" s="95"/>
      <c r="S50" s="90"/>
      <c r="T50" s="90"/>
      <c r="U50" s="90"/>
      <c r="V50" s="97">
        <f t="shared" si="2"/>
        <v>4392.384</v>
      </c>
      <c r="W50" s="131"/>
      <c r="X50" s="132"/>
      <c r="Y50" s="132"/>
      <c r="Z50" s="132"/>
      <c r="AA50" s="116"/>
      <c r="AB50" s="101">
        <v>0</v>
      </c>
      <c r="AC50" s="102">
        <f t="shared" si="8"/>
        <v>0</v>
      </c>
      <c r="AD50" s="103">
        <v>0</v>
      </c>
      <c r="AE50" s="103">
        <v>0</v>
      </c>
      <c r="AF50" s="103">
        <v>0</v>
      </c>
      <c r="AG50" s="104">
        <v>0</v>
      </c>
      <c r="AH50" s="105">
        <f t="shared" si="11"/>
        <v>0</v>
      </c>
    </row>
    <row r="51" spans="1:34" hidden="1" x14ac:dyDescent="0.25">
      <c r="A51" s="88" t="s">
        <v>65</v>
      </c>
      <c r="B51" s="88" t="s">
        <v>65</v>
      </c>
      <c r="C51" s="88" t="s">
        <v>5</v>
      </c>
      <c r="D51" s="106" t="s">
        <v>126</v>
      </c>
      <c r="E51" s="106" t="s">
        <v>129</v>
      </c>
      <c r="F51" s="114">
        <v>200000187309</v>
      </c>
      <c r="G51" s="88" t="s">
        <v>69</v>
      </c>
      <c r="H51" s="88" t="str">
        <f>IF(ISNA(VLOOKUP(E51,'[1]2013 Sizes'!$A$2:$L$35,10,FALSE)),"",VLOOKUP(E51,'[1]2013 Sizes'!$A$2:$L$35,10,FALSE))</f>
        <v/>
      </c>
      <c r="I51" s="88"/>
      <c r="J51" s="88"/>
      <c r="K51" s="91">
        <v>42004</v>
      </c>
      <c r="L51" s="92"/>
      <c r="M51" s="93"/>
      <c r="N51" s="94"/>
      <c r="O51" s="106" t="s">
        <v>128</v>
      </c>
      <c r="P51" s="106"/>
      <c r="Q51" s="95">
        <v>42825</v>
      </c>
      <c r="R51" s="95"/>
      <c r="S51" s="90"/>
      <c r="T51" s="90"/>
      <c r="U51" s="90"/>
      <c r="V51" s="97">
        <f t="shared" si="2"/>
        <v>0</v>
      </c>
      <c r="W51" s="131"/>
      <c r="X51" s="132"/>
      <c r="Y51" s="132"/>
      <c r="Z51" s="132"/>
      <c r="AA51" s="116"/>
      <c r="AB51" s="101">
        <v>0</v>
      </c>
      <c r="AC51" s="102">
        <f t="shared" si="8"/>
        <v>0</v>
      </c>
      <c r="AD51" s="103">
        <v>0</v>
      </c>
      <c r="AE51" s="103">
        <v>0</v>
      </c>
      <c r="AF51" s="103">
        <v>0</v>
      </c>
      <c r="AG51" s="104">
        <v>0</v>
      </c>
      <c r="AH51" s="105">
        <f t="shared" si="11"/>
        <v>0</v>
      </c>
    </row>
    <row r="52" spans="1:34" hidden="1" x14ac:dyDescent="0.25">
      <c r="A52" s="133" t="s">
        <v>65</v>
      </c>
      <c r="B52" s="133" t="s">
        <v>65</v>
      </c>
      <c r="C52" s="133" t="s">
        <v>66</v>
      </c>
      <c r="D52" s="133" t="s">
        <v>130</v>
      </c>
      <c r="E52" s="133" t="s">
        <v>131</v>
      </c>
      <c r="F52" s="134">
        <v>3086762</v>
      </c>
      <c r="G52" s="133" t="s">
        <v>132</v>
      </c>
      <c r="H52" s="88" t="str">
        <f>IF(ISNA(VLOOKUP(E52,'[1]2013 Sizes'!$A$2:$L$35,10,FALSE)),"",VLOOKUP(E52,'[1]2013 Sizes'!$A$2:$L$35,10,FALSE))</f>
        <v/>
      </c>
      <c r="I52" s="88"/>
      <c r="J52" s="88"/>
      <c r="K52" s="135">
        <v>41943</v>
      </c>
      <c r="L52" s="92">
        <v>1347</v>
      </c>
      <c r="M52" s="93">
        <v>1</v>
      </c>
      <c r="N52" s="136"/>
      <c r="O52" s="88" t="s">
        <v>70</v>
      </c>
      <c r="P52" s="133" t="s">
        <v>133</v>
      </c>
      <c r="Q52" s="133"/>
      <c r="R52" s="133"/>
      <c r="S52" s="137"/>
      <c r="T52" s="137"/>
      <c r="U52" s="137"/>
      <c r="V52" s="97">
        <f t="shared" si="2"/>
        <v>0</v>
      </c>
      <c r="W52" s="131"/>
      <c r="X52" s="132"/>
      <c r="Y52" s="132"/>
      <c r="Z52" s="132"/>
      <c r="AA52" s="116"/>
      <c r="AB52" s="101">
        <v>0</v>
      </c>
      <c r="AC52" s="102">
        <f t="shared" si="8"/>
        <v>0</v>
      </c>
      <c r="AD52" s="103">
        <v>0</v>
      </c>
      <c r="AE52" s="103">
        <v>0</v>
      </c>
      <c r="AF52" s="103">
        <v>0</v>
      </c>
      <c r="AG52" s="104">
        <v>0</v>
      </c>
      <c r="AH52" s="105">
        <f t="shared" si="11"/>
        <v>0</v>
      </c>
    </row>
    <row r="53" spans="1:34" hidden="1" x14ac:dyDescent="0.25">
      <c r="A53" s="133" t="s">
        <v>65</v>
      </c>
      <c r="B53" s="133" t="s">
        <v>65</v>
      </c>
      <c r="C53" s="133" t="s">
        <v>66</v>
      </c>
      <c r="D53" s="133" t="s">
        <v>130</v>
      </c>
      <c r="E53" s="133" t="s">
        <v>134</v>
      </c>
      <c r="F53" s="134">
        <v>3086763</v>
      </c>
      <c r="G53" s="133" t="s">
        <v>132</v>
      </c>
      <c r="H53" s="88" t="str">
        <f>IF(ISNA(VLOOKUP(E53,'[1]2013 Sizes'!$A$2:$L$35,10,FALSE)),"",VLOOKUP(E53,'[1]2013 Sizes'!$A$2:$L$35,10,FALSE))</f>
        <v/>
      </c>
      <c r="I53" s="88"/>
      <c r="J53" s="88"/>
      <c r="K53" s="135">
        <v>41943</v>
      </c>
      <c r="L53" s="136"/>
      <c r="M53" s="136"/>
      <c r="N53" s="136"/>
      <c r="O53" s="88" t="s">
        <v>70</v>
      </c>
      <c r="P53" s="133" t="s">
        <v>133</v>
      </c>
      <c r="Q53" s="133"/>
      <c r="R53" s="133"/>
      <c r="S53" s="137"/>
      <c r="T53" s="137"/>
      <c r="U53" s="137"/>
      <c r="V53" s="97">
        <f t="shared" si="2"/>
        <v>0</v>
      </c>
      <c r="W53" s="131"/>
      <c r="X53" s="132"/>
      <c r="Y53" s="132"/>
      <c r="Z53" s="132"/>
      <c r="AA53" s="116"/>
      <c r="AB53" s="101">
        <v>0</v>
      </c>
      <c r="AC53" s="102">
        <f t="shared" si="8"/>
        <v>0</v>
      </c>
      <c r="AD53" s="103">
        <v>0</v>
      </c>
      <c r="AE53" s="103">
        <v>0</v>
      </c>
      <c r="AF53" s="103">
        <v>0</v>
      </c>
      <c r="AG53" s="104">
        <v>0</v>
      </c>
      <c r="AH53" s="105">
        <f t="shared" si="11"/>
        <v>0</v>
      </c>
    </row>
    <row r="54" spans="1:34" hidden="1" x14ac:dyDescent="0.25">
      <c r="A54" s="138" t="s">
        <v>65</v>
      </c>
      <c r="B54" s="138" t="s">
        <v>65</v>
      </c>
      <c r="C54" s="138" t="s">
        <v>5</v>
      </c>
      <c r="D54" s="138" t="s">
        <v>135</v>
      </c>
      <c r="E54" s="138" t="s">
        <v>136</v>
      </c>
      <c r="F54" s="139">
        <v>20007947</v>
      </c>
      <c r="G54" s="138" t="s">
        <v>137</v>
      </c>
      <c r="H54" s="88" t="str">
        <f>IF(ISNA(VLOOKUP(E54,'[1]2013 Sizes'!$A$2:$L$35,10,FALSE)),"",VLOOKUP(E54,'[1]2013 Sizes'!$A$2:$L$35,10,FALSE))</f>
        <v/>
      </c>
      <c r="I54" s="88"/>
      <c r="J54" s="88"/>
      <c r="K54" s="140">
        <v>41759</v>
      </c>
      <c r="L54" s="141">
        <v>3973.12</v>
      </c>
      <c r="M54" s="142">
        <v>1</v>
      </c>
      <c r="N54" s="143"/>
      <c r="O54" s="138" t="s">
        <v>128</v>
      </c>
      <c r="P54" s="138"/>
      <c r="Q54" s="144">
        <v>41740</v>
      </c>
      <c r="R54" s="144"/>
      <c r="S54" s="139"/>
      <c r="T54" s="139"/>
      <c r="U54" s="139"/>
      <c r="V54" s="97">
        <f t="shared" si="2"/>
        <v>0</v>
      </c>
      <c r="W54" s="131"/>
      <c r="X54" s="132"/>
      <c r="Y54" s="132"/>
      <c r="Z54" s="132"/>
      <c r="AA54" s="116"/>
      <c r="AB54" s="101">
        <v>0</v>
      </c>
      <c r="AC54" s="102">
        <f t="shared" si="8"/>
        <v>0</v>
      </c>
      <c r="AD54" s="103">
        <v>0</v>
      </c>
      <c r="AE54" s="103">
        <v>0</v>
      </c>
      <c r="AF54" s="103">
        <v>0</v>
      </c>
      <c r="AG54" s="104">
        <v>0</v>
      </c>
      <c r="AH54" s="105">
        <f t="shared" si="11"/>
        <v>0</v>
      </c>
    </row>
    <row r="55" spans="1:34" hidden="1" x14ac:dyDescent="0.25">
      <c r="A55" s="138" t="s">
        <v>65</v>
      </c>
      <c r="B55" s="138" t="s">
        <v>65</v>
      </c>
      <c r="C55" s="138" t="s">
        <v>5</v>
      </c>
      <c r="D55" s="138" t="s">
        <v>135</v>
      </c>
      <c r="E55" s="138" t="s">
        <v>138</v>
      </c>
      <c r="F55" s="139">
        <v>20005889</v>
      </c>
      <c r="G55" s="138" t="s">
        <v>137</v>
      </c>
      <c r="H55" s="88" t="str">
        <f>IF(ISNA(VLOOKUP(E55,'[1]2013 Sizes'!$A$2:$L$35,10,FALSE)),"",VLOOKUP(E55,'[1]2013 Sizes'!$A$2:$L$35,10,FALSE))</f>
        <v/>
      </c>
      <c r="I55" s="88"/>
      <c r="J55" s="88"/>
      <c r="K55" s="140">
        <v>41759</v>
      </c>
      <c r="L55" s="141"/>
      <c r="M55" s="142"/>
      <c r="N55" s="143"/>
      <c r="O55" s="138" t="s">
        <v>128</v>
      </c>
      <c r="P55" s="138"/>
      <c r="Q55" s="144">
        <v>41741</v>
      </c>
      <c r="R55" s="144"/>
      <c r="S55" s="139"/>
      <c r="T55" s="139"/>
      <c r="U55" s="139"/>
      <c r="V55" s="97">
        <f t="shared" si="2"/>
        <v>0</v>
      </c>
      <c r="W55" s="131"/>
      <c r="X55" s="132"/>
      <c r="Y55" s="132"/>
      <c r="Z55" s="132"/>
      <c r="AA55" s="116"/>
      <c r="AB55" s="101">
        <v>0</v>
      </c>
      <c r="AC55" s="102">
        <f t="shared" si="8"/>
        <v>0</v>
      </c>
      <c r="AD55" s="103">
        <v>0</v>
      </c>
      <c r="AE55" s="103">
        <v>0</v>
      </c>
      <c r="AF55" s="103">
        <v>0</v>
      </c>
      <c r="AG55" s="104">
        <v>0</v>
      </c>
      <c r="AH55" s="105">
        <f t="shared" si="11"/>
        <v>0</v>
      </c>
    </row>
    <row r="56" spans="1:34" hidden="1" x14ac:dyDescent="0.25">
      <c r="A56" s="138" t="s">
        <v>65</v>
      </c>
      <c r="B56" s="138" t="s">
        <v>65</v>
      </c>
      <c r="C56" s="138" t="s">
        <v>5</v>
      </c>
      <c r="D56" s="138" t="s">
        <v>135</v>
      </c>
      <c r="E56" s="138" t="s">
        <v>139</v>
      </c>
      <c r="F56" s="139">
        <v>20008796</v>
      </c>
      <c r="G56" s="138" t="s">
        <v>137</v>
      </c>
      <c r="H56" s="88" t="str">
        <f>IF(ISNA(VLOOKUP(E56,'[1]2013 Sizes'!$A$2:$L$35,10,FALSE)),"",VLOOKUP(E56,'[1]2013 Sizes'!$A$2:$L$35,10,FALSE))</f>
        <v/>
      </c>
      <c r="I56" s="88"/>
      <c r="J56" s="88"/>
      <c r="K56" s="140">
        <v>41759</v>
      </c>
      <c r="L56" s="141">
        <v>3973.12</v>
      </c>
      <c r="M56" s="142">
        <v>1</v>
      </c>
      <c r="N56" s="143"/>
      <c r="O56" s="138" t="s">
        <v>128</v>
      </c>
      <c r="P56" s="138"/>
      <c r="Q56" s="144">
        <v>41742</v>
      </c>
      <c r="R56" s="144"/>
      <c r="S56" s="139"/>
      <c r="T56" s="139"/>
      <c r="U56" s="139"/>
      <c r="V56" s="97">
        <f t="shared" si="2"/>
        <v>0</v>
      </c>
      <c r="W56" s="131"/>
      <c r="X56" s="132"/>
      <c r="Y56" s="132"/>
      <c r="Z56" s="132"/>
      <c r="AA56" s="116"/>
      <c r="AB56" s="101">
        <v>0</v>
      </c>
      <c r="AC56" s="102">
        <f t="shared" si="8"/>
        <v>0</v>
      </c>
      <c r="AD56" s="103">
        <v>0</v>
      </c>
      <c r="AE56" s="103">
        <v>0</v>
      </c>
      <c r="AF56" s="103">
        <v>0</v>
      </c>
      <c r="AG56" s="104">
        <v>0</v>
      </c>
      <c r="AH56" s="105">
        <f t="shared" si="11"/>
        <v>0</v>
      </c>
    </row>
    <row r="57" spans="1:34" hidden="1" x14ac:dyDescent="0.25">
      <c r="A57" s="138" t="s">
        <v>65</v>
      </c>
      <c r="B57" s="138" t="s">
        <v>65</v>
      </c>
      <c r="C57" s="138" t="s">
        <v>5</v>
      </c>
      <c r="D57" s="138" t="s">
        <v>135</v>
      </c>
      <c r="E57" s="138" t="s">
        <v>140</v>
      </c>
      <c r="F57" s="139">
        <v>20008793</v>
      </c>
      <c r="G57" s="138" t="s">
        <v>137</v>
      </c>
      <c r="H57" s="88" t="str">
        <f>IF(ISNA(VLOOKUP(E57,'[1]2013 Sizes'!$A$2:$L$35,10,FALSE)),"",VLOOKUP(E57,'[1]2013 Sizes'!$A$2:$L$35,10,FALSE))</f>
        <v/>
      </c>
      <c r="I57" s="88"/>
      <c r="J57" s="88"/>
      <c r="K57" s="140">
        <v>41759</v>
      </c>
      <c r="L57" s="141"/>
      <c r="M57" s="142"/>
      <c r="N57" s="143"/>
      <c r="O57" s="138" t="s">
        <v>128</v>
      </c>
      <c r="P57" s="138"/>
      <c r="Q57" s="144">
        <v>41743</v>
      </c>
      <c r="R57" s="144"/>
      <c r="S57" s="139"/>
      <c r="T57" s="139"/>
      <c r="U57" s="139"/>
      <c r="V57" s="97">
        <f t="shared" si="2"/>
        <v>0</v>
      </c>
      <c r="W57" s="131"/>
      <c r="X57" s="132"/>
      <c r="Y57" s="132"/>
      <c r="Z57" s="132"/>
      <c r="AA57" s="116"/>
      <c r="AB57" s="101">
        <v>0</v>
      </c>
      <c r="AC57" s="102">
        <f t="shared" si="8"/>
        <v>0</v>
      </c>
      <c r="AD57" s="103">
        <v>0</v>
      </c>
      <c r="AE57" s="103">
        <v>0</v>
      </c>
      <c r="AF57" s="103">
        <v>0</v>
      </c>
      <c r="AG57" s="104">
        <v>0</v>
      </c>
      <c r="AH57" s="105">
        <f t="shared" si="11"/>
        <v>0</v>
      </c>
    </row>
    <row r="58" spans="1:34" hidden="1" x14ac:dyDescent="0.25">
      <c r="A58" s="106" t="s">
        <v>65</v>
      </c>
      <c r="B58" s="106" t="s">
        <v>65</v>
      </c>
      <c r="C58" s="106" t="s">
        <v>7</v>
      </c>
      <c r="D58" s="109" t="s">
        <v>141</v>
      </c>
      <c r="E58" s="109" t="s">
        <v>142</v>
      </c>
      <c r="F58" s="145">
        <v>700000713598</v>
      </c>
      <c r="G58" s="88" t="s">
        <v>143</v>
      </c>
      <c r="H58" s="88" t="str">
        <f>IF(ISNA(VLOOKUP(E58,'[1]2013 Sizes'!$A$2:$L$35,10,FALSE)),"",VLOOKUP(E58,'[1]2013 Sizes'!$A$2:$L$35,10,FALSE))</f>
        <v/>
      </c>
      <c r="I58" s="88"/>
      <c r="J58" s="88"/>
      <c r="K58" s="91">
        <v>42277</v>
      </c>
      <c r="L58" s="92">
        <v>2383.44</v>
      </c>
      <c r="M58" s="93">
        <v>1</v>
      </c>
      <c r="N58" s="94">
        <f>(L58/M58)*0.8*2</f>
        <v>3813.5040000000004</v>
      </c>
      <c r="O58" s="106" t="s">
        <v>144</v>
      </c>
      <c r="P58" s="109"/>
      <c r="Q58" s="95">
        <v>42348</v>
      </c>
      <c r="R58" s="95"/>
      <c r="S58" s="90"/>
      <c r="T58" s="90"/>
      <c r="U58" s="90"/>
      <c r="V58" s="97">
        <f t="shared" si="2"/>
        <v>317.79200000000003</v>
      </c>
      <c r="W58" s="131"/>
      <c r="X58" s="132"/>
      <c r="Y58" s="132"/>
      <c r="Z58" s="132"/>
      <c r="AA58" s="116"/>
      <c r="AB58" s="101">
        <v>0</v>
      </c>
      <c r="AC58" s="102">
        <f t="shared" si="8"/>
        <v>0</v>
      </c>
      <c r="AD58" s="103">
        <v>0</v>
      </c>
      <c r="AE58" s="103">
        <v>0</v>
      </c>
      <c r="AF58" s="103">
        <v>0</v>
      </c>
      <c r="AG58" s="104">
        <v>0</v>
      </c>
      <c r="AH58" s="105">
        <f t="shared" si="11"/>
        <v>0</v>
      </c>
    </row>
    <row r="59" spans="1:34" hidden="1" x14ac:dyDescent="0.25">
      <c r="A59" s="106" t="s">
        <v>65</v>
      </c>
      <c r="B59" s="106" t="s">
        <v>65</v>
      </c>
      <c r="C59" s="106" t="s">
        <v>7</v>
      </c>
      <c r="D59" s="109" t="s">
        <v>141</v>
      </c>
      <c r="E59" s="109" t="s">
        <v>145</v>
      </c>
      <c r="F59" s="145">
        <v>700000714528</v>
      </c>
      <c r="G59" s="88" t="s">
        <v>143</v>
      </c>
      <c r="H59" s="88" t="str">
        <f>IF(ISNA(VLOOKUP(E59,'[1]2013 Sizes'!$A$2:$L$35,10,FALSE)),"",VLOOKUP(E59,'[1]2013 Sizes'!$A$2:$L$35,10,FALSE))</f>
        <v/>
      </c>
      <c r="I59" s="88"/>
      <c r="J59" s="88"/>
      <c r="K59" s="91">
        <v>42277</v>
      </c>
      <c r="L59" s="92"/>
      <c r="M59" s="93"/>
      <c r="N59" s="94"/>
      <c r="O59" s="106" t="s">
        <v>144</v>
      </c>
      <c r="P59" s="109"/>
      <c r="Q59" s="95">
        <v>42348</v>
      </c>
      <c r="R59" s="95"/>
      <c r="S59" s="90"/>
      <c r="T59" s="90"/>
      <c r="U59" s="90"/>
      <c r="V59" s="97">
        <f t="shared" si="2"/>
        <v>0</v>
      </c>
      <c r="W59" s="131"/>
      <c r="X59" s="132"/>
      <c r="Y59" s="132"/>
      <c r="Z59" s="132"/>
      <c r="AA59" s="116"/>
      <c r="AB59" s="101">
        <v>0</v>
      </c>
      <c r="AC59" s="102">
        <f t="shared" si="8"/>
        <v>0</v>
      </c>
      <c r="AD59" s="103">
        <v>0</v>
      </c>
      <c r="AE59" s="103">
        <v>0</v>
      </c>
      <c r="AF59" s="103">
        <v>0</v>
      </c>
      <c r="AG59" s="104">
        <v>0</v>
      </c>
      <c r="AH59" s="105">
        <f t="shared" si="11"/>
        <v>0</v>
      </c>
    </row>
    <row r="60" spans="1:34" hidden="1" x14ac:dyDescent="0.25">
      <c r="A60" s="106" t="s">
        <v>65</v>
      </c>
      <c r="B60" s="106" t="s">
        <v>65</v>
      </c>
      <c r="C60" s="106" t="s">
        <v>7</v>
      </c>
      <c r="D60" s="109" t="s">
        <v>141</v>
      </c>
      <c r="E60" s="109" t="s">
        <v>146</v>
      </c>
      <c r="F60" s="145">
        <v>700000713603</v>
      </c>
      <c r="G60" s="88" t="s">
        <v>143</v>
      </c>
      <c r="H60" s="88" t="str">
        <f>IF(ISNA(VLOOKUP(E60,'[1]2013 Sizes'!$A$2:$L$35,10,FALSE)),"",VLOOKUP(E60,'[1]2013 Sizes'!$A$2:$L$35,10,FALSE))</f>
        <v/>
      </c>
      <c r="I60" s="88"/>
      <c r="J60" s="88"/>
      <c r="K60" s="91">
        <v>42277</v>
      </c>
      <c r="L60" s="92">
        <v>1903.66</v>
      </c>
      <c r="M60" s="93">
        <v>1</v>
      </c>
      <c r="N60" s="94">
        <f>(L60/M60)*0.8*2</f>
        <v>3045.8560000000002</v>
      </c>
      <c r="O60" s="106" t="s">
        <v>144</v>
      </c>
      <c r="P60" s="109"/>
      <c r="Q60" s="95">
        <v>42348</v>
      </c>
      <c r="R60" s="95"/>
      <c r="S60" s="90"/>
      <c r="T60" s="90"/>
      <c r="U60" s="90"/>
      <c r="V60" s="97">
        <f t="shared" si="2"/>
        <v>253.82133333333334</v>
      </c>
      <c r="W60" s="131"/>
      <c r="X60" s="132"/>
      <c r="Y60" s="132"/>
      <c r="Z60" s="132"/>
      <c r="AA60" s="116"/>
      <c r="AB60" s="101">
        <v>0</v>
      </c>
      <c r="AC60" s="102">
        <f t="shared" si="8"/>
        <v>0</v>
      </c>
      <c r="AD60" s="103">
        <v>0</v>
      </c>
      <c r="AE60" s="103">
        <v>0</v>
      </c>
      <c r="AF60" s="103">
        <v>0</v>
      </c>
      <c r="AG60" s="104">
        <v>0</v>
      </c>
      <c r="AH60" s="105">
        <f t="shared" si="11"/>
        <v>0</v>
      </c>
    </row>
    <row r="61" spans="1:34" hidden="1" x14ac:dyDescent="0.25">
      <c r="A61" s="106" t="s">
        <v>65</v>
      </c>
      <c r="B61" s="106" t="s">
        <v>65</v>
      </c>
      <c r="C61" s="106" t="s">
        <v>7</v>
      </c>
      <c r="D61" s="109" t="s">
        <v>141</v>
      </c>
      <c r="E61" s="109" t="s">
        <v>147</v>
      </c>
      <c r="F61" s="145">
        <v>700000714516</v>
      </c>
      <c r="G61" s="88" t="s">
        <v>143</v>
      </c>
      <c r="H61" s="88" t="str">
        <f>IF(ISNA(VLOOKUP(E61,'[1]2013 Sizes'!$A$2:$L$35,10,FALSE)),"",VLOOKUP(E61,'[1]2013 Sizes'!$A$2:$L$35,10,FALSE))</f>
        <v/>
      </c>
      <c r="I61" s="88"/>
      <c r="J61" s="88"/>
      <c r="K61" s="91">
        <v>42277</v>
      </c>
      <c r="L61" s="92"/>
      <c r="M61" s="93"/>
      <c r="N61" s="94"/>
      <c r="O61" s="106" t="s">
        <v>144</v>
      </c>
      <c r="P61" s="109"/>
      <c r="Q61" s="95">
        <v>42348</v>
      </c>
      <c r="R61" s="95"/>
      <c r="S61" s="90"/>
      <c r="T61" s="90"/>
      <c r="U61" s="90"/>
      <c r="V61" s="97">
        <f t="shared" si="2"/>
        <v>0</v>
      </c>
      <c r="W61" s="131"/>
      <c r="X61" s="132"/>
      <c r="Y61" s="132"/>
      <c r="Z61" s="132"/>
      <c r="AA61" s="116"/>
      <c r="AB61" s="101">
        <v>0</v>
      </c>
      <c r="AC61" s="102">
        <f t="shared" si="8"/>
        <v>0</v>
      </c>
      <c r="AD61" s="103">
        <v>0</v>
      </c>
      <c r="AE61" s="103">
        <v>0</v>
      </c>
      <c r="AF61" s="103">
        <v>0</v>
      </c>
      <c r="AG61" s="104">
        <v>0</v>
      </c>
      <c r="AH61" s="105">
        <f t="shared" si="11"/>
        <v>0</v>
      </c>
    </row>
    <row r="62" spans="1:34" hidden="1" x14ac:dyDescent="0.25">
      <c r="A62" s="88" t="s">
        <v>65</v>
      </c>
      <c r="B62" s="88" t="s">
        <v>65</v>
      </c>
      <c r="C62" s="88" t="s">
        <v>5</v>
      </c>
      <c r="D62" s="88" t="s">
        <v>148</v>
      </c>
      <c r="E62" s="88" t="s">
        <v>149</v>
      </c>
      <c r="F62" s="146">
        <v>200000002054</v>
      </c>
      <c r="G62" s="88" t="s">
        <v>69</v>
      </c>
      <c r="H62" s="88" t="str">
        <f>IF(ISNA(VLOOKUP(E62,'[1]2013 Sizes'!$A$2:$L$35,10,FALSE)),"",VLOOKUP(E62,'[1]2013 Sizes'!$A$2:$L$35,10,FALSE))</f>
        <v/>
      </c>
      <c r="I62" s="88"/>
      <c r="J62" s="88"/>
      <c r="K62" s="91">
        <v>42004</v>
      </c>
      <c r="L62" s="92">
        <v>4122.5200000000004</v>
      </c>
      <c r="M62" s="93">
        <v>1</v>
      </c>
      <c r="N62" s="94">
        <f>(L62/M62)*0.8*12</f>
        <v>39576.19200000001</v>
      </c>
      <c r="O62" s="88" t="s">
        <v>150</v>
      </c>
      <c r="P62" s="88"/>
      <c r="Q62" s="95">
        <v>42825</v>
      </c>
      <c r="R62" s="95"/>
      <c r="S62" s="90"/>
      <c r="T62" s="90"/>
      <c r="U62" s="90"/>
      <c r="V62" s="97">
        <f t="shared" si="2"/>
        <v>3298.016000000001</v>
      </c>
      <c r="W62" s="131"/>
      <c r="X62" s="132"/>
      <c r="Y62" s="132"/>
      <c r="Z62" s="132"/>
      <c r="AA62" s="116"/>
      <c r="AB62" s="101">
        <v>0</v>
      </c>
      <c r="AC62" s="102">
        <f t="shared" si="8"/>
        <v>0</v>
      </c>
      <c r="AD62" s="103">
        <v>0</v>
      </c>
      <c r="AE62" s="103">
        <v>0</v>
      </c>
      <c r="AF62" s="103">
        <v>0</v>
      </c>
      <c r="AG62" s="104">
        <v>0</v>
      </c>
      <c r="AH62" s="105">
        <f t="shared" si="11"/>
        <v>0</v>
      </c>
    </row>
    <row r="63" spans="1:34" hidden="1" x14ac:dyDescent="0.25">
      <c r="A63" s="88" t="s">
        <v>65</v>
      </c>
      <c r="B63" s="88" t="s">
        <v>65</v>
      </c>
      <c r="C63" s="88" t="s">
        <v>5</v>
      </c>
      <c r="D63" s="88" t="s">
        <v>148</v>
      </c>
      <c r="E63" s="88" t="s">
        <v>151</v>
      </c>
      <c r="F63" s="146">
        <v>200000002028</v>
      </c>
      <c r="G63" s="88" t="s">
        <v>69</v>
      </c>
      <c r="H63" s="88" t="str">
        <f>IF(ISNA(VLOOKUP(E63,'[1]2013 Sizes'!$A$2:$L$35,10,FALSE)),"",VLOOKUP(E63,'[1]2013 Sizes'!$A$2:$L$35,10,FALSE))</f>
        <v/>
      </c>
      <c r="I63" s="88"/>
      <c r="J63" s="88"/>
      <c r="K63" s="91">
        <v>42004</v>
      </c>
      <c r="L63" s="92"/>
      <c r="M63" s="93"/>
      <c r="N63" s="94"/>
      <c r="O63" s="88" t="s">
        <v>150</v>
      </c>
      <c r="P63" s="88"/>
      <c r="Q63" s="95">
        <v>42825</v>
      </c>
      <c r="R63" s="95"/>
      <c r="S63" s="90"/>
      <c r="T63" s="90"/>
      <c r="U63" s="90"/>
      <c r="V63" s="97">
        <f t="shared" si="2"/>
        <v>0</v>
      </c>
      <c r="W63" s="131"/>
      <c r="X63" s="132"/>
      <c r="Y63" s="132"/>
      <c r="Z63" s="132"/>
      <c r="AA63" s="116"/>
      <c r="AB63" s="101">
        <v>0</v>
      </c>
      <c r="AC63" s="102">
        <f t="shared" si="8"/>
        <v>0</v>
      </c>
      <c r="AD63" s="103">
        <v>0</v>
      </c>
      <c r="AE63" s="103">
        <v>0</v>
      </c>
      <c r="AF63" s="103">
        <v>0</v>
      </c>
      <c r="AG63" s="104">
        <v>0</v>
      </c>
      <c r="AH63" s="105">
        <f t="shared" si="11"/>
        <v>0</v>
      </c>
    </row>
    <row r="64" spans="1:34" hidden="1" x14ac:dyDescent="0.25">
      <c r="A64" s="88" t="s">
        <v>65</v>
      </c>
      <c r="B64" s="88" t="s">
        <v>65</v>
      </c>
      <c r="C64" s="88" t="s">
        <v>5</v>
      </c>
      <c r="D64" s="88" t="s">
        <v>148</v>
      </c>
      <c r="E64" s="88" t="s">
        <v>152</v>
      </c>
      <c r="F64" s="146">
        <v>200000001995</v>
      </c>
      <c r="G64" s="88" t="s">
        <v>69</v>
      </c>
      <c r="H64" s="88" t="str">
        <f>IF(ISNA(VLOOKUP(E64,'[1]2013 Sizes'!$A$2:$L$35,10,FALSE)),"",VLOOKUP(E64,'[1]2013 Sizes'!$A$2:$L$35,10,FALSE))</f>
        <v/>
      </c>
      <c r="I64" s="88"/>
      <c r="J64" s="88"/>
      <c r="K64" s="91">
        <v>42004</v>
      </c>
      <c r="L64" s="92">
        <v>4122.5200000000004</v>
      </c>
      <c r="M64" s="93">
        <v>1</v>
      </c>
      <c r="N64" s="94">
        <f>(L64/M64)*0.8*12</f>
        <v>39576.19200000001</v>
      </c>
      <c r="O64" s="88" t="s">
        <v>150</v>
      </c>
      <c r="P64" s="88"/>
      <c r="Q64" s="95">
        <v>42825</v>
      </c>
      <c r="R64" s="95"/>
      <c r="S64" s="90"/>
      <c r="T64" s="90"/>
      <c r="U64" s="90"/>
      <c r="V64" s="97">
        <f t="shared" si="2"/>
        <v>3298.016000000001</v>
      </c>
      <c r="W64" s="131"/>
      <c r="X64" s="132"/>
      <c r="Y64" s="132"/>
      <c r="Z64" s="132"/>
      <c r="AA64" s="116"/>
      <c r="AB64" s="101">
        <v>0</v>
      </c>
      <c r="AC64" s="102">
        <f t="shared" si="8"/>
        <v>0</v>
      </c>
      <c r="AD64" s="103">
        <v>0</v>
      </c>
      <c r="AE64" s="103">
        <v>0</v>
      </c>
      <c r="AF64" s="103">
        <v>0</v>
      </c>
      <c r="AG64" s="104">
        <v>0</v>
      </c>
      <c r="AH64" s="105">
        <f t="shared" si="11"/>
        <v>0</v>
      </c>
    </row>
    <row r="65" spans="1:34" hidden="1" x14ac:dyDescent="0.25">
      <c r="A65" s="88" t="s">
        <v>65</v>
      </c>
      <c r="B65" s="88" t="s">
        <v>65</v>
      </c>
      <c r="C65" s="88" t="s">
        <v>5</v>
      </c>
      <c r="D65" s="88" t="s">
        <v>148</v>
      </c>
      <c r="E65" s="88" t="s">
        <v>153</v>
      </c>
      <c r="F65" s="146">
        <v>200000002016</v>
      </c>
      <c r="G65" s="88" t="s">
        <v>69</v>
      </c>
      <c r="H65" s="88" t="str">
        <f>IF(ISNA(VLOOKUP(E65,'[1]2013 Sizes'!$A$2:$L$35,10,FALSE)),"",VLOOKUP(E65,'[1]2013 Sizes'!$A$2:$L$35,10,FALSE))</f>
        <v/>
      </c>
      <c r="I65" s="88"/>
      <c r="J65" s="88"/>
      <c r="K65" s="91">
        <v>42004</v>
      </c>
      <c r="L65" s="92"/>
      <c r="M65" s="93"/>
      <c r="N65" s="94"/>
      <c r="O65" s="88" t="s">
        <v>150</v>
      </c>
      <c r="P65" s="88"/>
      <c r="Q65" s="95">
        <v>42825</v>
      </c>
      <c r="R65" s="95"/>
      <c r="S65" s="90"/>
      <c r="T65" s="90"/>
      <c r="U65" s="90"/>
      <c r="V65" s="97">
        <f t="shared" si="2"/>
        <v>0</v>
      </c>
      <c r="W65" s="131"/>
      <c r="X65" s="132"/>
      <c r="Y65" s="132"/>
      <c r="Z65" s="132"/>
      <c r="AA65" s="116"/>
      <c r="AB65" s="101">
        <v>0</v>
      </c>
      <c r="AC65" s="102">
        <f t="shared" si="8"/>
        <v>0</v>
      </c>
      <c r="AD65" s="103">
        <v>0</v>
      </c>
      <c r="AE65" s="103">
        <v>0</v>
      </c>
      <c r="AF65" s="103">
        <v>0</v>
      </c>
      <c r="AG65" s="104">
        <v>0</v>
      </c>
      <c r="AH65" s="105">
        <f t="shared" si="11"/>
        <v>0</v>
      </c>
    </row>
    <row r="66" spans="1:34" hidden="1" x14ac:dyDescent="0.25">
      <c r="A66" s="88" t="s">
        <v>65</v>
      </c>
      <c r="B66" s="88" t="s">
        <v>64</v>
      </c>
      <c r="C66" s="88" t="s">
        <v>66</v>
      </c>
      <c r="D66" s="88" t="s">
        <v>79</v>
      </c>
      <c r="E66" s="88" t="s">
        <v>154</v>
      </c>
      <c r="F66" s="90">
        <v>700000044959</v>
      </c>
      <c r="G66" s="88" t="s">
        <v>93</v>
      </c>
      <c r="H66" s="88" t="str">
        <f>IF(ISNA(VLOOKUP(E66,'[1]2013 Sizes'!$A$2:$L$35,10,FALSE)),"",VLOOKUP(E66,'[1]2013 Sizes'!$A$2:$L$35,10,FALSE))</f>
        <v/>
      </c>
      <c r="I66" s="88"/>
      <c r="J66" s="88"/>
      <c r="K66" s="123">
        <v>42004</v>
      </c>
      <c r="L66" s="118">
        <v>6043.12</v>
      </c>
      <c r="M66" s="119">
        <v>1</v>
      </c>
      <c r="N66" s="94">
        <f>(L66/M66)*0.8*12</f>
        <v>58013.952000000005</v>
      </c>
      <c r="O66" s="88" t="s">
        <v>70</v>
      </c>
      <c r="P66" s="88" t="s">
        <v>81</v>
      </c>
      <c r="Q66" s="115">
        <v>42825</v>
      </c>
      <c r="R66" s="115"/>
      <c r="S66" s="114"/>
      <c r="T66" s="114"/>
      <c r="U66" s="114"/>
      <c r="V66" s="97">
        <f t="shared" si="2"/>
        <v>4834.4960000000001</v>
      </c>
      <c r="W66" s="131"/>
      <c r="X66" s="132"/>
      <c r="Y66" s="132"/>
      <c r="Z66" s="132"/>
      <c r="AA66" s="116"/>
      <c r="AB66" s="101">
        <v>0</v>
      </c>
      <c r="AC66" s="102">
        <f t="shared" si="8"/>
        <v>0</v>
      </c>
      <c r="AD66" s="103">
        <v>0</v>
      </c>
      <c r="AE66" s="103">
        <v>0</v>
      </c>
      <c r="AF66" s="103">
        <v>0</v>
      </c>
      <c r="AG66" s="104">
        <v>0</v>
      </c>
      <c r="AH66" s="105">
        <f t="shared" si="11"/>
        <v>0</v>
      </c>
    </row>
    <row r="67" spans="1:34" hidden="1" x14ac:dyDescent="0.25">
      <c r="A67" s="88" t="s">
        <v>65</v>
      </c>
      <c r="B67" s="88" t="s">
        <v>64</v>
      </c>
      <c r="C67" s="88" t="s">
        <v>66</v>
      </c>
      <c r="D67" s="88" t="s">
        <v>79</v>
      </c>
      <c r="E67" s="88" t="s">
        <v>155</v>
      </c>
      <c r="F67" s="90">
        <v>700000044961</v>
      </c>
      <c r="G67" s="88" t="s">
        <v>93</v>
      </c>
      <c r="H67" s="88" t="str">
        <f>IF(ISNA(VLOOKUP(E67,'[1]2013 Sizes'!$A$2:$L$35,10,FALSE)),"",VLOOKUP(E67,'[1]2013 Sizes'!$A$2:$L$35,10,FALSE))</f>
        <v/>
      </c>
      <c r="I67" s="88"/>
      <c r="J67" s="88"/>
      <c r="K67" s="123">
        <v>42004</v>
      </c>
      <c r="L67" s="118"/>
      <c r="M67" s="119"/>
      <c r="N67" s="124"/>
      <c r="O67" s="88" t="s">
        <v>70</v>
      </c>
      <c r="P67" s="88" t="s">
        <v>81</v>
      </c>
      <c r="Q67" s="115">
        <v>42825</v>
      </c>
      <c r="R67" s="115"/>
      <c r="S67" s="114"/>
      <c r="T67" s="114"/>
      <c r="U67" s="114"/>
      <c r="V67" s="97">
        <f t="shared" si="2"/>
        <v>0</v>
      </c>
      <c r="W67" s="131"/>
      <c r="X67" s="132"/>
      <c r="Y67" s="132"/>
      <c r="Z67" s="132"/>
      <c r="AA67" s="116"/>
      <c r="AB67" s="101">
        <v>0</v>
      </c>
      <c r="AC67" s="102">
        <f t="shared" si="8"/>
        <v>0</v>
      </c>
      <c r="AD67" s="103">
        <v>0</v>
      </c>
      <c r="AE67" s="103">
        <v>0</v>
      </c>
      <c r="AF67" s="103">
        <v>0</v>
      </c>
      <c r="AG67" s="104">
        <v>0</v>
      </c>
      <c r="AH67" s="105">
        <f t="shared" si="11"/>
        <v>0</v>
      </c>
    </row>
    <row r="68" spans="1:34" hidden="1" x14ac:dyDescent="0.25">
      <c r="A68" s="125" t="s">
        <v>65</v>
      </c>
      <c r="B68" s="125" t="s">
        <v>64</v>
      </c>
      <c r="C68" s="125" t="s">
        <v>66</v>
      </c>
      <c r="D68" s="88" t="s">
        <v>79</v>
      </c>
      <c r="E68" s="125" t="s">
        <v>156</v>
      </c>
      <c r="F68" s="127">
        <v>700000596914</v>
      </c>
      <c r="G68" s="125" t="s">
        <v>93</v>
      </c>
      <c r="H68" s="88" t="str">
        <f>IF(ISNA(VLOOKUP(E68,'[1]2013 Sizes'!$A$2:$L$35,10,FALSE)),"",VLOOKUP(E68,'[1]2013 Sizes'!$A$2:$L$35,10,FALSE))</f>
        <v/>
      </c>
      <c r="I68" s="88"/>
      <c r="J68" s="88"/>
      <c r="K68" s="91">
        <v>42124</v>
      </c>
      <c r="L68" s="92">
        <v>9541.94</v>
      </c>
      <c r="M68" s="93">
        <v>1</v>
      </c>
      <c r="N68" s="94">
        <f>(L68/M68)*0.8*8</f>
        <v>61068.416000000005</v>
      </c>
      <c r="O68" s="125" t="s">
        <v>70</v>
      </c>
      <c r="P68" s="106" t="s">
        <v>81</v>
      </c>
      <c r="Q68" s="115">
        <v>42825</v>
      </c>
      <c r="R68" s="115"/>
      <c r="S68" s="114"/>
      <c r="T68" s="114"/>
      <c r="U68" s="114"/>
      <c r="V68" s="97">
        <f t="shared" ref="V68:V131" si="12">IF(N68&gt;0,N68/12,0)</f>
        <v>5089.0346666666674</v>
      </c>
      <c r="W68" s="131"/>
      <c r="X68" s="132"/>
      <c r="Y68" s="132"/>
      <c r="Z68" s="132"/>
      <c r="AA68" s="116"/>
      <c r="AB68" s="101">
        <v>0</v>
      </c>
      <c r="AC68" s="102">
        <f t="shared" ref="AC68:AC131" si="13">V68*AB68</f>
        <v>0</v>
      </c>
      <c r="AD68" s="103">
        <v>0</v>
      </c>
      <c r="AE68" s="103">
        <v>0</v>
      </c>
      <c r="AF68" s="103">
        <v>0</v>
      </c>
      <c r="AG68" s="104">
        <v>0</v>
      </c>
      <c r="AH68" s="105">
        <f t="shared" si="11"/>
        <v>0</v>
      </c>
    </row>
    <row r="69" spans="1:34" hidden="1" x14ac:dyDescent="0.25">
      <c r="A69" s="125" t="s">
        <v>65</v>
      </c>
      <c r="B69" s="125" t="s">
        <v>64</v>
      </c>
      <c r="C69" s="125" t="s">
        <v>66</v>
      </c>
      <c r="D69" s="88" t="s">
        <v>79</v>
      </c>
      <c r="E69" s="125" t="s">
        <v>157</v>
      </c>
      <c r="F69" s="127">
        <v>700000596926</v>
      </c>
      <c r="G69" s="125" t="s">
        <v>93</v>
      </c>
      <c r="H69" s="88" t="str">
        <f>IF(ISNA(VLOOKUP(E69,'[1]2013 Sizes'!$A$2:$L$35,10,FALSE)),"",VLOOKUP(E69,'[1]2013 Sizes'!$A$2:$L$35,10,FALSE))</f>
        <v/>
      </c>
      <c r="I69" s="88"/>
      <c r="J69" s="88"/>
      <c r="K69" s="91">
        <v>42124</v>
      </c>
      <c r="L69" s="92"/>
      <c r="M69" s="93"/>
      <c r="N69" s="94"/>
      <c r="O69" s="125" t="s">
        <v>70</v>
      </c>
      <c r="P69" s="106" t="s">
        <v>81</v>
      </c>
      <c r="Q69" s="115">
        <v>42825</v>
      </c>
      <c r="R69" s="115"/>
      <c r="S69" s="114"/>
      <c r="T69" s="114"/>
      <c r="U69" s="114"/>
      <c r="V69" s="97">
        <f t="shared" si="12"/>
        <v>0</v>
      </c>
      <c r="W69" s="131"/>
      <c r="X69" s="132"/>
      <c r="Y69" s="132"/>
      <c r="Z69" s="132"/>
      <c r="AA69" s="116"/>
      <c r="AB69" s="101">
        <v>0</v>
      </c>
      <c r="AC69" s="102">
        <f t="shared" si="13"/>
        <v>0</v>
      </c>
      <c r="AD69" s="103">
        <v>0</v>
      </c>
      <c r="AE69" s="103">
        <v>0</v>
      </c>
      <c r="AF69" s="103">
        <v>0</v>
      </c>
      <c r="AG69" s="104">
        <v>0</v>
      </c>
      <c r="AH69" s="105">
        <f t="shared" si="11"/>
        <v>0</v>
      </c>
    </row>
    <row r="70" spans="1:34" hidden="1" x14ac:dyDescent="0.25">
      <c r="A70" s="133" t="s">
        <v>65</v>
      </c>
      <c r="B70" s="133" t="s">
        <v>65</v>
      </c>
      <c r="C70" s="133" t="s">
        <v>66</v>
      </c>
      <c r="D70" s="133" t="s">
        <v>79</v>
      </c>
      <c r="E70" s="133" t="s">
        <v>158</v>
      </c>
      <c r="F70" s="134">
        <v>3091333</v>
      </c>
      <c r="G70" s="133" t="s">
        <v>159</v>
      </c>
      <c r="H70" s="88" t="str">
        <f>IF(ISNA(VLOOKUP(E70,'[1]2013 Sizes'!$A$2:$L$35,10,FALSE)),"",VLOOKUP(E70,'[1]2013 Sizes'!$A$2:$L$35,10,FALSE))</f>
        <v/>
      </c>
      <c r="I70" s="88"/>
      <c r="J70" s="88"/>
      <c r="K70" s="135">
        <v>41943</v>
      </c>
      <c r="L70" s="92">
        <v>4122.5200000000004</v>
      </c>
      <c r="M70" s="93">
        <v>1</v>
      </c>
      <c r="N70" s="136"/>
      <c r="O70" s="88" t="s">
        <v>70</v>
      </c>
      <c r="P70" s="133" t="s">
        <v>81</v>
      </c>
      <c r="Q70" s="133"/>
      <c r="R70" s="133"/>
      <c r="S70" s="137"/>
      <c r="T70" s="137"/>
      <c r="U70" s="137"/>
      <c r="V70" s="97">
        <f t="shared" si="12"/>
        <v>0</v>
      </c>
      <c r="W70" s="131"/>
      <c r="X70" s="132"/>
      <c r="Y70" s="132"/>
      <c r="Z70" s="132"/>
      <c r="AA70" s="116"/>
      <c r="AB70" s="101">
        <v>0</v>
      </c>
      <c r="AC70" s="102">
        <f t="shared" si="13"/>
        <v>0</v>
      </c>
      <c r="AD70" s="103">
        <v>0</v>
      </c>
      <c r="AE70" s="103">
        <v>0</v>
      </c>
      <c r="AF70" s="103">
        <v>0</v>
      </c>
      <c r="AG70" s="104">
        <v>0</v>
      </c>
      <c r="AH70" s="105">
        <f t="shared" si="11"/>
        <v>0</v>
      </c>
    </row>
    <row r="71" spans="1:34" hidden="1" x14ac:dyDescent="0.25">
      <c r="A71" s="133" t="s">
        <v>65</v>
      </c>
      <c r="B71" s="133" t="s">
        <v>65</v>
      </c>
      <c r="C71" s="133" t="s">
        <v>66</v>
      </c>
      <c r="D71" s="133" t="s">
        <v>79</v>
      </c>
      <c r="E71" s="133" t="s">
        <v>160</v>
      </c>
      <c r="F71" s="134">
        <v>3091332</v>
      </c>
      <c r="G71" s="133" t="s">
        <v>159</v>
      </c>
      <c r="H71" s="88" t="str">
        <f>IF(ISNA(VLOOKUP(E71,'[1]2013 Sizes'!$A$2:$L$35,10,FALSE)),"",VLOOKUP(E71,'[1]2013 Sizes'!$A$2:$L$35,10,FALSE))</f>
        <v/>
      </c>
      <c r="I71" s="88"/>
      <c r="J71" s="88"/>
      <c r="K71" s="135">
        <v>41943</v>
      </c>
      <c r="L71" s="136"/>
      <c r="M71" s="136"/>
      <c r="N71" s="136"/>
      <c r="O71" s="88" t="s">
        <v>70</v>
      </c>
      <c r="P71" s="133" t="s">
        <v>81</v>
      </c>
      <c r="Q71" s="133"/>
      <c r="R71" s="133"/>
      <c r="S71" s="137"/>
      <c r="T71" s="137"/>
      <c r="U71" s="137"/>
      <c r="V71" s="97">
        <f t="shared" si="12"/>
        <v>0</v>
      </c>
      <c r="W71" s="131"/>
      <c r="X71" s="132"/>
      <c r="Y71" s="132"/>
      <c r="Z71" s="132"/>
      <c r="AA71" s="116"/>
      <c r="AB71" s="101">
        <v>0</v>
      </c>
      <c r="AC71" s="102">
        <f t="shared" si="13"/>
        <v>0</v>
      </c>
      <c r="AD71" s="103">
        <v>0</v>
      </c>
      <c r="AE71" s="103">
        <v>0</v>
      </c>
      <c r="AF71" s="103">
        <v>0</v>
      </c>
      <c r="AG71" s="104">
        <v>0</v>
      </c>
      <c r="AH71" s="105">
        <f t="shared" si="11"/>
        <v>0</v>
      </c>
    </row>
    <row r="72" spans="1:34" hidden="1" x14ac:dyDescent="0.25">
      <c r="A72" s="133" t="s">
        <v>65</v>
      </c>
      <c r="B72" s="133" t="s">
        <v>65</v>
      </c>
      <c r="C72" s="133" t="s">
        <v>66</v>
      </c>
      <c r="D72" s="133" t="s">
        <v>79</v>
      </c>
      <c r="E72" s="133" t="s">
        <v>161</v>
      </c>
      <c r="F72" s="134">
        <v>3089909</v>
      </c>
      <c r="G72" s="133" t="s">
        <v>132</v>
      </c>
      <c r="H72" s="88" t="str">
        <f>IF(ISNA(VLOOKUP(E72,'[1]2013 Sizes'!$A$2:$L$35,10,FALSE)),"",VLOOKUP(E72,'[1]2013 Sizes'!$A$2:$L$35,10,FALSE))</f>
        <v/>
      </c>
      <c r="I72" s="88"/>
      <c r="J72" s="88"/>
      <c r="K72" s="135">
        <v>41943</v>
      </c>
      <c r="L72" s="92">
        <v>7518.88</v>
      </c>
      <c r="M72" s="93">
        <v>1</v>
      </c>
      <c r="N72" s="136"/>
      <c r="O72" s="88" t="s">
        <v>70</v>
      </c>
      <c r="P72" s="133" t="s">
        <v>81</v>
      </c>
      <c r="Q72" s="133"/>
      <c r="R72" s="133"/>
      <c r="S72" s="137"/>
      <c r="T72" s="137"/>
      <c r="U72" s="137"/>
      <c r="V72" s="97">
        <f t="shared" si="12"/>
        <v>0</v>
      </c>
      <c r="W72" s="131"/>
      <c r="X72" s="132"/>
      <c r="Y72" s="132"/>
      <c r="Z72" s="132"/>
      <c r="AA72" s="116"/>
      <c r="AB72" s="101">
        <v>0</v>
      </c>
      <c r="AC72" s="102">
        <f t="shared" si="13"/>
        <v>0</v>
      </c>
      <c r="AD72" s="103">
        <v>0</v>
      </c>
      <c r="AE72" s="103">
        <v>0</v>
      </c>
      <c r="AF72" s="103">
        <v>0</v>
      </c>
      <c r="AG72" s="104">
        <v>0</v>
      </c>
      <c r="AH72" s="105">
        <f t="shared" si="11"/>
        <v>0</v>
      </c>
    </row>
    <row r="73" spans="1:34" hidden="1" x14ac:dyDescent="0.25">
      <c r="A73" s="133" t="s">
        <v>65</v>
      </c>
      <c r="B73" s="133" t="s">
        <v>65</v>
      </c>
      <c r="C73" s="133" t="s">
        <v>66</v>
      </c>
      <c r="D73" s="133" t="s">
        <v>79</v>
      </c>
      <c r="E73" s="133" t="s">
        <v>162</v>
      </c>
      <c r="F73" s="134">
        <v>3089910</v>
      </c>
      <c r="G73" s="133" t="s">
        <v>132</v>
      </c>
      <c r="H73" s="88" t="str">
        <f>IF(ISNA(VLOOKUP(E73,'[1]2013 Sizes'!$A$2:$L$35,10,FALSE)),"",VLOOKUP(E73,'[1]2013 Sizes'!$A$2:$L$35,10,FALSE))</f>
        <v/>
      </c>
      <c r="I73" s="88"/>
      <c r="J73" s="88"/>
      <c r="K73" s="135">
        <v>41943</v>
      </c>
      <c r="L73" s="136"/>
      <c r="M73" s="136"/>
      <c r="N73" s="136"/>
      <c r="O73" s="88" t="s">
        <v>70</v>
      </c>
      <c r="P73" s="133" t="s">
        <v>81</v>
      </c>
      <c r="Q73" s="133"/>
      <c r="R73" s="133"/>
      <c r="S73" s="137"/>
      <c r="T73" s="137"/>
      <c r="U73" s="137"/>
      <c r="V73" s="97">
        <f t="shared" si="12"/>
        <v>0</v>
      </c>
      <c r="W73" s="131"/>
      <c r="X73" s="132"/>
      <c r="Y73" s="132"/>
      <c r="Z73" s="132"/>
      <c r="AA73" s="116"/>
      <c r="AB73" s="101">
        <v>0</v>
      </c>
      <c r="AC73" s="102">
        <f t="shared" si="13"/>
        <v>0</v>
      </c>
      <c r="AD73" s="103">
        <v>0</v>
      </c>
      <c r="AE73" s="103">
        <v>0</v>
      </c>
      <c r="AF73" s="103">
        <v>0</v>
      </c>
      <c r="AG73" s="104">
        <v>0</v>
      </c>
      <c r="AH73" s="105">
        <f t="shared" si="11"/>
        <v>0</v>
      </c>
    </row>
    <row r="74" spans="1:34" hidden="1" x14ac:dyDescent="0.25">
      <c r="A74" s="88" t="s">
        <v>65</v>
      </c>
      <c r="B74" s="88" t="s">
        <v>65</v>
      </c>
      <c r="C74" s="88" t="s">
        <v>66</v>
      </c>
      <c r="D74" s="88" t="s">
        <v>79</v>
      </c>
      <c r="E74" s="106" t="s">
        <v>163</v>
      </c>
      <c r="F74" s="114">
        <v>700000334794</v>
      </c>
      <c r="G74" s="109" t="s">
        <v>69</v>
      </c>
      <c r="H74" s="88" t="str">
        <f>IF(ISNA(VLOOKUP(E74,'[1]2013 Sizes'!$A$2:$L$35,10,FALSE)),"",VLOOKUP(E74,'[1]2013 Sizes'!$A$2:$L$35,10,FALSE))</f>
        <v/>
      </c>
      <c r="I74" s="88"/>
      <c r="J74" s="88"/>
      <c r="K74" s="91">
        <v>42004</v>
      </c>
      <c r="L74" s="92">
        <v>5889.9</v>
      </c>
      <c r="M74" s="93">
        <v>1</v>
      </c>
      <c r="N74" s="94">
        <f>(L74/M74)*0.8*12</f>
        <v>56543.040000000001</v>
      </c>
      <c r="O74" s="106" t="s">
        <v>70</v>
      </c>
      <c r="P74" s="106" t="s">
        <v>81</v>
      </c>
      <c r="Q74" s="95">
        <v>42825</v>
      </c>
      <c r="R74" s="95"/>
      <c r="S74" s="90"/>
      <c r="T74" s="90"/>
      <c r="U74" s="90"/>
      <c r="V74" s="97">
        <f t="shared" si="12"/>
        <v>4711.92</v>
      </c>
      <c r="W74" s="131"/>
      <c r="X74" s="132"/>
      <c r="Y74" s="132"/>
      <c r="Z74" s="132"/>
      <c r="AA74" s="116"/>
      <c r="AB74" s="101">
        <v>0</v>
      </c>
      <c r="AC74" s="102">
        <f t="shared" si="13"/>
        <v>0</v>
      </c>
      <c r="AD74" s="103">
        <v>0</v>
      </c>
      <c r="AE74" s="103">
        <v>0</v>
      </c>
      <c r="AF74" s="103">
        <v>0</v>
      </c>
      <c r="AG74" s="104">
        <v>0</v>
      </c>
      <c r="AH74" s="105">
        <f t="shared" si="11"/>
        <v>0</v>
      </c>
    </row>
    <row r="75" spans="1:34" hidden="1" x14ac:dyDescent="0.25">
      <c r="A75" s="88" t="s">
        <v>65</v>
      </c>
      <c r="B75" s="88" t="s">
        <v>65</v>
      </c>
      <c r="C75" s="88" t="s">
        <v>66</v>
      </c>
      <c r="D75" s="88" t="s">
        <v>79</v>
      </c>
      <c r="E75" s="106" t="s">
        <v>164</v>
      </c>
      <c r="F75" s="114">
        <v>700000334782</v>
      </c>
      <c r="G75" s="109" t="s">
        <v>69</v>
      </c>
      <c r="H75" s="88" t="str">
        <f>IF(ISNA(VLOOKUP(E75,'[1]2013 Sizes'!$A$2:$L$35,10,FALSE)),"",VLOOKUP(E75,'[1]2013 Sizes'!$A$2:$L$35,10,FALSE))</f>
        <v/>
      </c>
      <c r="I75" s="88"/>
      <c r="J75" s="88"/>
      <c r="K75" s="91">
        <v>42004</v>
      </c>
      <c r="L75" s="92"/>
      <c r="M75" s="93"/>
      <c r="N75" s="94"/>
      <c r="O75" s="106" t="s">
        <v>70</v>
      </c>
      <c r="P75" s="106" t="s">
        <v>81</v>
      </c>
      <c r="Q75" s="95">
        <v>42825</v>
      </c>
      <c r="R75" s="95"/>
      <c r="S75" s="90"/>
      <c r="T75" s="90"/>
      <c r="U75" s="90"/>
      <c r="V75" s="97">
        <f t="shared" si="12"/>
        <v>0</v>
      </c>
      <c r="W75" s="131"/>
      <c r="X75" s="132"/>
      <c r="Y75" s="132"/>
      <c r="Z75" s="132"/>
      <c r="AA75" s="116"/>
      <c r="AB75" s="101">
        <v>0</v>
      </c>
      <c r="AC75" s="102">
        <f t="shared" si="13"/>
        <v>0</v>
      </c>
      <c r="AD75" s="103">
        <v>0</v>
      </c>
      <c r="AE75" s="103">
        <v>0</v>
      </c>
      <c r="AF75" s="103">
        <v>0</v>
      </c>
      <c r="AG75" s="104">
        <v>0</v>
      </c>
      <c r="AH75" s="105">
        <f t="shared" si="11"/>
        <v>0</v>
      </c>
    </row>
    <row r="76" spans="1:34" hidden="1" x14ac:dyDescent="0.25">
      <c r="A76" s="88" t="s">
        <v>65</v>
      </c>
      <c r="B76" s="88" t="s">
        <v>65</v>
      </c>
      <c r="C76" s="88" t="s">
        <v>66</v>
      </c>
      <c r="D76" s="88" t="s">
        <v>79</v>
      </c>
      <c r="E76" s="106" t="s">
        <v>165</v>
      </c>
      <c r="F76" s="114">
        <v>700000382387</v>
      </c>
      <c r="G76" s="109" t="s">
        <v>69</v>
      </c>
      <c r="H76" s="88" t="str">
        <f>IF(ISNA(VLOOKUP(E76,'[1]2013 Sizes'!$A$2:$L$35,10,FALSE)),"",VLOOKUP(E76,'[1]2013 Sizes'!$A$2:$L$35,10,FALSE))</f>
        <v/>
      </c>
      <c r="I76" s="88"/>
      <c r="J76" s="88"/>
      <c r="K76" s="91">
        <v>42004</v>
      </c>
      <c r="L76" s="92">
        <v>10111.959999999999</v>
      </c>
      <c r="M76" s="93">
        <v>1</v>
      </c>
      <c r="N76" s="94">
        <f>(L76/M76)*0.8*12</f>
        <v>97074.815999999992</v>
      </c>
      <c r="O76" s="106" t="s">
        <v>70</v>
      </c>
      <c r="P76" s="106" t="s">
        <v>81</v>
      </c>
      <c r="Q76" s="95">
        <v>42825</v>
      </c>
      <c r="R76" s="95"/>
      <c r="S76" s="90"/>
      <c r="T76" s="90"/>
      <c r="U76" s="90"/>
      <c r="V76" s="97">
        <f t="shared" si="12"/>
        <v>8089.5679999999993</v>
      </c>
      <c r="W76" s="131"/>
      <c r="X76" s="132"/>
      <c r="Y76" s="132"/>
      <c r="Z76" s="132"/>
      <c r="AA76" s="116"/>
      <c r="AB76" s="101">
        <v>0</v>
      </c>
      <c r="AC76" s="102">
        <f t="shared" si="13"/>
        <v>0</v>
      </c>
      <c r="AD76" s="103">
        <v>0</v>
      </c>
      <c r="AE76" s="103">
        <v>0</v>
      </c>
      <c r="AF76" s="103">
        <v>0</v>
      </c>
      <c r="AG76" s="104">
        <v>0</v>
      </c>
      <c r="AH76" s="105">
        <f t="shared" si="11"/>
        <v>0</v>
      </c>
    </row>
    <row r="77" spans="1:34" hidden="1" x14ac:dyDescent="0.25">
      <c r="A77" s="88" t="s">
        <v>65</v>
      </c>
      <c r="B77" s="88" t="s">
        <v>65</v>
      </c>
      <c r="C77" s="88" t="s">
        <v>66</v>
      </c>
      <c r="D77" s="88" t="s">
        <v>79</v>
      </c>
      <c r="E77" s="106" t="s">
        <v>166</v>
      </c>
      <c r="F77" s="114">
        <v>700000382399</v>
      </c>
      <c r="G77" s="109" t="s">
        <v>69</v>
      </c>
      <c r="H77" s="88" t="str">
        <f>IF(ISNA(VLOOKUP(E77,'[1]2013 Sizes'!$A$2:$L$35,10,FALSE)),"",VLOOKUP(E77,'[1]2013 Sizes'!$A$2:$L$35,10,FALSE))</f>
        <v/>
      </c>
      <c r="I77" s="88"/>
      <c r="J77" s="88"/>
      <c r="K77" s="91">
        <v>42004</v>
      </c>
      <c r="L77" s="92"/>
      <c r="M77" s="93"/>
      <c r="N77" s="94"/>
      <c r="O77" s="106" t="s">
        <v>70</v>
      </c>
      <c r="P77" s="106" t="s">
        <v>81</v>
      </c>
      <c r="Q77" s="95">
        <v>42825</v>
      </c>
      <c r="R77" s="95"/>
      <c r="S77" s="90"/>
      <c r="T77" s="90"/>
      <c r="U77" s="90"/>
      <c r="V77" s="97">
        <f t="shared" si="12"/>
        <v>0</v>
      </c>
      <c r="W77" s="131"/>
      <c r="X77" s="132"/>
      <c r="Y77" s="132"/>
      <c r="Z77" s="132"/>
      <c r="AA77" s="116"/>
      <c r="AB77" s="101">
        <v>0</v>
      </c>
      <c r="AC77" s="102">
        <f t="shared" si="13"/>
        <v>0</v>
      </c>
      <c r="AD77" s="103">
        <v>0</v>
      </c>
      <c r="AE77" s="103">
        <v>0</v>
      </c>
      <c r="AF77" s="103">
        <v>0</v>
      </c>
      <c r="AG77" s="104">
        <v>0</v>
      </c>
      <c r="AH77" s="105">
        <f t="shared" si="11"/>
        <v>0</v>
      </c>
    </row>
    <row r="78" spans="1:34" hidden="1" x14ac:dyDescent="0.25">
      <c r="A78" s="88" t="s">
        <v>65</v>
      </c>
      <c r="B78" s="88" t="s">
        <v>65</v>
      </c>
      <c r="C78" s="88" t="s">
        <v>66</v>
      </c>
      <c r="D78" s="88" t="s">
        <v>79</v>
      </c>
      <c r="E78" s="88" t="s">
        <v>167</v>
      </c>
      <c r="F78" s="90">
        <v>700000380133</v>
      </c>
      <c r="G78" s="88" t="s">
        <v>69</v>
      </c>
      <c r="H78" s="88" t="str">
        <f>IF(ISNA(VLOOKUP(E78,'[1]2013 Sizes'!$A$2:$L$35,10,FALSE)),"",VLOOKUP(E78,'[1]2013 Sizes'!$A$2:$L$35,10,FALSE))</f>
        <v/>
      </c>
      <c r="I78" s="88"/>
      <c r="J78" s="88"/>
      <c r="K78" s="91">
        <v>42004</v>
      </c>
      <c r="L78" s="92">
        <v>2928.28</v>
      </c>
      <c r="M78" s="93">
        <v>1</v>
      </c>
      <c r="N78" s="94">
        <f>(L78/M78)*0.8*12</f>
        <v>28111.488000000005</v>
      </c>
      <c r="O78" s="88" t="s">
        <v>70</v>
      </c>
      <c r="P78" s="106" t="s">
        <v>81</v>
      </c>
      <c r="Q78" s="95">
        <v>42825</v>
      </c>
      <c r="R78" s="95"/>
      <c r="S78" s="90"/>
      <c r="T78" s="90"/>
      <c r="U78" s="90"/>
      <c r="V78" s="97">
        <f t="shared" si="12"/>
        <v>2342.6240000000003</v>
      </c>
      <c r="W78" s="131"/>
      <c r="X78" s="132"/>
      <c r="Y78" s="132"/>
      <c r="Z78" s="132"/>
      <c r="AA78" s="116"/>
      <c r="AB78" s="101">
        <v>0</v>
      </c>
      <c r="AC78" s="102">
        <f t="shared" si="13"/>
        <v>0</v>
      </c>
      <c r="AD78" s="103">
        <v>0</v>
      </c>
      <c r="AE78" s="103">
        <v>0</v>
      </c>
      <c r="AF78" s="103">
        <v>0</v>
      </c>
      <c r="AG78" s="104">
        <v>0</v>
      </c>
      <c r="AH78" s="105">
        <f t="shared" si="11"/>
        <v>0</v>
      </c>
    </row>
    <row r="79" spans="1:34" hidden="1" x14ac:dyDescent="0.25">
      <c r="A79" s="88" t="s">
        <v>65</v>
      </c>
      <c r="B79" s="88" t="s">
        <v>65</v>
      </c>
      <c r="C79" s="88" t="s">
        <v>66</v>
      </c>
      <c r="D79" s="88" t="s">
        <v>79</v>
      </c>
      <c r="E79" s="88" t="s">
        <v>168</v>
      </c>
      <c r="F79" s="90">
        <v>700000380121</v>
      </c>
      <c r="G79" s="88" t="s">
        <v>69</v>
      </c>
      <c r="H79" s="88" t="str">
        <f>IF(ISNA(VLOOKUP(E79,'[1]2013 Sizes'!$A$2:$L$35,10,FALSE)),"",VLOOKUP(E79,'[1]2013 Sizes'!$A$2:$L$35,10,FALSE))</f>
        <v/>
      </c>
      <c r="I79" s="88"/>
      <c r="J79" s="88"/>
      <c r="K79" s="91">
        <v>42004</v>
      </c>
      <c r="L79" s="92"/>
      <c r="M79" s="93"/>
      <c r="N79" s="94"/>
      <c r="O79" s="88" t="s">
        <v>70</v>
      </c>
      <c r="P79" s="106" t="s">
        <v>81</v>
      </c>
      <c r="Q79" s="95">
        <v>42825</v>
      </c>
      <c r="R79" s="95"/>
      <c r="S79" s="90"/>
      <c r="T79" s="90"/>
      <c r="U79" s="90"/>
      <c r="V79" s="97">
        <f t="shared" si="12"/>
        <v>0</v>
      </c>
      <c r="W79" s="131"/>
      <c r="X79" s="132"/>
      <c r="Y79" s="132"/>
      <c r="Z79" s="132"/>
      <c r="AA79" s="116"/>
      <c r="AB79" s="101">
        <v>0</v>
      </c>
      <c r="AC79" s="102">
        <f t="shared" si="13"/>
        <v>0</v>
      </c>
      <c r="AD79" s="103">
        <v>0</v>
      </c>
      <c r="AE79" s="103">
        <v>0</v>
      </c>
      <c r="AF79" s="103">
        <v>0</v>
      </c>
      <c r="AG79" s="104">
        <v>0</v>
      </c>
      <c r="AH79" s="105">
        <f t="shared" si="11"/>
        <v>0</v>
      </c>
    </row>
    <row r="80" spans="1:34" hidden="1" x14ac:dyDescent="0.25">
      <c r="A80" s="88" t="s">
        <v>65</v>
      </c>
      <c r="B80" s="88" t="s">
        <v>65</v>
      </c>
      <c r="C80" s="88" t="s">
        <v>66</v>
      </c>
      <c r="D80" s="88" t="s">
        <v>79</v>
      </c>
      <c r="E80" s="88" t="s">
        <v>169</v>
      </c>
      <c r="F80" s="90">
        <v>700000515350</v>
      </c>
      <c r="G80" s="88" t="s">
        <v>69</v>
      </c>
      <c r="H80" s="88" t="str">
        <f>IF(ISNA(VLOOKUP(E80,'[1]2013 Sizes'!$A$2:$L$35,10,FALSE)),"",VLOOKUP(E80,'[1]2013 Sizes'!$A$2:$L$35,10,FALSE))</f>
        <v/>
      </c>
      <c r="I80" s="88"/>
      <c r="J80" s="88"/>
      <c r="K80" s="91">
        <v>42034</v>
      </c>
      <c r="L80" s="92">
        <v>3132.06</v>
      </c>
      <c r="M80" s="93">
        <v>1</v>
      </c>
      <c r="N80" s="94">
        <f>(L80/M80)*0.8*11</f>
        <v>27562.128000000001</v>
      </c>
      <c r="O80" s="88" t="s">
        <v>70</v>
      </c>
      <c r="P80" s="88" t="s">
        <v>81</v>
      </c>
      <c r="Q80" s="95">
        <v>42825</v>
      </c>
      <c r="R80" s="95"/>
      <c r="S80" s="90"/>
      <c r="T80" s="90"/>
      <c r="U80" s="90"/>
      <c r="V80" s="97">
        <f t="shared" si="12"/>
        <v>2296.8440000000001</v>
      </c>
      <c r="W80" s="131"/>
      <c r="X80" s="132"/>
      <c r="Y80" s="132"/>
      <c r="Z80" s="132"/>
      <c r="AA80" s="116"/>
      <c r="AB80" s="101">
        <v>0</v>
      </c>
      <c r="AC80" s="102">
        <f t="shared" si="13"/>
        <v>0</v>
      </c>
      <c r="AD80" s="103">
        <v>0</v>
      </c>
      <c r="AE80" s="103">
        <v>0</v>
      </c>
      <c r="AF80" s="103">
        <v>0</v>
      </c>
      <c r="AG80" s="104">
        <v>0</v>
      </c>
      <c r="AH80" s="105">
        <f t="shared" si="11"/>
        <v>0</v>
      </c>
    </row>
    <row r="81" spans="1:34" hidden="1" x14ac:dyDescent="0.25">
      <c r="A81" s="88" t="s">
        <v>65</v>
      </c>
      <c r="B81" s="88" t="s">
        <v>65</v>
      </c>
      <c r="C81" s="88" t="s">
        <v>66</v>
      </c>
      <c r="D81" s="88" t="s">
        <v>79</v>
      </c>
      <c r="E81" s="88" t="s">
        <v>170</v>
      </c>
      <c r="F81" s="90">
        <v>700000515348</v>
      </c>
      <c r="G81" s="88" t="s">
        <v>69</v>
      </c>
      <c r="H81" s="88" t="str">
        <f>IF(ISNA(VLOOKUP(E81,'[1]2013 Sizes'!$A$2:$L$35,10,FALSE)),"",VLOOKUP(E81,'[1]2013 Sizes'!$A$2:$L$35,10,FALSE))</f>
        <v/>
      </c>
      <c r="I81" s="88"/>
      <c r="J81" s="88"/>
      <c r="K81" s="91">
        <v>42034</v>
      </c>
      <c r="L81" s="92"/>
      <c r="M81" s="93"/>
      <c r="N81" s="94"/>
      <c r="O81" s="88" t="s">
        <v>70</v>
      </c>
      <c r="P81" s="88" t="s">
        <v>81</v>
      </c>
      <c r="Q81" s="95">
        <v>42825</v>
      </c>
      <c r="R81" s="95"/>
      <c r="S81" s="90"/>
      <c r="T81" s="90"/>
      <c r="U81" s="90"/>
      <c r="V81" s="97">
        <f t="shared" si="12"/>
        <v>0</v>
      </c>
      <c r="W81" s="131"/>
      <c r="X81" s="132"/>
      <c r="Y81" s="132"/>
      <c r="Z81" s="132"/>
      <c r="AA81" s="116"/>
      <c r="AB81" s="101">
        <v>0</v>
      </c>
      <c r="AC81" s="102">
        <f t="shared" si="13"/>
        <v>0</v>
      </c>
      <c r="AD81" s="103">
        <v>0</v>
      </c>
      <c r="AE81" s="103">
        <v>0</v>
      </c>
      <c r="AF81" s="103">
        <v>0</v>
      </c>
      <c r="AG81" s="104">
        <v>0</v>
      </c>
      <c r="AH81" s="105">
        <f t="shared" si="11"/>
        <v>0</v>
      </c>
    </row>
    <row r="82" spans="1:34" hidden="1" x14ac:dyDescent="0.25">
      <c r="A82" s="88" t="s">
        <v>65</v>
      </c>
      <c r="B82" s="88" t="s">
        <v>65</v>
      </c>
      <c r="C82" s="88" t="s">
        <v>66</v>
      </c>
      <c r="D82" s="88" t="s">
        <v>79</v>
      </c>
      <c r="E82" s="88" t="s">
        <v>171</v>
      </c>
      <c r="F82" s="90">
        <v>700000517009</v>
      </c>
      <c r="G82" s="88" t="s">
        <v>69</v>
      </c>
      <c r="H82" s="88" t="str">
        <f>IF(ISNA(VLOOKUP(E82,'[1]2013 Sizes'!$A$2:$L$35,10,FALSE)),"",VLOOKUP(E82,'[1]2013 Sizes'!$A$2:$L$35,10,FALSE))</f>
        <v/>
      </c>
      <c r="I82" s="88"/>
      <c r="J82" s="88"/>
      <c r="K82" s="91">
        <v>42034</v>
      </c>
      <c r="L82" s="92">
        <v>7634.16</v>
      </c>
      <c r="M82" s="93">
        <v>1</v>
      </c>
      <c r="N82" s="94">
        <f>(L82/M82)*0.8*11</f>
        <v>67180.608000000007</v>
      </c>
      <c r="O82" s="88" t="s">
        <v>70</v>
      </c>
      <c r="P82" s="88" t="s">
        <v>81</v>
      </c>
      <c r="Q82" s="95">
        <v>42825</v>
      </c>
      <c r="R82" s="95"/>
      <c r="S82" s="90"/>
      <c r="T82" s="90"/>
      <c r="U82" s="90"/>
      <c r="V82" s="97">
        <f t="shared" si="12"/>
        <v>5598.3840000000009</v>
      </c>
      <c r="W82" s="131"/>
      <c r="X82" s="132"/>
      <c r="Y82" s="132"/>
      <c r="Z82" s="132"/>
      <c r="AA82" s="116"/>
      <c r="AB82" s="101">
        <v>0</v>
      </c>
      <c r="AC82" s="102">
        <f t="shared" si="13"/>
        <v>0</v>
      </c>
      <c r="AD82" s="103">
        <v>0</v>
      </c>
      <c r="AE82" s="103">
        <v>0</v>
      </c>
      <c r="AF82" s="103">
        <v>0</v>
      </c>
      <c r="AG82" s="104">
        <v>0</v>
      </c>
      <c r="AH82" s="105">
        <f t="shared" si="11"/>
        <v>0</v>
      </c>
    </row>
    <row r="83" spans="1:34" hidden="1" x14ac:dyDescent="0.25">
      <c r="A83" s="88" t="s">
        <v>65</v>
      </c>
      <c r="B83" s="88" t="s">
        <v>65</v>
      </c>
      <c r="C83" s="88" t="s">
        <v>66</v>
      </c>
      <c r="D83" s="88" t="s">
        <v>79</v>
      </c>
      <c r="E83" s="88" t="s">
        <v>172</v>
      </c>
      <c r="F83" s="90">
        <v>700000517011</v>
      </c>
      <c r="G83" s="88" t="s">
        <v>69</v>
      </c>
      <c r="H83" s="88" t="str">
        <f>IF(ISNA(VLOOKUP(E83,'[1]2013 Sizes'!$A$2:$L$35,10,FALSE)),"",VLOOKUP(E83,'[1]2013 Sizes'!$A$2:$L$35,10,FALSE))</f>
        <v/>
      </c>
      <c r="I83" s="88"/>
      <c r="J83" s="88"/>
      <c r="K83" s="91">
        <v>42034</v>
      </c>
      <c r="L83" s="92"/>
      <c r="M83" s="93"/>
      <c r="N83" s="94"/>
      <c r="O83" s="88" t="s">
        <v>70</v>
      </c>
      <c r="P83" s="88" t="s">
        <v>81</v>
      </c>
      <c r="Q83" s="95">
        <v>42825</v>
      </c>
      <c r="R83" s="95"/>
      <c r="S83" s="90"/>
      <c r="T83" s="90"/>
      <c r="U83" s="90"/>
      <c r="V83" s="97">
        <f t="shared" si="12"/>
        <v>0</v>
      </c>
      <c r="W83" s="131"/>
      <c r="X83" s="132"/>
      <c r="Y83" s="132"/>
      <c r="Z83" s="132"/>
      <c r="AA83" s="116"/>
      <c r="AB83" s="101">
        <v>0</v>
      </c>
      <c r="AC83" s="102">
        <f t="shared" si="13"/>
        <v>0</v>
      </c>
      <c r="AD83" s="103">
        <v>0</v>
      </c>
      <c r="AE83" s="103">
        <v>0</v>
      </c>
      <c r="AF83" s="103">
        <v>0</v>
      </c>
      <c r="AG83" s="104">
        <v>0</v>
      </c>
      <c r="AH83" s="105">
        <f t="shared" si="11"/>
        <v>0</v>
      </c>
    </row>
    <row r="84" spans="1:34" hidden="1" x14ac:dyDescent="0.25">
      <c r="A84" s="125" t="s">
        <v>65</v>
      </c>
      <c r="B84" s="125" t="s">
        <v>65</v>
      </c>
      <c r="C84" s="125" t="s">
        <v>66</v>
      </c>
      <c r="D84" s="88" t="s">
        <v>79</v>
      </c>
      <c r="E84" s="125" t="s">
        <v>173</v>
      </c>
      <c r="F84" s="127">
        <v>700000567004</v>
      </c>
      <c r="G84" s="125" t="s">
        <v>69</v>
      </c>
      <c r="H84" s="88" t="str">
        <f>IF(ISNA(VLOOKUP(E84,'[1]2013 Sizes'!$A$2:$L$35,10,FALSE)),"",VLOOKUP(E84,'[1]2013 Sizes'!$A$2:$L$35,10,FALSE))</f>
        <v/>
      </c>
      <c r="I84" s="88"/>
      <c r="J84" s="88"/>
      <c r="K84" s="91">
        <v>42094</v>
      </c>
      <c r="L84" s="92">
        <v>4468.54</v>
      </c>
      <c r="M84" s="93">
        <v>1</v>
      </c>
      <c r="N84" s="94">
        <f>(L84/M84)*0.8*9</f>
        <v>32173.488000000005</v>
      </c>
      <c r="O84" s="125" t="s">
        <v>70</v>
      </c>
      <c r="P84" s="106" t="s">
        <v>81</v>
      </c>
      <c r="Q84" s="95">
        <v>42825</v>
      </c>
      <c r="R84" s="95"/>
      <c r="S84" s="90"/>
      <c r="T84" s="90"/>
      <c r="U84" s="90"/>
      <c r="V84" s="97">
        <f t="shared" si="12"/>
        <v>2681.1240000000003</v>
      </c>
      <c r="W84" s="131"/>
      <c r="X84" s="132"/>
      <c r="Y84" s="132"/>
      <c r="Z84" s="132"/>
      <c r="AA84" s="116"/>
      <c r="AB84" s="101">
        <v>0</v>
      </c>
      <c r="AC84" s="102">
        <f t="shared" si="13"/>
        <v>0</v>
      </c>
      <c r="AD84" s="103">
        <v>0</v>
      </c>
      <c r="AE84" s="103">
        <v>0</v>
      </c>
      <c r="AF84" s="103">
        <v>0</v>
      </c>
      <c r="AG84" s="104">
        <v>0</v>
      </c>
      <c r="AH84" s="105">
        <f t="shared" si="11"/>
        <v>0</v>
      </c>
    </row>
    <row r="85" spans="1:34" hidden="1" x14ac:dyDescent="0.25">
      <c r="A85" s="125" t="s">
        <v>65</v>
      </c>
      <c r="B85" s="125" t="s">
        <v>65</v>
      </c>
      <c r="C85" s="125" t="s">
        <v>66</v>
      </c>
      <c r="D85" s="88" t="s">
        <v>79</v>
      </c>
      <c r="E85" s="125" t="s">
        <v>174</v>
      </c>
      <c r="F85" s="127">
        <v>700000566995</v>
      </c>
      <c r="G85" s="125" t="s">
        <v>69</v>
      </c>
      <c r="H85" s="88" t="str">
        <f>IF(ISNA(VLOOKUP(E85,'[1]2013 Sizes'!$A$2:$L$35,10,FALSE)),"",VLOOKUP(E85,'[1]2013 Sizes'!$A$2:$L$35,10,FALSE))</f>
        <v/>
      </c>
      <c r="I85" s="88"/>
      <c r="J85" s="88"/>
      <c r="K85" s="91">
        <v>42094</v>
      </c>
      <c r="L85" s="92"/>
      <c r="M85" s="93"/>
      <c r="N85" s="94"/>
      <c r="O85" s="125" t="s">
        <v>70</v>
      </c>
      <c r="P85" s="106" t="s">
        <v>81</v>
      </c>
      <c r="Q85" s="95">
        <v>42825</v>
      </c>
      <c r="R85" s="95"/>
      <c r="S85" s="90"/>
      <c r="T85" s="90"/>
      <c r="U85" s="90"/>
      <c r="V85" s="97">
        <f t="shared" si="12"/>
        <v>0</v>
      </c>
      <c r="W85" s="131"/>
      <c r="X85" s="132"/>
      <c r="Y85" s="132"/>
      <c r="Z85" s="132"/>
      <c r="AA85" s="116"/>
      <c r="AB85" s="101">
        <v>0</v>
      </c>
      <c r="AC85" s="102">
        <f t="shared" si="13"/>
        <v>0</v>
      </c>
      <c r="AD85" s="103">
        <v>0</v>
      </c>
      <c r="AE85" s="103">
        <v>0</v>
      </c>
      <c r="AF85" s="103">
        <v>0</v>
      </c>
      <c r="AG85" s="104">
        <v>0</v>
      </c>
      <c r="AH85" s="105">
        <f t="shared" si="11"/>
        <v>0</v>
      </c>
    </row>
    <row r="86" spans="1:34" hidden="1" x14ac:dyDescent="0.25">
      <c r="A86" s="125" t="s">
        <v>65</v>
      </c>
      <c r="B86" s="125" t="s">
        <v>65</v>
      </c>
      <c r="C86" s="125" t="s">
        <v>66</v>
      </c>
      <c r="D86" s="88" t="s">
        <v>79</v>
      </c>
      <c r="E86" s="125" t="s">
        <v>175</v>
      </c>
      <c r="F86" s="127">
        <v>700000655057</v>
      </c>
      <c r="G86" s="125" t="s">
        <v>176</v>
      </c>
      <c r="H86" s="88" t="str">
        <f>IF(ISNA(VLOOKUP(E86,'[1]2013 Sizes'!$A$2:$L$35,10,FALSE)),"",VLOOKUP(E86,'[1]2013 Sizes'!$A$2:$L$35,10,FALSE))</f>
        <v/>
      </c>
      <c r="I86" s="88"/>
      <c r="J86" s="88"/>
      <c r="K86" s="91">
        <v>42124</v>
      </c>
      <c r="L86" s="92">
        <v>3518.5</v>
      </c>
      <c r="M86" s="93">
        <v>1</v>
      </c>
      <c r="N86" s="94">
        <f>(L86/M86)*0.8*8</f>
        <v>22518.400000000001</v>
      </c>
      <c r="O86" s="125" t="s">
        <v>70</v>
      </c>
      <c r="P86" s="106" t="s">
        <v>81</v>
      </c>
      <c r="Q86" s="115">
        <v>43465</v>
      </c>
      <c r="R86" s="115"/>
      <c r="S86" s="114"/>
      <c r="T86" s="114"/>
      <c r="U86" s="114"/>
      <c r="V86" s="97">
        <f t="shared" si="12"/>
        <v>1876.5333333333335</v>
      </c>
      <c r="W86" s="131"/>
      <c r="X86" s="132"/>
      <c r="Y86" s="132"/>
      <c r="Z86" s="132"/>
      <c r="AA86" s="116"/>
      <c r="AB86" s="101">
        <v>0</v>
      </c>
      <c r="AC86" s="102">
        <f t="shared" si="13"/>
        <v>0</v>
      </c>
      <c r="AD86" s="103">
        <v>0</v>
      </c>
      <c r="AE86" s="103">
        <v>0</v>
      </c>
      <c r="AF86" s="103">
        <v>0</v>
      </c>
      <c r="AG86" s="104">
        <v>0</v>
      </c>
      <c r="AH86" s="105">
        <f t="shared" si="11"/>
        <v>0</v>
      </c>
    </row>
    <row r="87" spans="1:34" hidden="1" x14ac:dyDescent="0.25">
      <c r="A87" s="125" t="s">
        <v>65</v>
      </c>
      <c r="B87" s="125" t="s">
        <v>65</v>
      </c>
      <c r="C87" s="125" t="s">
        <v>66</v>
      </c>
      <c r="D87" s="88" t="s">
        <v>79</v>
      </c>
      <c r="E87" s="125" t="s">
        <v>177</v>
      </c>
      <c r="F87" s="127">
        <v>700000655069</v>
      </c>
      <c r="G87" s="125" t="s">
        <v>176</v>
      </c>
      <c r="H87" s="88" t="str">
        <f>IF(ISNA(VLOOKUP(E87,'[1]2013 Sizes'!$A$2:$L$35,10,FALSE)),"",VLOOKUP(E87,'[1]2013 Sizes'!$A$2:$L$35,10,FALSE))</f>
        <v/>
      </c>
      <c r="I87" s="88"/>
      <c r="J87" s="88"/>
      <c r="K87" s="91">
        <v>42124</v>
      </c>
      <c r="L87" s="92"/>
      <c r="M87" s="93"/>
      <c r="N87" s="94"/>
      <c r="O87" s="125" t="s">
        <v>70</v>
      </c>
      <c r="P87" s="106" t="s">
        <v>81</v>
      </c>
      <c r="Q87" s="115">
        <v>43465</v>
      </c>
      <c r="R87" s="115"/>
      <c r="S87" s="114"/>
      <c r="T87" s="114"/>
      <c r="U87" s="114"/>
      <c r="V87" s="97">
        <f t="shared" si="12"/>
        <v>0</v>
      </c>
      <c r="W87" s="131"/>
      <c r="X87" s="132"/>
      <c r="Y87" s="132"/>
      <c r="Z87" s="132"/>
      <c r="AA87" s="116"/>
      <c r="AB87" s="101">
        <v>0</v>
      </c>
      <c r="AC87" s="102">
        <f t="shared" si="13"/>
        <v>0</v>
      </c>
      <c r="AD87" s="103">
        <v>0</v>
      </c>
      <c r="AE87" s="103">
        <v>0</v>
      </c>
      <c r="AF87" s="103">
        <v>0</v>
      </c>
      <c r="AG87" s="104">
        <v>0</v>
      </c>
      <c r="AH87" s="105">
        <f t="shared" si="11"/>
        <v>0</v>
      </c>
    </row>
    <row r="88" spans="1:34" hidden="1" x14ac:dyDescent="0.25">
      <c r="A88" s="125" t="s">
        <v>65</v>
      </c>
      <c r="B88" s="125" t="s">
        <v>65</v>
      </c>
      <c r="C88" s="125" t="s">
        <v>66</v>
      </c>
      <c r="D88" s="88" t="s">
        <v>79</v>
      </c>
      <c r="E88" s="125" t="s">
        <v>178</v>
      </c>
      <c r="F88" s="127">
        <v>700000634821</v>
      </c>
      <c r="G88" s="125" t="s">
        <v>179</v>
      </c>
      <c r="H88" s="88" t="str">
        <f>IF(ISNA(VLOOKUP(E88,'[1]2013 Sizes'!$A$2:$L$35,10,FALSE)),"",VLOOKUP(E88,'[1]2013 Sizes'!$A$2:$L$35,10,FALSE))</f>
        <v/>
      </c>
      <c r="I88" s="88"/>
      <c r="J88" s="88"/>
      <c r="K88" s="91">
        <v>42124</v>
      </c>
      <c r="L88" s="92">
        <v>2592.02</v>
      </c>
      <c r="M88" s="93">
        <v>1</v>
      </c>
      <c r="N88" s="94">
        <f>(L88/M88)*0.8*8</f>
        <v>16588.928</v>
      </c>
      <c r="O88" s="125" t="s">
        <v>70</v>
      </c>
      <c r="P88" s="106" t="s">
        <v>81</v>
      </c>
      <c r="Q88" s="115">
        <v>43465</v>
      </c>
      <c r="R88" s="115"/>
      <c r="S88" s="114"/>
      <c r="T88" s="114"/>
      <c r="U88" s="114"/>
      <c r="V88" s="97">
        <f t="shared" si="12"/>
        <v>1382.4106666666667</v>
      </c>
      <c r="W88" s="131"/>
      <c r="X88" s="132"/>
      <c r="Y88" s="132"/>
      <c r="Z88" s="132"/>
      <c r="AA88" s="116"/>
      <c r="AB88" s="101">
        <v>0</v>
      </c>
      <c r="AC88" s="102">
        <f t="shared" si="13"/>
        <v>0</v>
      </c>
      <c r="AD88" s="103">
        <v>0</v>
      </c>
      <c r="AE88" s="103">
        <v>0</v>
      </c>
      <c r="AF88" s="103">
        <v>0</v>
      </c>
      <c r="AG88" s="104">
        <v>0</v>
      </c>
      <c r="AH88" s="105">
        <f t="shared" si="11"/>
        <v>0</v>
      </c>
    </row>
    <row r="89" spans="1:34" hidden="1" x14ac:dyDescent="0.25">
      <c r="A89" s="147" t="s">
        <v>65</v>
      </c>
      <c r="B89" s="147" t="s">
        <v>65</v>
      </c>
      <c r="C89" s="147" t="s">
        <v>66</v>
      </c>
      <c r="D89" s="88" t="s">
        <v>79</v>
      </c>
      <c r="E89" s="125" t="s">
        <v>180</v>
      </c>
      <c r="F89" s="127">
        <v>700000638451</v>
      </c>
      <c r="G89" s="125" t="s">
        <v>179</v>
      </c>
      <c r="H89" s="88" t="str">
        <f>IF(ISNA(VLOOKUP(E89,'[1]2013 Sizes'!$A$2:$L$35,10,FALSE)),"",VLOOKUP(E89,'[1]2013 Sizes'!$A$2:$L$35,10,FALSE))</f>
        <v/>
      </c>
      <c r="I89" s="88"/>
      <c r="J89" s="88"/>
      <c r="K89" s="91">
        <v>42124</v>
      </c>
      <c r="L89" s="92">
        <v>11485.64</v>
      </c>
      <c r="M89" s="93">
        <v>1</v>
      </c>
      <c r="N89" s="94">
        <f>(L89/M89)*0.8*8</f>
        <v>73508.096000000005</v>
      </c>
      <c r="O89" s="125" t="s">
        <v>70</v>
      </c>
      <c r="P89" s="106" t="s">
        <v>81</v>
      </c>
      <c r="Q89" s="115">
        <v>43465</v>
      </c>
      <c r="R89" s="115"/>
      <c r="S89" s="114"/>
      <c r="T89" s="114"/>
      <c r="U89" s="114"/>
      <c r="V89" s="97">
        <f t="shared" si="12"/>
        <v>6125.6746666666668</v>
      </c>
      <c r="W89" s="131"/>
      <c r="X89" s="132"/>
      <c r="Y89" s="132"/>
      <c r="Z89" s="132"/>
      <c r="AA89" s="116"/>
      <c r="AB89" s="101">
        <v>0</v>
      </c>
      <c r="AC89" s="102">
        <f t="shared" si="13"/>
        <v>0</v>
      </c>
      <c r="AD89" s="103">
        <v>0</v>
      </c>
      <c r="AE89" s="103">
        <v>0</v>
      </c>
      <c r="AF89" s="103">
        <v>0</v>
      </c>
      <c r="AG89" s="104">
        <v>0</v>
      </c>
      <c r="AH89" s="105">
        <f t="shared" si="11"/>
        <v>0</v>
      </c>
    </row>
    <row r="90" spans="1:34" hidden="1" x14ac:dyDescent="0.25">
      <c r="A90" s="147" t="s">
        <v>65</v>
      </c>
      <c r="B90" s="147" t="s">
        <v>65</v>
      </c>
      <c r="C90" s="147" t="s">
        <v>66</v>
      </c>
      <c r="D90" s="88" t="s">
        <v>79</v>
      </c>
      <c r="E90" s="125" t="s">
        <v>181</v>
      </c>
      <c r="F90" s="127">
        <v>700000638449</v>
      </c>
      <c r="G90" s="125" t="s">
        <v>179</v>
      </c>
      <c r="H90" s="88" t="str">
        <f>IF(ISNA(VLOOKUP(E90,'[1]2013 Sizes'!$A$2:$L$35,10,FALSE)),"",VLOOKUP(E90,'[1]2013 Sizes'!$A$2:$L$35,10,FALSE))</f>
        <v/>
      </c>
      <c r="I90" s="88"/>
      <c r="J90" s="88"/>
      <c r="K90" s="91">
        <v>42124</v>
      </c>
      <c r="L90" s="92"/>
      <c r="M90" s="93"/>
      <c r="N90" s="94"/>
      <c r="O90" s="125" t="s">
        <v>70</v>
      </c>
      <c r="P90" s="106" t="s">
        <v>81</v>
      </c>
      <c r="Q90" s="115">
        <v>43465</v>
      </c>
      <c r="R90" s="115"/>
      <c r="S90" s="114"/>
      <c r="T90" s="114"/>
      <c r="U90" s="114"/>
      <c r="V90" s="97">
        <f t="shared" si="12"/>
        <v>0</v>
      </c>
      <c r="W90" s="131"/>
      <c r="X90" s="132"/>
      <c r="Y90" s="132"/>
      <c r="Z90" s="132"/>
      <c r="AA90" s="116"/>
      <c r="AB90" s="101">
        <v>0</v>
      </c>
      <c r="AC90" s="102">
        <f t="shared" si="13"/>
        <v>0</v>
      </c>
      <c r="AD90" s="103">
        <v>0</v>
      </c>
      <c r="AE90" s="103">
        <v>0</v>
      </c>
      <c r="AF90" s="103">
        <v>0</v>
      </c>
      <c r="AG90" s="104">
        <v>0</v>
      </c>
      <c r="AH90" s="105">
        <f t="shared" si="11"/>
        <v>0</v>
      </c>
    </row>
    <row r="91" spans="1:34" hidden="1" x14ac:dyDescent="0.25">
      <c r="A91" s="125" t="s">
        <v>65</v>
      </c>
      <c r="B91" s="125" t="s">
        <v>65</v>
      </c>
      <c r="C91" s="125" t="s">
        <v>66</v>
      </c>
      <c r="D91" s="88" t="s">
        <v>79</v>
      </c>
      <c r="E91" s="125" t="s">
        <v>182</v>
      </c>
      <c r="F91" s="127">
        <v>700000638487</v>
      </c>
      <c r="G91" s="125" t="s">
        <v>179</v>
      </c>
      <c r="H91" s="88" t="str">
        <f>IF(ISNA(VLOOKUP(E91,'[1]2013 Sizes'!$A$2:$L$35,10,FALSE)),"",VLOOKUP(E91,'[1]2013 Sizes'!$A$2:$L$35,10,FALSE))</f>
        <v/>
      </c>
      <c r="I91" s="88"/>
      <c r="J91" s="88"/>
      <c r="K91" s="91">
        <v>42124</v>
      </c>
      <c r="L91" s="92">
        <v>12242.6</v>
      </c>
      <c r="M91" s="93">
        <v>1</v>
      </c>
      <c r="N91" s="94">
        <f>(L91/M91)*0.8*8</f>
        <v>78352.639999999999</v>
      </c>
      <c r="O91" s="125" t="s">
        <v>70</v>
      </c>
      <c r="P91" s="106" t="s">
        <v>81</v>
      </c>
      <c r="Q91" s="115">
        <v>43465</v>
      </c>
      <c r="R91" s="115"/>
      <c r="S91" s="114"/>
      <c r="T91" s="114"/>
      <c r="U91" s="114"/>
      <c r="V91" s="97">
        <f t="shared" si="12"/>
        <v>6529.3866666666663</v>
      </c>
      <c r="W91" s="131"/>
      <c r="X91" s="132"/>
      <c r="Y91" s="132"/>
      <c r="Z91" s="132"/>
      <c r="AA91" s="116"/>
      <c r="AB91" s="101">
        <v>0</v>
      </c>
      <c r="AC91" s="102">
        <f t="shared" si="13"/>
        <v>0</v>
      </c>
      <c r="AD91" s="103">
        <v>0</v>
      </c>
      <c r="AE91" s="103">
        <v>0</v>
      </c>
      <c r="AF91" s="103">
        <v>0</v>
      </c>
      <c r="AG91" s="104">
        <v>0</v>
      </c>
      <c r="AH91" s="105">
        <f t="shared" si="11"/>
        <v>0</v>
      </c>
    </row>
    <row r="92" spans="1:34" hidden="1" x14ac:dyDescent="0.25">
      <c r="A92" s="125" t="s">
        <v>65</v>
      </c>
      <c r="B92" s="125" t="s">
        <v>65</v>
      </c>
      <c r="C92" s="125" t="s">
        <v>66</v>
      </c>
      <c r="D92" s="88" t="s">
        <v>79</v>
      </c>
      <c r="E92" s="125" t="s">
        <v>183</v>
      </c>
      <c r="F92" s="148">
        <v>700000638499</v>
      </c>
      <c r="G92" s="125" t="s">
        <v>179</v>
      </c>
      <c r="H92" s="88" t="str">
        <f>IF(ISNA(VLOOKUP(E92,'[1]2013 Sizes'!$A$2:$L$35,10,FALSE)),"",VLOOKUP(E92,'[1]2013 Sizes'!$A$2:$L$35,10,FALSE))</f>
        <v/>
      </c>
      <c r="I92" s="88"/>
      <c r="J92" s="88"/>
      <c r="K92" s="91">
        <v>42124</v>
      </c>
      <c r="L92" s="92"/>
      <c r="M92" s="93"/>
      <c r="N92" s="94"/>
      <c r="O92" s="125" t="s">
        <v>70</v>
      </c>
      <c r="P92" s="106" t="s">
        <v>81</v>
      </c>
      <c r="Q92" s="115">
        <v>43465</v>
      </c>
      <c r="R92" s="115"/>
      <c r="S92" s="114"/>
      <c r="T92" s="114"/>
      <c r="U92" s="114"/>
      <c r="V92" s="97">
        <f t="shared" si="12"/>
        <v>0</v>
      </c>
      <c r="W92" s="131"/>
      <c r="X92" s="132"/>
      <c r="Y92" s="132"/>
      <c r="Z92" s="132"/>
      <c r="AA92" s="116"/>
      <c r="AB92" s="101">
        <v>0</v>
      </c>
      <c r="AC92" s="102">
        <f t="shared" si="13"/>
        <v>0</v>
      </c>
      <c r="AD92" s="103">
        <v>0</v>
      </c>
      <c r="AE92" s="103">
        <v>0</v>
      </c>
      <c r="AF92" s="103">
        <v>0</v>
      </c>
      <c r="AG92" s="104">
        <v>0</v>
      </c>
      <c r="AH92" s="105">
        <f t="shared" si="11"/>
        <v>0</v>
      </c>
    </row>
    <row r="93" spans="1:34" hidden="1" x14ac:dyDescent="0.25">
      <c r="A93" s="125" t="s">
        <v>65</v>
      </c>
      <c r="B93" s="125" t="s">
        <v>65</v>
      </c>
      <c r="C93" s="125" t="s">
        <v>66</v>
      </c>
      <c r="D93" s="88" t="s">
        <v>79</v>
      </c>
      <c r="E93" s="125" t="s">
        <v>184</v>
      </c>
      <c r="F93" s="127">
        <v>940000062595</v>
      </c>
      <c r="G93" s="125" t="s">
        <v>179</v>
      </c>
      <c r="H93" s="88" t="str">
        <f>IF(ISNA(VLOOKUP(E93,'[1]2013 Sizes'!$A$2:$L$35,10,FALSE)),"",VLOOKUP(E93,'[1]2013 Sizes'!$A$2:$L$35,10,FALSE))</f>
        <v/>
      </c>
      <c r="I93" s="88"/>
      <c r="J93" s="88"/>
      <c r="K93" s="91">
        <v>42124</v>
      </c>
      <c r="L93" s="92">
        <v>10287.6</v>
      </c>
      <c r="M93" s="93">
        <v>1</v>
      </c>
      <c r="N93" s="94">
        <f>(L93/M93)*0.8*8</f>
        <v>65840.639999999999</v>
      </c>
      <c r="O93" s="125" t="s">
        <v>70</v>
      </c>
      <c r="P93" s="106" t="s">
        <v>81</v>
      </c>
      <c r="Q93" s="115">
        <v>43465</v>
      </c>
      <c r="R93" s="115"/>
      <c r="S93" s="114"/>
      <c r="T93" s="114"/>
      <c r="U93" s="114"/>
      <c r="V93" s="97">
        <f t="shared" si="12"/>
        <v>5486.72</v>
      </c>
      <c r="W93" s="131"/>
      <c r="X93" s="132"/>
      <c r="Y93" s="132"/>
      <c r="Z93" s="132"/>
      <c r="AA93" s="116"/>
      <c r="AB93" s="101">
        <v>0</v>
      </c>
      <c r="AC93" s="102">
        <f t="shared" si="13"/>
        <v>0</v>
      </c>
      <c r="AD93" s="103">
        <v>0</v>
      </c>
      <c r="AE93" s="103">
        <v>0</v>
      </c>
      <c r="AF93" s="103">
        <v>0</v>
      </c>
      <c r="AG93" s="104">
        <v>0</v>
      </c>
      <c r="AH93" s="105">
        <f t="shared" si="11"/>
        <v>0</v>
      </c>
    </row>
    <row r="94" spans="1:34" hidden="1" x14ac:dyDescent="0.25">
      <c r="A94" s="125" t="s">
        <v>65</v>
      </c>
      <c r="B94" s="125" t="s">
        <v>65</v>
      </c>
      <c r="C94" s="125" t="s">
        <v>66</v>
      </c>
      <c r="D94" s="88" t="s">
        <v>79</v>
      </c>
      <c r="E94" s="125" t="s">
        <v>185</v>
      </c>
      <c r="F94" s="127">
        <v>700000647220</v>
      </c>
      <c r="G94" s="125" t="s">
        <v>179</v>
      </c>
      <c r="H94" s="88" t="str">
        <f>IF(ISNA(VLOOKUP(E94,'[1]2013 Sizes'!$A$2:$L$35,10,FALSE)),"",VLOOKUP(E94,'[1]2013 Sizes'!$A$2:$L$35,10,FALSE))</f>
        <v/>
      </c>
      <c r="I94" s="88"/>
      <c r="J94" s="88"/>
      <c r="K94" s="91">
        <v>42124</v>
      </c>
      <c r="L94" s="92"/>
      <c r="M94" s="93"/>
      <c r="N94" s="94"/>
      <c r="O94" s="125" t="s">
        <v>70</v>
      </c>
      <c r="P94" s="106" t="s">
        <v>81</v>
      </c>
      <c r="Q94" s="115">
        <v>43465</v>
      </c>
      <c r="R94" s="115"/>
      <c r="S94" s="114"/>
      <c r="T94" s="114"/>
      <c r="U94" s="114"/>
      <c r="V94" s="97">
        <f t="shared" si="12"/>
        <v>0</v>
      </c>
      <c r="W94" s="131"/>
      <c r="X94" s="132"/>
      <c r="Y94" s="132"/>
      <c r="Z94" s="132"/>
      <c r="AA94" s="116"/>
      <c r="AB94" s="101">
        <v>0</v>
      </c>
      <c r="AC94" s="102">
        <f t="shared" si="13"/>
        <v>0</v>
      </c>
      <c r="AD94" s="103">
        <v>0</v>
      </c>
      <c r="AE94" s="103">
        <v>0</v>
      </c>
      <c r="AF94" s="103">
        <v>0</v>
      </c>
      <c r="AG94" s="104">
        <v>0</v>
      </c>
      <c r="AH94" s="105">
        <f t="shared" si="11"/>
        <v>0</v>
      </c>
    </row>
    <row r="95" spans="1:34" hidden="1" x14ac:dyDescent="0.25">
      <c r="A95" s="125" t="s">
        <v>65</v>
      </c>
      <c r="B95" s="125" t="s">
        <v>65</v>
      </c>
      <c r="C95" s="125" t="s">
        <v>66</v>
      </c>
      <c r="D95" s="88" t="s">
        <v>79</v>
      </c>
      <c r="E95" s="125" t="s">
        <v>186</v>
      </c>
      <c r="F95" s="149">
        <v>940001048778</v>
      </c>
      <c r="G95" s="125" t="s">
        <v>179</v>
      </c>
      <c r="H95" s="88" t="str">
        <f>IF(ISNA(VLOOKUP(E95,'[1]2013 Sizes'!$A$2:$L$35,10,FALSE)),"",VLOOKUP(E95,'[1]2013 Sizes'!$A$2:$L$35,10,FALSE))</f>
        <v/>
      </c>
      <c r="I95" s="88"/>
      <c r="J95" s="88"/>
      <c r="K95" s="91">
        <v>42124</v>
      </c>
      <c r="L95" s="92">
        <v>10728.68</v>
      </c>
      <c r="M95" s="93">
        <v>1</v>
      </c>
      <c r="N95" s="94">
        <f>(L95/M95)*0.8*8</f>
        <v>68663.552000000011</v>
      </c>
      <c r="O95" s="125" t="s">
        <v>70</v>
      </c>
      <c r="P95" s="106" t="s">
        <v>81</v>
      </c>
      <c r="Q95" s="115">
        <v>43465</v>
      </c>
      <c r="R95" s="115"/>
      <c r="S95" s="114"/>
      <c r="T95" s="114"/>
      <c r="U95" s="114"/>
      <c r="V95" s="97">
        <f t="shared" si="12"/>
        <v>5721.9626666666672</v>
      </c>
      <c r="W95" s="131"/>
      <c r="X95" s="132"/>
      <c r="Y95" s="132"/>
      <c r="Z95" s="132"/>
      <c r="AA95" s="116"/>
      <c r="AB95" s="101">
        <v>0</v>
      </c>
      <c r="AC95" s="102">
        <f t="shared" si="13"/>
        <v>0</v>
      </c>
      <c r="AD95" s="103">
        <v>0</v>
      </c>
      <c r="AE95" s="103">
        <v>0</v>
      </c>
      <c r="AF95" s="103">
        <v>0</v>
      </c>
      <c r="AG95" s="104">
        <v>0</v>
      </c>
      <c r="AH95" s="105">
        <f t="shared" si="11"/>
        <v>0</v>
      </c>
    </row>
    <row r="96" spans="1:34" hidden="1" x14ac:dyDescent="0.25">
      <c r="A96" s="125" t="s">
        <v>65</v>
      </c>
      <c r="B96" s="125" t="s">
        <v>65</v>
      </c>
      <c r="C96" s="125" t="s">
        <v>66</v>
      </c>
      <c r="D96" s="88" t="s">
        <v>79</v>
      </c>
      <c r="E96" s="125" t="s">
        <v>187</v>
      </c>
      <c r="F96" s="127">
        <v>700000635344</v>
      </c>
      <c r="G96" s="125" t="s">
        <v>179</v>
      </c>
      <c r="H96" s="88" t="str">
        <f>IF(ISNA(VLOOKUP(E96,'[1]2013 Sizes'!$A$2:$L$35,10,FALSE)),"",VLOOKUP(E96,'[1]2013 Sizes'!$A$2:$L$35,10,FALSE))</f>
        <v/>
      </c>
      <c r="I96" s="88"/>
      <c r="J96" s="88"/>
      <c r="K96" s="91">
        <v>42124</v>
      </c>
      <c r="L96" s="92"/>
      <c r="M96" s="93"/>
      <c r="N96" s="94"/>
      <c r="O96" s="125" t="s">
        <v>70</v>
      </c>
      <c r="P96" s="106" t="s">
        <v>81</v>
      </c>
      <c r="Q96" s="115">
        <v>43465</v>
      </c>
      <c r="R96" s="115"/>
      <c r="S96" s="114"/>
      <c r="T96" s="114"/>
      <c r="U96" s="114"/>
      <c r="V96" s="97">
        <f t="shared" si="12"/>
        <v>0</v>
      </c>
      <c r="W96" s="131"/>
      <c r="X96" s="132"/>
      <c r="Y96" s="132"/>
      <c r="Z96" s="132"/>
      <c r="AA96" s="116"/>
      <c r="AB96" s="101">
        <v>0</v>
      </c>
      <c r="AC96" s="102">
        <f t="shared" si="13"/>
        <v>0</v>
      </c>
      <c r="AD96" s="103">
        <v>0</v>
      </c>
      <c r="AE96" s="103">
        <v>0</v>
      </c>
      <c r="AF96" s="103">
        <v>0</v>
      </c>
      <c r="AG96" s="104">
        <v>0</v>
      </c>
      <c r="AH96" s="105">
        <f t="shared" si="11"/>
        <v>0</v>
      </c>
    </row>
    <row r="97" spans="1:34" hidden="1" x14ac:dyDescent="0.25">
      <c r="A97" s="125" t="s">
        <v>65</v>
      </c>
      <c r="B97" s="125" t="s">
        <v>65</v>
      </c>
      <c r="C97" s="125" t="s">
        <v>66</v>
      </c>
      <c r="D97" s="88" t="s">
        <v>79</v>
      </c>
      <c r="E97" s="125" t="s">
        <v>188</v>
      </c>
      <c r="F97" s="127">
        <v>700000934453</v>
      </c>
      <c r="G97" s="125" t="s">
        <v>179</v>
      </c>
      <c r="H97" s="88" t="str">
        <f>IF(ISNA(VLOOKUP(E97,'[1]2013 Sizes'!$A$2:$L$35,10,FALSE)),"",VLOOKUP(E97,'[1]2013 Sizes'!$A$2:$L$35,10,FALSE))</f>
        <v/>
      </c>
      <c r="I97" s="88"/>
      <c r="J97" s="88"/>
      <c r="K97" s="91">
        <v>42124</v>
      </c>
      <c r="L97" s="92">
        <v>2097.04</v>
      </c>
      <c r="M97" s="93">
        <v>1</v>
      </c>
      <c r="N97" s="94">
        <f>(L97/M97)*0.8*8</f>
        <v>13421.056</v>
      </c>
      <c r="O97" s="125" t="s">
        <v>70</v>
      </c>
      <c r="P97" s="106" t="s">
        <v>81</v>
      </c>
      <c r="Q97" s="115">
        <v>43465</v>
      </c>
      <c r="R97" s="115"/>
      <c r="S97" s="114"/>
      <c r="T97" s="114"/>
      <c r="U97" s="114"/>
      <c r="V97" s="97">
        <f t="shared" si="12"/>
        <v>1118.4213333333335</v>
      </c>
      <c r="W97" s="131"/>
      <c r="X97" s="132"/>
      <c r="Y97" s="132"/>
      <c r="Z97" s="132"/>
      <c r="AA97" s="116"/>
      <c r="AB97" s="101">
        <v>0</v>
      </c>
      <c r="AC97" s="102">
        <f t="shared" si="13"/>
        <v>0</v>
      </c>
      <c r="AD97" s="103">
        <v>0</v>
      </c>
      <c r="AE97" s="103">
        <v>0</v>
      </c>
      <c r="AF97" s="103">
        <v>0</v>
      </c>
      <c r="AG97" s="104">
        <v>0</v>
      </c>
      <c r="AH97" s="105">
        <f t="shared" si="11"/>
        <v>0</v>
      </c>
    </row>
    <row r="98" spans="1:34" hidden="1" x14ac:dyDescent="0.25">
      <c r="A98" s="125" t="s">
        <v>65</v>
      </c>
      <c r="B98" s="125" t="s">
        <v>65</v>
      </c>
      <c r="C98" s="125" t="s">
        <v>66</v>
      </c>
      <c r="D98" s="88" t="s">
        <v>79</v>
      </c>
      <c r="E98" s="125" t="s">
        <v>189</v>
      </c>
      <c r="F98" s="127">
        <v>500000245690</v>
      </c>
      <c r="G98" s="125" t="s">
        <v>179</v>
      </c>
      <c r="H98" s="88" t="str">
        <f>IF(ISNA(VLOOKUP(E98,'[1]2013 Sizes'!$A$2:$L$35,10,FALSE)),"",VLOOKUP(E98,'[1]2013 Sizes'!$A$2:$L$35,10,FALSE))</f>
        <v/>
      </c>
      <c r="I98" s="88"/>
      <c r="J98" s="88"/>
      <c r="K98" s="91">
        <v>42124</v>
      </c>
      <c r="L98" s="92"/>
      <c r="M98" s="93"/>
      <c r="N98" s="94"/>
      <c r="O98" s="125" t="s">
        <v>70</v>
      </c>
      <c r="P98" s="106" t="s">
        <v>81</v>
      </c>
      <c r="Q98" s="115">
        <v>43465</v>
      </c>
      <c r="R98" s="115"/>
      <c r="S98" s="114"/>
      <c r="T98" s="114"/>
      <c r="U98" s="114"/>
      <c r="V98" s="97">
        <f t="shared" si="12"/>
        <v>0</v>
      </c>
      <c r="W98" s="131"/>
      <c r="X98" s="132"/>
      <c r="Y98" s="132"/>
      <c r="Z98" s="132"/>
      <c r="AA98" s="116"/>
      <c r="AB98" s="101">
        <v>0</v>
      </c>
      <c r="AC98" s="102">
        <f t="shared" si="13"/>
        <v>0</v>
      </c>
      <c r="AD98" s="103">
        <v>0</v>
      </c>
      <c r="AE98" s="103">
        <v>0</v>
      </c>
      <c r="AF98" s="103">
        <v>0</v>
      </c>
      <c r="AG98" s="104">
        <v>0</v>
      </c>
      <c r="AH98" s="105">
        <f t="shared" si="11"/>
        <v>0</v>
      </c>
    </row>
    <row r="99" spans="1:34" hidden="1" x14ac:dyDescent="0.25">
      <c r="A99" s="125" t="s">
        <v>65</v>
      </c>
      <c r="B99" s="125" t="s">
        <v>65</v>
      </c>
      <c r="C99" s="125" t="s">
        <v>66</v>
      </c>
      <c r="D99" s="88" t="s">
        <v>79</v>
      </c>
      <c r="E99" s="125" t="s">
        <v>190</v>
      </c>
      <c r="F99" s="127">
        <v>850000089803</v>
      </c>
      <c r="G99" s="125" t="s">
        <v>179</v>
      </c>
      <c r="H99" s="88" t="str">
        <f>IF(ISNA(VLOOKUP(E99,'[1]2013 Sizes'!$A$2:$L$35,10,FALSE)),"",VLOOKUP(E99,'[1]2013 Sizes'!$A$2:$L$35,10,FALSE))</f>
        <v/>
      </c>
      <c r="I99" s="88"/>
      <c r="J99" s="88"/>
      <c r="K99" s="91">
        <v>42124</v>
      </c>
      <c r="L99" s="92">
        <v>5138.9799999999996</v>
      </c>
      <c r="M99" s="93">
        <v>1</v>
      </c>
      <c r="N99" s="94">
        <f>(L99/M99)*0.8*8</f>
        <v>32889.472000000002</v>
      </c>
      <c r="O99" s="125" t="s">
        <v>70</v>
      </c>
      <c r="P99" s="106" t="s">
        <v>81</v>
      </c>
      <c r="Q99" s="115">
        <v>43465</v>
      </c>
      <c r="R99" s="115"/>
      <c r="S99" s="114"/>
      <c r="T99" s="114"/>
      <c r="U99" s="114"/>
      <c r="V99" s="97">
        <f t="shared" si="12"/>
        <v>2740.7893333333336</v>
      </c>
      <c r="W99" s="131"/>
      <c r="X99" s="132"/>
      <c r="Y99" s="132"/>
      <c r="Z99" s="132"/>
      <c r="AA99" s="116"/>
      <c r="AB99" s="101">
        <v>0</v>
      </c>
      <c r="AC99" s="102">
        <f t="shared" si="13"/>
        <v>0</v>
      </c>
      <c r="AD99" s="103">
        <v>0</v>
      </c>
      <c r="AE99" s="103">
        <v>0</v>
      </c>
      <c r="AF99" s="103">
        <v>0</v>
      </c>
      <c r="AG99" s="104">
        <v>0</v>
      </c>
      <c r="AH99" s="105">
        <f t="shared" si="11"/>
        <v>0</v>
      </c>
    </row>
    <row r="100" spans="1:34" hidden="1" x14ac:dyDescent="0.25">
      <c r="A100" s="125" t="s">
        <v>65</v>
      </c>
      <c r="B100" s="125" t="s">
        <v>65</v>
      </c>
      <c r="C100" s="125" t="s">
        <v>66</v>
      </c>
      <c r="D100" s="88" t="s">
        <v>79</v>
      </c>
      <c r="E100" s="125" t="s">
        <v>191</v>
      </c>
      <c r="F100" s="127">
        <v>940000041242</v>
      </c>
      <c r="G100" s="125" t="s">
        <v>179</v>
      </c>
      <c r="H100" s="88" t="str">
        <f>IF(ISNA(VLOOKUP(E100,'[1]2013 Sizes'!$A$2:$L$35,10,FALSE)),"",VLOOKUP(E100,'[1]2013 Sizes'!$A$2:$L$35,10,FALSE))</f>
        <v/>
      </c>
      <c r="I100" s="88"/>
      <c r="J100" s="88"/>
      <c r="K100" s="91">
        <v>42124</v>
      </c>
      <c r="L100" s="92"/>
      <c r="M100" s="93"/>
      <c r="N100" s="94"/>
      <c r="O100" s="125" t="s">
        <v>70</v>
      </c>
      <c r="P100" s="106" t="s">
        <v>81</v>
      </c>
      <c r="Q100" s="115">
        <v>43465</v>
      </c>
      <c r="R100" s="115"/>
      <c r="S100" s="114"/>
      <c r="T100" s="114"/>
      <c r="U100" s="114"/>
      <c r="V100" s="97">
        <f t="shared" si="12"/>
        <v>0</v>
      </c>
      <c r="W100" s="131"/>
      <c r="X100" s="132"/>
      <c r="Y100" s="132"/>
      <c r="Z100" s="132"/>
      <c r="AA100" s="116"/>
      <c r="AB100" s="101">
        <v>0</v>
      </c>
      <c r="AC100" s="102">
        <f t="shared" si="13"/>
        <v>0</v>
      </c>
      <c r="AD100" s="103">
        <v>0</v>
      </c>
      <c r="AE100" s="103">
        <v>0</v>
      </c>
      <c r="AF100" s="103">
        <v>0</v>
      </c>
      <c r="AG100" s="104">
        <v>0</v>
      </c>
      <c r="AH100" s="105">
        <f t="shared" si="11"/>
        <v>0</v>
      </c>
    </row>
    <row r="101" spans="1:34" hidden="1" x14ac:dyDescent="0.25">
      <c r="A101" s="125" t="s">
        <v>65</v>
      </c>
      <c r="B101" s="125" t="s">
        <v>65</v>
      </c>
      <c r="C101" s="125" t="s">
        <v>66</v>
      </c>
      <c r="D101" s="88" t="s">
        <v>79</v>
      </c>
      <c r="E101" s="125" t="s">
        <v>192</v>
      </c>
      <c r="F101" s="127">
        <v>700000668925</v>
      </c>
      <c r="G101" s="125" t="s">
        <v>179</v>
      </c>
      <c r="H101" s="88" t="str">
        <f>IF(ISNA(VLOOKUP(E101,'[1]2013 Sizes'!$A$2:$L$35,10,FALSE)),"",VLOOKUP(E101,'[1]2013 Sizes'!$A$2:$L$35,10,FALSE))</f>
        <v/>
      </c>
      <c r="I101" s="88"/>
      <c r="J101" s="88"/>
      <c r="K101" s="91">
        <v>42155</v>
      </c>
      <c r="L101" s="92">
        <v>10728.68</v>
      </c>
      <c r="M101" s="93">
        <v>1</v>
      </c>
      <c r="N101" s="94">
        <f>(L101/M101)*0.8*7</f>
        <v>60080.608000000007</v>
      </c>
      <c r="O101" s="125" t="s">
        <v>70</v>
      </c>
      <c r="P101" s="106" t="s">
        <v>81</v>
      </c>
      <c r="Q101" s="115">
        <v>43465</v>
      </c>
      <c r="R101" s="115"/>
      <c r="S101" s="114"/>
      <c r="T101" s="114"/>
      <c r="U101" s="114"/>
      <c r="V101" s="97">
        <f t="shared" si="12"/>
        <v>5006.717333333334</v>
      </c>
      <c r="W101" s="131"/>
      <c r="X101" s="132"/>
      <c r="Y101" s="132"/>
      <c r="Z101" s="132"/>
      <c r="AA101" s="116"/>
      <c r="AB101" s="101">
        <v>0</v>
      </c>
      <c r="AC101" s="102">
        <f t="shared" si="13"/>
        <v>0</v>
      </c>
      <c r="AD101" s="103">
        <v>0</v>
      </c>
      <c r="AE101" s="103">
        <v>0</v>
      </c>
      <c r="AF101" s="103">
        <v>0</v>
      </c>
      <c r="AG101" s="104">
        <v>0</v>
      </c>
      <c r="AH101" s="105">
        <f t="shared" si="11"/>
        <v>0</v>
      </c>
    </row>
    <row r="102" spans="1:34" hidden="1" x14ac:dyDescent="0.25">
      <c r="A102" s="125" t="s">
        <v>65</v>
      </c>
      <c r="B102" s="125" t="s">
        <v>65</v>
      </c>
      <c r="C102" s="125" t="s">
        <v>66</v>
      </c>
      <c r="D102" s="88" t="s">
        <v>79</v>
      </c>
      <c r="E102" s="125" t="s">
        <v>193</v>
      </c>
      <c r="F102" s="127">
        <v>700000668913</v>
      </c>
      <c r="G102" s="125" t="s">
        <v>179</v>
      </c>
      <c r="H102" s="88" t="str">
        <f>IF(ISNA(VLOOKUP(E102,'[1]2013 Sizes'!$A$2:$L$35,10,FALSE)),"",VLOOKUP(E102,'[1]2013 Sizes'!$A$2:$L$35,10,FALSE))</f>
        <v/>
      </c>
      <c r="I102" s="88"/>
      <c r="J102" s="88"/>
      <c r="K102" s="91">
        <v>42155</v>
      </c>
      <c r="L102" s="92"/>
      <c r="M102" s="93"/>
      <c r="N102" s="94"/>
      <c r="O102" s="125" t="s">
        <v>70</v>
      </c>
      <c r="P102" s="106" t="s">
        <v>81</v>
      </c>
      <c r="Q102" s="115">
        <v>43465</v>
      </c>
      <c r="R102" s="115"/>
      <c r="S102" s="114"/>
      <c r="T102" s="114"/>
      <c r="U102" s="114"/>
      <c r="V102" s="97">
        <f t="shared" si="12"/>
        <v>0</v>
      </c>
      <c r="W102" s="131"/>
      <c r="X102" s="132"/>
      <c r="Y102" s="132"/>
      <c r="Z102" s="132"/>
      <c r="AA102" s="116"/>
      <c r="AB102" s="101">
        <v>0</v>
      </c>
      <c r="AC102" s="102">
        <f t="shared" si="13"/>
        <v>0</v>
      </c>
      <c r="AD102" s="103">
        <v>0</v>
      </c>
      <c r="AE102" s="103">
        <v>0</v>
      </c>
      <c r="AF102" s="103">
        <v>0</v>
      </c>
      <c r="AG102" s="104">
        <v>0</v>
      </c>
      <c r="AH102" s="105">
        <f t="shared" si="11"/>
        <v>0</v>
      </c>
    </row>
    <row r="103" spans="1:34" hidden="1" x14ac:dyDescent="0.25">
      <c r="A103" s="125" t="s">
        <v>65</v>
      </c>
      <c r="B103" s="125" t="s">
        <v>65</v>
      </c>
      <c r="C103" s="125" t="s">
        <v>66</v>
      </c>
      <c r="D103" s="88" t="s">
        <v>79</v>
      </c>
      <c r="E103" s="126" t="s">
        <v>194</v>
      </c>
      <c r="F103" s="122">
        <v>700000689761</v>
      </c>
      <c r="G103" s="126" t="s">
        <v>143</v>
      </c>
      <c r="H103" s="88" t="str">
        <f>IF(ISNA(VLOOKUP(E103,'[1]2013 Sizes'!$A$2:$L$35,10,FALSE)),"",VLOOKUP(E103,'[1]2013 Sizes'!$A$2:$L$35,10,FALSE))</f>
        <v/>
      </c>
      <c r="I103" s="88"/>
      <c r="J103" s="88"/>
      <c r="K103" s="91">
        <v>42185</v>
      </c>
      <c r="L103" s="92">
        <v>1949.94</v>
      </c>
      <c r="M103" s="93">
        <v>1</v>
      </c>
      <c r="N103" s="94">
        <f>(L103/M103)*0.8*6</f>
        <v>9359.7120000000014</v>
      </c>
      <c r="O103" s="125" t="s">
        <v>70</v>
      </c>
      <c r="P103" s="106" t="s">
        <v>81</v>
      </c>
      <c r="Q103" s="95">
        <v>42348</v>
      </c>
      <c r="R103" s="95"/>
      <c r="S103" s="90"/>
      <c r="T103" s="90"/>
      <c r="U103" s="90"/>
      <c r="V103" s="97">
        <f t="shared" si="12"/>
        <v>779.97600000000011</v>
      </c>
      <c r="W103" s="131"/>
      <c r="X103" s="132"/>
      <c r="Y103" s="132"/>
      <c r="Z103" s="132"/>
      <c r="AA103" s="116"/>
      <c r="AB103" s="101">
        <v>0</v>
      </c>
      <c r="AC103" s="102">
        <f t="shared" si="13"/>
        <v>0</v>
      </c>
      <c r="AD103" s="103">
        <v>0</v>
      </c>
      <c r="AE103" s="103">
        <v>0</v>
      </c>
      <c r="AF103" s="103">
        <v>0</v>
      </c>
      <c r="AG103" s="104">
        <v>0</v>
      </c>
      <c r="AH103" s="105">
        <f t="shared" si="11"/>
        <v>0</v>
      </c>
    </row>
    <row r="104" spans="1:34" hidden="1" x14ac:dyDescent="0.25">
      <c r="A104" s="125" t="s">
        <v>65</v>
      </c>
      <c r="B104" s="125" t="s">
        <v>65</v>
      </c>
      <c r="C104" s="125" t="s">
        <v>66</v>
      </c>
      <c r="D104" s="88" t="s">
        <v>79</v>
      </c>
      <c r="E104" s="126" t="s">
        <v>195</v>
      </c>
      <c r="F104" s="122">
        <v>700000689759</v>
      </c>
      <c r="G104" s="126" t="s">
        <v>143</v>
      </c>
      <c r="H104" s="88" t="str">
        <f>IF(ISNA(VLOOKUP(E104,'[1]2013 Sizes'!$A$2:$L$35,10,FALSE)),"",VLOOKUP(E104,'[1]2013 Sizes'!$A$2:$L$35,10,FALSE))</f>
        <v/>
      </c>
      <c r="I104" s="88"/>
      <c r="J104" s="88"/>
      <c r="K104" s="91">
        <v>42185</v>
      </c>
      <c r="L104" s="92"/>
      <c r="M104" s="93"/>
      <c r="N104" s="94"/>
      <c r="O104" s="125" t="s">
        <v>70</v>
      </c>
      <c r="P104" s="106" t="s">
        <v>81</v>
      </c>
      <c r="Q104" s="95">
        <v>42348</v>
      </c>
      <c r="R104" s="95"/>
      <c r="S104" s="90"/>
      <c r="T104" s="90"/>
      <c r="U104" s="90"/>
      <c r="V104" s="97">
        <f t="shared" si="12"/>
        <v>0</v>
      </c>
      <c r="W104" s="131"/>
      <c r="X104" s="132"/>
      <c r="Y104" s="132"/>
      <c r="Z104" s="132"/>
      <c r="AA104" s="116"/>
      <c r="AB104" s="101">
        <v>0</v>
      </c>
      <c r="AC104" s="102">
        <f t="shared" si="13"/>
        <v>0</v>
      </c>
      <c r="AD104" s="103">
        <v>0</v>
      </c>
      <c r="AE104" s="103">
        <v>0</v>
      </c>
      <c r="AF104" s="103">
        <v>0</v>
      </c>
      <c r="AG104" s="104">
        <v>0</v>
      </c>
      <c r="AH104" s="105">
        <f t="shared" si="11"/>
        <v>0</v>
      </c>
    </row>
    <row r="105" spans="1:34" hidden="1" x14ac:dyDescent="0.25">
      <c r="A105" s="138" t="s">
        <v>65</v>
      </c>
      <c r="B105" s="138" t="s">
        <v>65</v>
      </c>
      <c r="C105" s="138" t="s">
        <v>5</v>
      </c>
      <c r="D105" s="138" t="s">
        <v>196</v>
      </c>
      <c r="E105" s="138" t="s">
        <v>197</v>
      </c>
      <c r="F105" s="139">
        <v>20025965</v>
      </c>
      <c r="G105" s="138" t="s">
        <v>198</v>
      </c>
      <c r="H105" s="88" t="str">
        <f>IF(ISNA(VLOOKUP(E105,'[1]2013 Sizes'!$A$2:$L$35,10,FALSE)),"",VLOOKUP(E105,'[1]2013 Sizes'!$A$2:$L$35,10,FALSE))</f>
        <v/>
      </c>
      <c r="I105" s="88"/>
      <c r="J105" s="88"/>
      <c r="K105" s="140">
        <v>41729</v>
      </c>
      <c r="L105" s="141">
        <v>6766.18</v>
      </c>
      <c r="M105" s="142">
        <v>1</v>
      </c>
      <c r="N105" s="143"/>
      <c r="O105" s="138" t="s">
        <v>199</v>
      </c>
      <c r="P105" s="138"/>
      <c r="Q105" s="144">
        <v>41730</v>
      </c>
      <c r="R105" s="144"/>
      <c r="S105" s="139"/>
      <c r="T105" s="139"/>
      <c r="U105" s="139"/>
      <c r="V105" s="97">
        <f t="shared" si="12"/>
        <v>0</v>
      </c>
      <c r="W105" s="131"/>
      <c r="X105" s="132"/>
      <c r="Y105" s="132"/>
      <c r="Z105" s="132"/>
      <c r="AA105" s="116"/>
      <c r="AB105" s="101">
        <v>0</v>
      </c>
      <c r="AC105" s="102">
        <f t="shared" si="13"/>
        <v>0</v>
      </c>
      <c r="AD105" s="103">
        <v>0</v>
      </c>
      <c r="AE105" s="103">
        <v>0</v>
      </c>
      <c r="AF105" s="103">
        <v>0</v>
      </c>
      <c r="AG105" s="104">
        <v>0</v>
      </c>
      <c r="AH105" s="105">
        <f t="shared" si="11"/>
        <v>0</v>
      </c>
    </row>
    <row r="106" spans="1:34" hidden="1" x14ac:dyDescent="0.25">
      <c r="A106" s="138" t="s">
        <v>65</v>
      </c>
      <c r="B106" s="138" t="s">
        <v>65</v>
      </c>
      <c r="C106" s="138" t="s">
        <v>5</v>
      </c>
      <c r="D106" s="138" t="s">
        <v>196</v>
      </c>
      <c r="E106" s="138" t="s">
        <v>200</v>
      </c>
      <c r="F106" s="139">
        <v>20025966</v>
      </c>
      <c r="G106" s="138" t="s">
        <v>198</v>
      </c>
      <c r="H106" s="88" t="str">
        <f>IF(ISNA(VLOOKUP(E106,'[1]2013 Sizes'!$A$2:$L$35,10,FALSE)),"",VLOOKUP(E106,'[1]2013 Sizes'!$A$2:$L$35,10,FALSE))</f>
        <v/>
      </c>
      <c r="I106" s="88"/>
      <c r="J106" s="88"/>
      <c r="K106" s="140">
        <v>41729</v>
      </c>
      <c r="L106" s="141"/>
      <c r="M106" s="142"/>
      <c r="N106" s="143"/>
      <c r="O106" s="138" t="s">
        <v>199</v>
      </c>
      <c r="P106" s="138"/>
      <c r="Q106" s="144">
        <v>41731</v>
      </c>
      <c r="R106" s="144"/>
      <c r="S106" s="139"/>
      <c r="T106" s="139"/>
      <c r="U106" s="139"/>
      <c r="V106" s="97">
        <f t="shared" si="12"/>
        <v>0</v>
      </c>
      <c r="W106" s="131"/>
      <c r="X106" s="132"/>
      <c r="Y106" s="132"/>
      <c r="Z106" s="132"/>
      <c r="AA106" s="116"/>
      <c r="AB106" s="101">
        <v>0</v>
      </c>
      <c r="AC106" s="102">
        <f t="shared" si="13"/>
        <v>0</v>
      </c>
      <c r="AD106" s="103">
        <v>0</v>
      </c>
      <c r="AE106" s="103">
        <v>0</v>
      </c>
      <c r="AF106" s="103">
        <v>0</v>
      </c>
      <c r="AG106" s="104">
        <v>0</v>
      </c>
      <c r="AH106" s="105">
        <f t="shared" si="11"/>
        <v>0</v>
      </c>
    </row>
    <row r="107" spans="1:34" hidden="1" x14ac:dyDescent="0.25">
      <c r="A107" s="138" t="s">
        <v>65</v>
      </c>
      <c r="B107" s="138" t="s">
        <v>65</v>
      </c>
      <c r="C107" s="138" t="s">
        <v>5</v>
      </c>
      <c r="D107" s="138" t="s">
        <v>196</v>
      </c>
      <c r="E107" s="138" t="s">
        <v>201</v>
      </c>
      <c r="F107" s="139">
        <v>20016003</v>
      </c>
      <c r="G107" s="138" t="s">
        <v>198</v>
      </c>
      <c r="H107" s="88" t="str">
        <f>IF(ISNA(VLOOKUP(E107,'[1]2013 Sizes'!$A$2:$L$35,10,FALSE)),"",VLOOKUP(E107,'[1]2013 Sizes'!$A$2:$L$35,10,FALSE))</f>
        <v/>
      </c>
      <c r="I107" s="88"/>
      <c r="J107" s="88"/>
      <c r="K107" s="140">
        <v>41729</v>
      </c>
      <c r="L107" s="141"/>
      <c r="M107" s="142"/>
      <c r="N107" s="143"/>
      <c r="O107" s="138" t="s">
        <v>199</v>
      </c>
      <c r="P107" s="138"/>
      <c r="Q107" s="144">
        <v>41732</v>
      </c>
      <c r="R107" s="144"/>
      <c r="S107" s="139"/>
      <c r="T107" s="139"/>
      <c r="U107" s="139"/>
      <c r="V107" s="97">
        <f t="shared" si="12"/>
        <v>0</v>
      </c>
      <c r="W107" s="131"/>
      <c r="X107" s="132"/>
      <c r="Y107" s="132"/>
      <c r="Z107" s="132"/>
      <c r="AA107" s="116"/>
      <c r="AB107" s="101">
        <v>0</v>
      </c>
      <c r="AC107" s="102">
        <f t="shared" si="13"/>
        <v>0</v>
      </c>
      <c r="AD107" s="103">
        <v>0</v>
      </c>
      <c r="AE107" s="103">
        <v>0</v>
      </c>
      <c r="AF107" s="103">
        <v>0</v>
      </c>
      <c r="AG107" s="104">
        <v>0</v>
      </c>
      <c r="AH107" s="105">
        <f t="shared" si="11"/>
        <v>0</v>
      </c>
    </row>
    <row r="108" spans="1:34" hidden="1" x14ac:dyDescent="0.25">
      <c r="A108" s="138" t="s">
        <v>65</v>
      </c>
      <c r="B108" s="138" t="s">
        <v>65</v>
      </c>
      <c r="C108" s="138" t="s">
        <v>5</v>
      </c>
      <c r="D108" s="138" t="s">
        <v>196</v>
      </c>
      <c r="E108" s="138" t="s">
        <v>202</v>
      </c>
      <c r="F108" s="139">
        <v>20016351</v>
      </c>
      <c r="G108" s="138" t="s">
        <v>198</v>
      </c>
      <c r="H108" s="88" t="str">
        <f>IF(ISNA(VLOOKUP(E108,'[1]2013 Sizes'!$A$2:$L$35,10,FALSE)),"",VLOOKUP(E108,'[1]2013 Sizes'!$A$2:$L$35,10,FALSE))</f>
        <v/>
      </c>
      <c r="I108" s="88"/>
      <c r="J108" s="88"/>
      <c r="K108" s="140">
        <v>41729</v>
      </c>
      <c r="L108" s="141"/>
      <c r="M108" s="142"/>
      <c r="N108" s="143"/>
      <c r="O108" s="138" t="s">
        <v>199</v>
      </c>
      <c r="P108" s="138"/>
      <c r="Q108" s="144">
        <v>41733</v>
      </c>
      <c r="R108" s="144"/>
      <c r="S108" s="139"/>
      <c r="T108" s="139"/>
      <c r="U108" s="139"/>
      <c r="V108" s="97">
        <f t="shared" si="12"/>
        <v>0</v>
      </c>
      <c r="W108" s="131"/>
      <c r="X108" s="132"/>
      <c r="Y108" s="132"/>
      <c r="Z108" s="132"/>
      <c r="AA108" s="116"/>
      <c r="AB108" s="101">
        <v>0</v>
      </c>
      <c r="AC108" s="102">
        <f t="shared" si="13"/>
        <v>0</v>
      </c>
      <c r="AD108" s="103">
        <v>0</v>
      </c>
      <c r="AE108" s="103">
        <v>0</v>
      </c>
      <c r="AF108" s="103">
        <v>0</v>
      </c>
      <c r="AG108" s="104">
        <v>0</v>
      </c>
      <c r="AH108" s="105">
        <f t="shared" si="11"/>
        <v>0</v>
      </c>
    </row>
    <row r="109" spans="1:34" hidden="1" x14ac:dyDescent="0.25">
      <c r="A109" s="106" t="s">
        <v>65</v>
      </c>
      <c r="B109" s="106" t="s">
        <v>65</v>
      </c>
      <c r="C109" s="106" t="s">
        <v>5</v>
      </c>
      <c r="D109" s="88" t="s">
        <v>196</v>
      </c>
      <c r="E109" s="106" t="s">
        <v>203</v>
      </c>
      <c r="F109" s="150">
        <v>200000007365</v>
      </c>
      <c r="G109" s="106" t="s">
        <v>69</v>
      </c>
      <c r="H109" s="88" t="str">
        <f>IF(ISNA(VLOOKUP(E109,'[1]2013 Sizes'!$A$2:$L$35,10,FALSE)),"",VLOOKUP(E109,'[1]2013 Sizes'!$A$2:$L$35,10,FALSE))</f>
        <v/>
      </c>
      <c r="I109" s="88"/>
      <c r="J109" s="88"/>
      <c r="K109" s="91">
        <v>41820</v>
      </c>
      <c r="L109" s="92">
        <v>3084.24</v>
      </c>
      <c r="M109" s="93">
        <v>1</v>
      </c>
      <c r="N109" s="94">
        <f>((L109/M109)*0.8*12)</f>
        <v>29608.703999999998</v>
      </c>
      <c r="O109" s="106" t="s">
        <v>199</v>
      </c>
      <c r="P109" s="106"/>
      <c r="Q109" s="95">
        <v>42825</v>
      </c>
      <c r="R109" s="95"/>
      <c r="S109" s="90"/>
      <c r="T109" s="90"/>
      <c r="U109" s="90"/>
      <c r="V109" s="97">
        <f t="shared" si="12"/>
        <v>2467.3919999999998</v>
      </c>
      <c r="W109" s="131"/>
      <c r="X109" s="132"/>
      <c r="Y109" s="132"/>
      <c r="Z109" s="132"/>
      <c r="AA109" s="116"/>
      <c r="AB109" s="101">
        <v>0</v>
      </c>
      <c r="AC109" s="102">
        <f t="shared" si="13"/>
        <v>0</v>
      </c>
      <c r="AD109" s="103">
        <v>0</v>
      </c>
      <c r="AE109" s="103">
        <v>0</v>
      </c>
      <c r="AF109" s="103">
        <v>0</v>
      </c>
      <c r="AG109" s="104">
        <v>0</v>
      </c>
      <c r="AH109" s="105">
        <f t="shared" si="11"/>
        <v>0</v>
      </c>
    </row>
    <row r="110" spans="1:34" hidden="1" x14ac:dyDescent="0.25">
      <c r="A110" s="88" t="s">
        <v>65</v>
      </c>
      <c r="B110" s="88" t="s">
        <v>65</v>
      </c>
      <c r="C110" s="88" t="s">
        <v>5</v>
      </c>
      <c r="D110" s="88" t="s">
        <v>196</v>
      </c>
      <c r="E110" s="88" t="s">
        <v>204</v>
      </c>
      <c r="F110" s="145">
        <v>200000181276</v>
      </c>
      <c r="G110" s="121" t="s">
        <v>93</v>
      </c>
      <c r="H110" s="88" t="str">
        <f>IF(ISNA(VLOOKUP(E110,'[1]2013 Sizes'!$A$2:$L$35,10,FALSE)),"",VLOOKUP(E110,'[1]2013 Sizes'!$A$2:$L$35,10,FALSE))</f>
        <v/>
      </c>
      <c r="I110" s="88"/>
      <c r="J110" s="88"/>
      <c r="K110" s="91">
        <v>42004</v>
      </c>
      <c r="L110" s="92">
        <v>7518.88</v>
      </c>
      <c r="M110" s="93">
        <v>1</v>
      </c>
      <c r="N110" s="94">
        <f>(L110/M110)*0.8*12</f>
        <v>72181.248000000007</v>
      </c>
      <c r="O110" s="88" t="s">
        <v>199</v>
      </c>
      <c r="P110" s="88"/>
      <c r="Q110" s="115">
        <v>42825</v>
      </c>
      <c r="R110" s="115"/>
      <c r="S110" s="114"/>
      <c r="T110" s="114"/>
      <c r="U110" s="114"/>
      <c r="V110" s="97">
        <f t="shared" si="12"/>
        <v>6015.1040000000003</v>
      </c>
      <c r="W110" s="131"/>
      <c r="X110" s="132"/>
      <c r="Y110" s="132"/>
      <c r="Z110" s="132"/>
      <c r="AA110" s="116"/>
      <c r="AB110" s="101">
        <v>0</v>
      </c>
      <c r="AC110" s="102">
        <f t="shared" si="13"/>
        <v>0</v>
      </c>
      <c r="AD110" s="103">
        <v>0</v>
      </c>
      <c r="AE110" s="103">
        <v>0</v>
      </c>
      <c r="AF110" s="103">
        <v>0</v>
      </c>
      <c r="AG110" s="104">
        <v>0</v>
      </c>
      <c r="AH110" s="105">
        <f t="shared" si="11"/>
        <v>0</v>
      </c>
    </row>
    <row r="111" spans="1:34" hidden="1" x14ac:dyDescent="0.25">
      <c r="A111" s="88" t="s">
        <v>65</v>
      </c>
      <c r="B111" s="88" t="s">
        <v>65</v>
      </c>
      <c r="C111" s="88" t="s">
        <v>5</v>
      </c>
      <c r="D111" s="88" t="s">
        <v>196</v>
      </c>
      <c r="E111" s="88" t="s">
        <v>205</v>
      </c>
      <c r="F111" s="145">
        <v>200000179728</v>
      </c>
      <c r="G111" s="121" t="s">
        <v>93</v>
      </c>
      <c r="H111" s="88" t="str">
        <f>IF(ISNA(VLOOKUP(E111,'[1]2013 Sizes'!$A$2:$L$35,10,FALSE)),"",VLOOKUP(E111,'[1]2013 Sizes'!$A$2:$L$35,10,FALSE))</f>
        <v/>
      </c>
      <c r="I111" s="88"/>
      <c r="J111" s="88"/>
      <c r="K111" s="91">
        <v>42004</v>
      </c>
      <c r="L111" s="92"/>
      <c r="M111" s="93"/>
      <c r="N111" s="94"/>
      <c r="O111" s="88" t="s">
        <v>199</v>
      </c>
      <c r="P111" s="88"/>
      <c r="Q111" s="115">
        <v>42825</v>
      </c>
      <c r="R111" s="115"/>
      <c r="S111" s="114"/>
      <c r="T111" s="114"/>
      <c r="U111" s="114"/>
      <c r="V111" s="97">
        <f t="shared" si="12"/>
        <v>0</v>
      </c>
      <c r="W111" s="131"/>
      <c r="X111" s="132"/>
      <c r="Y111" s="132"/>
      <c r="Z111" s="132"/>
      <c r="AA111" s="116"/>
      <c r="AB111" s="101">
        <v>0</v>
      </c>
      <c r="AC111" s="102">
        <f t="shared" si="13"/>
        <v>0</v>
      </c>
      <c r="AD111" s="103">
        <v>0</v>
      </c>
      <c r="AE111" s="103">
        <v>0</v>
      </c>
      <c r="AF111" s="103">
        <v>0</v>
      </c>
      <c r="AG111" s="104">
        <v>0</v>
      </c>
      <c r="AH111" s="105">
        <f t="shared" si="11"/>
        <v>0</v>
      </c>
    </row>
    <row r="112" spans="1:34" hidden="1" x14ac:dyDescent="0.25">
      <c r="A112" s="88" t="s">
        <v>65</v>
      </c>
      <c r="B112" s="88" t="s">
        <v>65</v>
      </c>
      <c r="C112" s="88" t="s">
        <v>5</v>
      </c>
      <c r="D112" s="88" t="s">
        <v>196</v>
      </c>
      <c r="E112" s="88" t="s">
        <v>206</v>
      </c>
      <c r="F112" s="151">
        <v>200000034942</v>
      </c>
      <c r="G112" s="88" t="s">
        <v>93</v>
      </c>
      <c r="H112" s="88" t="str">
        <f>IF(ISNA(VLOOKUP(E112,'[1]2013 Sizes'!$A$2:$L$35,10,FALSE)),"",VLOOKUP(E112,'[1]2013 Sizes'!$A$2:$L$35,10,FALSE))</f>
        <v/>
      </c>
      <c r="I112" s="88"/>
      <c r="J112" s="88"/>
      <c r="K112" s="91">
        <v>42004</v>
      </c>
      <c r="L112" s="92">
        <v>8587.56</v>
      </c>
      <c r="M112" s="93">
        <v>1</v>
      </c>
      <c r="N112" s="94">
        <f>(L112/M112)*0.8*12</f>
        <v>82440.576000000001</v>
      </c>
      <c r="O112" s="88" t="s">
        <v>199</v>
      </c>
      <c r="P112" s="88"/>
      <c r="Q112" s="115">
        <v>42825</v>
      </c>
      <c r="R112" s="115"/>
      <c r="S112" s="114"/>
      <c r="T112" s="114"/>
      <c r="U112" s="114"/>
      <c r="V112" s="97">
        <f t="shared" si="12"/>
        <v>6870.0479999999998</v>
      </c>
      <c r="W112" s="131"/>
      <c r="X112" s="132"/>
      <c r="Y112" s="132"/>
      <c r="Z112" s="132"/>
      <c r="AA112" s="116"/>
      <c r="AB112" s="101">
        <v>0</v>
      </c>
      <c r="AC112" s="102">
        <f t="shared" si="13"/>
        <v>0</v>
      </c>
      <c r="AD112" s="103">
        <v>0</v>
      </c>
      <c r="AE112" s="103">
        <v>0</v>
      </c>
      <c r="AF112" s="103">
        <v>0</v>
      </c>
      <c r="AG112" s="104">
        <v>0</v>
      </c>
      <c r="AH112" s="105">
        <f t="shared" ref="AH112:AH121" si="14">SUM(AC112:AG112)</f>
        <v>0</v>
      </c>
    </row>
    <row r="113" spans="1:34" hidden="1" x14ac:dyDescent="0.25">
      <c r="A113" s="88" t="s">
        <v>65</v>
      </c>
      <c r="B113" s="88" t="s">
        <v>65</v>
      </c>
      <c r="C113" s="88" t="s">
        <v>5</v>
      </c>
      <c r="D113" s="88" t="s">
        <v>196</v>
      </c>
      <c r="E113" s="88" t="s">
        <v>207</v>
      </c>
      <c r="F113" s="151">
        <v>200000088278</v>
      </c>
      <c r="G113" s="88" t="s">
        <v>93</v>
      </c>
      <c r="H113" s="88" t="str">
        <f>IF(ISNA(VLOOKUP(E113,'[1]2013 Sizes'!$A$2:$L$35,10,FALSE)),"",VLOOKUP(E113,'[1]2013 Sizes'!$A$2:$L$35,10,FALSE))</f>
        <v/>
      </c>
      <c r="I113" s="88"/>
      <c r="J113" s="88"/>
      <c r="K113" s="91">
        <v>42004</v>
      </c>
      <c r="L113" s="92"/>
      <c r="M113" s="93"/>
      <c r="N113" s="94"/>
      <c r="O113" s="88" t="s">
        <v>199</v>
      </c>
      <c r="P113" s="88"/>
      <c r="Q113" s="115">
        <v>42825</v>
      </c>
      <c r="R113" s="115"/>
      <c r="S113" s="114"/>
      <c r="T113" s="114"/>
      <c r="U113" s="114"/>
      <c r="V113" s="97">
        <f t="shared" si="12"/>
        <v>0</v>
      </c>
      <c r="W113" s="131"/>
      <c r="X113" s="132"/>
      <c r="Y113" s="132"/>
      <c r="Z113" s="132"/>
      <c r="AA113" s="116"/>
      <c r="AB113" s="101">
        <v>0</v>
      </c>
      <c r="AC113" s="102">
        <f t="shared" si="13"/>
        <v>0</v>
      </c>
      <c r="AD113" s="103">
        <v>0</v>
      </c>
      <c r="AE113" s="103">
        <v>0</v>
      </c>
      <c r="AF113" s="103">
        <v>0</v>
      </c>
      <c r="AG113" s="104">
        <v>0</v>
      </c>
      <c r="AH113" s="105">
        <f t="shared" si="14"/>
        <v>0</v>
      </c>
    </row>
    <row r="114" spans="1:34" hidden="1" x14ac:dyDescent="0.25">
      <c r="A114" s="88" t="s">
        <v>65</v>
      </c>
      <c r="B114" s="88" t="s">
        <v>65</v>
      </c>
      <c r="C114" s="88" t="s">
        <v>5</v>
      </c>
      <c r="D114" s="88" t="s">
        <v>196</v>
      </c>
      <c r="E114" s="88" t="s">
        <v>208</v>
      </c>
      <c r="F114" s="108">
        <v>200000135837</v>
      </c>
      <c r="G114" s="109" t="s">
        <v>93</v>
      </c>
      <c r="H114" s="88" t="str">
        <f>IF(ISNA(VLOOKUP(E114,'[1]2013 Sizes'!$A$2:$L$35,10,FALSE)),"",VLOOKUP(E114,'[1]2013 Sizes'!$A$2:$L$35,10,FALSE))</f>
        <v/>
      </c>
      <c r="I114" s="88"/>
      <c r="J114" s="88"/>
      <c r="K114" s="91">
        <v>42004</v>
      </c>
      <c r="L114" s="92">
        <v>11028.42</v>
      </c>
      <c r="M114" s="93">
        <v>1</v>
      </c>
      <c r="N114" s="94">
        <f>(L114/M114)*0.8*12</f>
        <v>105872.83200000001</v>
      </c>
      <c r="O114" s="88" t="s">
        <v>199</v>
      </c>
      <c r="P114" s="88"/>
      <c r="Q114" s="115">
        <v>42825</v>
      </c>
      <c r="R114" s="115"/>
      <c r="S114" s="114"/>
      <c r="T114" s="114"/>
      <c r="U114" s="128"/>
      <c r="V114" s="97">
        <f t="shared" si="12"/>
        <v>8822.7360000000008</v>
      </c>
      <c r="W114" s="129"/>
      <c r="X114" s="130"/>
      <c r="Y114" s="130"/>
      <c r="Z114" s="130"/>
      <c r="AA114" s="116"/>
      <c r="AB114" s="101">
        <v>0</v>
      </c>
      <c r="AC114" s="102">
        <f t="shared" si="13"/>
        <v>0</v>
      </c>
      <c r="AD114" s="103">
        <v>0</v>
      </c>
      <c r="AE114" s="103">
        <v>0</v>
      </c>
      <c r="AF114" s="103">
        <v>0</v>
      </c>
      <c r="AG114" s="104">
        <v>0</v>
      </c>
      <c r="AH114" s="105">
        <f t="shared" si="14"/>
        <v>0</v>
      </c>
    </row>
    <row r="115" spans="1:34" hidden="1" x14ac:dyDescent="0.25">
      <c r="A115" s="88" t="s">
        <v>65</v>
      </c>
      <c r="B115" s="88" t="s">
        <v>65</v>
      </c>
      <c r="C115" s="88" t="s">
        <v>5</v>
      </c>
      <c r="D115" s="88" t="s">
        <v>196</v>
      </c>
      <c r="E115" s="88" t="s">
        <v>209</v>
      </c>
      <c r="F115" s="108">
        <v>200000136013</v>
      </c>
      <c r="G115" s="109" t="s">
        <v>93</v>
      </c>
      <c r="H115" s="88" t="str">
        <f>IF(ISNA(VLOOKUP(E115,'[1]2013 Sizes'!$A$2:$L$35,10,FALSE)),"",VLOOKUP(E115,'[1]2013 Sizes'!$A$2:$L$35,10,FALSE))</f>
        <v/>
      </c>
      <c r="I115" s="88"/>
      <c r="J115" s="88"/>
      <c r="K115" s="91">
        <v>42004</v>
      </c>
      <c r="L115" s="92"/>
      <c r="M115" s="93"/>
      <c r="N115" s="94"/>
      <c r="O115" s="88" t="s">
        <v>199</v>
      </c>
      <c r="P115" s="88"/>
      <c r="Q115" s="115">
        <v>42825</v>
      </c>
      <c r="R115" s="115"/>
      <c r="S115" s="114"/>
      <c r="T115" s="114"/>
      <c r="U115" s="128"/>
      <c r="V115" s="97">
        <f t="shared" si="12"/>
        <v>0</v>
      </c>
      <c r="W115" s="129"/>
      <c r="X115" s="130"/>
      <c r="Y115" s="130"/>
      <c r="Z115" s="130"/>
      <c r="AA115" s="116"/>
      <c r="AB115" s="101">
        <v>0</v>
      </c>
      <c r="AC115" s="102">
        <f t="shared" si="13"/>
        <v>0</v>
      </c>
      <c r="AD115" s="103">
        <v>0</v>
      </c>
      <c r="AE115" s="103">
        <v>0</v>
      </c>
      <c r="AF115" s="103">
        <v>0</v>
      </c>
      <c r="AG115" s="104">
        <v>0</v>
      </c>
      <c r="AH115" s="105">
        <f t="shared" si="14"/>
        <v>0</v>
      </c>
    </row>
    <row r="116" spans="1:34" hidden="1" x14ac:dyDescent="0.25">
      <c r="A116" s="88" t="s">
        <v>65</v>
      </c>
      <c r="B116" s="88" t="s">
        <v>65</v>
      </c>
      <c r="C116" s="88" t="s">
        <v>5</v>
      </c>
      <c r="D116" s="88" t="s">
        <v>196</v>
      </c>
      <c r="E116" s="88" t="s">
        <v>210</v>
      </c>
      <c r="F116" s="151">
        <v>200000035063</v>
      </c>
      <c r="G116" s="88" t="s">
        <v>93</v>
      </c>
      <c r="H116" s="88" t="str">
        <f>IF(ISNA(VLOOKUP(E116,'[1]2013 Sizes'!$A$2:$L$35,10,FALSE)),"",VLOOKUP(E116,'[1]2013 Sizes'!$A$2:$L$35,10,FALSE))</f>
        <v/>
      </c>
      <c r="I116" s="88"/>
      <c r="J116" s="88"/>
      <c r="K116" s="91">
        <v>42004</v>
      </c>
      <c r="L116" s="92">
        <v>12689.14</v>
      </c>
      <c r="M116" s="93">
        <v>1</v>
      </c>
      <c r="N116" s="94">
        <f>(L116/M116)*0.8*12</f>
        <v>121815.74400000001</v>
      </c>
      <c r="O116" s="88" t="s">
        <v>199</v>
      </c>
      <c r="P116" s="88"/>
      <c r="Q116" s="115">
        <v>42825</v>
      </c>
      <c r="R116" s="115"/>
      <c r="S116" s="114"/>
      <c r="T116" s="114"/>
      <c r="U116" s="128"/>
      <c r="V116" s="97">
        <f t="shared" si="12"/>
        <v>10151.312</v>
      </c>
      <c r="W116" s="129"/>
      <c r="X116" s="130"/>
      <c r="Y116" s="130"/>
      <c r="Z116" s="130"/>
      <c r="AA116" s="116"/>
      <c r="AB116" s="101">
        <v>0</v>
      </c>
      <c r="AC116" s="102">
        <f t="shared" si="13"/>
        <v>0</v>
      </c>
      <c r="AD116" s="103">
        <v>0</v>
      </c>
      <c r="AE116" s="103">
        <v>0</v>
      </c>
      <c r="AF116" s="103">
        <v>0</v>
      </c>
      <c r="AG116" s="104">
        <v>0</v>
      </c>
      <c r="AH116" s="105">
        <f t="shared" si="14"/>
        <v>0</v>
      </c>
    </row>
    <row r="117" spans="1:34" hidden="1" x14ac:dyDescent="0.25">
      <c r="A117" s="88" t="s">
        <v>65</v>
      </c>
      <c r="B117" s="88" t="s">
        <v>65</v>
      </c>
      <c r="C117" s="88" t="s">
        <v>5</v>
      </c>
      <c r="D117" s="88" t="s">
        <v>196</v>
      </c>
      <c r="E117" s="88" t="s">
        <v>211</v>
      </c>
      <c r="F117" s="152">
        <v>200000035099</v>
      </c>
      <c r="G117" s="88" t="s">
        <v>93</v>
      </c>
      <c r="H117" s="88" t="str">
        <f>IF(ISNA(VLOOKUP(E117,'[1]2013 Sizes'!$A$2:$L$35,10,FALSE)),"",VLOOKUP(E117,'[1]2013 Sizes'!$A$2:$L$35,10,FALSE))</f>
        <v/>
      </c>
      <c r="I117" s="88"/>
      <c r="J117" s="88"/>
      <c r="K117" s="91">
        <v>42004</v>
      </c>
      <c r="L117" s="92"/>
      <c r="M117" s="93"/>
      <c r="N117" s="94"/>
      <c r="O117" s="88" t="s">
        <v>199</v>
      </c>
      <c r="P117" s="88"/>
      <c r="Q117" s="115">
        <v>42825</v>
      </c>
      <c r="R117" s="115"/>
      <c r="S117" s="114"/>
      <c r="T117" s="114"/>
      <c r="U117" s="128"/>
      <c r="V117" s="97">
        <f t="shared" si="12"/>
        <v>0</v>
      </c>
      <c r="W117" s="129"/>
      <c r="X117" s="130"/>
      <c r="Y117" s="130"/>
      <c r="Z117" s="130"/>
      <c r="AA117" s="116"/>
      <c r="AB117" s="101">
        <v>0</v>
      </c>
      <c r="AC117" s="102">
        <f t="shared" si="13"/>
        <v>0</v>
      </c>
      <c r="AD117" s="103">
        <v>0</v>
      </c>
      <c r="AE117" s="103">
        <v>0</v>
      </c>
      <c r="AF117" s="103">
        <v>0</v>
      </c>
      <c r="AG117" s="104">
        <v>0</v>
      </c>
      <c r="AH117" s="105">
        <f t="shared" si="14"/>
        <v>0</v>
      </c>
    </row>
    <row r="118" spans="1:34" x14ac:dyDescent="0.25">
      <c r="A118" s="106" t="s">
        <v>64</v>
      </c>
      <c r="B118" s="106" t="s">
        <v>65</v>
      </c>
      <c r="C118" s="106" t="s">
        <v>66</v>
      </c>
      <c r="D118" s="106" t="s">
        <v>212</v>
      </c>
      <c r="E118" s="89" t="s">
        <v>213</v>
      </c>
      <c r="F118" s="114">
        <v>70000916</v>
      </c>
      <c r="G118" s="106" t="s">
        <v>93</v>
      </c>
      <c r="H118" s="88">
        <f>VLOOKUP(E118,'[1]2013 Sizes'!$A$2:$L$35,10,FALSE)</f>
        <v>15.23</v>
      </c>
      <c r="I118" s="88">
        <f>ROUNDUP(H118/$U$1,0)</f>
        <v>2</v>
      </c>
      <c r="J118" s="88">
        <f>ROUNDUP(H118/$K$1,0)*1.25</f>
        <v>6.25</v>
      </c>
      <c r="K118" s="110">
        <v>42004</v>
      </c>
      <c r="L118" s="111">
        <v>12385.78</v>
      </c>
      <c r="M118" s="112">
        <v>1</v>
      </c>
      <c r="N118" s="94">
        <f>(L118/M118)*0.8*12</f>
        <v>118903.48800000001</v>
      </c>
      <c r="O118" s="106" t="s">
        <v>70</v>
      </c>
      <c r="P118" s="106" t="s">
        <v>214</v>
      </c>
      <c r="Q118" s="115">
        <v>42825</v>
      </c>
      <c r="R118" s="115" t="s">
        <v>3</v>
      </c>
      <c r="S118" s="114">
        <v>40</v>
      </c>
      <c r="T118" s="114">
        <v>1</v>
      </c>
      <c r="U118" s="153">
        <v>11</v>
      </c>
      <c r="V118" s="97">
        <f t="shared" si="12"/>
        <v>9908.6240000000016</v>
      </c>
      <c r="W118" s="154">
        <f t="shared" ref="W118:W123" si="15">$E$1</f>
        <v>42021</v>
      </c>
      <c r="X118" s="99">
        <v>10</v>
      </c>
      <c r="Y118" s="100">
        <f>((X118*7)-7)+W118</f>
        <v>42084</v>
      </c>
      <c r="Z118" s="100">
        <f>(((I118*7))-7)+Y118</f>
        <v>42091</v>
      </c>
      <c r="AA118" s="100">
        <f>Z118+30</f>
        <v>42121</v>
      </c>
      <c r="AB118" s="101">
        <f>ROUNDUP((AA118-$C$1)/30,0)</f>
        <v>4</v>
      </c>
      <c r="AC118" s="102">
        <f t="shared" si="13"/>
        <v>39634.496000000006</v>
      </c>
      <c r="AD118" s="103">
        <v>0</v>
      </c>
      <c r="AE118" s="103">
        <v>0</v>
      </c>
      <c r="AF118" s="103">
        <v>0</v>
      </c>
      <c r="AG118" s="104">
        <v>0</v>
      </c>
      <c r="AH118" s="105">
        <f t="shared" si="14"/>
        <v>39634.496000000006</v>
      </c>
    </row>
    <row r="119" spans="1:34" x14ac:dyDescent="0.25">
      <c r="A119" s="106" t="s">
        <v>64</v>
      </c>
      <c r="B119" s="106" t="s">
        <v>65</v>
      </c>
      <c r="C119" s="106" t="s">
        <v>66</v>
      </c>
      <c r="D119" s="106" t="s">
        <v>212</v>
      </c>
      <c r="E119" s="89" t="s">
        <v>215</v>
      </c>
      <c r="F119" s="114">
        <v>70000917</v>
      </c>
      <c r="G119" s="106" t="s">
        <v>93</v>
      </c>
      <c r="H119" s="88">
        <f>VLOOKUP(E119,'[1]2013 Sizes'!$A$2:$L$35,10,FALSE)</f>
        <v>9.3800000000000008</v>
      </c>
      <c r="I119" s="88">
        <f>I118</f>
        <v>2</v>
      </c>
      <c r="J119" s="88">
        <f>ROUNDUP(H119/$K$1,0)*1.25</f>
        <v>3.75</v>
      </c>
      <c r="K119" s="110">
        <v>42004</v>
      </c>
      <c r="L119" s="111"/>
      <c r="M119" s="112"/>
      <c r="N119" s="113"/>
      <c r="O119" s="106" t="s">
        <v>70</v>
      </c>
      <c r="P119" s="106" t="s">
        <v>214</v>
      </c>
      <c r="Q119" s="115">
        <v>42825</v>
      </c>
      <c r="R119" s="115" t="s">
        <v>3</v>
      </c>
      <c r="S119" s="114">
        <v>40</v>
      </c>
      <c r="T119" s="114">
        <v>2</v>
      </c>
      <c r="U119" s="153">
        <v>11</v>
      </c>
      <c r="V119" s="97">
        <f t="shared" si="12"/>
        <v>0</v>
      </c>
      <c r="W119" s="154">
        <f t="shared" si="15"/>
        <v>42021</v>
      </c>
      <c r="X119" s="99">
        <f>X118</f>
        <v>10</v>
      </c>
      <c r="Y119" s="100">
        <f>((X119*7)-7)+W119</f>
        <v>42084</v>
      </c>
      <c r="Z119" s="100">
        <f>(((I119*7))-7)+Y119</f>
        <v>42091</v>
      </c>
      <c r="AA119" s="100">
        <f>Z119+30</f>
        <v>42121</v>
      </c>
      <c r="AB119" s="101">
        <f>ROUNDUP((AA119-$C$1)/30,0)</f>
        <v>4</v>
      </c>
      <c r="AC119" s="102">
        <f t="shared" si="13"/>
        <v>0</v>
      </c>
      <c r="AD119" s="103">
        <v>0</v>
      </c>
      <c r="AE119" s="103">
        <v>0</v>
      </c>
      <c r="AF119" s="103">
        <v>0</v>
      </c>
      <c r="AG119" s="104">
        <v>0</v>
      </c>
      <c r="AH119" s="105">
        <f t="shared" si="14"/>
        <v>0</v>
      </c>
    </row>
    <row r="120" spans="1:34" x14ac:dyDescent="0.25">
      <c r="A120" s="106" t="s">
        <v>64</v>
      </c>
      <c r="B120" s="106" t="s">
        <v>65</v>
      </c>
      <c r="C120" s="106" t="s">
        <v>66</v>
      </c>
      <c r="D120" s="106" t="s">
        <v>212</v>
      </c>
      <c r="E120" s="89" t="s">
        <v>216</v>
      </c>
      <c r="F120" s="114">
        <v>70000914</v>
      </c>
      <c r="G120" s="106" t="s">
        <v>93</v>
      </c>
      <c r="H120" s="88">
        <f>VLOOKUP(E120,'[1]2013 Sizes'!$A$2:$L$35,10,FALSE)</f>
        <v>8.7899999999999991</v>
      </c>
      <c r="I120" s="88">
        <f>I121</f>
        <v>2</v>
      </c>
      <c r="J120" s="88">
        <f>ROUNDUP(H120/$K$1,0)*1.25</f>
        <v>3.75</v>
      </c>
      <c r="K120" s="110">
        <v>42004</v>
      </c>
      <c r="L120" s="111">
        <v>13706.22</v>
      </c>
      <c r="M120" s="112">
        <v>1</v>
      </c>
      <c r="N120" s="94">
        <f>(L120/M120)*0.8*12</f>
        <v>131579.712</v>
      </c>
      <c r="O120" s="106" t="s">
        <v>70</v>
      </c>
      <c r="P120" s="106" t="s">
        <v>214</v>
      </c>
      <c r="Q120" s="115">
        <v>42825</v>
      </c>
      <c r="R120" s="115" t="s">
        <v>3</v>
      </c>
      <c r="S120" s="114">
        <v>41</v>
      </c>
      <c r="T120" s="114">
        <v>1</v>
      </c>
      <c r="U120" s="153">
        <v>5</v>
      </c>
      <c r="V120" s="97">
        <f t="shared" si="12"/>
        <v>10964.976000000001</v>
      </c>
      <c r="W120" s="154">
        <f t="shared" si="15"/>
        <v>42021</v>
      </c>
      <c r="X120" s="99">
        <v>8</v>
      </c>
      <c r="Y120" s="100">
        <f>((X120*7)-7)+W120</f>
        <v>42070</v>
      </c>
      <c r="Z120" s="100">
        <f>(((I120*7))-7)+Y120</f>
        <v>42077</v>
      </c>
      <c r="AA120" s="100">
        <f>Z120+30</f>
        <v>42107</v>
      </c>
      <c r="AB120" s="101">
        <f>ROUNDUP((AA120-$C$1)/30,0)</f>
        <v>4</v>
      </c>
      <c r="AC120" s="102">
        <f t="shared" si="13"/>
        <v>43859.904000000002</v>
      </c>
      <c r="AD120" s="103">
        <v>0</v>
      </c>
      <c r="AE120" s="103">
        <v>0</v>
      </c>
      <c r="AF120" s="103">
        <v>0</v>
      </c>
      <c r="AG120" s="104">
        <v>0</v>
      </c>
      <c r="AH120" s="105">
        <f t="shared" si="14"/>
        <v>43859.904000000002</v>
      </c>
    </row>
    <row r="121" spans="1:34" x14ac:dyDescent="0.25">
      <c r="A121" s="106" t="s">
        <v>64</v>
      </c>
      <c r="B121" s="106" t="s">
        <v>65</v>
      </c>
      <c r="C121" s="106" t="s">
        <v>66</v>
      </c>
      <c r="D121" s="106" t="s">
        <v>212</v>
      </c>
      <c r="E121" s="89" t="s">
        <v>217</v>
      </c>
      <c r="F121" s="114">
        <v>70000915</v>
      </c>
      <c r="G121" s="106" t="s">
        <v>93</v>
      </c>
      <c r="H121" s="88">
        <f>VLOOKUP(E121,'[1]2013 Sizes'!$A$2:$L$35,10,FALSE)</f>
        <v>16.39</v>
      </c>
      <c r="I121" s="88">
        <f>ROUNDUP(H121/$U$1,0)</f>
        <v>2</v>
      </c>
      <c r="J121" s="88">
        <f>ROUNDUP(H121/$K$1,0)*1.25</f>
        <v>7.5</v>
      </c>
      <c r="K121" s="110">
        <v>42004</v>
      </c>
      <c r="L121" s="111"/>
      <c r="M121" s="112"/>
      <c r="N121" s="113"/>
      <c r="O121" s="106" t="s">
        <v>70</v>
      </c>
      <c r="P121" s="106" t="s">
        <v>214</v>
      </c>
      <c r="Q121" s="115">
        <v>42825</v>
      </c>
      <c r="R121" s="115" t="s">
        <v>3</v>
      </c>
      <c r="S121" s="114">
        <v>41</v>
      </c>
      <c r="T121" s="114">
        <v>2</v>
      </c>
      <c r="U121" s="153">
        <v>5</v>
      </c>
      <c r="V121" s="97">
        <f t="shared" si="12"/>
        <v>0</v>
      </c>
      <c r="W121" s="154">
        <f t="shared" si="15"/>
        <v>42021</v>
      </c>
      <c r="X121" s="99">
        <f>X120</f>
        <v>8</v>
      </c>
      <c r="Y121" s="100">
        <f>((X121*7)-7)+W121</f>
        <v>42070</v>
      </c>
      <c r="Z121" s="100">
        <f>(((I121*7))-7)+Y121</f>
        <v>42077</v>
      </c>
      <c r="AA121" s="100">
        <f>Z121+30</f>
        <v>42107</v>
      </c>
      <c r="AB121" s="101">
        <f>ROUNDUP((AA121-$C$1)/30,0)</f>
        <v>4</v>
      </c>
      <c r="AC121" s="102">
        <f t="shared" si="13"/>
        <v>0</v>
      </c>
      <c r="AD121" s="103">
        <v>0</v>
      </c>
      <c r="AE121" s="103">
        <v>0</v>
      </c>
      <c r="AF121" s="103">
        <v>0</v>
      </c>
      <c r="AG121" s="104">
        <v>0</v>
      </c>
      <c r="AH121" s="105">
        <f t="shared" si="14"/>
        <v>0</v>
      </c>
    </row>
    <row r="122" spans="1:34" hidden="1" x14ac:dyDescent="0.25">
      <c r="A122" s="106" t="s">
        <v>64</v>
      </c>
      <c r="B122" s="106" t="s">
        <v>64</v>
      </c>
      <c r="C122" s="106" t="s">
        <v>66</v>
      </c>
      <c r="D122" s="88" t="s">
        <v>218</v>
      </c>
      <c r="E122" s="106" t="s">
        <v>219</v>
      </c>
      <c r="F122" s="114">
        <v>700000024387</v>
      </c>
      <c r="G122" s="88" t="s">
        <v>93</v>
      </c>
      <c r="H122" s="88" t="str">
        <f>IF(ISNA(VLOOKUP(E122,'[1]2013 Sizes'!$A$2:$L$35,10,FALSE)),"",VLOOKUP(E122,'[1]2013 Sizes'!$A$2:$L$35,10,FALSE))</f>
        <v/>
      </c>
      <c r="I122" s="88"/>
      <c r="J122" s="88"/>
      <c r="K122" s="110">
        <v>42004</v>
      </c>
      <c r="L122" s="111">
        <v>5458.12</v>
      </c>
      <c r="M122" s="112">
        <v>1</v>
      </c>
      <c r="N122" s="94">
        <f>(L122/M122)*0.8*12</f>
        <v>52397.952000000005</v>
      </c>
      <c r="O122" s="88" t="s">
        <v>70</v>
      </c>
      <c r="P122" s="88" t="s">
        <v>75</v>
      </c>
      <c r="Q122" s="115">
        <v>42825</v>
      </c>
      <c r="R122" s="115" t="s">
        <v>4</v>
      </c>
      <c r="S122" s="114">
        <v>4</v>
      </c>
      <c r="T122" s="114">
        <v>1</v>
      </c>
      <c r="U122" s="153">
        <v>61</v>
      </c>
      <c r="V122" s="97">
        <f t="shared" si="12"/>
        <v>4366.4960000000001</v>
      </c>
      <c r="W122" s="154">
        <f t="shared" si="15"/>
        <v>42021</v>
      </c>
      <c r="X122" s="155"/>
      <c r="Y122" s="155"/>
      <c r="Z122" s="155"/>
      <c r="AA122" s="116"/>
      <c r="AB122" s="101" t="e">
        <f>SUM(#REF!)/4</f>
        <v>#REF!</v>
      </c>
      <c r="AC122" s="102" t="e">
        <f t="shared" si="13"/>
        <v>#REF!</v>
      </c>
      <c r="AD122" s="103">
        <v>0</v>
      </c>
      <c r="AE122" s="103">
        <v>0</v>
      </c>
      <c r="AF122" s="103">
        <v>0</v>
      </c>
      <c r="AG122" s="104">
        <v>0</v>
      </c>
      <c r="AH122" s="105">
        <v>0</v>
      </c>
    </row>
    <row r="123" spans="1:34" hidden="1" x14ac:dyDescent="0.25">
      <c r="A123" s="106" t="s">
        <v>64</v>
      </c>
      <c r="B123" s="106" t="s">
        <v>64</v>
      </c>
      <c r="C123" s="106" t="s">
        <v>66</v>
      </c>
      <c r="D123" s="88" t="s">
        <v>218</v>
      </c>
      <c r="E123" s="106" t="s">
        <v>220</v>
      </c>
      <c r="F123" s="114">
        <v>700000024399</v>
      </c>
      <c r="G123" s="88" t="s">
        <v>93</v>
      </c>
      <c r="H123" s="88" t="str">
        <f>IF(ISNA(VLOOKUP(E123,'[1]2013 Sizes'!$A$2:$L$35,10,FALSE)),"",VLOOKUP(E123,'[1]2013 Sizes'!$A$2:$L$35,10,FALSE))</f>
        <v/>
      </c>
      <c r="I123" s="88"/>
      <c r="J123" s="88"/>
      <c r="K123" s="110">
        <v>42004</v>
      </c>
      <c r="L123" s="111"/>
      <c r="M123" s="112"/>
      <c r="N123" s="113"/>
      <c r="O123" s="88" t="s">
        <v>70</v>
      </c>
      <c r="P123" s="88" t="s">
        <v>75</v>
      </c>
      <c r="Q123" s="115">
        <v>42825</v>
      </c>
      <c r="R123" s="115" t="s">
        <v>4</v>
      </c>
      <c r="S123" s="114">
        <v>4</v>
      </c>
      <c r="T123" s="114">
        <v>2</v>
      </c>
      <c r="U123" s="153">
        <v>61</v>
      </c>
      <c r="V123" s="97">
        <f t="shared" si="12"/>
        <v>0</v>
      </c>
      <c r="W123" s="154">
        <f t="shared" si="15"/>
        <v>42021</v>
      </c>
      <c r="X123" s="155"/>
      <c r="Y123" s="155"/>
      <c r="Z123" s="155"/>
      <c r="AA123" s="116"/>
      <c r="AB123" s="101" t="e">
        <f>SUM(#REF!)/4</f>
        <v>#REF!</v>
      </c>
      <c r="AC123" s="102" t="e">
        <f t="shared" si="13"/>
        <v>#REF!</v>
      </c>
      <c r="AD123" s="103">
        <v>0</v>
      </c>
      <c r="AE123" s="103">
        <v>0</v>
      </c>
      <c r="AF123" s="103">
        <v>0</v>
      </c>
      <c r="AG123" s="104">
        <v>0</v>
      </c>
      <c r="AH123" s="105">
        <v>0</v>
      </c>
    </row>
    <row r="124" spans="1:34" hidden="1" x14ac:dyDescent="0.25">
      <c r="A124" s="133" t="s">
        <v>65</v>
      </c>
      <c r="B124" s="133" t="s">
        <v>65</v>
      </c>
      <c r="C124" s="133" t="s">
        <v>66</v>
      </c>
      <c r="D124" s="133" t="s">
        <v>218</v>
      </c>
      <c r="E124" s="133" t="s">
        <v>221</v>
      </c>
      <c r="F124" s="134">
        <v>30019701</v>
      </c>
      <c r="G124" s="133" t="s">
        <v>137</v>
      </c>
      <c r="H124" s="133"/>
      <c r="I124" s="133"/>
      <c r="J124" s="133"/>
      <c r="K124" s="135">
        <v>41943</v>
      </c>
      <c r="L124" s="92">
        <v>7518.88</v>
      </c>
      <c r="M124" s="93">
        <v>1</v>
      </c>
      <c r="N124" s="136"/>
      <c r="O124" s="88" t="s">
        <v>70</v>
      </c>
      <c r="P124" s="133" t="s">
        <v>75</v>
      </c>
      <c r="Q124" s="133"/>
      <c r="R124" s="133"/>
      <c r="S124" s="137"/>
      <c r="T124" s="137"/>
      <c r="U124" s="156"/>
      <c r="V124" s="97">
        <f t="shared" si="12"/>
        <v>0</v>
      </c>
      <c r="W124" s="129"/>
      <c r="X124" s="130"/>
      <c r="Y124" s="130"/>
      <c r="Z124" s="130"/>
      <c r="AA124" s="116"/>
      <c r="AB124" s="101">
        <v>0</v>
      </c>
      <c r="AC124" s="102">
        <f t="shared" si="13"/>
        <v>0</v>
      </c>
      <c r="AD124" s="103">
        <v>0</v>
      </c>
      <c r="AE124" s="103">
        <v>0</v>
      </c>
      <c r="AF124" s="103">
        <v>0</v>
      </c>
      <c r="AG124" s="104">
        <v>0</v>
      </c>
      <c r="AH124" s="105">
        <f t="shared" ref="AH124:AH155" si="16">SUM(AC124:AG124)</f>
        <v>0</v>
      </c>
    </row>
    <row r="125" spans="1:34" hidden="1" x14ac:dyDescent="0.25">
      <c r="A125" s="133" t="s">
        <v>65</v>
      </c>
      <c r="B125" s="133" t="s">
        <v>65</v>
      </c>
      <c r="C125" s="133" t="s">
        <v>66</v>
      </c>
      <c r="D125" s="133" t="s">
        <v>218</v>
      </c>
      <c r="E125" s="133" t="s">
        <v>222</v>
      </c>
      <c r="F125" s="134">
        <v>30019702</v>
      </c>
      <c r="G125" s="133" t="s">
        <v>137</v>
      </c>
      <c r="H125" s="133"/>
      <c r="I125" s="133"/>
      <c r="J125" s="133"/>
      <c r="K125" s="135">
        <v>41943</v>
      </c>
      <c r="L125" s="136"/>
      <c r="M125" s="136"/>
      <c r="N125" s="136"/>
      <c r="O125" s="88" t="s">
        <v>70</v>
      </c>
      <c r="P125" s="133" t="s">
        <v>75</v>
      </c>
      <c r="Q125" s="133"/>
      <c r="R125" s="133"/>
      <c r="S125" s="137"/>
      <c r="T125" s="137"/>
      <c r="U125" s="156"/>
      <c r="V125" s="97">
        <f t="shared" si="12"/>
        <v>0</v>
      </c>
      <c r="W125" s="129"/>
      <c r="X125" s="130"/>
      <c r="Y125" s="130"/>
      <c r="Z125" s="130"/>
      <c r="AA125" s="116"/>
      <c r="AB125" s="101">
        <v>0</v>
      </c>
      <c r="AC125" s="102">
        <f t="shared" si="13"/>
        <v>0</v>
      </c>
      <c r="AD125" s="103">
        <v>0</v>
      </c>
      <c r="AE125" s="103">
        <v>0</v>
      </c>
      <c r="AF125" s="103">
        <v>0</v>
      </c>
      <c r="AG125" s="104">
        <v>0</v>
      </c>
      <c r="AH125" s="105">
        <f t="shared" si="16"/>
        <v>0</v>
      </c>
    </row>
    <row r="126" spans="1:34" hidden="1" x14ac:dyDescent="0.25">
      <c r="A126" s="88" t="s">
        <v>65</v>
      </c>
      <c r="B126" s="88" t="s">
        <v>65</v>
      </c>
      <c r="C126" s="88" t="s">
        <v>66</v>
      </c>
      <c r="D126" s="109" t="s">
        <v>218</v>
      </c>
      <c r="E126" s="109" t="s">
        <v>223</v>
      </c>
      <c r="F126" s="122">
        <v>800000006387</v>
      </c>
      <c r="G126" s="106" t="s">
        <v>69</v>
      </c>
      <c r="H126" s="106"/>
      <c r="I126" s="106"/>
      <c r="J126" s="106"/>
      <c r="K126" s="91">
        <v>42004</v>
      </c>
      <c r="L126" s="92">
        <v>7095.42</v>
      </c>
      <c r="M126" s="93">
        <v>1</v>
      </c>
      <c r="N126" s="94">
        <f>(L126/M126)*0.8*12</f>
        <v>68116.032000000007</v>
      </c>
      <c r="O126" s="106" t="s">
        <v>70</v>
      </c>
      <c r="P126" s="109" t="s">
        <v>75</v>
      </c>
      <c r="Q126" s="95">
        <v>42825</v>
      </c>
      <c r="R126" s="95"/>
      <c r="S126" s="90"/>
      <c r="T126" s="90"/>
      <c r="U126" s="157"/>
      <c r="V126" s="97">
        <f t="shared" si="12"/>
        <v>5676.3360000000002</v>
      </c>
      <c r="W126" s="129"/>
      <c r="X126" s="130"/>
      <c r="Y126" s="130"/>
      <c r="Z126" s="130"/>
      <c r="AA126" s="116"/>
      <c r="AB126" s="101">
        <v>0</v>
      </c>
      <c r="AC126" s="102">
        <f t="shared" si="13"/>
        <v>0</v>
      </c>
      <c r="AD126" s="103">
        <v>0</v>
      </c>
      <c r="AE126" s="103">
        <v>0</v>
      </c>
      <c r="AF126" s="103">
        <v>0</v>
      </c>
      <c r="AG126" s="104">
        <v>0</v>
      </c>
      <c r="AH126" s="105">
        <f t="shared" si="16"/>
        <v>0</v>
      </c>
    </row>
    <row r="127" spans="1:34" hidden="1" x14ac:dyDescent="0.25">
      <c r="A127" s="125" t="s">
        <v>65</v>
      </c>
      <c r="B127" s="125" t="s">
        <v>65</v>
      </c>
      <c r="C127" s="125" t="s">
        <v>66</v>
      </c>
      <c r="D127" s="109" t="s">
        <v>218</v>
      </c>
      <c r="E127" s="125" t="s">
        <v>224</v>
      </c>
      <c r="F127" s="127">
        <v>700000398269</v>
      </c>
      <c r="G127" s="125" t="s">
        <v>93</v>
      </c>
      <c r="H127" s="125"/>
      <c r="I127" s="125"/>
      <c r="J127" s="125"/>
      <c r="K127" s="91">
        <v>42124</v>
      </c>
      <c r="L127" s="92">
        <v>8262.25</v>
      </c>
      <c r="M127" s="93">
        <v>1</v>
      </c>
      <c r="N127" s="94">
        <f>(L127/M127)*0.8*8</f>
        <v>52878.400000000001</v>
      </c>
      <c r="O127" s="125" t="s">
        <v>70</v>
      </c>
      <c r="P127" s="106" t="s">
        <v>75</v>
      </c>
      <c r="Q127" s="115">
        <v>42825</v>
      </c>
      <c r="R127" s="115"/>
      <c r="S127" s="114"/>
      <c r="T127" s="114"/>
      <c r="U127" s="128"/>
      <c r="V127" s="97">
        <f t="shared" si="12"/>
        <v>4406.5333333333338</v>
      </c>
      <c r="W127" s="129"/>
      <c r="X127" s="130"/>
      <c r="Y127" s="130"/>
      <c r="Z127" s="130"/>
      <c r="AA127" s="116"/>
      <c r="AB127" s="101">
        <v>0</v>
      </c>
      <c r="AC127" s="102">
        <f t="shared" si="13"/>
        <v>0</v>
      </c>
      <c r="AD127" s="103">
        <v>0</v>
      </c>
      <c r="AE127" s="103">
        <v>0</v>
      </c>
      <c r="AF127" s="103">
        <v>0</v>
      </c>
      <c r="AG127" s="104">
        <v>0</v>
      </c>
      <c r="AH127" s="105">
        <f t="shared" si="16"/>
        <v>0</v>
      </c>
    </row>
    <row r="128" spans="1:34" hidden="1" x14ac:dyDescent="0.25">
      <c r="A128" s="125" t="s">
        <v>65</v>
      </c>
      <c r="B128" s="125" t="s">
        <v>65</v>
      </c>
      <c r="C128" s="125" t="s">
        <v>66</v>
      </c>
      <c r="D128" s="109" t="s">
        <v>218</v>
      </c>
      <c r="E128" s="125" t="s">
        <v>225</v>
      </c>
      <c r="F128" s="127">
        <v>700000591263</v>
      </c>
      <c r="G128" s="125" t="s">
        <v>93</v>
      </c>
      <c r="H128" s="125"/>
      <c r="I128" s="125"/>
      <c r="J128" s="125"/>
      <c r="K128" s="91">
        <v>42124</v>
      </c>
      <c r="L128" s="92" t="s">
        <v>226</v>
      </c>
      <c r="M128" s="93" t="s">
        <v>226</v>
      </c>
      <c r="N128" s="94"/>
      <c r="O128" s="125" t="s">
        <v>70</v>
      </c>
      <c r="P128" s="106" t="s">
        <v>75</v>
      </c>
      <c r="Q128" s="115">
        <v>42825</v>
      </c>
      <c r="R128" s="115"/>
      <c r="S128" s="114"/>
      <c r="T128" s="114"/>
      <c r="U128" s="128"/>
      <c r="V128" s="97">
        <f t="shared" si="12"/>
        <v>0</v>
      </c>
      <c r="W128" s="129"/>
      <c r="X128" s="130"/>
      <c r="Y128" s="130"/>
      <c r="Z128" s="130"/>
      <c r="AA128" s="116"/>
      <c r="AB128" s="101">
        <v>0</v>
      </c>
      <c r="AC128" s="102">
        <f t="shared" si="13"/>
        <v>0</v>
      </c>
      <c r="AD128" s="103">
        <v>0</v>
      </c>
      <c r="AE128" s="103">
        <v>0</v>
      </c>
      <c r="AF128" s="103">
        <v>0</v>
      </c>
      <c r="AG128" s="104">
        <v>0</v>
      </c>
      <c r="AH128" s="105">
        <f t="shared" si="16"/>
        <v>0</v>
      </c>
    </row>
    <row r="129" spans="1:34" hidden="1" x14ac:dyDescent="0.25">
      <c r="A129" s="125" t="s">
        <v>65</v>
      </c>
      <c r="B129" s="125" t="s">
        <v>65</v>
      </c>
      <c r="C129" s="125" t="s">
        <v>66</v>
      </c>
      <c r="D129" s="88" t="s">
        <v>218</v>
      </c>
      <c r="E129" s="125" t="s">
        <v>227</v>
      </c>
      <c r="F129" s="148">
        <v>700000488492</v>
      </c>
      <c r="G129" s="125" t="s">
        <v>179</v>
      </c>
      <c r="H129" s="125"/>
      <c r="I129" s="125"/>
      <c r="J129" s="125"/>
      <c r="K129" s="91">
        <v>42124</v>
      </c>
      <c r="L129" s="92"/>
      <c r="M129" s="93"/>
      <c r="N129" s="94"/>
      <c r="O129" s="125" t="s">
        <v>70</v>
      </c>
      <c r="P129" s="106" t="s">
        <v>75</v>
      </c>
      <c r="Q129" s="115">
        <v>43465</v>
      </c>
      <c r="R129" s="115"/>
      <c r="S129" s="114"/>
      <c r="T129" s="114"/>
      <c r="U129" s="128"/>
      <c r="V129" s="97">
        <f t="shared" si="12"/>
        <v>0</v>
      </c>
      <c r="W129" s="129"/>
      <c r="X129" s="130"/>
      <c r="Y129" s="130"/>
      <c r="Z129" s="130"/>
      <c r="AA129" s="116"/>
      <c r="AB129" s="101">
        <v>0</v>
      </c>
      <c r="AC129" s="102">
        <f t="shared" si="13"/>
        <v>0</v>
      </c>
      <c r="AD129" s="103">
        <v>0</v>
      </c>
      <c r="AE129" s="103">
        <v>0</v>
      </c>
      <c r="AF129" s="103">
        <v>0</v>
      </c>
      <c r="AG129" s="104">
        <v>0</v>
      </c>
      <c r="AH129" s="105">
        <f t="shared" si="16"/>
        <v>0</v>
      </c>
    </row>
    <row r="130" spans="1:34" hidden="1" x14ac:dyDescent="0.25">
      <c r="A130" s="125" t="s">
        <v>65</v>
      </c>
      <c r="B130" s="125" t="s">
        <v>65</v>
      </c>
      <c r="C130" s="125" t="s">
        <v>7</v>
      </c>
      <c r="D130" s="125" t="s">
        <v>228</v>
      </c>
      <c r="E130" s="125" t="s">
        <v>229</v>
      </c>
      <c r="F130" s="127">
        <v>940001037365</v>
      </c>
      <c r="G130" s="125" t="s">
        <v>179</v>
      </c>
      <c r="H130" s="125"/>
      <c r="I130" s="125"/>
      <c r="J130" s="125"/>
      <c r="K130" s="91">
        <v>42155</v>
      </c>
      <c r="L130" s="92">
        <v>5123.9399999999996</v>
      </c>
      <c r="M130" s="93">
        <v>1</v>
      </c>
      <c r="N130" s="94">
        <f>(L130/M130)*0.8*7</f>
        <v>28694.063999999998</v>
      </c>
      <c r="O130" s="125" t="s">
        <v>230</v>
      </c>
      <c r="P130" s="106"/>
      <c r="Q130" s="115">
        <v>43465</v>
      </c>
      <c r="R130" s="115"/>
      <c r="S130" s="114"/>
      <c r="T130" s="114"/>
      <c r="U130" s="128"/>
      <c r="V130" s="97">
        <f t="shared" si="12"/>
        <v>2391.172</v>
      </c>
      <c r="W130" s="129"/>
      <c r="X130" s="130"/>
      <c r="Y130" s="130"/>
      <c r="Z130" s="130"/>
      <c r="AA130" s="116"/>
      <c r="AB130" s="101">
        <v>0</v>
      </c>
      <c r="AC130" s="102">
        <f t="shared" si="13"/>
        <v>0</v>
      </c>
      <c r="AD130" s="103">
        <v>0</v>
      </c>
      <c r="AE130" s="103">
        <v>0</v>
      </c>
      <c r="AF130" s="103">
        <v>0</v>
      </c>
      <c r="AG130" s="104">
        <v>0</v>
      </c>
      <c r="AH130" s="105">
        <f t="shared" si="16"/>
        <v>0</v>
      </c>
    </row>
    <row r="131" spans="1:34" hidden="1" x14ac:dyDescent="0.25">
      <c r="A131" s="125" t="s">
        <v>65</v>
      </c>
      <c r="B131" s="125" t="s">
        <v>65</v>
      </c>
      <c r="C131" s="125" t="s">
        <v>7</v>
      </c>
      <c r="D131" s="125" t="s">
        <v>228</v>
      </c>
      <c r="E131" s="125" t="s">
        <v>231</v>
      </c>
      <c r="F131" s="127">
        <v>940001037078</v>
      </c>
      <c r="G131" s="125" t="s">
        <v>179</v>
      </c>
      <c r="H131" s="125"/>
      <c r="I131" s="125"/>
      <c r="J131" s="125"/>
      <c r="K131" s="91">
        <v>42155</v>
      </c>
      <c r="L131" s="92"/>
      <c r="M131" s="93"/>
      <c r="N131" s="94"/>
      <c r="O131" s="125" t="s">
        <v>230</v>
      </c>
      <c r="P131" s="106"/>
      <c r="Q131" s="115">
        <v>43465</v>
      </c>
      <c r="R131" s="115"/>
      <c r="S131" s="114"/>
      <c r="T131" s="114"/>
      <c r="U131" s="128"/>
      <c r="V131" s="97">
        <f t="shared" si="12"/>
        <v>0</v>
      </c>
      <c r="W131" s="129"/>
      <c r="X131" s="130"/>
      <c r="Y131" s="130"/>
      <c r="Z131" s="130"/>
      <c r="AA131" s="116"/>
      <c r="AB131" s="101">
        <v>0</v>
      </c>
      <c r="AC131" s="102">
        <f t="shared" si="13"/>
        <v>0</v>
      </c>
      <c r="AD131" s="103">
        <v>0</v>
      </c>
      <c r="AE131" s="103">
        <v>0</v>
      </c>
      <c r="AF131" s="103">
        <v>0</v>
      </c>
      <c r="AG131" s="104">
        <v>0</v>
      </c>
      <c r="AH131" s="105">
        <f t="shared" si="16"/>
        <v>0</v>
      </c>
    </row>
    <row r="132" spans="1:34" hidden="1" x14ac:dyDescent="0.25">
      <c r="A132" s="138" t="s">
        <v>65</v>
      </c>
      <c r="B132" s="138" t="s">
        <v>65</v>
      </c>
      <c r="C132" s="138" t="s">
        <v>5</v>
      </c>
      <c r="D132" s="158" t="s">
        <v>232</v>
      </c>
      <c r="E132" s="158" t="s">
        <v>233</v>
      </c>
      <c r="F132" s="159">
        <v>30003866</v>
      </c>
      <c r="G132" s="158" t="s">
        <v>137</v>
      </c>
      <c r="H132" s="158"/>
      <c r="I132" s="158"/>
      <c r="J132" s="158"/>
      <c r="K132" s="140">
        <v>41729</v>
      </c>
      <c r="L132" s="141">
        <v>2342.52</v>
      </c>
      <c r="M132" s="142">
        <v>1</v>
      </c>
      <c r="N132" s="143"/>
      <c r="O132" s="138" t="s">
        <v>234</v>
      </c>
      <c r="P132" s="138"/>
      <c r="Q132" s="144">
        <v>41734</v>
      </c>
      <c r="R132" s="144"/>
      <c r="S132" s="139"/>
      <c r="T132" s="139"/>
      <c r="U132" s="160"/>
      <c r="V132" s="97">
        <f t="shared" ref="V132:V195" si="17">IF(N132&gt;0,N132/12,0)</f>
        <v>0</v>
      </c>
      <c r="W132" s="129"/>
      <c r="X132" s="130"/>
      <c r="Y132" s="130"/>
      <c r="Z132" s="130"/>
      <c r="AA132" s="116"/>
      <c r="AB132" s="101">
        <v>0</v>
      </c>
      <c r="AC132" s="102">
        <f t="shared" ref="AC132:AC195" si="18">V132*AB132</f>
        <v>0</v>
      </c>
      <c r="AD132" s="103">
        <v>0</v>
      </c>
      <c r="AE132" s="103">
        <v>0</v>
      </c>
      <c r="AF132" s="103">
        <v>0</v>
      </c>
      <c r="AG132" s="104">
        <v>0</v>
      </c>
      <c r="AH132" s="105">
        <f t="shared" si="16"/>
        <v>0</v>
      </c>
    </row>
    <row r="133" spans="1:34" hidden="1" x14ac:dyDescent="0.25">
      <c r="A133" s="138" t="s">
        <v>65</v>
      </c>
      <c r="B133" s="138" t="s">
        <v>65</v>
      </c>
      <c r="C133" s="138" t="s">
        <v>5</v>
      </c>
      <c r="D133" s="158" t="s">
        <v>232</v>
      </c>
      <c r="E133" s="158" t="s">
        <v>235</v>
      </c>
      <c r="F133" s="161">
        <v>30003867</v>
      </c>
      <c r="G133" s="158" t="s">
        <v>137</v>
      </c>
      <c r="H133" s="158"/>
      <c r="I133" s="158"/>
      <c r="J133" s="158"/>
      <c r="K133" s="140">
        <v>41729</v>
      </c>
      <c r="L133" s="141"/>
      <c r="M133" s="142"/>
      <c r="N133" s="143"/>
      <c r="O133" s="138" t="s">
        <v>234</v>
      </c>
      <c r="P133" s="138"/>
      <c r="Q133" s="144">
        <v>41735</v>
      </c>
      <c r="R133" s="144"/>
      <c r="S133" s="139"/>
      <c r="T133" s="139"/>
      <c r="U133" s="160"/>
      <c r="V133" s="97">
        <f t="shared" si="17"/>
        <v>0</v>
      </c>
      <c r="W133" s="129"/>
      <c r="X133" s="130"/>
      <c r="Y133" s="130"/>
      <c r="Z133" s="130"/>
      <c r="AA133" s="116"/>
      <c r="AB133" s="101">
        <v>0</v>
      </c>
      <c r="AC133" s="102">
        <f t="shared" si="18"/>
        <v>0</v>
      </c>
      <c r="AD133" s="103">
        <v>0</v>
      </c>
      <c r="AE133" s="103">
        <v>0</v>
      </c>
      <c r="AF133" s="103">
        <v>0</v>
      </c>
      <c r="AG133" s="104">
        <v>0</v>
      </c>
      <c r="AH133" s="105">
        <f t="shared" si="16"/>
        <v>0</v>
      </c>
    </row>
    <row r="134" spans="1:34" hidden="1" x14ac:dyDescent="0.25">
      <c r="A134" s="138" t="s">
        <v>65</v>
      </c>
      <c r="B134" s="138" t="s">
        <v>65</v>
      </c>
      <c r="C134" s="138" t="s">
        <v>5</v>
      </c>
      <c r="D134" s="158" t="s">
        <v>232</v>
      </c>
      <c r="E134" s="158" t="s">
        <v>236</v>
      </c>
      <c r="F134" s="161">
        <v>30001777</v>
      </c>
      <c r="G134" s="158" t="s">
        <v>137</v>
      </c>
      <c r="H134" s="158"/>
      <c r="I134" s="158"/>
      <c r="J134" s="158"/>
      <c r="K134" s="140">
        <v>41729</v>
      </c>
      <c r="L134" s="141">
        <v>2015.82</v>
      </c>
      <c r="M134" s="142">
        <v>1</v>
      </c>
      <c r="N134" s="143"/>
      <c r="O134" s="138" t="s">
        <v>234</v>
      </c>
      <c r="P134" s="138"/>
      <c r="Q134" s="144">
        <v>41736</v>
      </c>
      <c r="R134" s="144"/>
      <c r="S134" s="139"/>
      <c r="T134" s="139"/>
      <c r="U134" s="160"/>
      <c r="V134" s="97">
        <f t="shared" si="17"/>
        <v>0</v>
      </c>
      <c r="W134" s="129"/>
      <c r="X134" s="130"/>
      <c r="Y134" s="130"/>
      <c r="Z134" s="130"/>
      <c r="AA134" s="116"/>
      <c r="AB134" s="101">
        <v>0</v>
      </c>
      <c r="AC134" s="102">
        <f t="shared" si="18"/>
        <v>0</v>
      </c>
      <c r="AD134" s="103">
        <v>0</v>
      </c>
      <c r="AE134" s="103">
        <v>0</v>
      </c>
      <c r="AF134" s="103">
        <v>0</v>
      </c>
      <c r="AG134" s="104">
        <v>0</v>
      </c>
      <c r="AH134" s="105">
        <f t="shared" si="16"/>
        <v>0</v>
      </c>
    </row>
    <row r="135" spans="1:34" hidden="1" x14ac:dyDescent="0.25">
      <c r="A135" s="138" t="s">
        <v>65</v>
      </c>
      <c r="B135" s="138" t="s">
        <v>65</v>
      </c>
      <c r="C135" s="138" t="s">
        <v>5</v>
      </c>
      <c r="D135" s="158" t="s">
        <v>232</v>
      </c>
      <c r="E135" s="158" t="s">
        <v>237</v>
      </c>
      <c r="F135" s="161">
        <v>1088268</v>
      </c>
      <c r="G135" s="158" t="s">
        <v>137</v>
      </c>
      <c r="H135" s="158"/>
      <c r="I135" s="158"/>
      <c r="J135" s="158"/>
      <c r="K135" s="140">
        <v>41729</v>
      </c>
      <c r="L135" s="141"/>
      <c r="M135" s="142"/>
      <c r="N135" s="143"/>
      <c r="O135" s="138" t="s">
        <v>234</v>
      </c>
      <c r="P135" s="138"/>
      <c r="Q135" s="144">
        <v>41737</v>
      </c>
      <c r="R135" s="144"/>
      <c r="S135" s="139"/>
      <c r="T135" s="139"/>
      <c r="U135" s="160"/>
      <c r="V135" s="97">
        <f t="shared" si="17"/>
        <v>0</v>
      </c>
      <c r="W135" s="129"/>
      <c r="X135" s="130"/>
      <c r="Y135" s="130"/>
      <c r="Z135" s="130"/>
      <c r="AA135" s="116"/>
      <c r="AB135" s="101">
        <v>0</v>
      </c>
      <c r="AC135" s="102">
        <f t="shared" si="18"/>
        <v>0</v>
      </c>
      <c r="AD135" s="103">
        <v>0</v>
      </c>
      <c r="AE135" s="103">
        <v>0</v>
      </c>
      <c r="AF135" s="103">
        <v>0</v>
      </c>
      <c r="AG135" s="104">
        <v>0</v>
      </c>
      <c r="AH135" s="105">
        <f t="shared" si="16"/>
        <v>0</v>
      </c>
    </row>
    <row r="136" spans="1:34" hidden="1" x14ac:dyDescent="0.25">
      <c r="A136" s="138" t="s">
        <v>65</v>
      </c>
      <c r="B136" s="138" t="s">
        <v>65</v>
      </c>
      <c r="C136" s="138" t="s">
        <v>5</v>
      </c>
      <c r="D136" s="138" t="s">
        <v>238</v>
      </c>
      <c r="E136" s="158" t="s">
        <v>239</v>
      </c>
      <c r="F136" s="161">
        <v>20016347</v>
      </c>
      <c r="G136" s="138" t="s">
        <v>198</v>
      </c>
      <c r="H136" s="138"/>
      <c r="I136" s="138"/>
      <c r="J136" s="138"/>
      <c r="K136" s="140">
        <v>41759</v>
      </c>
      <c r="L136" s="141">
        <v>10846.61</v>
      </c>
      <c r="M136" s="142">
        <v>1</v>
      </c>
      <c r="N136" s="143"/>
      <c r="O136" s="138" t="s">
        <v>240</v>
      </c>
      <c r="P136" s="138"/>
      <c r="Q136" s="144">
        <v>41738</v>
      </c>
      <c r="R136" s="144"/>
      <c r="S136" s="139"/>
      <c r="T136" s="139"/>
      <c r="U136" s="160"/>
      <c r="V136" s="97">
        <f t="shared" si="17"/>
        <v>0</v>
      </c>
      <c r="W136" s="129"/>
      <c r="X136" s="130"/>
      <c r="Y136" s="130"/>
      <c r="Z136" s="130"/>
      <c r="AA136" s="116"/>
      <c r="AB136" s="101">
        <v>0</v>
      </c>
      <c r="AC136" s="102">
        <f t="shared" si="18"/>
        <v>0</v>
      </c>
      <c r="AD136" s="103">
        <v>0</v>
      </c>
      <c r="AE136" s="103">
        <v>0</v>
      </c>
      <c r="AF136" s="103">
        <v>0</v>
      </c>
      <c r="AG136" s="104">
        <v>0</v>
      </c>
      <c r="AH136" s="105">
        <f t="shared" si="16"/>
        <v>0</v>
      </c>
    </row>
    <row r="137" spans="1:34" hidden="1" x14ac:dyDescent="0.25">
      <c r="A137" s="138" t="s">
        <v>65</v>
      </c>
      <c r="B137" s="138" t="s">
        <v>65</v>
      </c>
      <c r="C137" s="138" t="s">
        <v>5</v>
      </c>
      <c r="D137" s="138" t="s">
        <v>238</v>
      </c>
      <c r="E137" s="158" t="s">
        <v>241</v>
      </c>
      <c r="F137" s="161">
        <v>20016346</v>
      </c>
      <c r="G137" s="138" t="s">
        <v>198</v>
      </c>
      <c r="H137" s="138"/>
      <c r="I137" s="138"/>
      <c r="J137" s="138"/>
      <c r="K137" s="140">
        <v>41759</v>
      </c>
      <c r="L137" s="141"/>
      <c r="M137" s="142"/>
      <c r="N137" s="143"/>
      <c r="O137" s="138" t="s">
        <v>240</v>
      </c>
      <c r="P137" s="138"/>
      <c r="Q137" s="144">
        <v>41739</v>
      </c>
      <c r="R137" s="144"/>
      <c r="S137" s="139"/>
      <c r="T137" s="139"/>
      <c r="U137" s="160"/>
      <c r="V137" s="97">
        <f t="shared" si="17"/>
        <v>0</v>
      </c>
      <c r="W137" s="129"/>
      <c r="X137" s="130"/>
      <c r="Y137" s="130"/>
      <c r="Z137" s="130"/>
      <c r="AA137" s="116"/>
      <c r="AB137" s="101">
        <v>0</v>
      </c>
      <c r="AC137" s="102">
        <f t="shared" si="18"/>
        <v>0</v>
      </c>
      <c r="AD137" s="103">
        <v>0</v>
      </c>
      <c r="AE137" s="103">
        <v>0</v>
      </c>
      <c r="AF137" s="103">
        <v>0</v>
      </c>
      <c r="AG137" s="104">
        <v>0</v>
      </c>
      <c r="AH137" s="105">
        <f t="shared" si="16"/>
        <v>0</v>
      </c>
    </row>
    <row r="138" spans="1:34" hidden="1" x14ac:dyDescent="0.25">
      <c r="A138" s="106" t="s">
        <v>65</v>
      </c>
      <c r="B138" s="106" t="s">
        <v>65</v>
      </c>
      <c r="C138" s="106" t="s">
        <v>5</v>
      </c>
      <c r="D138" s="106" t="s">
        <v>238</v>
      </c>
      <c r="E138" s="106" t="s">
        <v>242</v>
      </c>
      <c r="F138" s="114">
        <v>200000009052</v>
      </c>
      <c r="G138" s="106" t="s">
        <v>69</v>
      </c>
      <c r="H138" s="106"/>
      <c r="I138" s="106"/>
      <c r="J138" s="106"/>
      <c r="K138" s="91">
        <v>41820</v>
      </c>
      <c r="L138" s="92">
        <v>3084.24</v>
      </c>
      <c r="M138" s="93">
        <v>1</v>
      </c>
      <c r="N138" s="94">
        <f>((L138/M138)*0.8*12)</f>
        <v>29608.703999999998</v>
      </c>
      <c r="O138" s="106" t="s">
        <v>240</v>
      </c>
      <c r="P138" s="106"/>
      <c r="Q138" s="95">
        <v>42825</v>
      </c>
      <c r="R138" s="95"/>
      <c r="S138" s="90"/>
      <c r="T138" s="90"/>
      <c r="U138" s="157"/>
      <c r="V138" s="97">
        <f t="shared" si="17"/>
        <v>2467.3919999999998</v>
      </c>
      <c r="W138" s="129"/>
      <c r="X138" s="130"/>
      <c r="Y138" s="130"/>
      <c r="Z138" s="130"/>
      <c r="AA138" s="116"/>
      <c r="AB138" s="101">
        <v>0</v>
      </c>
      <c r="AC138" s="102">
        <f t="shared" si="18"/>
        <v>0</v>
      </c>
      <c r="AD138" s="103">
        <v>0</v>
      </c>
      <c r="AE138" s="103">
        <v>0</v>
      </c>
      <c r="AF138" s="103">
        <v>0</v>
      </c>
      <c r="AG138" s="104">
        <v>0</v>
      </c>
      <c r="AH138" s="105">
        <f t="shared" si="16"/>
        <v>0</v>
      </c>
    </row>
    <row r="139" spans="1:34" hidden="1" x14ac:dyDescent="0.25">
      <c r="A139" s="88" t="s">
        <v>65</v>
      </c>
      <c r="B139" s="88" t="s">
        <v>65</v>
      </c>
      <c r="C139" s="88" t="s">
        <v>5</v>
      </c>
      <c r="D139" s="88" t="s">
        <v>238</v>
      </c>
      <c r="E139" s="88" t="s">
        <v>243</v>
      </c>
      <c r="F139" s="145">
        <v>200000203907</v>
      </c>
      <c r="G139" s="88" t="s">
        <v>93</v>
      </c>
      <c r="H139" s="88"/>
      <c r="I139" s="88"/>
      <c r="J139" s="88"/>
      <c r="K139" s="91">
        <v>41912</v>
      </c>
      <c r="L139" s="92">
        <v>6812.54</v>
      </c>
      <c r="M139" s="93">
        <v>1</v>
      </c>
      <c r="N139" s="94">
        <f>((L139/M139)*0.8*12)</f>
        <v>65400.384000000005</v>
      </c>
      <c r="O139" s="88" t="s">
        <v>240</v>
      </c>
      <c r="P139" s="88"/>
      <c r="Q139" s="115">
        <v>42825</v>
      </c>
      <c r="R139" s="115"/>
      <c r="S139" s="114"/>
      <c r="T139" s="114"/>
      <c r="U139" s="128"/>
      <c r="V139" s="97">
        <f t="shared" si="17"/>
        <v>5450.0320000000002</v>
      </c>
      <c r="W139" s="129"/>
      <c r="X139" s="130"/>
      <c r="Y139" s="130"/>
      <c r="Z139" s="130"/>
      <c r="AA139" s="116"/>
      <c r="AB139" s="101">
        <v>0</v>
      </c>
      <c r="AC139" s="102">
        <f t="shared" si="18"/>
        <v>0</v>
      </c>
      <c r="AD139" s="103">
        <v>0</v>
      </c>
      <c r="AE139" s="103">
        <v>0</v>
      </c>
      <c r="AF139" s="103">
        <v>0</v>
      </c>
      <c r="AG139" s="104">
        <v>0</v>
      </c>
      <c r="AH139" s="105">
        <f t="shared" si="16"/>
        <v>0</v>
      </c>
    </row>
    <row r="140" spans="1:34" hidden="1" x14ac:dyDescent="0.25">
      <c r="A140" s="88" t="s">
        <v>65</v>
      </c>
      <c r="B140" s="88" t="s">
        <v>65</v>
      </c>
      <c r="C140" s="88" t="s">
        <v>5</v>
      </c>
      <c r="D140" s="88" t="s">
        <v>238</v>
      </c>
      <c r="E140" s="88" t="s">
        <v>244</v>
      </c>
      <c r="F140" s="145">
        <v>200000203919</v>
      </c>
      <c r="G140" s="88" t="s">
        <v>93</v>
      </c>
      <c r="H140" s="88"/>
      <c r="I140" s="88"/>
      <c r="J140" s="88"/>
      <c r="K140" s="91">
        <v>41912</v>
      </c>
      <c r="L140" s="92"/>
      <c r="M140" s="93"/>
      <c r="N140" s="94"/>
      <c r="O140" s="88" t="s">
        <v>240</v>
      </c>
      <c r="P140" s="88"/>
      <c r="Q140" s="115">
        <v>42825</v>
      </c>
      <c r="R140" s="115"/>
      <c r="S140" s="114"/>
      <c r="T140" s="114"/>
      <c r="U140" s="128"/>
      <c r="V140" s="97">
        <f t="shared" si="17"/>
        <v>0</v>
      </c>
      <c r="W140" s="129"/>
      <c r="X140" s="130"/>
      <c r="Y140" s="130"/>
      <c r="Z140" s="130"/>
      <c r="AA140" s="116"/>
      <c r="AB140" s="101">
        <v>0</v>
      </c>
      <c r="AC140" s="102">
        <f t="shared" si="18"/>
        <v>0</v>
      </c>
      <c r="AD140" s="103">
        <v>0</v>
      </c>
      <c r="AE140" s="103">
        <v>0</v>
      </c>
      <c r="AF140" s="103">
        <v>0</v>
      </c>
      <c r="AG140" s="104">
        <v>0</v>
      </c>
      <c r="AH140" s="105">
        <f t="shared" si="16"/>
        <v>0</v>
      </c>
    </row>
    <row r="141" spans="1:34" hidden="1" x14ac:dyDescent="0.25">
      <c r="A141" s="106" t="s">
        <v>65</v>
      </c>
      <c r="B141" s="106" t="s">
        <v>65</v>
      </c>
      <c r="C141" s="106" t="s">
        <v>5</v>
      </c>
      <c r="D141" s="106" t="s">
        <v>238</v>
      </c>
      <c r="E141" s="106" t="s">
        <v>245</v>
      </c>
      <c r="F141" s="114">
        <v>200000069117</v>
      </c>
      <c r="G141" s="106" t="s">
        <v>93</v>
      </c>
      <c r="H141" s="106"/>
      <c r="I141" s="106"/>
      <c r="J141" s="106"/>
      <c r="K141" s="91">
        <v>42004</v>
      </c>
      <c r="L141" s="92">
        <v>13764.32</v>
      </c>
      <c r="M141" s="93">
        <v>1</v>
      </c>
      <c r="N141" s="94">
        <f>(L141/M141)*0.8*12</f>
        <v>132137.47200000001</v>
      </c>
      <c r="O141" s="106" t="s">
        <v>240</v>
      </c>
      <c r="P141" s="106"/>
      <c r="Q141" s="115">
        <v>42825</v>
      </c>
      <c r="R141" s="115"/>
      <c r="S141" s="114"/>
      <c r="T141" s="114"/>
      <c r="U141" s="128"/>
      <c r="V141" s="97">
        <f t="shared" si="17"/>
        <v>11011.456</v>
      </c>
      <c r="W141" s="129"/>
      <c r="X141" s="130"/>
      <c r="Y141" s="130"/>
      <c r="Z141" s="130"/>
      <c r="AA141" s="116"/>
      <c r="AB141" s="101">
        <v>0</v>
      </c>
      <c r="AC141" s="102">
        <f t="shared" si="18"/>
        <v>0</v>
      </c>
      <c r="AD141" s="103">
        <v>0</v>
      </c>
      <c r="AE141" s="103">
        <v>0</v>
      </c>
      <c r="AF141" s="103">
        <v>0</v>
      </c>
      <c r="AG141" s="104">
        <v>0</v>
      </c>
      <c r="AH141" s="105">
        <f t="shared" si="16"/>
        <v>0</v>
      </c>
    </row>
    <row r="142" spans="1:34" hidden="1" x14ac:dyDescent="0.25">
      <c r="A142" s="106" t="s">
        <v>65</v>
      </c>
      <c r="B142" s="106" t="s">
        <v>65</v>
      </c>
      <c r="C142" s="106" t="s">
        <v>5</v>
      </c>
      <c r="D142" s="106" t="s">
        <v>238</v>
      </c>
      <c r="E142" s="106" t="s">
        <v>246</v>
      </c>
      <c r="F142" s="114">
        <v>200000068993</v>
      </c>
      <c r="G142" s="106" t="s">
        <v>93</v>
      </c>
      <c r="H142" s="106"/>
      <c r="I142" s="106"/>
      <c r="J142" s="106"/>
      <c r="K142" s="91">
        <v>42004</v>
      </c>
      <c r="L142" s="92"/>
      <c r="M142" s="93"/>
      <c r="N142" s="94"/>
      <c r="O142" s="106" t="s">
        <v>240</v>
      </c>
      <c r="P142" s="106"/>
      <c r="Q142" s="115">
        <v>42825</v>
      </c>
      <c r="R142" s="115"/>
      <c r="S142" s="114"/>
      <c r="T142" s="114"/>
      <c r="U142" s="128"/>
      <c r="V142" s="97">
        <f t="shared" si="17"/>
        <v>0</v>
      </c>
      <c r="W142" s="129"/>
      <c r="X142" s="130"/>
      <c r="Y142" s="130"/>
      <c r="Z142" s="130"/>
      <c r="AA142" s="116"/>
      <c r="AB142" s="101">
        <v>0</v>
      </c>
      <c r="AC142" s="102">
        <f t="shared" si="18"/>
        <v>0</v>
      </c>
      <c r="AD142" s="103">
        <v>0</v>
      </c>
      <c r="AE142" s="103">
        <v>0</v>
      </c>
      <c r="AF142" s="103">
        <v>0</v>
      </c>
      <c r="AG142" s="104">
        <v>0</v>
      </c>
      <c r="AH142" s="105">
        <f t="shared" si="16"/>
        <v>0</v>
      </c>
    </row>
    <row r="143" spans="1:34" hidden="1" x14ac:dyDescent="0.25">
      <c r="A143" s="106" t="s">
        <v>65</v>
      </c>
      <c r="B143" s="106" t="s">
        <v>65</v>
      </c>
      <c r="C143" s="106" t="s">
        <v>5</v>
      </c>
      <c r="D143" s="106" t="s">
        <v>238</v>
      </c>
      <c r="E143" s="106" t="s">
        <v>247</v>
      </c>
      <c r="F143" s="114">
        <v>200000069105</v>
      </c>
      <c r="G143" s="106" t="s">
        <v>93</v>
      </c>
      <c r="H143" s="106"/>
      <c r="I143" s="106"/>
      <c r="J143" s="106"/>
      <c r="K143" s="91">
        <v>42004</v>
      </c>
      <c r="L143" s="92">
        <v>13764.32</v>
      </c>
      <c r="M143" s="93">
        <v>1</v>
      </c>
      <c r="N143" s="94">
        <f>(L143/M143)*0.8*12</f>
        <v>132137.47200000001</v>
      </c>
      <c r="O143" s="106" t="s">
        <v>240</v>
      </c>
      <c r="P143" s="106"/>
      <c r="Q143" s="115">
        <v>42825</v>
      </c>
      <c r="R143" s="115"/>
      <c r="S143" s="114"/>
      <c r="T143" s="114"/>
      <c r="U143" s="128"/>
      <c r="V143" s="97">
        <f t="shared" si="17"/>
        <v>11011.456</v>
      </c>
      <c r="W143" s="129"/>
      <c r="X143" s="130"/>
      <c r="Y143" s="130"/>
      <c r="Z143" s="130"/>
      <c r="AA143" s="116"/>
      <c r="AB143" s="101">
        <v>0</v>
      </c>
      <c r="AC143" s="102">
        <f t="shared" si="18"/>
        <v>0</v>
      </c>
      <c r="AD143" s="103">
        <v>0</v>
      </c>
      <c r="AE143" s="103">
        <v>0</v>
      </c>
      <c r="AF143" s="103">
        <v>0</v>
      </c>
      <c r="AG143" s="104">
        <v>0</v>
      </c>
      <c r="AH143" s="105">
        <f t="shared" si="16"/>
        <v>0</v>
      </c>
    </row>
    <row r="144" spans="1:34" hidden="1" x14ac:dyDescent="0.25">
      <c r="A144" s="162" t="s">
        <v>65</v>
      </c>
      <c r="B144" s="162" t="s">
        <v>65</v>
      </c>
      <c r="C144" s="162" t="s">
        <v>5</v>
      </c>
      <c r="D144" s="106" t="s">
        <v>238</v>
      </c>
      <c r="E144" s="106" t="s">
        <v>248</v>
      </c>
      <c r="F144" s="114">
        <v>200000062004</v>
      </c>
      <c r="G144" s="106" t="s">
        <v>93</v>
      </c>
      <c r="H144" s="106"/>
      <c r="I144" s="106"/>
      <c r="J144" s="106"/>
      <c r="K144" s="91">
        <v>42004</v>
      </c>
      <c r="L144" s="92"/>
      <c r="M144" s="93"/>
      <c r="N144" s="94"/>
      <c r="O144" s="106" t="s">
        <v>240</v>
      </c>
      <c r="P144" s="106"/>
      <c r="Q144" s="115">
        <v>42825</v>
      </c>
      <c r="R144" s="115"/>
      <c r="S144" s="114"/>
      <c r="T144" s="114"/>
      <c r="U144" s="128"/>
      <c r="V144" s="97">
        <f t="shared" si="17"/>
        <v>0</v>
      </c>
      <c r="W144" s="129"/>
      <c r="X144" s="130"/>
      <c r="Y144" s="130"/>
      <c r="Z144" s="130"/>
      <c r="AA144" s="116"/>
      <c r="AB144" s="101">
        <v>0</v>
      </c>
      <c r="AC144" s="102">
        <f t="shared" si="18"/>
        <v>0</v>
      </c>
      <c r="AD144" s="103">
        <v>0</v>
      </c>
      <c r="AE144" s="103">
        <v>0</v>
      </c>
      <c r="AF144" s="103">
        <v>0</v>
      </c>
      <c r="AG144" s="104">
        <v>0</v>
      </c>
      <c r="AH144" s="105">
        <f t="shared" si="16"/>
        <v>0</v>
      </c>
    </row>
    <row r="145" spans="1:34" hidden="1" x14ac:dyDescent="0.25">
      <c r="A145" s="88" t="s">
        <v>65</v>
      </c>
      <c r="B145" s="88" t="s">
        <v>65</v>
      </c>
      <c r="C145" s="88" t="s">
        <v>5</v>
      </c>
      <c r="D145" s="106" t="s">
        <v>238</v>
      </c>
      <c r="E145" s="163" t="s">
        <v>249</v>
      </c>
      <c r="F145" s="108">
        <v>200000152031</v>
      </c>
      <c r="G145" s="106" t="s">
        <v>93</v>
      </c>
      <c r="H145" s="162"/>
      <c r="I145" s="162"/>
      <c r="J145" s="162"/>
      <c r="K145" s="164">
        <v>42004</v>
      </c>
      <c r="L145" s="165">
        <v>11028.42</v>
      </c>
      <c r="M145" s="166">
        <v>1</v>
      </c>
      <c r="N145" s="167">
        <f>(L145/M145)*0.8*12</f>
        <v>105872.83200000001</v>
      </c>
      <c r="O145" s="106" t="s">
        <v>240</v>
      </c>
      <c r="P145" s="106"/>
      <c r="Q145" s="115">
        <v>42825</v>
      </c>
      <c r="R145" s="115"/>
      <c r="S145" s="114"/>
      <c r="T145" s="114"/>
      <c r="U145" s="128"/>
      <c r="V145" s="97">
        <f t="shared" si="17"/>
        <v>8822.7360000000008</v>
      </c>
      <c r="W145" s="129"/>
      <c r="X145" s="130"/>
      <c r="Y145" s="130"/>
      <c r="Z145" s="130"/>
      <c r="AA145" s="116"/>
      <c r="AB145" s="101">
        <v>0</v>
      </c>
      <c r="AC145" s="102">
        <f t="shared" si="18"/>
        <v>0</v>
      </c>
      <c r="AD145" s="103">
        <v>0</v>
      </c>
      <c r="AE145" s="103">
        <v>0</v>
      </c>
      <c r="AF145" s="103">
        <v>0</v>
      </c>
      <c r="AG145" s="104">
        <v>0</v>
      </c>
      <c r="AH145" s="105">
        <f t="shared" si="16"/>
        <v>0</v>
      </c>
    </row>
    <row r="146" spans="1:34" hidden="1" x14ac:dyDescent="0.25">
      <c r="A146" s="88" t="s">
        <v>65</v>
      </c>
      <c r="B146" s="88" t="s">
        <v>65</v>
      </c>
      <c r="C146" s="88" t="s">
        <v>5</v>
      </c>
      <c r="D146" s="106" t="s">
        <v>238</v>
      </c>
      <c r="E146" s="163" t="s">
        <v>250</v>
      </c>
      <c r="F146" s="108">
        <v>200000151049</v>
      </c>
      <c r="G146" s="106" t="s">
        <v>93</v>
      </c>
      <c r="H146" s="162"/>
      <c r="I146" s="162"/>
      <c r="J146" s="162"/>
      <c r="K146" s="164">
        <v>42004</v>
      </c>
      <c r="L146" s="165"/>
      <c r="M146" s="166"/>
      <c r="N146" s="94"/>
      <c r="O146" s="106" t="s">
        <v>240</v>
      </c>
      <c r="P146" s="106"/>
      <c r="Q146" s="115">
        <v>42825</v>
      </c>
      <c r="R146" s="115"/>
      <c r="S146" s="114"/>
      <c r="T146" s="114"/>
      <c r="U146" s="128"/>
      <c r="V146" s="97">
        <f t="shared" si="17"/>
        <v>0</v>
      </c>
      <c r="W146" s="129"/>
      <c r="X146" s="130"/>
      <c r="Y146" s="130"/>
      <c r="Z146" s="130"/>
      <c r="AA146" s="116"/>
      <c r="AB146" s="101">
        <v>0</v>
      </c>
      <c r="AC146" s="102">
        <f t="shared" si="18"/>
        <v>0</v>
      </c>
      <c r="AD146" s="103">
        <v>0</v>
      </c>
      <c r="AE146" s="103">
        <v>0</v>
      </c>
      <c r="AF146" s="103">
        <v>0</v>
      </c>
      <c r="AG146" s="104">
        <v>0</v>
      </c>
      <c r="AH146" s="105">
        <f t="shared" si="16"/>
        <v>0</v>
      </c>
    </row>
    <row r="147" spans="1:34" hidden="1" x14ac:dyDescent="0.25">
      <c r="A147" s="106" t="s">
        <v>65</v>
      </c>
      <c r="B147" s="106" t="s">
        <v>65</v>
      </c>
      <c r="C147" s="106" t="s">
        <v>5</v>
      </c>
      <c r="D147" s="106" t="s">
        <v>238</v>
      </c>
      <c r="E147" s="162" t="s">
        <v>251</v>
      </c>
      <c r="F147" s="114">
        <v>200000043917</v>
      </c>
      <c r="G147" s="106" t="s">
        <v>93</v>
      </c>
      <c r="H147" s="162"/>
      <c r="I147" s="162"/>
      <c r="J147" s="162"/>
      <c r="K147" s="164">
        <v>42004</v>
      </c>
      <c r="L147" s="165">
        <v>13764.32</v>
      </c>
      <c r="M147" s="166">
        <v>1</v>
      </c>
      <c r="N147" s="167">
        <f>(L147/M147)*0.8*12</f>
        <v>132137.47200000001</v>
      </c>
      <c r="O147" s="106" t="s">
        <v>240</v>
      </c>
      <c r="P147" s="106"/>
      <c r="Q147" s="115">
        <v>42825</v>
      </c>
      <c r="R147" s="115"/>
      <c r="S147" s="114"/>
      <c r="T147" s="114"/>
      <c r="U147" s="128"/>
      <c r="V147" s="97">
        <f t="shared" si="17"/>
        <v>11011.456</v>
      </c>
      <c r="W147" s="129"/>
      <c r="X147" s="130"/>
      <c r="Y147" s="130"/>
      <c r="Z147" s="130"/>
      <c r="AA147" s="116"/>
      <c r="AB147" s="101">
        <v>0</v>
      </c>
      <c r="AC147" s="102">
        <f t="shared" si="18"/>
        <v>0</v>
      </c>
      <c r="AD147" s="103">
        <v>0</v>
      </c>
      <c r="AE147" s="103">
        <v>0</v>
      </c>
      <c r="AF147" s="103">
        <v>0</v>
      </c>
      <c r="AG147" s="104">
        <v>0</v>
      </c>
      <c r="AH147" s="105">
        <f t="shared" si="16"/>
        <v>0</v>
      </c>
    </row>
    <row r="148" spans="1:34" hidden="1" x14ac:dyDescent="0.25">
      <c r="A148" s="106" t="s">
        <v>65</v>
      </c>
      <c r="B148" s="106" t="s">
        <v>65</v>
      </c>
      <c r="C148" s="106" t="s">
        <v>5</v>
      </c>
      <c r="D148" s="106" t="s">
        <v>238</v>
      </c>
      <c r="E148" s="162" t="s">
        <v>252</v>
      </c>
      <c r="F148" s="114">
        <v>200000043905</v>
      </c>
      <c r="G148" s="106" t="s">
        <v>93</v>
      </c>
      <c r="H148" s="162"/>
      <c r="I148" s="162"/>
      <c r="J148" s="162"/>
      <c r="K148" s="164">
        <v>42004</v>
      </c>
      <c r="L148" s="165"/>
      <c r="M148" s="166"/>
      <c r="N148" s="94"/>
      <c r="O148" s="106" t="s">
        <v>240</v>
      </c>
      <c r="P148" s="106"/>
      <c r="Q148" s="115">
        <v>42825</v>
      </c>
      <c r="R148" s="115"/>
      <c r="S148" s="114"/>
      <c r="T148" s="114"/>
      <c r="U148" s="128"/>
      <c r="V148" s="97">
        <f t="shared" si="17"/>
        <v>0</v>
      </c>
      <c r="W148" s="129"/>
      <c r="X148" s="130"/>
      <c r="Y148" s="130"/>
      <c r="Z148" s="130"/>
      <c r="AA148" s="116"/>
      <c r="AB148" s="101">
        <v>0</v>
      </c>
      <c r="AC148" s="102">
        <f t="shared" si="18"/>
        <v>0</v>
      </c>
      <c r="AD148" s="103">
        <v>0</v>
      </c>
      <c r="AE148" s="103">
        <v>0</v>
      </c>
      <c r="AF148" s="103">
        <v>0</v>
      </c>
      <c r="AG148" s="104">
        <v>0</v>
      </c>
      <c r="AH148" s="105">
        <f t="shared" si="16"/>
        <v>0</v>
      </c>
    </row>
    <row r="149" spans="1:34" hidden="1" x14ac:dyDescent="0.25">
      <c r="A149" s="88" t="s">
        <v>65</v>
      </c>
      <c r="B149" s="88" t="s">
        <v>65</v>
      </c>
      <c r="C149" s="88" t="s">
        <v>5</v>
      </c>
      <c r="D149" s="106" t="s">
        <v>238</v>
      </c>
      <c r="E149" s="163" t="s">
        <v>253</v>
      </c>
      <c r="F149" s="108">
        <v>200000153724</v>
      </c>
      <c r="G149" s="106" t="s">
        <v>93</v>
      </c>
      <c r="H149" s="162"/>
      <c r="I149" s="162"/>
      <c r="J149" s="162"/>
      <c r="K149" s="164">
        <v>42004</v>
      </c>
      <c r="L149" s="165">
        <v>7518.88</v>
      </c>
      <c r="M149" s="166">
        <v>1</v>
      </c>
      <c r="N149" s="167">
        <f>(L149/M149)*0.8*12</f>
        <v>72181.248000000007</v>
      </c>
      <c r="O149" s="106" t="s">
        <v>240</v>
      </c>
      <c r="P149" s="106"/>
      <c r="Q149" s="115">
        <v>42825</v>
      </c>
      <c r="R149" s="115"/>
      <c r="S149" s="114"/>
      <c r="T149" s="114"/>
      <c r="U149" s="128"/>
      <c r="V149" s="97">
        <f t="shared" si="17"/>
        <v>6015.1040000000003</v>
      </c>
      <c r="W149" s="129"/>
      <c r="X149" s="130"/>
      <c r="Y149" s="130"/>
      <c r="Z149" s="130"/>
      <c r="AA149" s="116"/>
      <c r="AB149" s="101">
        <v>0</v>
      </c>
      <c r="AC149" s="102">
        <f t="shared" si="18"/>
        <v>0</v>
      </c>
      <c r="AD149" s="103">
        <v>0</v>
      </c>
      <c r="AE149" s="103">
        <v>0</v>
      </c>
      <c r="AF149" s="103">
        <v>0</v>
      </c>
      <c r="AG149" s="104">
        <v>0</v>
      </c>
      <c r="AH149" s="105">
        <f t="shared" si="16"/>
        <v>0</v>
      </c>
    </row>
    <row r="150" spans="1:34" hidden="1" x14ac:dyDescent="0.25">
      <c r="A150" s="88" t="s">
        <v>65</v>
      </c>
      <c r="B150" s="88" t="s">
        <v>65</v>
      </c>
      <c r="C150" s="88" t="s">
        <v>5</v>
      </c>
      <c r="D150" s="106" t="s">
        <v>238</v>
      </c>
      <c r="E150" s="163" t="s">
        <v>254</v>
      </c>
      <c r="F150" s="108">
        <v>200000155356</v>
      </c>
      <c r="G150" s="106" t="s">
        <v>93</v>
      </c>
      <c r="H150" s="162"/>
      <c r="I150" s="162"/>
      <c r="J150" s="162"/>
      <c r="K150" s="164">
        <v>42004</v>
      </c>
      <c r="L150" s="165"/>
      <c r="M150" s="166"/>
      <c r="N150" s="94"/>
      <c r="O150" s="106" t="s">
        <v>240</v>
      </c>
      <c r="P150" s="106"/>
      <c r="Q150" s="115">
        <v>42825</v>
      </c>
      <c r="R150" s="115"/>
      <c r="S150" s="114"/>
      <c r="T150" s="114"/>
      <c r="U150" s="128"/>
      <c r="V150" s="97">
        <f t="shared" si="17"/>
        <v>0</v>
      </c>
      <c r="W150" s="129"/>
      <c r="X150" s="130"/>
      <c r="Y150" s="130"/>
      <c r="Z150" s="130"/>
      <c r="AA150" s="116"/>
      <c r="AB150" s="101">
        <v>0</v>
      </c>
      <c r="AC150" s="102">
        <f t="shared" si="18"/>
        <v>0</v>
      </c>
      <c r="AD150" s="103">
        <v>0</v>
      </c>
      <c r="AE150" s="103">
        <v>0</v>
      </c>
      <c r="AF150" s="103">
        <v>0</v>
      </c>
      <c r="AG150" s="104">
        <v>0</v>
      </c>
      <c r="AH150" s="105">
        <f t="shared" si="16"/>
        <v>0</v>
      </c>
    </row>
    <row r="151" spans="1:34" hidden="1" x14ac:dyDescent="0.25">
      <c r="A151" s="88" t="s">
        <v>65</v>
      </c>
      <c r="B151" s="88" t="s">
        <v>65</v>
      </c>
      <c r="C151" s="88" t="s">
        <v>5</v>
      </c>
      <c r="D151" s="106" t="s">
        <v>238</v>
      </c>
      <c r="E151" s="163" t="s">
        <v>255</v>
      </c>
      <c r="F151" s="108">
        <v>200000154376</v>
      </c>
      <c r="G151" s="106" t="s">
        <v>93</v>
      </c>
      <c r="H151" s="162"/>
      <c r="I151" s="162"/>
      <c r="J151" s="162"/>
      <c r="K151" s="164">
        <v>42004</v>
      </c>
      <c r="L151" s="165">
        <v>7518.88</v>
      </c>
      <c r="M151" s="166">
        <v>1</v>
      </c>
      <c r="N151" s="167">
        <f>(L151/M151)*0.8*12</f>
        <v>72181.248000000007</v>
      </c>
      <c r="O151" s="106" t="s">
        <v>240</v>
      </c>
      <c r="P151" s="106"/>
      <c r="Q151" s="115">
        <v>42825</v>
      </c>
      <c r="R151" s="115"/>
      <c r="S151" s="114"/>
      <c r="T151" s="114"/>
      <c r="U151" s="128"/>
      <c r="V151" s="97">
        <f t="shared" si="17"/>
        <v>6015.1040000000003</v>
      </c>
      <c r="W151" s="129"/>
      <c r="X151" s="130"/>
      <c r="Y151" s="130"/>
      <c r="Z151" s="130"/>
      <c r="AA151" s="116"/>
      <c r="AB151" s="101">
        <v>0</v>
      </c>
      <c r="AC151" s="102">
        <f t="shared" si="18"/>
        <v>0</v>
      </c>
      <c r="AD151" s="103">
        <v>0</v>
      </c>
      <c r="AE151" s="103">
        <v>0</v>
      </c>
      <c r="AF151" s="103">
        <v>0</v>
      </c>
      <c r="AG151" s="104">
        <v>0</v>
      </c>
      <c r="AH151" s="105">
        <f t="shared" si="16"/>
        <v>0</v>
      </c>
    </row>
    <row r="152" spans="1:34" hidden="1" x14ac:dyDescent="0.25">
      <c r="A152" s="88" t="s">
        <v>65</v>
      </c>
      <c r="B152" s="88" t="s">
        <v>65</v>
      </c>
      <c r="C152" s="88" t="s">
        <v>5</v>
      </c>
      <c r="D152" s="106" t="s">
        <v>238</v>
      </c>
      <c r="E152" s="88" t="s">
        <v>256</v>
      </c>
      <c r="F152" s="168">
        <v>200000154388</v>
      </c>
      <c r="G152" s="106" t="s">
        <v>93</v>
      </c>
      <c r="H152" s="162"/>
      <c r="I152" s="162"/>
      <c r="J152" s="162"/>
      <c r="K152" s="164">
        <v>42004</v>
      </c>
      <c r="L152" s="165"/>
      <c r="M152" s="166"/>
      <c r="N152" s="94"/>
      <c r="O152" s="106" t="s">
        <v>240</v>
      </c>
      <c r="P152" s="106"/>
      <c r="Q152" s="115">
        <v>42825</v>
      </c>
      <c r="R152" s="115"/>
      <c r="S152" s="114"/>
      <c r="T152" s="114"/>
      <c r="U152" s="128"/>
      <c r="V152" s="97">
        <f t="shared" si="17"/>
        <v>0</v>
      </c>
      <c r="W152" s="129"/>
      <c r="X152" s="130"/>
      <c r="Y152" s="130"/>
      <c r="Z152" s="130"/>
      <c r="AA152" s="116"/>
      <c r="AB152" s="101">
        <v>0</v>
      </c>
      <c r="AC152" s="102">
        <f t="shared" si="18"/>
        <v>0</v>
      </c>
      <c r="AD152" s="103">
        <v>0</v>
      </c>
      <c r="AE152" s="103">
        <v>0</v>
      </c>
      <c r="AF152" s="103">
        <v>0</v>
      </c>
      <c r="AG152" s="104">
        <v>0</v>
      </c>
      <c r="AH152" s="105">
        <f t="shared" si="16"/>
        <v>0</v>
      </c>
    </row>
    <row r="153" spans="1:34" hidden="1" x14ac:dyDescent="0.25">
      <c r="A153" s="106" t="s">
        <v>65</v>
      </c>
      <c r="B153" s="106" t="s">
        <v>65</v>
      </c>
      <c r="C153" s="106" t="s">
        <v>5</v>
      </c>
      <c r="D153" s="106" t="s">
        <v>238</v>
      </c>
      <c r="E153" s="106" t="s">
        <v>257</v>
      </c>
      <c r="F153" s="114">
        <v>200000007420</v>
      </c>
      <c r="G153" s="106" t="s">
        <v>69</v>
      </c>
      <c r="H153" s="162"/>
      <c r="I153" s="162"/>
      <c r="J153" s="162"/>
      <c r="K153" s="164">
        <v>42035</v>
      </c>
      <c r="L153" s="165">
        <v>5490.48</v>
      </c>
      <c r="M153" s="166">
        <v>1</v>
      </c>
      <c r="N153" s="167">
        <f>(L153/M153)*0.8*11</f>
        <v>48316.224000000002</v>
      </c>
      <c r="O153" s="106" t="s">
        <v>240</v>
      </c>
      <c r="P153" s="106"/>
      <c r="Q153" s="95">
        <v>42825</v>
      </c>
      <c r="R153" s="95"/>
      <c r="S153" s="90"/>
      <c r="T153" s="90"/>
      <c r="U153" s="157"/>
      <c r="V153" s="97">
        <f t="shared" si="17"/>
        <v>4026.3520000000003</v>
      </c>
      <c r="W153" s="129"/>
      <c r="X153" s="130"/>
      <c r="Y153" s="130"/>
      <c r="Z153" s="130"/>
      <c r="AA153" s="116"/>
      <c r="AB153" s="101">
        <v>0</v>
      </c>
      <c r="AC153" s="102">
        <f t="shared" si="18"/>
        <v>0</v>
      </c>
      <c r="AD153" s="103">
        <v>0</v>
      </c>
      <c r="AE153" s="103">
        <v>0</v>
      </c>
      <c r="AF153" s="103">
        <v>0</v>
      </c>
      <c r="AG153" s="104">
        <v>0</v>
      </c>
      <c r="AH153" s="105">
        <f t="shared" si="16"/>
        <v>0</v>
      </c>
    </row>
    <row r="154" spans="1:34" hidden="1" x14ac:dyDescent="0.25">
      <c r="A154" s="106" t="s">
        <v>65</v>
      </c>
      <c r="B154" s="106" t="s">
        <v>65</v>
      </c>
      <c r="C154" s="106" t="s">
        <v>5</v>
      </c>
      <c r="D154" s="106" t="s">
        <v>238</v>
      </c>
      <c r="E154" s="106" t="s">
        <v>258</v>
      </c>
      <c r="F154" s="114">
        <v>200000007547</v>
      </c>
      <c r="G154" s="106" t="s">
        <v>69</v>
      </c>
      <c r="H154" s="162"/>
      <c r="I154" s="162"/>
      <c r="J154" s="162"/>
      <c r="K154" s="164">
        <v>42035</v>
      </c>
      <c r="L154" s="165"/>
      <c r="M154" s="166"/>
      <c r="N154" s="94"/>
      <c r="O154" s="106" t="s">
        <v>240</v>
      </c>
      <c r="P154" s="106"/>
      <c r="Q154" s="95">
        <v>42825</v>
      </c>
      <c r="R154" s="95"/>
      <c r="S154" s="90"/>
      <c r="T154" s="90"/>
      <c r="U154" s="157"/>
      <c r="V154" s="97">
        <f t="shared" si="17"/>
        <v>0</v>
      </c>
      <c r="W154" s="129"/>
      <c r="X154" s="130"/>
      <c r="Y154" s="130"/>
      <c r="Z154" s="130"/>
      <c r="AA154" s="116"/>
      <c r="AB154" s="101">
        <v>0</v>
      </c>
      <c r="AC154" s="102">
        <f t="shared" si="18"/>
        <v>0</v>
      </c>
      <c r="AD154" s="103">
        <v>0</v>
      </c>
      <c r="AE154" s="103">
        <v>0</v>
      </c>
      <c r="AF154" s="103">
        <v>0</v>
      </c>
      <c r="AG154" s="104">
        <v>0</v>
      </c>
      <c r="AH154" s="105">
        <f t="shared" si="16"/>
        <v>0</v>
      </c>
    </row>
    <row r="155" spans="1:34" hidden="1" x14ac:dyDescent="0.25">
      <c r="A155" s="106" t="s">
        <v>65</v>
      </c>
      <c r="B155" s="106" t="s">
        <v>65</v>
      </c>
      <c r="C155" s="106" t="s">
        <v>5</v>
      </c>
      <c r="D155" s="106" t="s">
        <v>238</v>
      </c>
      <c r="E155" s="106" t="s">
        <v>259</v>
      </c>
      <c r="F155" s="114">
        <v>200000005197</v>
      </c>
      <c r="G155" s="106" t="s">
        <v>69</v>
      </c>
      <c r="H155" s="106"/>
      <c r="I155" s="106"/>
      <c r="J155" s="106"/>
      <c r="K155" s="91">
        <v>42035</v>
      </c>
      <c r="L155" s="92">
        <v>5490.48</v>
      </c>
      <c r="M155" s="93">
        <v>1</v>
      </c>
      <c r="N155" s="94">
        <f>(L155/M155)*0.8*11</f>
        <v>48316.224000000002</v>
      </c>
      <c r="O155" s="106" t="s">
        <v>240</v>
      </c>
      <c r="P155" s="106"/>
      <c r="Q155" s="95">
        <v>42825</v>
      </c>
      <c r="R155" s="95"/>
      <c r="S155" s="90"/>
      <c r="T155" s="90"/>
      <c r="U155" s="157"/>
      <c r="V155" s="97">
        <f t="shared" si="17"/>
        <v>4026.3520000000003</v>
      </c>
      <c r="W155" s="129"/>
      <c r="X155" s="130"/>
      <c r="Y155" s="130"/>
      <c r="Z155" s="130"/>
      <c r="AA155" s="116"/>
      <c r="AB155" s="101">
        <v>0</v>
      </c>
      <c r="AC155" s="102">
        <f t="shared" si="18"/>
        <v>0</v>
      </c>
      <c r="AD155" s="103">
        <v>0</v>
      </c>
      <c r="AE155" s="103">
        <v>0</v>
      </c>
      <c r="AF155" s="103">
        <v>0</v>
      </c>
      <c r="AG155" s="104">
        <v>0</v>
      </c>
      <c r="AH155" s="105">
        <f t="shared" si="16"/>
        <v>0</v>
      </c>
    </row>
    <row r="156" spans="1:34" hidden="1" x14ac:dyDescent="0.25">
      <c r="A156" s="106" t="s">
        <v>65</v>
      </c>
      <c r="B156" s="106" t="s">
        <v>65</v>
      </c>
      <c r="C156" s="106" t="s">
        <v>5</v>
      </c>
      <c r="D156" s="106" t="s">
        <v>238</v>
      </c>
      <c r="E156" s="106" t="s">
        <v>260</v>
      </c>
      <c r="F156" s="114">
        <v>200000002638</v>
      </c>
      <c r="G156" s="106" t="s">
        <v>69</v>
      </c>
      <c r="H156" s="106"/>
      <c r="I156" s="106"/>
      <c r="J156" s="106"/>
      <c r="K156" s="91">
        <v>42035</v>
      </c>
      <c r="L156" s="92"/>
      <c r="M156" s="93"/>
      <c r="N156" s="94"/>
      <c r="O156" s="106" t="s">
        <v>240</v>
      </c>
      <c r="P156" s="106"/>
      <c r="Q156" s="95">
        <v>42825</v>
      </c>
      <c r="R156" s="95"/>
      <c r="S156" s="90"/>
      <c r="T156" s="90"/>
      <c r="U156" s="157"/>
      <c r="V156" s="97">
        <f t="shared" si="17"/>
        <v>0</v>
      </c>
      <c r="W156" s="129"/>
      <c r="X156" s="130"/>
      <c r="Y156" s="130"/>
      <c r="Z156" s="130"/>
      <c r="AA156" s="116"/>
      <c r="AB156" s="101">
        <v>0</v>
      </c>
      <c r="AC156" s="102">
        <f t="shared" si="18"/>
        <v>0</v>
      </c>
      <c r="AD156" s="103">
        <v>0</v>
      </c>
      <c r="AE156" s="103">
        <v>0</v>
      </c>
      <c r="AF156" s="103">
        <v>0</v>
      </c>
      <c r="AG156" s="104">
        <v>0</v>
      </c>
      <c r="AH156" s="105">
        <f t="shared" ref="AH156:AH192" si="19">SUM(AC156:AG156)</f>
        <v>0</v>
      </c>
    </row>
    <row r="157" spans="1:34" hidden="1" x14ac:dyDescent="0.25">
      <c r="A157" s="106" t="s">
        <v>65</v>
      </c>
      <c r="B157" s="106" t="s">
        <v>65</v>
      </c>
      <c r="C157" s="106" t="s">
        <v>5</v>
      </c>
      <c r="D157" s="106" t="s">
        <v>238</v>
      </c>
      <c r="E157" s="162" t="s">
        <v>261</v>
      </c>
      <c r="F157" s="114">
        <v>200000005056</v>
      </c>
      <c r="G157" s="106" t="s">
        <v>69</v>
      </c>
      <c r="H157" s="162"/>
      <c r="I157" s="162"/>
      <c r="J157" s="162"/>
      <c r="K157" s="164">
        <v>42035</v>
      </c>
      <c r="L157" s="165">
        <v>5490.48</v>
      </c>
      <c r="M157" s="166">
        <v>1</v>
      </c>
      <c r="N157" s="167">
        <f>(L157/M157)*0.8*11</f>
        <v>48316.224000000002</v>
      </c>
      <c r="O157" s="106" t="s">
        <v>240</v>
      </c>
      <c r="P157" s="106"/>
      <c r="Q157" s="95">
        <v>42825</v>
      </c>
      <c r="R157" s="95"/>
      <c r="S157" s="90"/>
      <c r="T157" s="90"/>
      <c r="U157" s="157"/>
      <c r="V157" s="97">
        <f t="shared" si="17"/>
        <v>4026.3520000000003</v>
      </c>
      <c r="W157" s="129"/>
      <c r="X157" s="130"/>
      <c r="Y157" s="130"/>
      <c r="Z157" s="130"/>
      <c r="AA157" s="116"/>
      <c r="AB157" s="101">
        <v>0</v>
      </c>
      <c r="AC157" s="102">
        <f t="shared" si="18"/>
        <v>0</v>
      </c>
      <c r="AD157" s="103">
        <v>0</v>
      </c>
      <c r="AE157" s="103">
        <v>0</v>
      </c>
      <c r="AF157" s="103">
        <v>0</v>
      </c>
      <c r="AG157" s="104">
        <v>0</v>
      </c>
      <c r="AH157" s="105">
        <f t="shared" si="19"/>
        <v>0</v>
      </c>
    </row>
    <row r="158" spans="1:34" hidden="1" x14ac:dyDescent="0.25">
      <c r="A158" s="106" t="s">
        <v>65</v>
      </c>
      <c r="B158" s="106" t="s">
        <v>65</v>
      </c>
      <c r="C158" s="106" t="s">
        <v>5</v>
      </c>
      <c r="D158" s="106" t="s">
        <v>238</v>
      </c>
      <c r="E158" s="162" t="s">
        <v>262</v>
      </c>
      <c r="F158" s="114">
        <v>200000005185</v>
      </c>
      <c r="G158" s="106" t="s">
        <v>69</v>
      </c>
      <c r="H158" s="162"/>
      <c r="I158" s="162"/>
      <c r="J158" s="162"/>
      <c r="K158" s="164">
        <v>42035</v>
      </c>
      <c r="L158" s="165"/>
      <c r="M158" s="166"/>
      <c r="N158" s="94"/>
      <c r="O158" s="106" t="s">
        <v>240</v>
      </c>
      <c r="P158" s="106"/>
      <c r="Q158" s="95">
        <v>42825</v>
      </c>
      <c r="R158" s="95"/>
      <c r="S158" s="90"/>
      <c r="T158" s="90"/>
      <c r="U158" s="157"/>
      <c r="V158" s="97">
        <f t="shared" si="17"/>
        <v>0</v>
      </c>
      <c r="W158" s="129"/>
      <c r="X158" s="130"/>
      <c r="Y158" s="130"/>
      <c r="Z158" s="130"/>
      <c r="AA158" s="116"/>
      <c r="AB158" s="101">
        <v>0</v>
      </c>
      <c r="AC158" s="102">
        <f t="shared" si="18"/>
        <v>0</v>
      </c>
      <c r="AD158" s="103">
        <v>0</v>
      </c>
      <c r="AE158" s="103">
        <v>0</v>
      </c>
      <c r="AF158" s="103">
        <v>0</v>
      </c>
      <c r="AG158" s="104">
        <v>0</v>
      </c>
      <c r="AH158" s="105">
        <f t="shared" si="19"/>
        <v>0</v>
      </c>
    </row>
    <row r="159" spans="1:34" hidden="1" x14ac:dyDescent="0.25">
      <c r="A159" s="106" t="s">
        <v>65</v>
      </c>
      <c r="B159" s="106" t="s">
        <v>65</v>
      </c>
      <c r="C159" s="106" t="s">
        <v>5</v>
      </c>
      <c r="D159" s="106" t="s">
        <v>238</v>
      </c>
      <c r="E159" s="162" t="s">
        <v>263</v>
      </c>
      <c r="F159" s="114">
        <v>200000005020</v>
      </c>
      <c r="G159" s="106" t="s">
        <v>69</v>
      </c>
      <c r="H159" s="162"/>
      <c r="I159" s="162"/>
      <c r="J159" s="162"/>
      <c r="K159" s="164">
        <v>42035</v>
      </c>
      <c r="L159" s="165">
        <v>5490.48</v>
      </c>
      <c r="M159" s="166">
        <v>1</v>
      </c>
      <c r="N159" s="167">
        <f>(L159/M159)*0.8*11</f>
        <v>48316.224000000002</v>
      </c>
      <c r="O159" s="106" t="s">
        <v>240</v>
      </c>
      <c r="P159" s="106"/>
      <c r="Q159" s="95">
        <v>42825</v>
      </c>
      <c r="R159" s="95"/>
      <c r="S159" s="90"/>
      <c r="T159" s="90"/>
      <c r="U159" s="157"/>
      <c r="V159" s="97">
        <f t="shared" si="17"/>
        <v>4026.3520000000003</v>
      </c>
      <c r="W159" s="129"/>
      <c r="X159" s="130"/>
      <c r="Y159" s="130"/>
      <c r="Z159" s="130"/>
      <c r="AA159" s="116"/>
      <c r="AB159" s="101">
        <v>0</v>
      </c>
      <c r="AC159" s="102">
        <f t="shared" si="18"/>
        <v>0</v>
      </c>
      <c r="AD159" s="103">
        <v>0</v>
      </c>
      <c r="AE159" s="103">
        <v>0</v>
      </c>
      <c r="AF159" s="103">
        <v>0</v>
      </c>
      <c r="AG159" s="104">
        <v>0</v>
      </c>
      <c r="AH159" s="105">
        <f t="shared" si="19"/>
        <v>0</v>
      </c>
    </row>
    <row r="160" spans="1:34" hidden="1" x14ac:dyDescent="0.25">
      <c r="A160" s="106" t="s">
        <v>65</v>
      </c>
      <c r="B160" s="106" t="s">
        <v>65</v>
      </c>
      <c r="C160" s="106" t="s">
        <v>5</v>
      </c>
      <c r="D160" s="106" t="s">
        <v>238</v>
      </c>
      <c r="E160" s="162" t="s">
        <v>264</v>
      </c>
      <c r="F160" s="114">
        <v>200000004997</v>
      </c>
      <c r="G160" s="106" t="s">
        <v>69</v>
      </c>
      <c r="H160" s="162"/>
      <c r="I160" s="162"/>
      <c r="J160" s="162"/>
      <c r="K160" s="164">
        <v>42035</v>
      </c>
      <c r="L160" s="165"/>
      <c r="M160" s="166"/>
      <c r="N160" s="94"/>
      <c r="O160" s="106" t="s">
        <v>240</v>
      </c>
      <c r="P160" s="106"/>
      <c r="Q160" s="95">
        <v>42825</v>
      </c>
      <c r="R160" s="95"/>
      <c r="S160" s="90"/>
      <c r="T160" s="90"/>
      <c r="U160" s="157"/>
      <c r="V160" s="97">
        <f t="shared" si="17"/>
        <v>0</v>
      </c>
      <c r="W160" s="129"/>
      <c r="X160" s="130"/>
      <c r="Y160" s="130"/>
      <c r="Z160" s="130"/>
      <c r="AA160" s="116"/>
      <c r="AB160" s="101">
        <v>0</v>
      </c>
      <c r="AC160" s="102">
        <f t="shared" si="18"/>
        <v>0</v>
      </c>
      <c r="AD160" s="103">
        <v>0</v>
      </c>
      <c r="AE160" s="103">
        <v>0</v>
      </c>
      <c r="AF160" s="103">
        <v>0</v>
      </c>
      <c r="AG160" s="104">
        <v>0</v>
      </c>
      <c r="AH160" s="105">
        <f t="shared" si="19"/>
        <v>0</v>
      </c>
    </row>
    <row r="161" spans="1:34" hidden="1" x14ac:dyDescent="0.25">
      <c r="A161" s="106" t="s">
        <v>65</v>
      </c>
      <c r="B161" s="106" t="s">
        <v>65</v>
      </c>
      <c r="C161" s="106" t="s">
        <v>5</v>
      </c>
      <c r="D161" s="106" t="s">
        <v>238</v>
      </c>
      <c r="E161" s="162" t="s">
        <v>265</v>
      </c>
      <c r="F161" s="114">
        <v>200000002975</v>
      </c>
      <c r="G161" s="106" t="s">
        <v>93</v>
      </c>
      <c r="H161" s="162"/>
      <c r="I161" s="162"/>
      <c r="J161" s="162"/>
      <c r="K161" s="164">
        <v>42035</v>
      </c>
      <c r="L161" s="165">
        <v>13764.32</v>
      </c>
      <c r="M161" s="166">
        <v>1</v>
      </c>
      <c r="N161" s="167">
        <f>(L161/M161)*0.8*11</f>
        <v>121126.016</v>
      </c>
      <c r="O161" s="106" t="s">
        <v>240</v>
      </c>
      <c r="P161" s="106"/>
      <c r="Q161" s="115">
        <v>42825</v>
      </c>
      <c r="R161" s="115"/>
      <c r="S161" s="114"/>
      <c r="T161" s="114"/>
      <c r="U161" s="128"/>
      <c r="V161" s="97">
        <f t="shared" si="17"/>
        <v>10093.834666666668</v>
      </c>
      <c r="W161" s="129"/>
      <c r="X161" s="130"/>
      <c r="Y161" s="130"/>
      <c r="Z161" s="130"/>
      <c r="AA161" s="116"/>
      <c r="AB161" s="101">
        <v>0</v>
      </c>
      <c r="AC161" s="102">
        <f t="shared" si="18"/>
        <v>0</v>
      </c>
      <c r="AD161" s="103">
        <v>0</v>
      </c>
      <c r="AE161" s="103">
        <v>0</v>
      </c>
      <c r="AF161" s="103">
        <v>0</v>
      </c>
      <c r="AG161" s="104">
        <v>0</v>
      </c>
      <c r="AH161" s="105">
        <f t="shared" si="19"/>
        <v>0</v>
      </c>
    </row>
    <row r="162" spans="1:34" hidden="1" x14ac:dyDescent="0.25">
      <c r="A162" s="106" t="s">
        <v>65</v>
      </c>
      <c r="B162" s="106" t="s">
        <v>65</v>
      </c>
      <c r="C162" s="106" t="s">
        <v>5</v>
      </c>
      <c r="D162" s="106" t="s">
        <v>238</v>
      </c>
      <c r="E162" s="162" t="s">
        <v>266</v>
      </c>
      <c r="F162" s="114">
        <v>200000002963</v>
      </c>
      <c r="G162" s="106" t="s">
        <v>93</v>
      </c>
      <c r="H162" s="162"/>
      <c r="I162" s="162"/>
      <c r="J162" s="162"/>
      <c r="K162" s="164">
        <v>42035</v>
      </c>
      <c r="L162" s="165"/>
      <c r="M162" s="166"/>
      <c r="N162" s="94"/>
      <c r="O162" s="106" t="s">
        <v>240</v>
      </c>
      <c r="P162" s="106"/>
      <c r="Q162" s="115">
        <v>42825</v>
      </c>
      <c r="R162" s="115"/>
      <c r="S162" s="114"/>
      <c r="T162" s="114"/>
      <c r="U162" s="128"/>
      <c r="V162" s="97">
        <f t="shared" si="17"/>
        <v>0</v>
      </c>
      <c r="W162" s="129"/>
      <c r="X162" s="130"/>
      <c r="Y162" s="130"/>
      <c r="Z162" s="130"/>
      <c r="AA162" s="116"/>
      <c r="AB162" s="101">
        <v>0</v>
      </c>
      <c r="AC162" s="102">
        <f t="shared" si="18"/>
        <v>0</v>
      </c>
      <c r="AD162" s="103">
        <v>0</v>
      </c>
      <c r="AE162" s="103">
        <v>0</v>
      </c>
      <c r="AF162" s="103">
        <v>0</v>
      </c>
      <c r="AG162" s="104">
        <v>0</v>
      </c>
      <c r="AH162" s="105">
        <f t="shared" si="19"/>
        <v>0</v>
      </c>
    </row>
    <row r="163" spans="1:34" hidden="1" x14ac:dyDescent="0.25">
      <c r="A163" s="106" t="s">
        <v>65</v>
      </c>
      <c r="B163" s="106" t="s">
        <v>65</v>
      </c>
      <c r="C163" s="106" t="s">
        <v>5</v>
      </c>
      <c r="D163" s="106" t="s">
        <v>238</v>
      </c>
      <c r="E163" s="162" t="s">
        <v>267</v>
      </c>
      <c r="F163" s="114">
        <v>200000002913</v>
      </c>
      <c r="G163" s="106" t="s">
        <v>93</v>
      </c>
      <c r="H163" s="162"/>
      <c r="I163" s="162"/>
      <c r="J163" s="162"/>
      <c r="K163" s="164">
        <v>42035</v>
      </c>
      <c r="L163" s="165">
        <v>13764.32</v>
      </c>
      <c r="M163" s="166">
        <v>1</v>
      </c>
      <c r="N163" s="167">
        <f>(L163/M163)*0.8*11</f>
        <v>121126.016</v>
      </c>
      <c r="O163" s="106" t="s">
        <v>240</v>
      </c>
      <c r="P163" s="106"/>
      <c r="Q163" s="115">
        <v>42825</v>
      </c>
      <c r="R163" s="115"/>
      <c r="S163" s="114"/>
      <c r="T163" s="114"/>
      <c r="U163" s="128"/>
      <c r="V163" s="97">
        <f t="shared" si="17"/>
        <v>10093.834666666668</v>
      </c>
      <c r="W163" s="129"/>
      <c r="X163" s="130"/>
      <c r="Y163" s="130"/>
      <c r="Z163" s="130"/>
      <c r="AA163" s="116"/>
      <c r="AB163" s="101">
        <v>0</v>
      </c>
      <c r="AC163" s="102">
        <f t="shared" si="18"/>
        <v>0</v>
      </c>
      <c r="AD163" s="103">
        <v>0</v>
      </c>
      <c r="AE163" s="103">
        <v>0</v>
      </c>
      <c r="AF163" s="103">
        <v>0</v>
      </c>
      <c r="AG163" s="104">
        <v>0</v>
      </c>
      <c r="AH163" s="105">
        <f t="shared" si="19"/>
        <v>0</v>
      </c>
    </row>
    <row r="164" spans="1:34" hidden="1" x14ac:dyDescent="0.25">
      <c r="A164" s="106" t="s">
        <v>65</v>
      </c>
      <c r="B164" s="106" t="s">
        <v>65</v>
      </c>
      <c r="C164" s="106" t="s">
        <v>5</v>
      </c>
      <c r="D164" s="106" t="s">
        <v>238</v>
      </c>
      <c r="E164" s="162" t="s">
        <v>268</v>
      </c>
      <c r="F164" s="114">
        <v>200000001543</v>
      </c>
      <c r="G164" s="106" t="s">
        <v>93</v>
      </c>
      <c r="H164" s="162"/>
      <c r="I164" s="162"/>
      <c r="J164" s="162"/>
      <c r="K164" s="164">
        <v>42035</v>
      </c>
      <c r="L164" s="165"/>
      <c r="M164" s="166"/>
      <c r="N164" s="94"/>
      <c r="O164" s="106" t="s">
        <v>240</v>
      </c>
      <c r="P164" s="106"/>
      <c r="Q164" s="115">
        <v>42825</v>
      </c>
      <c r="R164" s="115"/>
      <c r="S164" s="114"/>
      <c r="T164" s="114"/>
      <c r="U164" s="128"/>
      <c r="V164" s="97">
        <f t="shared" si="17"/>
        <v>0</v>
      </c>
      <c r="W164" s="129"/>
      <c r="X164" s="130"/>
      <c r="Y164" s="130"/>
      <c r="Z164" s="130"/>
      <c r="AA164" s="116"/>
      <c r="AB164" s="101">
        <v>0</v>
      </c>
      <c r="AC164" s="102">
        <f t="shared" si="18"/>
        <v>0</v>
      </c>
      <c r="AD164" s="103">
        <v>0</v>
      </c>
      <c r="AE164" s="103">
        <v>0</v>
      </c>
      <c r="AF164" s="103">
        <v>0</v>
      </c>
      <c r="AG164" s="104">
        <v>0</v>
      </c>
      <c r="AH164" s="105">
        <f t="shared" si="19"/>
        <v>0</v>
      </c>
    </row>
    <row r="165" spans="1:34" hidden="1" x14ac:dyDescent="0.25">
      <c r="A165" s="125" t="s">
        <v>65</v>
      </c>
      <c r="B165" s="125" t="s">
        <v>65</v>
      </c>
      <c r="C165" s="125" t="s">
        <v>5</v>
      </c>
      <c r="D165" s="126" t="s">
        <v>238</v>
      </c>
      <c r="E165" s="169" t="s">
        <v>269</v>
      </c>
      <c r="F165" s="122">
        <v>850000065742</v>
      </c>
      <c r="G165" s="126" t="s">
        <v>179</v>
      </c>
      <c r="H165" s="169"/>
      <c r="I165" s="169"/>
      <c r="J165" s="169"/>
      <c r="K165" s="164">
        <v>42216</v>
      </c>
      <c r="L165" s="165">
        <v>4720.66</v>
      </c>
      <c r="M165" s="166">
        <v>1</v>
      </c>
      <c r="N165" s="167">
        <f>(L165/M165)*0.8*5</f>
        <v>18882.64</v>
      </c>
      <c r="O165" s="125" t="s">
        <v>240</v>
      </c>
      <c r="P165" s="106"/>
      <c r="Q165" s="115">
        <v>43465</v>
      </c>
      <c r="R165" s="115"/>
      <c r="S165" s="114"/>
      <c r="T165" s="114"/>
      <c r="U165" s="128"/>
      <c r="V165" s="97">
        <f t="shared" si="17"/>
        <v>1573.5533333333333</v>
      </c>
      <c r="W165" s="129"/>
      <c r="X165" s="130"/>
      <c r="Y165" s="130"/>
      <c r="Z165" s="130"/>
      <c r="AA165" s="116"/>
      <c r="AB165" s="101">
        <v>0</v>
      </c>
      <c r="AC165" s="102">
        <f t="shared" si="18"/>
        <v>0</v>
      </c>
      <c r="AD165" s="103">
        <v>0</v>
      </c>
      <c r="AE165" s="103">
        <v>0</v>
      </c>
      <c r="AF165" s="103">
        <v>0</v>
      </c>
      <c r="AG165" s="104">
        <v>0</v>
      </c>
      <c r="AH165" s="105">
        <f t="shared" si="19"/>
        <v>0</v>
      </c>
    </row>
    <row r="166" spans="1:34" hidden="1" x14ac:dyDescent="0.25">
      <c r="A166" s="125" t="s">
        <v>65</v>
      </c>
      <c r="B166" s="125" t="s">
        <v>65</v>
      </c>
      <c r="C166" s="125" t="s">
        <v>5</v>
      </c>
      <c r="D166" s="126" t="s">
        <v>238</v>
      </c>
      <c r="E166" s="169" t="s">
        <v>270</v>
      </c>
      <c r="F166" s="122">
        <v>700001088706</v>
      </c>
      <c r="G166" s="126" t="s">
        <v>179</v>
      </c>
      <c r="H166" s="169"/>
      <c r="I166" s="169"/>
      <c r="J166" s="169"/>
      <c r="K166" s="164">
        <v>42216</v>
      </c>
      <c r="L166" s="165"/>
      <c r="M166" s="166"/>
      <c r="N166" s="94"/>
      <c r="O166" s="125" t="s">
        <v>240</v>
      </c>
      <c r="P166" s="106"/>
      <c r="Q166" s="115">
        <v>43465</v>
      </c>
      <c r="R166" s="115"/>
      <c r="S166" s="114"/>
      <c r="T166" s="114"/>
      <c r="U166" s="128"/>
      <c r="V166" s="97">
        <f t="shared" si="17"/>
        <v>0</v>
      </c>
      <c r="W166" s="129"/>
      <c r="X166" s="130"/>
      <c r="Y166" s="130"/>
      <c r="Z166" s="130"/>
      <c r="AA166" s="116"/>
      <c r="AB166" s="101">
        <v>0</v>
      </c>
      <c r="AC166" s="102">
        <f t="shared" si="18"/>
        <v>0</v>
      </c>
      <c r="AD166" s="103">
        <v>0</v>
      </c>
      <c r="AE166" s="103">
        <v>0</v>
      </c>
      <c r="AF166" s="103">
        <v>0</v>
      </c>
      <c r="AG166" s="104">
        <v>0</v>
      </c>
      <c r="AH166" s="105">
        <f t="shared" si="19"/>
        <v>0</v>
      </c>
    </row>
    <row r="167" spans="1:34" hidden="1" x14ac:dyDescent="0.25">
      <c r="A167" s="125" t="s">
        <v>65</v>
      </c>
      <c r="B167" s="125" t="s">
        <v>65</v>
      </c>
      <c r="C167" s="125" t="s">
        <v>5</v>
      </c>
      <c r="D167" s="126" t="s">
        <v>238</v>
      </c>
      <c r="E167" s="169" t="s">
        <v>271</v>
      </c>
      <c r="F167" s="122">
        <v>940000068484</v>
      </c>
      <c r="G167" s="126" t="s">
        <v>179</v>
      </c>
      <c r="H167" s="169"/>
      <c r="I167" s="169"/>
      <c r="J167" s="169"/>
      <c r="K167" s="164">
        <v>42216</v>
      </c>
      <c r="L167" s="165">
        <v>4720.66</v>
      </c>
      <c r="M167" s="166">
        <v>1</v>
      </c>
      <c r="N167" s="167">
        <f>(L167/M167)*0.8*5</f>
        <v>18882.64</v>
      </c>
      <c r="O167" s="125" t="s">
        <v>240</v>
      </c>
      <c r="P167" s="106"/>
      <c r="Q167" s="115">
        <v>43465</v>
      </c>
      <c r="R167" s="115"/>
      <c r="S167" s="114"/>
      <c r="T167" s="114"/>
      <c r="U167" s="128"/>
      <c r="V167" s="97">
        <f t="shared" si="17"/>
        <v>1573.5533333333333</v>
      </c>
      <c r="W167" s="129"/>
      <c r="X167" s="130"/>
      <c r="Y167" s="130"/>
      <c r="Z167" s="130"/>
      <c r="AA167" s="116"/>
      <c r="AB167" s="101">
        <v>0</v>
      </c>
      <c r="AC167" s="102">
        <f t="shared" si="18"/>
        <v>0</v>
      </c>
      <c r="AD167" s="103">
        <v>0</v>
      </c>
      <c r="AE167" s="103">
        <v>0</v>
      </c>
      <c r="AF167" s="103">
        <v>0</v>
      </c>
      <c r="AG167" s="104">
        <v>0</v>
      </c>
      <c r="AH167" s="105">
        <f t="shared" si="19"/>
        <v>0</v>
      </c>
    </row>
    <row r="168" spans="1:34" hidden="1" x14ac:dyDescent="0.25">
      <c r="A168" s="125" t="s">
        <v>65</v>
      </c>
      <c r="B168" s="125" t="s">
        <v>65</v>
      </c>
      <c r="C168" s="125" t="s">
        <v>5</v>
      </c>
      <c r="D168" s="126" t="s">
        <v>238</v>
      </c>
      <c r="E168" s="126" t="s">
        <v>272</v>
      </c>
      <c r="F168" s="122">
        <v>200000567107</v>
      </c>
      <c r="G168" s="126" t="s">
        <v>179</v>
      </c>
      <c r="H168" s="126"/>
      <c r="I168" s="126"/>
      <c r="J168" s="126"/>
      <c r="K168" s="91">
        <v>42216</v>
      </c>
      <c r="L168" s="92"/>
      <c r="M168" s="93"/>
      <c r="N168" s="94"/>
      <c r="O168" s="125" t="s">
        <v>240</v>
      </c>
      <c r="P168" s="106"/>
      <c r="Q168" s="115">
        <v>43465</v>
      </c>
      <c r="R168" s="115"/>
      <c r="S168" s="114"/>
      <c r="T168" s="114"/>
      <c r="U168" s="128"/>
      <c r="V168" s="97">
        <f t="shared" si="17"/>
        <v>0</v>
      </c>
      <c r="W168" s="129"/>
      <c r="X168" s="130"/>
      <c r="Y168" s="130"/>
      <c r="Z168" s="130"/>
      <c r="AA168" s="116"/>
      <c r="AB168" s="101">
        <v>0</v>
      </c>
      <c r="AC168" s="102">
        <f t="shared" si="18"/>
        <v>0</v>
      </c>
      <c r="AD168" s="103">
        <v>0</v>
      </c>
      <c r="AE168" s="103">
        <v>0</v>
      </c>
      <c r="AF168" s="103">
        <v>0</v>
      </c>
      <c r="AG168" s="104">
        <v>0</v>
      </c>
      <c r="AH168" s="105">
        <f t="shared" si="19"/>
        <v>0</v>
      </c>
    </row>
    <row r="169" spans="1:34" hidden="1" x14ac:dyDescent="0.25">
      <c r="A169" s="125" t="s">
        <v>65</v>
      </c>
      <c r="B169" s="125" t="s">
        <v>65</v>
      </c>
      <c r="C169" s="125" t="s">
        <v>5</v>
      </c>
      <c r="D169" s="126" t="s">
        <v>238</v>
      </c>
      <c r="E169" s="169" t="s">
        <v>273</v>
      </c>
      <c r="F169" s="122">
        <v>200000377916</v>
      </c>
      <c r="G169" s="125" t="s">
        <v>179</v>
      </c>
      <c r="H169" s="170"/>
      <c r="I169" s="170"/>
      <c r="J169" s="170"/>
      <c r="K169" s="164">
        <v>42338</v>
      </c>
      <c r="L169" s="165">
        <v>5398.78</v>
      </c>
      <c r="M169" s="166">
        <v>1</v>
      </c>
      <c r="N169" s="167">
        <f>(L169/M169)*0.8*1</f>
        <v>4319.0240000000003</v>
      </c>
      <c r="O169" s="125" t="s">
        <v>240</v>
      </c>
      <c r="P169" s="106"/>
      <c r="Q169" s="115">
        <v>43465</v>
      </c>
      <c r="R169" s="115"/>
      <c r="S169" s="114"/>
      <c r="T169" s="114"/>
      <c r="U169" s="128"/>
      <c r="V169" s="97">
        <f t="shared" si="17"/>
        <v>359.9186666666667</v>
      </c>
      <c r="W169" s="129"/>
      <c r="X169" s="130"/>
      <c r="Y169" s="130"/>
      <c r="Z169" s="130"/>
      <c r="AA169" s="116"/>
      <c r="AB169" s="101">
        <v>0</v>
      </c>
      <c r="AC169" s="102">
        <f t="shared" si="18"/>
        <v>0</v>
      </c>
      <c r="AD169" s="103">
        <v>0</v>
      </c>
      <c r="AE169" s="103">
        <v>0</v>
      </c>
      <c r="AF169" s="103">
        <v>0</v>
      </c>
      <c r="AG169" s="104">
        <v>0</v>
      </c>
      <c r="AH169" s="105">
        <f t="shared" si="19"/>
        <v>0</v>
      </c>
    </row>
    <row r="170" spans="1:34" hidden="1" x14ac:dyDescent="0.25">
      <c r="A170" s="125" t="s">
        <v>65</v>
      </c>
      <c r="B170" s="125" t="s">
        <v>65</v>
      </c>
      <c r="C170" s="125" t="s">
        <v>5</v>
      </c>
      <c r="D170" s="126" t="s">
        <v>238</v>
      </c>
      <c r="E170" s="126" t="s">
        <v>274</v>
      </c>
      <c r="F170" s="122">
        <v>200000431736</v>
      </c>
      <c r="G170" s="125" t="s">
        <v>179</v>
      </c>
      <c r="H170" s="125"/>
      <c r="I170" s="125"/>
      <c r="J170" s="125"/>
      <c r="K170" s="91">
        <v>42338</v>
      </c>
      <c r="L170" s="92"/>
      <c r="M170" s="93"/>
      <c r="N170" s="94"/>
      <c r="O170" s="125" t="s">
        <v>240</v>
      </c>
      <c r="P170" s="106"/>
      <c r="Q170" s="115">
        <v>43465</v>
      </c>
      <c r="R170" s="115"/>
      <c r="S170" s="114"/>
      <c r="T170" s="114"/>
      <c r="U170" s="128"/>
      <c r="V170" s="97">
        <f t="shared" si="17"/>
        <v>0</v>
      </c>
      <c r="W170" s="129"/>
      <c r="X170" s="130"/>
      <c r="Y170" s="130"/>
      <c r="Z170" s="130"/>
      <c r="AA170" s="116"/>
      <c r="AB170" s="101">
        <v>0</v>
      </c>
      <c r="AC170" s="102">
        <f t="shared" si="18"/>
        <v>0</v>
      </c>
      <c r="AD170" s="103">
        <v>0</v>
      </c>
      <c r="AE170" s="103">
        <v>0</v>
      </c>
      <c r="AF170" s="103">
        <v>0</v>
      </c>
      <c r="AG170" s="104">
        <v>0</v>
      </c>
      <c r="AH170" s="105">
        <f t="shared" si="19"/>
        <v>0</v>
      </c>
    </row>
    <row r="171" spans="1:34" hidden="1" x14ac:dyDescent="0.25">
      <c r="A171" s="125" t="s">
        <v>65</v>
      </c>
      <c r="B171" s="125" t="s">
        <v>65</v>
      </c>
      <c r="C171" s="125" t="s">
        <v>5</v>
      </c>
      <c r="D171" s="126" t="s">
        <v>238</v>
      </c>
      <c r="E171" s="126" t="s">
        <v>275</v>
      </c>
      <c r="F171" s="122">
        <v>200000435471</v>
      </c>
      <c r="G171" s="125" t="s">
        <v>179</v>
      </c>
      <c r="H171" s="125"/>
      <c r="I171" s="125"/>
      <c r="J171" s="125"/>
      <c r="K171" s="91">
        <v>42338</v>
      </c>
      <c r="L171" s="92">
        <v>5876.54</v>
      </c>
      <c r="M171" s="93">
        <v>1</v>
      </c>
      <c r="N171" s="94">
        <f>(L171/M171)*0.8*1</f>
        <v>4701.232</v>
      </c>
      <c r="O171" s="125" t="s">
        <v>240</v>
      </c>
      <c r="P171" s="106"/>
      <c r="Q171" s="115">
        <v>43465</v>
      </c>
      <c r="R171" s="115"/>
      <c r="S171" s="114"/>
      <c r="T171" s="114"/>
      <c r="U171" s="128"/>
      <c r="V171" s="97">
        <f t="shared" si="17"/>
        <v>391.76933333333335</v>
      </c>
      <c r="W171" s="129"/>
      <c r="X171" s="130"/>
      <c r="Y171" s="130"/>
      <c r="Z171" s="130"/>
      <c r="AA171" s="116"/>
      <c r="AB171" s="101">
        <v>0</v>
      </c>
      <c r="AC171" s="102">
        <f t="shared" si="18"/>
        <v>0</v>
      </c>
      <c r="AD171" s="103">
        <v>0</v>
      </c>
      <c r="AE171" s="103">
        <v>0</v>
      </c>
      <c r="AF171" s="103">
        <v>0</v>
      </c>
      <c r="AG171" s="104">
        <v>0</v>
      </c>
      <c r="AH171" s="105">
        <f t="shared" si="19"/>
        <v>0</v>
      </c>
    </row>
    <row r="172" spans="1:34" hidden="1" x14ac:dyDescent="0.25">
      <c r="A172" s="125" t="s">
        <v>65</v>
      </c>
      <c r="B172" s="125" t="s">
        <v>65</v>
      </c>
      <c r="C172" s="125" t="s">
        <v>5</v>
      </c>
      <c r="D172" s="126" t="s">
        <v>238</v>
      </c>
      <c r="E172" s="126" t="s">
        <v>276</v>
      </c>
      <c r="F172" s="122">
        <v>200000435483</v>
      </c>
      <c r="G172" s="125" t="s">
        <v>179</v>
      </c>
      <c r="H172" s="125"/>
      <c r="I172" s="125"/>
      <c r="J172" s="125"/>
      <c r="K172" s="91">
        <v>42338</v>
      </c>
      <c r="L172" s="92"/>
      <c r="M172" s="93"/>
      <c r="N172" s="94"/>
      <c r="O172" s="125" t="s">
        <v>240</v>
      </c>
      <c r="P172" s="106"/>
      <c r="Q172" s="115">
        <v>43465</v>
      </c>
      <c r="R172" s="115"/>
      <c r="S172" s="114"/>
      <c r="T172" s="114"/>
      <c r="U172" s="128"/>
      <c r="V172" s="97">
        <f t="shared" si="17"/>
        <v>0</v>
      </c>
      <c r="W172" s="129"/>
      <c r="X172" s="130"/>
      <c r="Y172" s="130"/>
      <c r="Z172" s="130"/>
      <c r="AA172" s="116"/>
      <c r="AB172" s="101">
        <v>0</v>
      </c>
      <c r="AC172" s="102">
        <f t="shared" si="18"/>
        <v>0</v>
      </c>
      <c r="AD172" s="103">
        <v>0</v>
      </c>
      <c r="AE172" s="103">
        <v>0</v>
      </c>
      <c r="AF172" s="103">
        <v>0</v>
      </c>
      <c r="AG172" s="104">
        <v>0</v>
      </c>
      <c r="AH172" s="105">
        <f t="shared" si="19"/>
        <v>0</v>
      </c>
    </row>
    <row r="173" spans="1:34" hidden="1" x14ac:dyDescent="0.25">
      <c r="A173" s="125" t="s">
        <v>65</v>
      </c>
      <c r="B173" s="125" t="s">
        <v>65</v>
      </c>
      <c r="C173" s="125" t="s">
        <v>5</v>
      </c>
      <c r="D173" s="126" t="s">
        <v>238</v>
      </c>
      <c r="E173" s="126" t="s">
        <v>277</v>
      </c>
      <c r="F173" s="122">
        <v>200000436736</v>
      </c>
      <c r="G173" s="125" t="s">
        <v>124</v>
      </c>
      <c r="H173" s="125"/>
      <c r="I173" s="125"/>
      <c r="J173" s="125"/>
      <c r="K173" s="91">
        <v>42338</v>
      </c>
      <c r="L173" s="92">
        <v>15488.02</v>
      </c>
      <c r="M173" s="93">
        <v>1</v>
      </c>
      <c r="N173" s="94">
        <f>(L173/M173)*0.8*1</f>
        <v>12390.416000000001</v>
      </c>
      <c r="O173" s="125" t="s">
        <v>240</v>
      </c>
      <c r="P173" s="106"/>
      <c r="Q173" s="115">
        <v>43465</v>
      </c>
      <c r="R173" s="115"/>
      <c r="S173" s="114"/>
      <c r="T173" s="114"/>
      <c r="U173" s="128"/>
      <c r="V173" s="97">
        <f t="shared" si="17"/>
        <v>1032.5346666666667</v>
      </c>
      <c r="W173" s="129"/>
      <c r="X173" s="130"/>
      <c r="Y173" s="130"/>
      <c r="Z173" s="130"/>
      <c r="AA173" s="116"/>
      <c r="AB173" s="101">
        <v>0</v>
      </c>
      <c r="AC173" s="102">
        <f t="shared" si="18"/>
        <v>0</v>
      </c>
      <c r="AD173" s="103">
        <v>0</v>
      </c>
      <c r="AE173" s="103">
        <v>0</v>
      </c>
      <c r="AF173" s="103">
        <v>0</v>
      </c>
      <c r="AG173" s="104">
        <v>0</v>
      </c>
      <c r="AH173" s="105">
        <f t="shared" si="19"/>
        <v>0</v>
      </c>
    </row>
    <row r="174" spans="1:34" hidden="1" x14ac:dyDescent="0.25">
      <c r="A174" s="125" t="s">
        <v>65</v>
      </c>
      <c r="B174" s="125" t="s">
        <v>65</v>
      </c>
      <c r="C174" s="125" t="s">
        <v>5</v>
      </c>
      <c r="D174" s="126" t="s">
        <v>238</v>
      </c>
      <c r="E174" s="126" t="s">
        <v>278</v>
      </c>
      <c r="F174" s="122">
        <v>200000439544</v>
      </c>
      <c r="G174" s="125" t="s">
        <v>124</v>
      </c>
      <c r="H174" s="125"/>
      <c r="I174" s="125"/>
      <c r="J174" s="125"/>
      <c r="K174" s="91">
        <v>42338</v>
      </c>
      <c r="L174" s="92"/>
      <c r="M174" s="93"/>
      <c r="N174" s="94"/>
      <c r="O174" s="125" t="s">
        <v>240</v>
      </c>
      <c r="P174" s="106"/>
      <c r="Q174" s="115">
        <v>43465</v>
      </c>
      <c r="R174" s="115"/>
      <c r="S174" s="114"/>
      <c r="T174" s="114"/>
      <c r="U174" s="128"/>
      <c r="V174" s="97">
        <f t="shared" si="17"/>
        <v>0</v>
      </c>
      <c r="W174" s="129"/>
      <c r="X174" s="130"/>
      <c r="Y174" s="130"/>
      <c r="Z174" s="130"/>
      <c r="AA174" s="116"/>
      <c r="AB174" s="101">
        <v>0</v>
      </c>
      <c r="AC174" s="102">
        <f t="shared" si="18"/>
        <v>0</v>
      </c>
      <c r="AD174" s="103">
        <v>0</v>
      </c>
      <c r="AE174" s="103">
        <v>0</v>
      </c>
      <c r="AF174" s="103">
        <v>0</v>
      </c>
      <c r="AG174" s="104">
        <v>0</v>
      </c>
      <c r="AH174" s="105">
        <f t="shared" si="19"/>
        <v>0</v>
      </c>
    </row>
    <row r="175" spans="1:34" hidden="1" x14ac:dyDescent="0.25">
      <c r="A175" s="125" t="s">
        <v>65</v>
      </c>
      <c r="B175" s="125" t="s">
        <v>65</v>
      </c>
      <c r="C175" s="125" t="s">
        <v>5</v>
      </c>
      <c r="D175" s="126" t="s">
        <v>238</v>
      </c>
      <c r="E175" s="126" t="s">
        <v>279</v>
      </c>
      <c r="F175" s="122">
        <v>200000430976</v>
      </c>
      <c r="G175" s="125" t="s">
        <v>124</v>
      </c>
      <c r="H175" s="125"/>
      <c r="I175" s="125"/>
      <c r="J175" s="125"/>
      <c r="K175" s="91">
        <v>42338</v>
      </c>
      <c r="L175" s="92">
        <v>15488.02</v>
      </c>
      <c r="M175" s="93">
        <v>1</v>
      </c>
      <c r="N175" s="94">
        <f>(L175/M175)*0.8*1</f>
        <v>12390.416000000001</v>
      </c>
      <c r="O175" s="125" t="s">
        <v>240</v>
      </c>
      <c r="P175" s="106"/>
      <c r="Q175" s="115">
        <v>43465</v>
      </c>
      <c r="R175" s="115"/>
      <c r="S175" s="114"/>
      <c r="T175" s="114"/>
      <c r="U175" s="128"/>
      <c r="V175" s="97">
        <f t="shared" si="17"/>
        <v>1032.5346666666667</v>
      </c>
      <c r="W175" s="129"/>
      <c r="X175" s="130"/>
      <c r="Y175" s="130"/>
      <c r="Z175" s="130"/>
      <c r="AA175" s="116"/>
      <c r="AB175" s="101">
        <v>0</v>
      </c>
      <c r="AC175" s="102">
        <f t="shared" si="18"/>
        <v>0</v>
      </c>
      <c r="AD175" s="103">
        <v>0</v>
      </c>
      <c r="AE175" s="103">
        <v>0</v>
      </c>
      <c r="AF175" s="103">
        <v>0</v>
      </c>
      <c r="AG175" s="104">
        <v>0</v>
      </c>
      <c r="AH175" s="105">
        <f t="shared" si="19"/>
        <v>0</v>
      </c>
    </row>
    <row r="176" spans="1:34" hidden="1" x14ac:dyDescent="0.25">
      <c r="A176" s="125" t="s">
        <v>65</v>
      </c>
      <c r="B176" s="125" t="s">
        <v>65</v>
      </c>
      <c r="C176" s="125" t="s">
        <v>5</v>
      </c>
      <c r="D176" s="126" t="s">
        <v>238</v>
      </c>
      <c r="E176" s="126" t="s">
        <v>280</v>
      </c>
      <c r="F176" s="122">
        <v>200000430964</v>
      </c>
      <c r="G176" s="125" t="s">
        <v>124</v>
      </c>
      <c r="H176" s="125"/>
      <c r="I176" s="125"/>
      <c r="J176" s="125"/>
      <c r="K176" s="91">
        <v>42338</v>
      </c>
      <c r="L176" s="92"/>
      <c r="M176" s="93"/>
      <c r="N176" s="94"/>
      <c r="O176" s="125" t="s">
        <v>240</v>
      </c>
      <c r="P176" s="106"/>
      <c r="Q176" s="115">
        <v>43465</v>
      </c>
      <c r="R176" s="115"/>
      <c r="S176" s="114"/>
      <c r="T176" s="114"/>
      <c r="U176" s="128"/>
      <c r="V176" s="97">
        <f t="shared" si="17"/>
        <v>0</v>
      </c>
      <c r="W176" s="129"/>
      <c r="X176" s="130"/>
      <c r="Y176" s="130"/>
      <c r="Z176" s="130"/>
      <c r="AA176" s="116"/>
      <c r="AB176" s="101">
        <v>0</v>
      </c>
      <c r="AC176" s="102">
        <f t="shared" si="18"/>
        <v>0</v>
      </c>
      <c r="AD176" s="103">
        <v>0</v>
      </c>
      <c r="AE176" s="103">
        <v>0</v>
      </c>
      <c r="AF176" s="103">
        <v>0</v>
      </c>
      <c r="AG176" s="104">
        <v>0</v>
      </c>
      <c r="AH176" s="105">
        <f t="shared" si="19"/>
        <v>0</v>
      </c>
    </row>
    <row r="177" spans="1:34" hidden="1" x14ac:dyDescent="0.25">
      <c r="A177" s="88" t="s">
        <v>65</v>
      </c>
      <c r="B177" s="88" t="s">
        <v>65</v>
      </c>
      <c r="C177" s="88" t="s">
        <v>5</v>
      </c>
      <c r="D177" s="106" t="s">
        <v>281</v>
      </c>
      <c r="E177" s="106" t="s">
        <v>282</v>
      </c>
      <c r="F177" s="114">
        <v>200000187323</v>
      </c>
      <c r="G177" s="88" t="s">
        <v>69</v>
      </c>
      <c r="H177" s="88"/>
      <c r="I177" s="88"/>
      <c r="J177" s="88"/>
      <c r="K177" s="91">
        <v>42004</v>
      </c>
      <c r="L177" s="92">
        <v>5490.48</v>
      </c>
      <c r="M177" s="93">
        <v>1</v>
      </c>
      <c r="N177" s="94">
        <f>(L177/M177)*0.8*12</f>
        <v>52708.608</v>
      </c>
      <c r="O177" s="106" t="s">
        <v>128</v>
      </c>
      <c r="P177" s="106"/>
      <c r="Q177" s="95">
        <v>42825</v>
      </c>
      <c r="R177" s="95"/>
      <c r="S177" s="90"/>
      <c r="T177" s="90"/>
      <c r="U177" s="157"/>
      <c r="V177" s="97">
        <f t="shared" si="17"/>
        <v>4392.384</v>
      </c>
      <c r="W177" s="129"/>
      <c r="X177" s="130"/>
      <c r="Y177" s="130"/>
      <c r="Z177" s="130"/>
      <c r="AA177" s="116"/>
      <c r="AB177" s="101">
        <v>0</v>
      </c>
      <c r="AC177" s="102">
        <f t="shared" si="18"/>
        <v>0</v>
      </c>
      <c r="AD177" s="103">
        <v>0</v>
      </c>
      <c r="AE177" s="103">
        <v>0</v>
      </c>
      <c r="AF177" s="103">
        <v>0</v>
      </c>
      <c r="AG177" s="104">
        <v>0</v>
      </c>
      <c r="AH177" s="105">
        <f t="shared" si="19"/>
        <v>0</v>
      </c>
    </row>
    <row r="178" spans="1:34" hidden="1" x14ac:dyDescent="0.25">
      <c r="A178" s="88" t="s">
        <v>65</v>
      </c>
      <c r="B178" s="88" t="s">
        <v>65</v>
      </c>
      <c r="C178" s="88" t="s">
        <v>5</v>
      </c>
      <c r="D178" s="106" t="s">
        <v>281</v>
      </c>
      <c r="E178" s="106" t="s">
        <v>283</v>
      </c>
      <c r="F178" s="114">
        <v>200000187311</v>
      </c>
      <c r="G178" s="88" t="s">
        <v>69</v>
      </c>
      <c r="H178" s="88"/>
      <c r="I178" s="88"/>
      <c r="J178" s="88"/>
      <c r="K178" s="91">
        <v>42004</v>
      </c>
      <c r="L178" s="92"/>
      <c r="M178" s="93"/>
      <c r="N178" s="94"/>
      <c r="O178" s="106" t="s">
        <v>128</v>
      </c>
      <c r="P178" s="106"/>
      <c r="Q178" s="95">
        <v>42825</v>
      </c>
      <c r="R178" s="95"/>
      <c r="S178" s="90"/>
      <c r="T178" s="90"/>
      <c r="U178" s="157"/>
      <c r="V178" s="97">
        <f t="shared" si="17"/>
        <v>0</v>
      </c>
      <c r="W178" s="129"/>
      <c r="X178" s="130"/>
      <c r="Y178" s="130"/>
      <c r="Z178" s="130"/>
      <c r="AA178" s="116"/>
      <c r="AB178" s="101">
        <v>0</v>
      </c>
      <c r="AC178" s="102">
        <f t="shared" si="18"/>
        <v>0</v>
      </c>
      <c r="AD178" s="103">
        <v>0</v>
      </c>
      <c r="AE178" s="103">
        <v>0</v>
      </c>
      <c r="AF178" s="103">
        <v>0</v>
      </c>
      <c r="AG178" s="104">
        <v>0</v>
      </c>
      <c r="AH178" s="105">
        <f t="shared" si="19"/>
        <v>0</v>
      </c>
    </row>
    <row r="179" spans="1:34" hidden="1" x14ac:dyDescent="0.25">
      <c r="A179" s="106" t="s">
        <v>65</v>
      </c>
      <c r="B179" s="106" t="s">
        <v>65</v>
      </c>
      <c r="C179" s="106" t="s">
        <v>7</v>
      </c>
      <c r="D179" s="106" t="s">
        <v>284</v>
      </c>
      <c r="E179" s="106" t="s">
        <v>285</v>
      </c>
      <c r="F179" s="72">
        <v>700000173152</v>
      </c>
      <c r="G179" s="106" t="s">
        <v>69</v>
      </c>
      <c r="H179" s="106"/>
      <c r="I179" s="106"/>
      <c r="J179" s="106"/>
      <c r="K179" s="91">
        <v>41729</v>
      </c>
      <c r="L179" s="92">
        <v>1179.1400000000001</v>
      </c>
      <c r="M179" s="93">
        <v>1</v>
      </c>
      <c r="N179" s="94">
        <f>((L179/M179)*0.8*12)</f>
        <v>11319.744000000002</v>
      </c>
      <c r="O179" s="106" t="s">
        <v>230</v>
      </c>
      <c r="P179" s="106" t="s">
        <v>226</v>
      </c>
      <c r="Q179" s="95">
        <v>42825</v>
      </c>
      <c r="R179" s="95"/>
      <c r="S179" s="90"/>
      <c r="T179" s="90"/>
      <c r="U179" s="157"/>
      <c r="V179" s="97">
        <f t="shared" si="17"/>
        <v>943.31200000000024</v>
      </c>
      <c r="W179" s="129"/>
      <c r="X179" s="130"/>
      <c r="Y179" s="130"/>
      <c r="Z179" s="130"/>
      <c r="AA179" s="116"/>
      <c r="AB179" s="101">
        <v>0</v>
      </c>
      <c r="AC179" s="102">
        <f t="shared" si="18"/>
        <v>0</v>
      </c>
      <c r="AD179" s="103">
        <v>0</v>
      </c>
      <c r="AE179" s="103">
        <v>0</v>
      </c>
      <c r="AF179" s="103">
        <v>0</v>
      </c>
      <c r="AG179" s="104">
        <v>0</v>
      </c>
      <c r="AH179" s="105">
        <f t="shared" si="19"/>
        <v>0</v>
      </c>
    </row>
    <row r="180" spans="1:34" hidden="1" x14ac:dyDescent="0.25">
      <c r="A180" s="106" t="s">
        <v>65</v>
      </c>
      <c r="B180" s="106" t="s">
        <v>65</v>
      </c>
      <c r="C180" s="106" t="s">
        <v>7</v>
      </c>
      <c r="D180" s="106" t="s">
        <v>284</v>
      </c>
      <c r="E180" s="106" t="s">
        <v>285</v>
      </c>
      <c r="F180" s="90">
        <v>700000173164</v>
      </c>
      <c r="G180" s="106" t="s">
        <v>69</v>
      </c>
      <c r="H180" s="106"/>
      <c r="I180" s="106"/>
      <c r="J180" s="106"/>
      <c r="K180" s="91">
        <v>41729</v>
      </c>
      <c r="L180" s="92"/>
      <c r="M180" s="93"/>
      <c r="N180" s="94"/>
      <c r="O180" s="106" t="s">
        <v>230</v>
      </c>
      <c r="P180" s="106" t="s">
        <v>226</v>
      </c>
      <c r="Q180" s="95">
        <v>42825</v>
      </c>
      <c r="R180" s="95"/>
      <c r="S180" s="90"/>
      <c r="T180" s="90"/>
      <c r="U180" s="157"/>
      <c r="V180" s="97">
        <f t="shared" si="17"/>
        <v>0</v>
      </c>
      <c r="W180" s="129"/>
      <c r="X180" s="130"/>
      <c r="Y180" s="130"/>
      <c r="Z180" s="130"/>
      <c r="AA180" s="116"/>
      <c r="AB180" s="101">
        <v>0</v>
      </c>
      <c r="AC180" s="102">
        <f t="shared" si="18"/>
        <v>0</v>
      </c>
      <c r="AD180" s="103">
        <v>0</v>
      </c>
      <c r="AE180" s="103">
        <v>0</v>
      </c>
      <c r="AF180" s="103">
        <v>0</v>
      </c>
      <c r="AG180" s="104">
        <v>0</v>
      </c>
      <c r="AH180" s="105">
        <f t="shared" si="19"/>
        <v>0</v>
      </c>
    </row>
    <row r="181" spans="1:34" hidden="1" x14ac:dyDescent="0.25">
      <c r="A181" s="88" t="s">
        <v>65</v>
      </c>
      <c r="B181" s="88" t="s">
        <v>65</v>
      </c>
      <c r="C181" s="88" t="s">
        <v>5</v>
      </c>
      <c r="D181" s="88" t="s">
        <v>286</v>
      </c>
      <c r="E181" s="88" t="s">
        <v>287</v>
      </c>
      <c r="F181" s="145">
        <v>200000250508</v>
      </c>
      <c r="G181" s="88" t="s">
        <v>69</v>
      </c>
      <c r="H181" s="88"/>
      <c r="I181" s="88"/>
      <c r="J181" s="88"/>
      <c r="K181" s="91">
        <v>42034</v>
      </c>
      <c r="L181" s="92">
        <v>3221.26</v>
      </c>
      <c r="M181" s="93">
        <v>1</v>
      </c>
      <c r="N181" s="94">
        <f>(L181/M181)*0.8*11</f>
        <v>28347.088000000003</v>
      </c>
      <c r="O181" s="88" t="s">
        <v>288</v>
      </c>
      <c r="P181" s="88"/>
      <c r="Q181" s="95">
        <v>42825</v>
      </c>
      <c r="R181" s="95"/>
      <c r="S181" s="90"/>
      <c r="T181" s="90"/>
      <c r="U181" s="157"/>
      <c r="V181" s="97">
        <f t="shared" si="17"/>
        <v>2362.2573333333335</v>
      </c>
      <c r="W181" s="129"/>
      <c r="X181" s="130"/>
      <c r="Y181" s="130"/>
      <c r="Z181" s="130"/>
      <c r="AA181" s="116"/>
      <c r="AB181" s="101">
        <v>0</v>
      </c>
      <c r="AC181" s="102">
        <f t="shared" si="18"/>
        <v>0</v>
      </c>
      <c r="AD181" s="103">
        <v>0</v>
      </c>
      <c r="AE181" s="103">
        <v>0</v>
      </c>
      <c r="AF181" s="103">
        <v>0</v>
      </c>
      <c r="AG181" s="104">
        <v>0</v>
      </c>
      <c r="AH181" s="105">
        <f t="shared" si="19"/>
        <v>0</v>
      </c>
    </row>
    <row r="182" spans="1:34" hidden="1" x14ac:dyDescent="0.25">
      <c r="A182" s="88" t="s">
        <v>65</v>
      </c>
      <c r="B182" s="88" t="s">
        <v>65</v>
      </c>
      <c r="C182" s="88" t="s">
        <v>5</v>
      </c>
      <c r="D182" s="88" t="s">
        <v>286</v>
      </c>
      <c r="E182" s="88" t="s">
        <v>289</v>
      </c>
      <c r="F182" s="145">
        <v>200000250493</v>
      </c>
      <c r="G182" s="88" t="s">
        <v>69</v>
      </c>
      <c r="H182" s="88"/>
      <c r="I182" s="88"/>
      <c r="J182" s="88"/>
      <c r="K182" s="91">
        <v>42034</v>
      </c>
      <c r="L182" s="92"/>
      <c r="M182" s="93"/>
      <c r="N182" s="94"/>
      <c r="O182" s="88" t="s">
        <v>288</v>
      </c>
      <c r="P182" s="88"/>
      <c r="Q182" s="95">
        <v>42825</v>
      </c>
      <c r="R182" s="95"/>
      <c r="S182" s="90"/>
      <c r="T182" s="90"/>
      <c r="U182" s="157"/>
      <c r="V182" s="97">
        <f t="shared" si="17"/>
        <v>0</v>
      </c>
      <c r="W182" s="129"/>
      <c r="X182" s="130"/>
      <c r="Y182" s="130"/>
      <c r="Z182" s="130"/>
      <c r="AA182" s="116"/>
      <c r="AB182" s="101">
        <v>0</v>
      </c>
      <c r="AC182" s="102">
        <f t="shared" si="18"/>
        <v>0</v>
      </c>
      <c r="AD182" s="103">
        <v>0</v>
      </c>
      <c r="AE182" s="103">
        <v>0</v>
      </c>
      <c r="AF182" s="103">
        <v>0</v>
      </c>
      <c r="AG182" s="104">
        <v>0</v>
      </c>
      <c r="AH182" s="105">
        <f t="shared" si="19"/>
        <v>0</v>
      </c>
    </row>
    <row r="183" spans="1:34" hidden="1" x14ac:dyDescent="0.25">
      <c r="A183" s="88" t="s">
        <v>65</v>
      </c>
      <c r="B183" s="88" t="s">
        <v>65</v>
      </c>
      <c r="C183" s="88" t="s">
        <v>5</v>
      </c>
      <c r="D183" s="88" t="s">
        <v>286</v>
      </c>
      <c r="E183" s="88" t="s">
        <v>290</v>
      </c>
      <c r="F183" s="145">
        <v>200000245395</v>
      </c>
      <c r="G183" s="88" t="s">
        <v>69</v>
      </c>
      <c r="H183" s="88"/>
      <c r="I183" s="88"/>
      <c r="J183" s="88"/>
      <c r="K183" s="91">
        <v>42034</v>
      </c>
      <c r="L183" s="92">
        <v>3221.26</v>
      </c>
      <c r="M183" s="93">
        <v>1</v>
      </c>
      <c r="N183" s="94">
        <f>(L183/M183)*0.8*11</f>
        <v>28347.088000000003</v>
      </c>
      <c r="O183" s="88" t="s">
        <v>288</v>
      </c>
      <c r="P183" s="88"/>
      <c r="Q183" s="95">
        <v>42825</v>
      </c>
      <c r="R183" s="95"/>
      <c r="S183" s="90"/>
      <c r="T183" s="90"/>
      <c r="U183" s="157"/>
      <c r="V183" s="97">
        <f t="shared" si="17"/>
        <v>2362.2573333333335</v>
      </c>
      <c r="W183" s="129"/>
      <c r="X183" s="130"/>
      <c r="Y183" s="130"/>
      <c r="Z183" s="130"/>
      <c r="AA183" s="116"/>
      <c r="AB183" s="101">
        <v>0</v>
      </c>
      <c r="AC183" s="102">
        <f t="shared" si="18"/>
        <v>0</v>
      </c>
      <c r="AD183" s="103">
        <v>0</v>
      </c>
      <c r="AE183" s="103">
        <v>0</v>
      </c>
      <c r="AF183" s="103">
        <v>0</v>
      </c>
      <c r="AG183" s="104">
        <v>0</v>
      </c>
      <c r="AH183" s="105">
        <f t="shared" si="19"/>
        <v>0</v>
      </c>
    </row>
    <row r="184" spans="1:34" hidden="1" x14ac:dyDescent="0.25">
      <c r="A184" s="88" t="s">
        <v>65</v>
      </c>
      <c r="B184" s="88" t="s">
        <v>65</v>
      </c>
      <c r="C184" s="88" t="s">
        <v>5</v>
      </c>
      <c r="D184" s="88" t="s">
        <v>286</v>
      </c>
      <c r="E184" s="88" t="s">
        <v>291</v>
      </c>
      <c r="F184" s="145">
        <v>200000245266</v>
      </c>
      <c r="G184" s="88" t="s">
        <v>69</v>
      </c>
      <c r="H184" s="88"/>
      <c r="I184" s="88"/>
      <c r="J184" s="88"/>
      <c r="K184" s="91">
        <v>42034</v>
      </c>
      <c r="L184" s="92"/>
      <c r="M184" s="93"/>
      <c r="N184" s="94"/>
      <c r="O184" s="88" t="s">
        <v>288</v>
      </c>
      <c r="P184" s="88"/>
      <c r="Q184" s="95">
        <v>42825</v>
      </c>
      <c r="R184" s="95"/>
      <c r="S184" s="90"/>
      <c r="T184" s="90"/>
      <c r="U184" s="157"/>
      <c r="V184" s="97">
        <f t="shared" si="17"/>
        <v>0</v>
      </c>
      <c r="W184" s="129"/>
      <c r="X184" s="130"/>
      <c r="Y184" s="130"/>
      <c r="Z184" s="130"/>
      <c r="AA184" s="116"/>
      <c r="AB184" s="101">
        <v>0</v>
      </c>
      <c r="AC184" s="102">
        <f t="shared" si="18"/>
        <v>0</v>
      </c>
      <c r="AD184" s="103">
        <v>0</v>
      </c>
      <c r="AE184" s="103">
        <v>0</v>
      </c>
      <c r="AF184" s="103">
        <v>0</v>
      </c>
      <c r="AG184" s="104">
        <v>0</v>
      </c>
      <c r="AH184" s="105">
        <f t="shared" si="19"/>
        <v>0</v>
      </c>
    </row>
    <row r="185" spans="1:34" hidden="1" x14ac:dyDescent="0.25">
      <c r="A185" s="125" t="s">
        <v>65</v>
      </c>
      <c r="B185" s="125" t="s">
        <v>65</v>
      </c>
      <c r="C185" s="125" t="s">
        <v>7</v>
      </c>
      <c r="D185" s="125" t="s">
        <v>292</v>
      </c>
      <c r="E185" s="125" t="s">
        <v>293</v>
      </c>
      <c r="F185" s="127">
        <v>940001036579</v>
      </c>
      <c r="G185" s="125" t="s">
        <v>179</v>
      </c>
      <c r="H185" s="125"/>
      <c r="I185" s="125"/>
      <c r="J185" s="125"/>
      <c r="K185" s="91">
        <v>42155</v>
      </c>
      <c r="L185" s="92">
        <v>5123.9399999999996</v>
      </c>
      <c r="M185" s="93">
        <v>1</v>
      </c>
      <c r="N185" s="94">
        <f>(L185/M185)*0.8*7</f>
        <v>28694.063999999998</v>
      </c>
      <c r="O185" s="125" t="s">
        <v>230</v>
      </c>
      <c r="P185" s="106"/>
      <c r="Q185" s="115">
        <v>43465</v>
      </c>
      <c r="R185" s="115"/>
      <c r="S185" s="114"/>
      <c r="T185" s="114"/>
      <c r="U185" s="128"/>
      <c r="V185" s="97">
        <f t="shared" si="17"/>
        <v>2391.172</v>
      </c>
      <c r="W185" s="129"/>
      <c r="X185" s="130"/>
      <c r="Y185" s="130"/>
      <c r="Z185" s="130"/>
      <c r="AA185" s="116"/>
      <c r="AB185" s="101">
        <v>0</v>
      </c>
      <c r="AC185" s="102">
        <f t="shared" si="18"/>
        <v>0</v>
      </c>
      <c r="AD185" s="103">
        <v>0</v>
      </c>
      <c r="AE185" s="103">
        <v>0</v>
      </c>
      <c r="AF185" s="103">
        <v>0</v>
      </c>
      <c r="AG185" s="104">
        <v>0</v>
      </c>
      <c r="AH185" s="105">
        <f t="shared" si="19"/>
        <v>0</v>
      </c>
    </row>
    <row r="186" spans="1:34" hidden="1" x14ac:dyDescent="0.25">
      <c r="A186" s="125" t="s">
        <v>65</v>
      </c>
      <c r="B186" s="125" t="s">
        <v>65</v>
      </c>
      <c r="C186" s="125" t="s">
        <v>7</v>
      </c>
      <c r="D186" s="125" t="s">
        <v>292</v>
      </c>
      <c r="E186" s="125" t="s">
        <v>294</v>
      </c>
      <c r="F186" s="127">
        <v>940001038010</v>
      </c>
      <c r="G186" s="125" t="s">
        <v>179</v>
      </c>
      <c r="H186" s="125"/>
      <c r="I186" s="125"/>
      <c r="J186" s="125"/>
      <c r="K186" s="91">
        <v>42155</v>
      </c>
      <c r="L186" s="92"/>
      <c r="M186" s="93"/>
      <c r="N186" s="94"/>
      <c r="O186" s="125" t="s">
        <v>230</v>
      </c>
      <c r="P186" s="106"/>
      <c r="Q186" s="115">
        <v>43465</v>
      </c>
      <c r="R186" s="115"/>
      <c r="S186" s="114"/>
      <c r="T186" s="114"/>
      <c r="U186" s="128"/>
      <c r="V186" s="97">
        <f t="shared" si="17"/>
        <v>0</v>
      </c>
      <c r="W186" s="129"/>
      <c r="X186" s="130"/>
      <c r="Y186" s="130"/>
      <c r="Z186" s="130"/>
      <c r="AA186" s="116"/>
      <c r="AB186" s="101">
        <v>0</v>
      </c>
      <c r="AC186" s="102">
        <f t="shared" si="18"/>
        <v>0</v>
      </c>
      <c r="AD186" s="103">
        <v>0</v>
      </c>
      <c r="AE186" s="103">
        <v>0</v>
      </c>
      <c r="AF186" s="103">
        <v>0</v>
      </c>
      <c r="AG186" s="104">
        <v>0</v>
      </c>
      <c r="AH186" s="105">
        <f t="shared" si="19"/>
        <v>0</v>
      </c>
    </row>
    <row r="187" spans="1:34" hidden="1" x14ac:dyDescent="0.25">
      <c r="A187" s="106" t="s">
        <v>65</v>
      </c>
      <c r="B187" s="106" t="s">
        <v>65</v>
      </c>
      <c r="C187" s="106" t="s">
        <v>5</v>
      </c>
      <c r="D187" s="106" t="s">
        <v>295</v>
      </c>
      <c r="E187" s="106" t="s">
        <v>296</v>
      </c>
      <c r="F187" s="137">
        <v>200000068448</v>
      </c>
      <c r="G187" s="106" t="s">
        <v>297</v>
      </c>
      <c r="H187" s="106"/>
      <c r="I187" s="106"/>
      <c r="J187" s="106"/>
      <c r="K187" s="91">
        <v>42004</v>
      </c>
      <c r="L187" s="92">
        <v>11661.9</v>
      </c>
      <c r="M187" s="93">
        <v>1</v>
      </c>
      <c r="N187" s="94">
        <f>(L187/M187)*0.8*12</f>
        <v>111954.24000000001</v>
      </c>
      <c r="O187" s="106" t="s">
        <v>298</v>
      </c>
      <c r="P187" s="106"/>
      <c r="Q187" s="115">
        <v>42825</v>
      </c>
      <c r="R187" s="115"/>
      <c r="S187" s="114"/>
      <c r="T187" s="114"/>
      <c r="U187" s="128"/>
      <c r="V187" s="97">
        <f t="shared" si="17"/>
        <v>9329.52</v>
      </c>
      <c r="W187" s="129"/>
      <c r="X187" s="130"/>
      <c r="Y187" s="130"/>
      <c r="Z187" s="130"/>
      <c r="AA187" s="116"/>
      <c r="AB187" s="101">
        <v>0</v>
      </c>
      <c r="AC187" s="102">
        <f t="shared" si="18"/>
        <v>0</v>
      </c>
      <c r="AD187" s="103">
        <v>0</v>
      </c>
      <c r="AE187" s="103">
        <v>0</v>
      </c>
      <c r="AF187" s="103">
        <v>0</v>
      </c>
      <c r="AG187" s="104">
        <v>0</v>
      </c>
      <c r="AH187" s="105">
        <f t="shared" si="19"/>
        <v>0</v>
      </c>
    </row>
    <row r="188" spans="1:34" hidden="1" x14ac:dyDescent="0.25">
      <c r="A188" s="106" t="s">
        <v>65</v>
      </c>
      <c r="B188" s="106" t="s">
        <v>65</v>
      </c>
      <c r="C188" s="106" t="s">
        <v>5</v>
      </c>
      <c r="D188" s="106" t="s">
        <v>295</v>
      </c>
      <c r="E188" s="106" t="s">
        <v>299</v>
      </c>
      <c r="F188" s="137">
        <v>200000067183</v>
      </c>
      <c r="G188" s="106" t="s">
        <v>297</v>
      </c>
      <c r="H188" s="106"/>
      <c r="I188" s="106"/>
      <c r="J188" s="106"/>
      <c r="K188" s="91">
        <v>42004</v>
      </c>
      <c r="L188" s="92"/>
      <c r="M188" s="93"/>
      <c r="N188" s="94"/>
      <c r="O188" s="106" t="s">
        <v>298</v>
      </c>
      <c r="P188" s="106"/>
      <c r="Q188" s="115">
        <v>42825</v>
      </c>
      <c r="R188" s="115"/>
      <c r="S188" s="114"/>
      <c r="T188" s="114"/>
      <c r="U188" s="128"/>
      <c r="V188" s="97">
        <f t="shared" si="17"/>
        <v>0</v>
      </c>
      <c r="W188" s="129"/>
      <c r="X188" s="130"/>
      <c r="Y188" s="130"/>
      <c r="Z188" s="130"/>
      <c r="AA188" s="116"/>
      <c r="AB188" s="101">
        <v>0</v>
      </c>
      <c r="AC188" s="102">
        <f t="shared" si="18"/>
        <v>0</v>
      </c>
      <c r="AD188" s="103">
        <v>0</v>
      </c>
      <c r="AE188" s="103">
        <v>0</v>
      </c>
      <c r="AF188" s="103">
        <v>0</v>
      </c>
      <c r="AG188" s="104">
        <v>0</v>
      </c>
      <c r="AH188" s="105">
        <f t="shared" si="19"/>
        <v>0</v>
      </c>
    </row>
    <row r="189" spans="1:34" hidden="1" x14ac:dyDescent="0.25">
      <c r="A189" s="106" t="s">
        <v>65</v>
      </c>
      <c r="B189" s="106" t="s">
        <v>65</v>
      </c>
      <c r="C189" s="106" t="s">
        <v>5</v>
      </c>
      <c r="D189" s="106" t="s">
        <v>295</v>
      </c>
      <c r="E189" s="106" t="s">
        <v>300</v>
      </c>
      <c r="F189" s="137">
        <v>200000066622</v>
      </c>
      <c r="G189" s="106" t="s">
        <v>297</v>
      </c>
      <c r="H189" s="106"/>
      <c r="I189" s="106"/>
      <c r="J189" s="106"/>
      <c r="K189" s="91">
        <v>42004</v>
      </c>
      <c r="L189" s="92">
        <v>11661.9</v>
      </c>
      <c r="M189" s="93">
        <v>1</v>
      </c>
      <c r="N189" s="94">
        <f>(L189/M189)*0.8*12</f>
        <v>111954.24000000001</v>
      </c>
      <c r="O189" s="106" t="s">
        <v>298</v>
      </c>
      <c r="P189" s="106"/>
      <c r="Q189" s="115">
        <v>42825</v>
      </c>
      <c r="R189" s="115"/>
      <c r="S189" s="114"/>
      <c r="T189" s="114"/>
      <c r="U189" s="128"/>
      <c r="V189" s="97">
        <f t="shared" si="17"/>
        <v>9329.52</v>
      </c>
      <c r="W189" s="129"/>
      <c r="X189" s="130"/>
      <c r="Y189" s="130"/>
      <c r="Z189" s="130"/>
      <c r="AA189" s="116"/>
      <c r="AB189" s="101">
        <v>0</v>
      </c>
      <c r="AC189" s="102">
        <f t="shared" si="18"/>
        <v>0</v>
      </c>
      <c r="AD189" s="103">
        <v>0</v>
      </c>
      <c r="AE189" s="103">
        <v>0</v>
      </c>
      <c r="AF189" s="103">
        <v>0</v>
      </c>
      <c r="AG189" s="104">
        <v>0</v>
      </c>
      <c r="AH189" s="105">
        <f t="shared" si="19"/>
        <v>0</v>
      </c>
    </row>
    <row r="190" spans="1:34" hidden="1" x14ac:dyDescent="0.25">
      <c r="A190" s="106" t="s">
        <v>65</v>
      </c>
      <c r="B190" s="106" t="s">
        <v>65</v>
      </c>
      <c r="C190" s="106" t="s">
        <v>5</v>
      </c>
      <c r="D190" s="106" t="s">
        <v>295</v>
      </c>
      <c r="E190" s="106" t="s">
        <v>301</v>
      </c>
      <c r="F190" s="137">
        <v>200000066646</v>
      </c>
      <c r="G190" s="106" t="s">
        <v>297</v>
      </c>
      <c r="H190" s="106"/>
      <c r="I190" s="106"/>
      <c r="J190" s="106"/>
      <c r="K190" s="91">
        <v>42004</v>
      </c>
      <c r="L190" s="92"/>
      <c r="M190" s="93"/>
      <c r="N190" s="94"/>
      <c r="O190" s="106" t="s">
        <v>298</v>
      </c>
      <c r="P190" s="106"/>
      <c r="Q190" s="115">
        <v>42825</v>
      </c>
      <c r="R190" s="115"/>
      <c r="S190" s="114"/>
      <c r="T190" s="114"/>
      <c r="U190" s="128"/>
      <c r="V190" s="97">
        <f t="shared" si="17"/>
        <v>0</v>
      </c>
      <c r="W190" s="129"/>
      <c r="X190" s="130"/>
      <c r="Y190" s="130"/>
      <c r="Z190" s="130"/>
      <c r="AA190" s="116"/>
      <c r="AB190" s="101">
        <v>0</v>
      </c>
      <c r="AC190" s="102">
        <f t="shared" si="18"/>
        <v>0</v>
      </c>
      <c r="AD190" s="103">
        <v>0</v>
      </c>
      <c r="AE190" s="103">
        <v>0</v>
      </c>
      <c r="AF190" s="103">
        <v>0</v>
      </c>
      <c r="AG190" s="104">
        <v>0</v>
      </c>
      <c r="AH190" s="105">
        <f t="shared" si="19"/>
        <v>0</v>
      </c>
    </row>
    <row r="191" spans="1:34" x14ac:dyDescent="0.25">
      <c r="A191" s="106" t="s">
        <v>64</v>
      </c>
      <c r="B191" s="106" t="s">
        <v>65</v>
      </c>
      <c r="C191" s="106" t="s">
        <v>66</v>
      </c>
      <c r="D191" s="109" t="s">
        <v>73</v>
      </c>
      <c r="E191" s="107" t="s">
        <v>302</v>
      </c>
      <c r="F191" s="108">
        <v>70002138</v>
      </c>
      <c r="G191" s="109" t="s">
        <v>93</v>
      </c>
      <c r="H191" s="88">
        <f>VLOOKUP(E191,'[1]2013 Sizes'!$A$2:$L$35,10,FALSE)</f>
        <v>123.74</v>
      </c>
      <c r="I191" s="88">
        <f>ROUNDUP(H191/$U$1,0)</f>
        <v>9</v>
      </c>
      <c r="J191" s="88">
        <f>ROUNDUP(H191/$K$1,0)*1.25</f>
        <v>48.75</v>
      </c>
      <c r="K191" s="110">
        <v>42004</v>
      </c>
      <c r="L191" s="111">
        <v>18584.64</v>
      </c>
      <c r="M191" s="112">
        <v>1</v>
      </c>
      <c r="N191" s="94">
        <f>(L191/M191)*0.8*12</f>
        <v>178412.54399999999</v>
      </c>
      <c r="O191" s="106" t="s">
        <v>70</v>
      </c>
      <c r="P191" s="109" t="s">
        <v>75</v>
      </c>
      <c r="Q191" s="115">
        <v>42825</v>
      </c>
      <c r="R191" s="115" t="s">
        <v>3</v>
      </c>
      <c r="S191" s="114">
        <v>42</v>
      </c>
      <c r="T191" s="114">
        <v>1</v>
      </c>
      <c r="U191" s="153">
        <v>1</v>
      </c>
      <c r="V191" s="97">
        <f t="shared" si="17"/>
        <v>14867.712</v>
      </c>
      <c r="W191" s="154">
        <f>$E$1</f>
        <v>42021</v>
      </c>
      <c r="X191" s="90">
        <v>0</v>
      </c>
      <c r="Y191" s="100">
        <f>(MAX($X$4:$X$324)*7)+W191</f>
        <v>42105</v>
      </c>
      <c r="Z191" s="100">
        <f>(((I191*7))-7)+Y191</f>
        <v>42161</v>
      </c>
      <c r="AA191" s="100">
        <f>Z191+30</f>
        <v>42191</v>
      </c>
      <c r="AB191" s="101">
        <f>ROUNDUP((AA191-$C$1)/30,0)</f>
        <v>7</v>
      </c>
      <c r="AC191" s="102">
        <f t="shared" si="18"/>
        <v>104073.984</v>
      </c>
      <c r="AD191" s="103">
        <v>0</v>
      </c>
      <c r="AE191" s="103">
        <v>0</v>
      </c>
      <c r="AF191" s="103">
        <v>0</v>
      </c>
      <c r="AG191" s="104">
        <v>0</v>
      </c>
      <c r="AH191" s="105">
        <f t="shared" si="19"/>
        <v>104073.984</v>
      </c>
    </row>
    <row r="192" spans="1:34" x14ac:dyDescent="0.25">
      <c r="A192" s="106" t="s">
        <v>64</v>
      </c>
      <c r="B192" s="106" t="s">
        <v>65</v>
      </c>
      <c r="C192" s="106" t="s">
        <v>66</v>
      </c>
      <c r="D192" s="109" t="s">
        <v>73</v>
      </c>
      <c r="E192" s="107" t="s">
        <v>303</v>
      </c>
      <c r="F192" s="108">
        <v>70002139</v>
      </c>
      <c r="G192" s="109" t="s">
        <v>93</v>
      </c>
      <c r="H192" s="88">
        <f>VLOOKUP(E192,'[1]2013 Sizes'!$A$2:$L$35,10,FALSE)</f>
        <v>101.32</v>
      </c>
      <c r="I192" s="88">
        <f>I191</f>
        <v>9</v>
      </c>
      <c r="J192" s="88">
        <f>ROUNDUP(H192/$K$1,0)*1.25</f>
        <v>40</v>
      </c>
      <c r="K192" s="110">
        <v>42004</v>
      </c>
      <c r="L192" s="111"/>
      <c r="M192" s="112"/>
      <c r="N192" s="113"/>
      <c r="O192" s="106" t="s">
        <v>70</v>
      </c>
      <c r="P192" s="109" t="s">
        <v>75</v>
      </c>
      <c r="Q192" s="115">
        <v>42825</v>
      </c>
      <c r="R192" s="115" t="s">
        <v>3</v>
      </c>
      <c r="S192" s="114">
        <v>42</v>
      </c>
      <c r="T192" s="114">
        <v>2</v>
      </c>
      <c r="U192" s="153">
        <v>1</v>
      </c>
      <c r="V192" s="97">
        <f t="shared" si="17"/>
        <v>0</v>
      </c>
      <c r="W192" s="154">
        <f>$E$1</f>
        <v>42021</v>
      </c>
      <c r="X192" s="90">
        <f>X191</f>
        <v>0</v>
      </c>
      <c r="Y192" s="100">
        <f>(MAX($X$4:$X$324)*7)+W192</f>
        <v>42105</v>
      </c>
      <c r="Z192" s="100">
        <f>(((I192*7))-7)+Y192</f>
        <v>42161</v>
      </c>
      <c r="AA192" s="100">
        <f>Z192+30</f>
        <v>42191</v>
      </c>
      <c r="AB192" s="101">
        <f>ROUNDUP((AA192-$C$1)/30,0)</f>
        <v>7</v>
      </c>
      <c r="AC192" s="102">
        <f t="shared" si="18"/>
        <v>0</v>
      </c>
      <c r="AD192" s="103">
        <v>0</v>
      </c>
      <c r="AE192" s="103">
        <v>0</v>
      </c>
      <c r="AF192" s="103">
        <v>0</v>
      </c>
      <c r="AG192" s="104">
        <v>0</v>
      </c>
      <c r="AH192" s="105">
        <f t="shared" si="19"/>
        <v>0</v>
      </c>
    </row>
    <row r="193" spans="1:34" x14ac:dyDescent="0.25">
      <c r="A193" s="88" t="s">
        <v>64</v>
      </c>
      <c r="B193" s="88" t="s">
        <v>64</v>
      </c>
      <c r="C193" s="88" t="s">
        <v>66</v>
      </c>
      <c r="D193" s="106" t="s">
        <v>304</v>
      </c>
      <c r="E193" s="88" t="s">
        <v>305</v>
      </c>
      <c r="F193" s="114">
        <v>700000304995</v>
      </c>
      <c r="G193" s="106" t="s">
        <v>93</v>
      </c>
      <c r="H193" s="106"/>
      <c r="I193" s="106"/>
      <c r="J193" s="106"/>
      <c r="K193" s="91">
        <v>42004</v>
      </c>
      <c r="L193" s="92">
        <v>7969.16</v>
      </c>
      <c r="M193" s="93">
        <v>1</v>
      </c>
      <c r="N193" s="94">
        <f>(L193/M193)*0.8*12</f>
        <v>76503.936000000002</v>
      </c>
      <c r="O193" s="106" t="s">
        <v>70</v>
      </c>
      <c r="P193" s="106" t="s">
        <v>71</v>
      </c>
      <c r="Q193" s="115">
        <v>42825</v>
      </c>
      <c r="R193" s="115" t="s">
        <v>3</v>
      </c>
      <c r="S193" s="114">
        <v>14</v>
      </c>
      <c r="T193" s="114">
        <v>1</v>
      </c>
      <c r="U193" s="153">
        <v>31</v>
      </c>
      <c r="V193" s="97">
        <f t="shared" si="17"/>
        <v>6375.3280000000004</v>
      </c>
      <c r="W193" s="154">
        <f>$E$1</f>
        <v>42021</v>
      </c>
      <c r="X193" s="155"/>
      <c r="Y193" s="155"/>
      <c r="Z193" s="155"/>
      <c r="AA193" s="116"/>
      <c r="AB193" s="101" t="e">
        <f>SUM(#REF!)/4</f>
        <v>#REF!</v>
      </c>
      <c r="AC193" s="102" t="e">
        <f t="shared" si="18"/>
        <v>#REF!</v>
      </c>
      <c r="AD193" s="103">
        <v>0</v>
      </c>
      <c r="AE193" s="103">
        <v>0</v>
      </c>
      <c r="AF193" s="103">
        <v>0</v>
      </c>
      <c r="AG193" s="104">
        <v>0</v>
      </c>
      <c r="AH193" s="105">
        <v>0</v>
      </c>
    </row>
    <row r="194" spans="1:34" x14ac:dyDescent="0.25">
      <c r="A194" s="88" t="s">
        <v>64</v>
      </c>
      <c r="B194" s="88" t="s">
        <v>64</v>
      </c>
      <c r="C194" s="88" t="s">
        <v>66</v>
      </c>
      <c r="D194" s="106" t="s">
        <v>304</v>
      </c>
      <c r="E194" s="88" t="s">
        <v>306</v>
      </c>
      <c r="F194" s="114">
        <v>700000305004</v>
      </c>
      <c r="G194" s="106" t="s">
        <v>93</v>
      </c>
      <c r="H194" s="106"/>
      <c r="I194" s="106"/>
      <c r="J194" s="106"/>
      <c r="K194" s="91">
        <v>42004</v>
      </c>
      <c r="L194" s="92"/>
      <c r="M194" s="93"/>
      <c r="N194" s="94"/>
      <c r="O194" s="106" t="s">
        <v>70</v>
      </c>
      <c r="P194" s="106" t="s">
        <v>71</v>
      </c>
      <c r="Q194" s="115">
        <v>42825</v>
      </c>
      <c r="R194" s="115" t="s">
        <v>3</v>
      </c>
      <c r="S194" s="114">
        <v>14</v>
      </c>
      <c r="T194" s="114">
        <v>2</v>
      </c>
      <c r="U194" s="153">
        <v>31</v>
      </c>
      <c r="V194" s="97">
        <f t="shared" si="17"/>
        <v>0</v>
      </c>
      <c r="W194" s="154">
        <f>$E$1</f>
        <v>42021</v>
      </c>
      <c r="X194" s="155"/>
      <c r="Y194" s="155"/>
      <c r="Z194" s="155"/>
      <c r="AA194" s="116"/>
      <c r="AB194" s="101" t="e">
        <f>SUM(#REF!)/4</f>
        <v>#REF!</v>
      </c>
      <c r="AC194" s="102" t="e">
        <f t="shared" si="18"/>
        <v>#REF!</v>
      </c>
      <c r="AD194" s="103">
        <v>0</v>
      </c>
      <c r="AE194" s="103">
        <v>0</v>
      </c>
      <c r="AF194" s="103">
        <v>0</v>
      </c>
      <c r="AG194" s="104">
        <v>0</v>
      </c>
      <c r="AH194" s="105">
        <v>0</v>
      </c>
    </row>
    <row r="195" spans="1:34" hidden="1" x14ac:dyDescent="0.25">
      <c r="A195" s="88" t="s">
        <v>65</v>
      </c>
      <c r="B195" s="88" t="s">
        <v>65</v>
      </c>
      <c r="C195" s="88" t="s">
        <v>66</v>
      </c>
      <c r="D195" s="88" t="s">
        <v>304</v>
      </c>
      <c r="E195" s="88" t="s">
        <v>307</v>
      </c>
      <c r="F195" s="90">
        <v>700000516940</v>
      </c>
      <c r="G195" s="88" t="s">
        <v>69</v>
      </c>
      <c r="H195" s="88"/>
      <c r="I195" s="88"/>
      <c r="J195" s="88"/>
      <c r="K195" s="91">
        <v>42034</v>
      </c>
      <c r="L195" s="92">
        <v>4431.42</v>
      </c>
      <c r="M195" s="93">
        <v>1</v>
      </c>
      <c r="N195" s="94">
        <f>(L195/M195)*0.8*11</f>
        <v>38996.496000000006</v>
      </c>
      <c r="O195" s="88" t="s">
        <v>70</v>
      </c>
      <c r="P195" s="88" t="s">
        <v>71</v>
      </c>
      <c r="Q195" s="95">
        <v>42825</v>
      </c>
      <c r="R195" s="95"/>
      <c r="S195" s="90"/>
      <c r="T195" s="90"/>
      <c r="U195" s="157"/>
      <c r="V195" s="97">
        <f t="shared" si="17"/>
        <v>3249.7080000000005</v>
      </c>
      <c r="W195" s="129"/>
      <c r="X195" s="130"/>
      <c r="Y195" s="130"/>
      <c r="Z195" s="130"/>
      <c r="AA195" s="116"/>
      <c r="AB195" s="101">
        <v>0</v>
      </c>
      <c r="AC195" s="102">
        <f t="shared" si="18"/>
        <v>0</v>
      </c>
      <c r="AD195" s="103">
        <v>0</v>
      </c>
      <c r="AE195" s="103">
        <v>0</v>
      </c>
      <c r="AF195" s="103">
        <v>0</v>
      </c>
      <c r="AG195" s="104">
        <v>0</v>
      </c>
      <c r="AH195" s="105">
        <f t="shared" ref="AH195:AH202" si="20">SUM(AC195:AG195)</f>
        <v>0</v>
      </c>
    </row>
    <row r="196" spans="1:34" hidden="1" x14ac:dyDescent="0.25">
      <c r="A196" s="88" t="s">
        <v>65</v>
      </c>
      <c r="B196" s="88" t="s">
        <v>65</v>
      </c>
      <c r="C196" s="88" t="s">
        <v>66</v>
      </c>
      <c r="D196" s="88" t="s">
        <v>304</v>
      </c>
      <c r="E196" s="88" t="s">
        <v>308</v>
      </c>
      <c r="F196" s="90">
        <v>700000516952</v>
      </c>
      <c r="G196" s="88" t="s">
        <v>69</v>
      </c>
      <c r="H196" s="88"/>
      <c r="I196" s="88"/>
      <c r="J196" s="88"/>
      <c r="K196" s="91">
        <v>42034</v>
      </c>
      <c r="L196" s="92"/>
      <c r="M196" s="93"/>
      <c r="N196" s="94"/>
      <c r="O196" s="88" t="s">
        <v>70</v>
      </c>
      <c r="P196" s="88" t="s">
        <v>71</v>
      </c>
      <c r="Q196" s="95">
        <v>42825</v>
      </c>
      <c r="R196" s="95"/>
      <c r="S196" s="90"/>
      <c r="T196" s="90"/>
      <c r="U196" s="157"/>
      <c r="V196" s="97">
        <f t="shared" ref="V196:V259" si="21">IF(N196&gt;0,N196/12,0)</f>
        <v>0</v>
      </c>
      <c r="W196" s="129"/>
      <c r="X196" s="130"/>
      <c r="Y196" s="130"/>
      <c r="Z196" s="130"/>
      <c r="AA196" s="116"/>
      <c r="AB196" s="101">
        <v>0</v>
      </c>
      <c r="AC196" s="102">
        <f t="shared" ref="AC196:AC259" si="22">V196*AB196</f>
        <v>0</v>
      </c>
      <c r="AD196" s="103">
        <v>0</v>
      </c>
      <c r="AE196" s="103">
        <v>0</v>
      </c>
      <c r="AF196" s="103">
        <v>0</v>
      </c>
      <c r="AG196" s="104">
        <v>0</v>
      </c>
      <c r="AH196" s="105">
        <f t="shared" si="20"/>
        <v>0</v>
      </c>
    </row>
    <row r="197" spans="1:34" hidden="1" x14ac:dyDescent="0.25">
      <c r="A197" s="125" t="s">
        <v>65</v>
      </c>
      <c r="B197" s="125" t="s">
        <v>65</v>
      </c>
      <c r="C197" s="125" t="s">
        <v>66</v>
      </c>
      <c r="D197" s="125" t="s">
        <v>304</v>
      </c>
      <c r="E197" s="125" t="s">
        <v>309</v>
      </c>
      <c r="F197" s="171">
        <v>940001037092</v>
      </c>
      <c r="G197" s="125" t="s">
        <v>179</v>
      </c>
      <c r="H197" s="125"/>
      <c r="I197" s="125"/>
      <c r="J197" s="125"/>
      <c r="K197" s="91">
        <v>42124</v>
      </c>
      <c r="L197" s="92">
        <v>9883.9599999999991</v>
      </c>
      <c r="M197" s="93">
        <v>1</v>
      </c>
      <c r="N197" s="94">
        <f>(L197/M197)*0.8*8</f>
        <v>63257.343999999997</v>
      </c>
      <c r="O197" s="125" t="s">
        <v>70</v>
      </c>
      <c r="P197" s="106" t="s">
        <v>71</v>
      </c>
      <c r="Q197" s="115">
        <v>43465</v>
      </c>
      <c r="R197" s="115"/>
      <c r="S197" s="114"/>
      <c r="T197" s="114"/>
      <c r="U197" s="128"/>
      <c r="V197" s="97">
        <f t="shared" si="21"/>
        <v>5271.4453333333331</v>
      </c>
      <c r="W197" s="129"/>
      <c r="X197" s="130"/>
      <c r="Y197" s="130"/>
      <c r="Z197" s="130"/>
      <c r="AA197" s="116"/>
      <c r="AB197" s="101">
        <v>0</v>
      </c>
      <c r="AC197" s="102">
        <f t="shared" si="22"/>
        <v>0</v>
      </c>
      <c r="AD197" s="103">
        <v>0</v>
      </c>
      <c r="AE197" s="103">
        <v>0</v>
      </c>
      <c r="AF197" s="103">
        <v>0</v>
      </c>
      <c r="AG197" s="104">
        <v>0</v>
      </c>
      <c r="AH197" s="105">
        <f t="shared" si="20"/>
        <v>0</v>
      </c>
    </row>
    <row r="198" spans="1:34" hidden="1" x14ac:dyDescent="0.25">
      <c r="A198" s="125" t="s">
        <v>65</v>
      </c>
      <c r="B198" s="125" t="s">
        <v>65</v>
      </c>
      <c r="C198" s="125" t="s">
        <v>66</v>
      </c>
      <c r="D198" s="125" t="s">
        <v>304</v>
      </c>
      <c r="E198" s="125" t="s">
        <v>310</v>
      </c>
      <c r="F198" s="127">
        <v>700000633736</v>
      </c>
      <c r="G198" s="125" t="s">
        <v>179</v>
      </c>
      <c r="H198" s="125"/>
      <c r="I198" s="125"/>
      <c r="J198" s="125"/>
      <c r="K198" s="91">
        <v>42124</v>
      </c>
      <c r="L198" s="92"/>
      <c r="M198" s="93"/>
      <c r="N198" s="94"/>
      <c r="O198" s="125" t="s">
        <v>70</v>
      </c>
      <c r="P198" s="106" t="s">
        <v>71</v>
      </c>
      <c r="Q198" s="115">
        <v>43465</v>
      </c>
      <c r="R198" s="115"/>
      <c r="S198" s="114"/>
      <c r="T198" s="114"/>
      <c r="U198" s="128"/>
      <c r="V198" s="97">
        <f t="shared" si="21"/>
        <v>0</v>
      </c>
      <c r="W198" s="129"/>
      <c r="X198" s="130"/>
      <c r="Y198" s="130"/>
      <c r="Z198" s="130"/>
      <c r="AA198" s="116"/>
      <c r="AB198" s="101">
        <v>0</v>
      </c>
      <c r="AC198" s="102">
        <f t="shared" si="22"/>
        <v>0</v>
      </c>
      <c r="AD198" s="103">
        <v>0</v>
      </c>
      <c r="AE198" s="103">
        <v>0</v>
      </c>
      <c r="AF198" s="103">
        <v>0</v>
      </c>
      <c r="AG198" s="104">
        <v>0</v>
      </c>
      <c r="AH198" s="105">
        <f t="shared" si="20"/>
        <v>0</v>
      </c>
    </row>
    <row r="199" spans="1:34" hidden="1" x14ac:dyDescent="0.25">
      <c r="A199" s="125" t="s">
        <v>65</v>
      </c>
      <c r="B199" s="125" t="s">
        <v>65</v>
      </c>
      <c r="C199" s="125" t="s">
        <v>66</v>
      </c>
      <c r="D199" s="125" t="s">
        <v>304</v>
      </c>
      <c r="E199" s="125" t="s">
        <v>311</v>
      </c>
      <c r="F199" s="127">
        <v>700000639364</v>
      </c>
      <c r="G199" s="125" t="s">
        <v>179</v>
      </c>
      <c r="H199" s="125"/>
      <c r="I199" s="125"/>
      <c r="J199" s="125"/>
      <c r="K199" s="91">
        <v>42124</v>
      </c>
      <c r="L199" s="92">
        <v>11397.88</v>
      </c>
      <c r="M199" s="93">
        <v>1</v>
      </c>
      <c r="N199" s="94">
        <f>(L199/M199)*0.8*8</f>
        <v>72946.432000000001</v>
      </c>
      <c r="O199" s="125" t="s">
        <v>70</v>
      </c>
      <c r="P199" s="106" t="s">
        <v>71</v>
      </c>
      <c r="Q199" s="115">
        <v>43465</v>
      </c>
      <c r="R199" s="115"/>
      <c r="S199" s="114"/>
      <c r="T199" s="114"/>
      <c r="U199" s="128"/>
      <c r="V199" s="97">
        <f t="shared" si="21"/>
        <v>6078.8693333333331</v>
      </c>
      <c r="W199" s="129"/>
      <c r="X199" s="130"/>
      <c r="Y199" s="130"/>
      <c r="Z199" s="130"/>
      <c r="AA199" s="116"/>
      <c r="AB199" s="101">
        <v>0</v>
      </c>
      <c r="AC199" s="102">
        <f t="shared" si="22"/>
        <v>0</v>
      </c>
      <c r="AD199" s="103">
        <v>0</v>
      </c>
      <c r="AE199" s="103">
        <v>0</v>
      </c>
      <c r="AF199" s="103">
        <v>0</v>
      </c>
      <c r="AG199" s="104">
        <v>0</v>
      </c>
      <c r="AH199" s="105">
        <f t="shared" si="20"/>
        <v>0</v>
      </c>
    </row>
    <row r="200" spans="1:34" hidden="1" x14ac:dyDescent="0.25">
      <c r="A200" s="125" t="s">
        <v>65</v>
      </c>
      <c r="B200" s="125" t="s">
        <v>65</v>
      </c>
      <c r="C200" s="125" t="s">
        <v>66</v>
      </c>
      <c r="D200" s="125" t="s">
        <v>304</v>
      </c>
      <c r="E200" s="125" t="s">
        <v>312</v>
      </c>
      <c r="F200" s="127">
        <v>700000639376</v>
      </c>
      <c r="G200" s="125" t="s">
        <v>179</v>
      </c>
      <c r="H200" s="125"/>
      <c r="I200" s="125"/>
      <c r="J200" s="125"/>
      <c r="K200" s="91">
        <v>42124</v>
      </c>
      <c r="L200" s="92"/>
      <c r="M200" s="93"/>
      <c r="N200" s="94"/>
      <c r="O200" s="125" t="s">
        <v>70</v>
      </c>
      <c r="P200" s="106" t="s">
        <v>71</v>
      </c>
      <c r="Q200" s="115">
        <v>43465</v>
      </c>
      <c r="R200" s="115"/>
      <c r="S200" s="114"/>
      <c r="T200" s="114"/>
      <c r="U200" s="128"/>
      <c r="V200" s="97">
        <f t="shared" si="21"/>
        <v>0</v>
      </c>
      <c r="W200" s="129"/>
      <c r="X200" s="130"/>
      <c r="Y200" s="130"/>
      <c r="Z200" s="130"/>
      <c r="AA200" s="116"/>
      <c r="AB200" s="101">
        <v>0</v>
      </c>
      <c r="AC200" s="102">
        <f t="shared" si="22"/>
        <v>0</v>
      </c>
      <c r="AD200" s="103">
        <v>0</v>
      </c>
      <c r="AE200" s="103">
        <v>0</v>
      </c>
      <c r="AF200" s="103">
        <v>0</v>
      </c>
      <c r="AG200" s="104">
        <v>0</v>
      </c>
      <c r="AH200" s="105">
        <f t="shared" si="20"/>
        <v>0</v>
      </c>
    </row>
    <row r="201" spans="1:34" hidden="1" x14ac:dyDescent="0.25">
      <c r="A201" s="88" t="s">
        <v>64</v>
      </c>
      <c r="B201" s="88" t="s">
        <v>65</v>
      </c>
      <c r="C201" s="88" t="s">
        <v>66</v>
      </c>
      <c r="D201" s="106" t="s">
        <v>218</v>
      </c>
      <c r="E201" s="88" t="s">
        <v>313</v>
      </c>
      <c r="F201" s="108">
        <v>700000270560</v>
      </c>
      <c r="G201" s="109" t="s">
        <v>69</v>
      </c>
      <c r="H201" s="172">
        <f>VLOOKUP(E201,'[1]2014 Sizes'!$B$2:$R$15,3,FALSE)</f>
        <v>0.87295788522363282</v>
      </c>
      <c r="I201" s="88">
        <f>ROUNDUP(H201/$U$1,0)</f>
        <v>1</v>
      </c>
      <c r="J201" s="88"/>
      <c r="K201" s="91">
        <v>42004</v>
      </c>
      <c r="L201" s="92">
        <v>3476.88</v>
      </c>
      <c r="M201" s="93">
        <v>1</v>
      </c>
      <c r="N201" s="94">
        <f>(L201/M201)*0.8*12</f>
        <v>33378.048000000003</v>
      </c>
      <c r="O201" s="106" t="s">
        <v>70</v>
      </c>
      <c r="P201" s="106" t="s">
        <v>75</v>
      </c>
      <c r="Q201" s="95">
        <v>42825</v>
      </c>
      <c r="R201" s="95" t="s">
        <v>4</v>
      </c>
      <c r="S201" s="90">
        <v>43</v>
      </c>
      <c r="T201" s="90">
        <v>1</v>
      </c>
      <c r="U201" s="153">
        <v>70</v>
      </c>
      <c r="V201" s="97">
        <f t="shared" si="21"/>
        <v>2781.5040000000004</v>
      </c>
      <c r="W201" s="154">
        <f>$E$1</f>
        <v>42021</v>
      </c>
      <c r="X201" s="99">
        <v>2</v>
      </c>
      <c r="Y201" s="100">
        <f>((X201*7)-7)+W201</f>
        <v>42028</v>
      </c>
      <c r="Z201" s="100">
        <f>(((I201*7))-7)+Y201</f>
        <v>42028</v>
      </c>
      <c r="AA201" s="100">
        <f>Z201+30</f>
        <v>42058</v>
      </c>
      <c r="AB201" s="101">
        <f>ROUNDUP((AA201-$C$1)/30,0)</f>
        <v>2</v>
      </c>
      <c r="AC201" s="102">
        <f t="shared" si="22"/>
        <v>5563.0080000000007</v>
      </c>
      <c r="AD201" s="103">
        <v>0</v>
      </c>
      <c r="AE201" s="103">
        <v>0</v>
      </c>
      <c r="AF201" s="103">
        <v>0</v>
      </c>
      <c r="AG201" s="104">
        <v>0</v>
      </c>
      <c r="AH201" s="105">
        <f t="shared" si="20"/>
        <v>5563.0080000000007</v>
      </c>
    </row>
    <row r="202" spans="1:34" hidden="1" x14ac:dyDescent="0.25">
      <c r="A202" s="88" t="s">
        <v>64</v>
      </c>
      <c r="B202" s="88" t="s">
        <v>65</v>
      </c>
      <c r="C202" s="88" t="s">
        <v>66</v>
      </c>
      <c r="D202" s="106" t="s">
        <v>218</v>
      </c>
      <c r="E202" s="88" t="s">
        <v>314</v>
      </c>
      <c r="F202" s="108">
        <v>700000270572</v>
      </c>
      <c r="G202" s="109" t="s">
        <v>69</v>
      </c>
      <c r="H202" s="172">
        <f>VLOOKUP(E202,'[1]2014 Sizes'!$B$2:$R$15,3,FALSE)</f>
        <v>3.0086469462685548</v>
      </c>
      <c r="I202" s="88">
        <f>ROUNDUP(H202/$U$1,0)</f>
        <v>1</v>
      </c>
      <c r="J202" s="88"/>
      <c r="K202" s="91">
        <v>42004</v>
      </c>
      <c r="L202" s="92"/>
      <c r="M202" s="93"/>
      <c r="N202" s="94"/>
      <c r="O202" s="106" t="s">
        <v>70</v>
      </c>
      <c r="P202" s="106" t="s">
        <v>75</v>
      </c>
      <c r="Q202" s="95">
        <v>42825</v>
      </c>
      <c r="R202" s="95" t="s">
        <v>4</v>
      </c>
      <c r="S202" s="90">
        <v>43</v>
      </c>
      <c r="T202" s="90">
        <v>2</v>
      </c>
      <c r="U202" s="153">
        <v>70</v>
      </c>
      <c r="V202" s="97">
        <f t="shared" si="21"/>
        <v>0</v>
      </c>
      <c r="W202" s="154">
        <f>$E$1</f>
        <v>42021</v>
      </c>
      <c r="X202" s="99">
        <f>X201</f>
        <v>2</v>
      </c>
      <c r="Y202" s="100">
        <f>((X202*7)-7)+W202</f>
        <v>42028</v>
      </c>
      <c r="Z202" s="100">
        <f>(((I202*7))-7)+Y202</f>
        <v>42028</v>
      </c>
      <c r="AA202" s="100">
        <f>Z202+30</f>
        <v>42058</v>
      </c>
      <c r="AB202" s="101">
        <f>ROUNDUP((AA202-$C$1)/30,0)</f>
        <v>2</v>
      </c>
      <c r="AC202" s="102">
        <f t="shared" si="22"/>
        <v>0</v>
      </c>
      <c r="AD202" s="103">
        <v>0</v>
      </c>
      <c r="AE202" s="103">
        <v>0</v>
      </c>
      <c r="AF202" s="103">
        <v>0</v>
      </c>
      <c r="AG202" s="104">
        <v>0</v>
      </c>
      <c r="AH202" s="105">
        <f t="shared" si="20"/>
        <v>0</v>
      </c>
    </row>
    <row r="203" spans="1:34" x14ac:dyDescent="0.25">
      <c r="A203" s="88" t="s">
        <v>64</v>
      </c>
      <c r="B203" s="88" t="s">
        <v>64</v>
      </c>
      <c r="C203" s="88" t="s">
        <v>66</v>
      </c>
      <c r="D203" s="106" t="s">
        <v>315</v>
      </c>
      <c r="E203" s="88" t="s">
        <v>316</v>
      </c>
      <c r="F203" s="114">
        <v>700000278809</v>
      </c>
      <c r="G203" s="106" t="s">
        <v>93</v>
      </c>
      <c r="H203" s="106"/>
      <c r="I203" s="106"/>
      <c r="J203" s="106"/>
      <c r="K203" s="91">
        <v>42004</v>
      </c>
      <c r="L203" s="92">
        <v>9931.18</v>
      </c>
      <c r="M203" s="93">
        <v>1</v>
      </c>
      <c r="N203" s="94">
        <f>(L203/M203)*0.8*12</f>
        <v>95339.328000000009</v>
      </c>
      <c r="O203" s="106" t="s">
        <v>70</v>
      </c>
      <c r="P203" s="106" t="s">
        <v>317</v>
      </c>
      <c r="Q203" s="115">
        <v>42825</v>
      </c>
      <c r="R203" s="115" t="s">
        <v>3</v>
      </c>
      <c r="S203" s="114">
        <v>15</v>
      </c>
      <c r="T203" s="114">
        <v>1</v>
      </c>
      <c r="U203" s="153">
        <v>22</v>
      </c>
      <c r="V203" s="97">
        <f t="shared" si="21"/>
        <v>7944.9440000000004</v>
      </c>
      <c r="W203" s="154">
        <f>$E$1</f>
        <v>42021</v>
      </c>
      <c r="X203" s="99">
        <v>1</v>
      </c>
      <c r="Y203" s="99"/>
      <c r="Z203" s="99"/>
      <c r="AA203" s="100">
        <f>((X203*7)-7)+W203</f>
        <v>42021</v>
      </c>
      <c r="AB203" s="101" t="e">
        <f>SUM(#REF!)/4</f>
        <v>#REF!</v>
      </c>
      <c r="AC203" s="102" t="e">
        <f t="shared" si="22"/>
        <v>#REF!</v>
      </c>
      <c r="AD203" s="103">
        <v>0</v>
      </c>
      <c r="AE203" s="103">
        <v>0</v>
      </c>
      <c r="AF203" s="103">
        <v>0</v>
      </c>
      <c r="AG203" s="104">
        <v>0</v>
      </c>
      <c r="AH203" s="105">
        <v>0</v>
      </c>
    </row>
    <row r="204" spans="1:34" x14ac:dyDescent="0.25">
      <c r="A204" s="88" t="s">
        <v>64</v>
      </c>
      <c r="B204" s="88" t="s">
        <v>64</v>
      </c>
      <c r="C204" s="88" t="s">
        <v>66</v>
      </c>
      <c r="D204" s="106" t="s">
        <v>315</v>
      </c>
      <c r="E204" s="88" t="s">
        <v>318</v>
      </c>
      <c r="F204" s="114">
        <v>700000278811</v>
      </c>
      <c r="G204" s="106" t="s">
        <v>93</v>
      </c>
      <c r="H204" s="106"/>
      <c r="I204" s="106"/>
      <c r="J204" s="106"/>
      <c r="K204" s="91">
        <v>42004</v>
      </c>
      <c r="L204" s="92"/>
      <c r="M204" s="93"/>
      <c r="N204" s="94"/>
      <c r="O204" s="106" t="s">
        <v>70</v>
      </c>
      <c r="P204" s="106" t="s">
        <v>317</v>
      </c>
      <c r="Q204" s="115">
        <v>42825</v>
      </c>
      <c r="R204" s="115" t="s">
        <v>3</v>
      </c>
      <c r="S204" s="114">
        <v>15</v>
      </c>
      <c r="T204" s="114">
        <v>2</v>
      </c>
      <c r="U204" s="153">
        <v>22</v>
      </c>
      <c r="V204" s="97">
        <f t="shared" si="21"/>
        <v>0</v>
      </c>
      <c r="W204" s="154">
        <f>$E$1</f>
        <v>42021</v>
      </c>
      <c r="X204" s="99">
        <f>X203</f>
        <v>1</v>
      </c>
      <c r="Y204" s="99"/>
      <c r="Z204" s="99"/>
      <c r="AA204" s="100">
        <f>((X204*7)-7)+W204</f>
        <v>42021</v>
      </c>
      <c r="AB204" s="101" t="e">
        <f>SUM(#REF!)/4</f>
        <v>#REF!</v>
      </c>
      <c r="AC204" s="102" t="e">
        <f t="shared" si="22"/>
        <v>#REF!</v>
      </c>
      <c r="AD204" s="103">
        <v>0</v>
      </c>
      <c r="AE204" s="103">
        <v>0</v>
      </c>
      <c r="AF204" s="103">
        <v>0</v>
      </c>
      <c r="AG204" s="104">
        <v>0</v>
      </c>
      <c r="AH204" s="105">
        <v>0</v>
      </c>
    </row>
    <row r="205" spans="1:34" hidden="1" x14ac:dyDescent="0.25">
      <c r="A205" s="173" t="s">
        <v>65</v>
      </c>
      <c r="B205" s="173" t="s">
        <v>65</v>
      </c>
      <c r="C205" s="173" t="s">
        <v>66</v>
      </c>
      <c r="D205" s="133" t="s">
        <v>315</v>
      </c>
      <c r="E205" s="133" t="s">
        <v>319</v>
      </c>
      <c r="F205" s="134">
        <v>3087450</v>
      </c>
      <c r="G205" s="133" t="s">
        <v>159</v>
      </c>
      <c r="H205" s="133"/>
      <c r="I205" s="133"/>
      <c r="J205" s="133"/>
      <c r="K205" s="135">
        <v>41943</v>
      </c>
      <c r="L205" s="92">
        <v>4122.5200000000004</v>
      </c>
      <c r="M205" s="93">
        <v>1</v>
      </c>
      <c r="N205" s="94">
        <f>((L205/M205)*0.8*12)</f>
        <v>39576.19200000001</v>
      </c>
      <c r="O205" s="88" t="s">
        <v>70</v>
      </c>
      <c r="P205" s="133" t="s">
        <v>317</v>
      </c>
      <c r="Q205" s="133"/>
      <c r="R205" s="133"/>
      <c r="S205" s="137"/>
      <c r="T205" s="137"/>
      <c r="U205" s="156"/>
      <c r="V205" s="97">
        <f t="shared" si="21"/>
        <v>3298.016000000001</v>
      </c>
      <c r="W205" s="129"/>
      <c r="X205" s="99">
        <v>1</v>
      </c>
      <c r="Y205" s="99"/>
      <c r="Z205" s="99"/>
      <c r="AA205" s="100">
        <f>((X205*7)-7)+W205</f>
        <v>0</v>
      </c>
      <c r="AB205" s="101">
        <v>0</v>
      </c>
      <c r="AC205" s="102">
        <f t="shared" si="22"/>
        <v>0</v>
      </c>
      <c r="AD205" s="103">
        <v>0</v>
      </c>
      <c r="AE205" s="103">
        <v>0</v>
      </c>
      <c r="AF205" s="103">
        <v>0</v>
      </c>
      <c r="AG205" s="104">
        <v>0</v>
      </c>
      <c r="AH205" s="105">
        <f t="shared" ref="AH205:AH226" si="23">SUM(AC205:AG205)</f>
        <v>0</v>
      </c>
    </row>
    <row r="206" spans="1:34" hidden="1" x14ac:dyDescent="0.25">
      <c r="A206" s="173" t="s">
        <v>65</v>
      </c>
      <c r="B206" s="173" t="s">
        <v>65</v>
      </c>
      <c r="C206" s="173" t="s">
        <v>66</v>
      </c>
      <c r="D206" s="133" t="s">
        <v>315</v>
      </c>
      <c r="E206" s="133" t="s">
        <v>320</v>
      </c>
      <c r="F206" s="134">
        <v>3087451</v>
      </c>
      <c r="G206" s="133" t="s">
        <v>159</v>
      </c>
      <c r="H206" s="133"/>
      <c r="I206" s="133"/>
      <c r="J206" s="133"/>
      <c r="K206" s="135">
        <v>41943</v>
      </c>
      <c r="L206" s="136"/>
      <c r="M206" s="136"/>
      <c r="N206" s="136"/>
      <c r="O206" s="88" t="s">
        <v>70</v>
      </c>
      <c r="P206" s="133" t="s">
        <v>317</v>
      </c>
      <c r="Q206" s="133"/>
      <c r="R206" s="133"/>
      <c r="S206" s="137"/>
      <c r="T206" s="137"/>
      <c r="U206" s="156"/>
      <c r="V206" s="97">
        <f t="shared" si="21"/>
        <v>0</v>
      </c>
      <c r="W206" s="129"/>
      <c r="X206" s="99">
        <f>X205</f>
        <v>1</v>
      </c>
      <c r="Y206" s="99"/>
      <c r="Z206" s="99"/>
      <c r="AA206" s="100">
        <f>((X206*7)-7)+W206</f>
        <v>0</v>
      </c>
      <c r="AB206" s="101">
        <v>0</v>
      </c>
      <c r="AC206" s="102">
        <f t="shared" si="22"/>
        <v>0</v>
      </c>
      <c r="AD206" s="103">
        <v>0</v>
      </c>
      <c r="AE206" s="103">
        <v>0</v>
      </c>
      <c r="AF206" s="103">
        <v>0</v>
      </c>
      <c r="AG206" s="104">
        <v>0</v>
      </c>
      <c r="AH206" s="105">
        <f t="shared" si="23"/>
        <v>0</v>
      </c>
    </row>
    <row r="207" spans="1:34" hidden="1" x14ac:dyDescent="0.25">
      <c r="A207" s="147" t="s">
        <v>65</v>
      </c>
      <c r="B207" s="147" t="s">
        <v>65</v>
      </c>
      <c r="C207" s="147" t="s">
        <v>66</v>
      </c>
      <c r="D207" s="106" t="s">
        <v>315</v>
      </c>
      <c r="E207" s="125" t="s">
        <v>321</v>
      </c>
      <c r="F207" s="127">
        <v>700000592035</v>
      </c>
      <c r="G207" s="125" t="s">
        <v>93</v>
      </c>
      <c r="H207" s="125"/>
      <c r="I207" s="125"/>
      <c r="J207" s="125"/>
      <c r="K207" s="91">
        <v>42124</v>
      </c>
      <c r="L207" s="92">
        <v>18353.419999999998</v>
      </c>
      <c r="M207" s="93">
        <v>1</v>
      </c>
      <c r="N207" s="94">
        <f>(L207/M207)*0.8*8</f>
        <v>117461.88799999999</v>
      </c>
      <c r="O207" s="125" t="s">
        <v>70</v>
      </c>
      <c r="P207" s="106" t="s">
        <v>317</v>
      </c>
      <c r="Q207" s="115">
        <v>42825</v>
      </c>
      <c r="R207" s="115"/>
      <c r="S207" s="114"/>
      <c r="T207" s="114"/>
      <c r="U207" s="128"/>
      <c r="V207" s="97">
        <f t="shared" si="21"/>
        <v>9788.4906666666666</v>
      </c>
      <c r="W207" s="129"/>
      <c r="X207" s="130"/>
      <c r="Y207" s="130"/>
      <c r="Z207" s="130"/>
      <c r="AA207" s="116"/>
      <c r="AB207" s="101">
        <v>0</v>
      </c>
      <c r="AC207" s="102">
        <f t="shared" si="22"/>
        <v>0</v>
      </c>
      <c r="AD207" s="103">
        <v>0</v>
      </c>
      <c r="AE207" s="103">
        <v>0</v>
      </c>
      <c r="AF207" s="103">
        <v>0</v>
      </c>
      <c r="AG207" s="104">
        <v>0</v>
      </c>
      <c r="AH207" s="105">
        <f t="shared" si="23"/>
        <v>0</v>
      </c>
    </row>
    <row r="208" spans="1:34" hidden="1" x14ac:dyDescent="0.25">
      <c r="A208" s="147" t="s">
        <v>65</v>
      </c>
      <c r="B208" s="147" t="s">
        <v>65</v>
      </c>
      <c r="C208" s="147" t="s">
        <v>66</v>
      </c>
      <c r="D208" s="106" t="s">
        <v>315</v>
      </c>
      <c r="E208" s="125" t="s">
        <v>322</v>
      </c>
      <c r="F208" s="127">
        <v>700000592047</v>
      </c>
      <c r="G208" s="125" t="s">
        <v>93</v>
      </c>
      <c r="H208" s="125"/>
      <c r="I208" s="125"/>
      <c r="J208" s="125"/>
      <c r="K208" s="91">
        <v>42124</v>
      </c>
      <c r="L208" s="92"/>
      <c r="M208" s="93"/>
      <c r="N208" s="94"/>
      <c r="O208" s="125" t="s">
        <v>70</v>
      </c>
      <c r="P208" s="106" t="s">
        <v>317</v>
      </c>
      <c r="Q208" s="115">
        <v>42825</v>
      </c>
      <c r="R208" s="115"/>
      <c r="S208" s="114"/>
      <c r="T208" s="114"/>
      <c r="U208" s="128"/>
      <c r="V208" s="97">
        <f t="shared" si="21"/>
        <v>0</v>
      </c>
      <c r="W208" s="129"/>
      <c r="X208" s="130"/>
      <c r="Y208" s="130"/>
      <c r="Z208" s="130"/>
      <c r="AA208" s="116"/>
      <c r="AB208" s="101">
        <v>0</v>
      </c>
      <c r="AC208" s="102">
        <f t="shared" si="22"/>
        <v>0</v>
      </c>
      <c r="AD208" s="103">
        <v>0</v>
      </c>
      <c r="AE208" s="103">
        <v>0</v>
      </c>
      <c r="AF208" s="103">
        <v>0</v>
      </c>
      <c r="AG208" s="104">
        <v>0</v>
      </c>
      <c r="AH208" s="105">
        <f t="shared" si="23"/>
        <v>0</v>
      </c>
    </row>
    <row r="209" spans="1:34" hidden="1" x14ac:dyDescent="0.25">
      <c r="A209" s="88" t="s">
        <v>64</v>
      </c>
      <c r="B209" s="88" t="s">
        <v>65</v>
      </c>
      <c r="C209" s="88" t="s">
        <v>66</v>
      </c>
      <c r="D209" s="106" t="s">
        <v>218</v>
      </c>
      <c r="E209" s="88" t="s">
        <v>323</v>
      </c>
      <c r="F209" s="108">
        <v>700000262915</v>
      </c>
      <c r="G209" s="109" t="s">
        <v>69</v>
      </c>
      <c r="H209" s="172">
        <f>VLOOKUP(E209,'[1]2014 Sizes'!$B$2:$R$15,3,FALSE)</f>
        <v>3.6997086220673827</v>
      </c>
      <c r="I209" s="88">
        <f>ROUNDUP(H209/$U$1,0)</f>
        <v>1</v>
      </c>
      <c r="J209" s="88"/>
      <c r="K209" s="91">
        <v>42004</v>
      </c>
      <c r="L209" s="92">
        <v>4222.3999999999996</v>
      </c>
      <c r="M209" s="93">
        <v>1</v>
      </c>
      <c r="N209" s="94">
        <f>(L209/M209)*0.8*12</f>
        <v>40535.040000000001</v>
      </c>
      <c r="O209" s="106" t="s">
        <v>70</v>
      </c>
      <c r="P209" s="106" t="s">
        <v>75</v>
      </c>
      <c r="Q209" s="95">
        <v>42825</v>
      </c>
      <c r="R209" s="95" t="s">
        <v>4</v>
      </c>
      <c r="S209" s="90">
        <v>44</v>
      </c>
      <c r="T209" s="90">
        <v>1</v>
      </c>
      <c r="U209" s="153">
        <v>66</v>
      </c>
      <c r="V209" s="97">
        <f t="shared" si="21"/>
        <v>3377.92</v>
      </c>
      <c r="W209" s="154">
        <f>$E$1</f>
        <v>42021</v>
      </c>
      <c r="X209" s="90">
        <v>1</v>
      </c>
      <c r="Y209" s="100">
        <f>((X209*7)-7)+W209</f>
        <v>42021</v>
      </c>
      <c r="Z209" s="100">
        <f>(((I209*7))-7)+Y209</f>
        <v>42021</v>
      </c>
      <c r="AA209" s="100">
        <f>Z209+30</f>
        <v>42051</v>
      </c>
      <c r="AB209" s="101">
        <f>ROUNDUP((AA209-$C$1)/30,0)</f>
        <v>2</v>
      </c>
      <c r="AC209" s="102">
        <f t="shared" si="22"/>
        <v>6755.84</v>
      </c>
      <c r="AD209" s="103">
        <v>0</v>
      </c>
      <c r="AE209" s="103">
        <v>0</v>
      </c>
      <c r="AF209" s="103">
        <v>0</v>
      </c>
      <c r="AG209" s="104">
        <v>0</v>
      </c>
      <c r="AH209" s="105">
        <f t="shared" si="23"/>
        <v>6755.84</v>
      </c>
    </row>
    <row r="210" spans="1:34" hidden="1" x14ac:dyDescent="0.25">
      <c r="A210" s="88" t="s">
        <v>64</v>
      </c>
      <c r="B210" s="88" t="s">
        <v>65</v>
      </c>
      <c r="C210" s="88" t="s">
        <v>66</v>
      </c>
      <c r="D210" s="106" t="s">
        <v>218</v>
      </c>
      <c r="E210" s="88" t="s">
        <v>324</v>
      </c>
      <c r="F210" s="108">
        <v>700000262927</v>
      </c>
      <c r="G210" s="109" t="s">
        <v>69</v>
      </c>
      <c r="H210" s="172">
        <f>VLOOKUP(E210,'[1]2014 Sizes'!$B$2:$R$15,3,FALSE)</f>
        <v>3.8509354144218748</v>
      </c>
      <c r="I210" s="88">
        <f>ROUNDUP(H210/$U$1,0)</f>
        <v>1</v>
      </c>
      <c r="J210" s="88"/>
      <c r="K210" s="91">
        <v>42004</v>
      </c>
      <c r="L210" s="92"/>
      <c r="M210" s="93"/>
      <c r="N210" s="94"/>
      <c r="O210" s="106" t="s">
        <v>70</v>
      </c>
      <c r="P210" s="106" t="s">
        <v>75</v>
      </c>
      <c r="Q210" s="95">
        <v>42825</v>
      </c>
      <c r="R210" s="95" t="s">
        <v>4</v>
      </c>
      <c r="S210" s="90">
        <v>44</v>
      </c>
      <c r="T210" s="90">
        <v>2</v>
      </c>
      <c r="U210" s="153">
        <v>66</v>
      </c>
      <c r="V210" s="97">
        <f t="shared" si="21"/>
        <v>0</v>
      </c>
      <c r="W210" s="154">
        <f>$E$1</f>
        <v>42021</v>
      </c>
      <c r="X210" s="90">
        <f>X209</f>
        <v>1</v>
      </c>
      <c r="Y210" s="100">
        <f>((X210*7)-7)+W210</f>
        <v>42021</v>
      </c>
      <c r="Z210" s="100">
        <f>(((I210*7))-7)+Y210</f>
        <v>42021</v>
      </c>
      <c r="AA210" s="100">
        <f>Z210+30</f>
        <v>42051</v>
      </c>
      <c r="AB210" s="101">
        <f>ROUNDUP((AA210-$C$1)/30,0)</f>
        <v>2</v>
      </c>
      <c r="AC210" s="102">
        <f t="shared" si="22"/>
        <v>0</v>
      </c>
      <c r="AD210" s="103">
        <v>0</v>
      </c>
      <c r="AE210" s="103">
        <v>0</v>
      </c>
      <c r="AF210" s="103">
        <v>0</v>
      </c>
      <c r="AG210" s="104">
        <v>0</v>
      </c>
      <c r="AH210" s="105">
        <f t="shared" si="23"/>
        <v>0</v>
      </c>
    </row>
    <row r="211" spans="1:34" hidden="1" x14ac:dyDescent="0.25">
      <c r="A211" s="106" t="s">
        <v>65</v>
      </c>
      <c r="B211" s="106" t="s">
        <v>65</v>
      </c>
      <c r="C211" s="106" t="s">
        <v>5</v>
      </c>
      <c r="D211" s="106" t="s">
        <v>325</v>
      </c>
      <c r="E211" s="106" t="s">
        <v>326</v>
      </c>
      <c r="F211" s="174">
        <v>200000067808</v>
      </c>
      <c r="G211" s="106" t="s">
        <v>69</v>
      </c>
      <c r="H211" s="106"/>
      <c r="I211" s="106"/>
      <c r="J211" s="106"/>
      <c r="K211" s="91">
        <v>42004</v>
      </c>
      <c r="L211" s="92">
        <v>4578.5</v>
      </c>
      <c r="M211" s="93">
        <v>1</v>
      </c>
      <c r="N211" s="94">
        <f>(L211/M211)*0.8*12</f>
        <v>43953.600000000006</v>
      </c>
      <c r="O211" s="106" t="s">
        <v>327</v>
      </c>
      <c r="P211" s="106"/>
      <c r="Q211" s="95">
        <v>42825</v>
      </c>
      <c r="R211" s="95"/>
      <c r="S211" s="90"/>
      <c r="T211" s="90"/>
      <c r="U211" s="157"/>
      <c r="V211" s="97">
        <f t="shared" si="21"/>
        <v>3662.8000000000006</v>
      </c>
      <c r="W211" s="129"/>
      <c r="X211" s="130"/>
      <c r="Y211" s="130"/>
      <c r="Z211" s="130"/>
      <c r="AA211" s="116"/>
      <c r="AB211" s="101">
        <v>0</v>
      </c>
      <c r="AC211" s="102">
        <f t="shared" si="22"/>
        <v>0</v>
      </c>
      <c r="AD211" s="103">
        <v>0</v>
      </c>
      <c r="AE211" s="103">
        <v>0</v>
      </c>
      <c r="AF211" s="103">
        <v>0</v>
      </c>
      <c r="AG211" s="104">
        <v>0</v>
      </c>
      <c r="AH211" s="105">
        <f t="shared" si="23"/>
        <v>0</v>
      </c>
    </row>
    <row r="212" spans="1:34" hidden="1" x14ac:dyDescent="0.25">
      <c r="A212" s="175" t="s">
        <v>65</v>
      </c>
      <c r="B212" s="175" t="s">
        <v>65</v>
      </c>
      <c r="C212" s="175" t="s">
        <v>5</v>
      </c>
      <c r="D212" s="106" t="s">
        <v>325</v>
      </c>
      <c r="E212" s="106" t="s">
        <v>328</v>
      </c>
      <c r="F212" s="174">
        <v>200000067810</v>
      </c>
      <c r="G212" s="106" t="s">
        <v>69</v>
      </c>
      <c r="H212" s="106"/>
      <c r="I212" s="106"/>
      <c r="J212" s="106"/>
      <c r="K212" s="91">
        <v>42004</v>
      </c>
      <c r="L212" s="92"/>
      <c r="M212" s="93"/>
      <c r="N212" s="94"/>
      <c r="O212" s="106" t="s">
        <v>327</v>
      </c>
      <c r="P212" s="106"/>
      <c r="Q212" s="95">
        <v>42825</v>
      </c>
      <c r="R212" s="95"/>
      <c r="S212" s="90"/>
      <c r="T212" s="90"/>
      <c r="U212" s="157"/>
      <c r="V212" s="97">
        <f t="shared" si="21"/>
        <v>0</v>
      </c>
      <c r="W212" s="129"/>
      <c r="X212" s="130"/>
      <c r="Y212" s="130"/>
      <c r="Z212" s="130"/>
      <c r="AA212" s="116"/>
      <c r="AB212" s="101">
        <v>0</v>
      </c>
      <c r="AC212" s="102">
        <f t="shared" si="22"/>
        <v>0</v>
      </c>
      <c r="AD212" s="103">
        <v>0</v>
      </c>
      <c r="AE212" s="103">
        <v>0</v>
      </c>
      <c r="AF212" s="103">
        <v>0</v>
      </c>
      <c r="AG212" s="104">
        <v>0</v>
      </c>
      <c r="AH212" s="105">
        <f t="shared" si="23"/>
        <v>0</v>
      </c>
    </row>
    <row r="213" spans="1:34" hidden="1" x14ac:dyDescent="0.25">
      <c r="A213" s="175" t="s">
        <v>65</v>
      </c>
      <c r="B213" s="175" t="s">
        <v>65</v>
      </c>
      <c r="C213" s="175" t="s">
        <v>5</v>
      </c>
      <c r="D213" s="106" t="s">
        <v>325</v>
      </c>
      <c r="E213" s="106" t="s">
        <v>329</v>
      </c>
      <c r="F213" s="108">
        <v>200000067145</v>
      </c>
      <c r="G213" s="106" t="s">
        <v>69</v>
      </c>
      <c r="H213" s="106"/>
      <c r="I213" s="106"/>
      <c r="J213" s="106"/>
      <c r="K213" s="91">
        <v>42004</v>
      </c>
      <c r="L213" s="92">
        <v>4578.5</v>
      </c>
      <c r="M213" s="93">
        <v>1</v>
      </c>
      <c r="N213" s="94">
        <f>(L213/M213)*0.8*12</f>
        <v>43953.600000000006</v>
      </c>
      <c r="O213" s="106" t="s">
        <v>327</v>
      </c>
      <c r="P213" s="106"/>
      <c r="Q213" s="95">
        <v>42825</v>
      </c>
      <c r="R213" s="95"/>
      <c r="S213" s="90"/>
      <c r="T213" s="90"/>
      <c r="U213" s="157"/>
      <c r="V213" s="97">
        <f t="shared" si="21"/>
        <v>3662.8000000000006</v>
      </c>
      <c r="W213" s="129"/>
      <c r="X213" s="130"/>
      <c r="Y213" s="130"/>
      <c r="Z213" s="130"/>
      <c r="AA213" s="116"/>
      <c r="AB213" s="101">
        <v>0</v>
      </c>
      <c r="AC213" s="102">
        <f t="shared" si="22"/>
        <v>0</v>
      </c>
      <c r="AD213" s="103">
        <v>0</v>
      </c>
      <c r="AE213" s="103">
        <v>0</v>
      </c>
      <c r="AF213" s="103">
        <v>0</v>
      </c>
      <c r="AG213" s="104">
        <v>0</v>
      </c>
      <c r="AH213" s="105">
        <f t="shared" si="23"/>
        <v>0</v>
      </c>
    </row>
    <row r="214" spans="1:34" hidden="1" x14ac:dyDescent="0.25">
      <c r="A214" s="106" t="s">
        <v>65</v>
      </c>
      <c r="B214" s="106" t="s">
        <v>65</v>
      </c>
      <c r="C214" s="106" t="s">
        <v>5</v>
      </c>
      <c r="D214" s="106" t="s">
        <v>325</v>
      </c>
      <c r="E214" s="106" t="s">
        <v>330</v>
      </c>
      <c r="F214" s="108">
        <v>200000066880</v>
      </c>
      <c r="G214" s="106" t="s">
        <v>69</v>
      </c>
      <c r="H214" s="106"/>
      <c r="I214" s="106"/>
      <c r="J214" s="106"/>
      <c r="K214" s="91">
        <v>42004</v>
      </c>
      <c r="L214" s="92"/>
      <c r="M214" s="93"/>
      <c r="N214" s="94"/>
      <c r="O214" s="106" t="s">
        <v>327</v>
      </c>
      <c r="P214" s="106"/>
      <c r="Q214" s="95">
        <v>42825</v>
      </c>
      <c r="R214" s="95"/>
      <c r="S214" s="90"/>
      <c r="T214" s="90"/>
      <c r="U214" s="157"/>
      <c r="V214" s="97">
        <f t="shared" si="21"/>
        <v>0</v>
      </c>
      <c r="W214" s="129"/>
      <c r="X214" s="130"/>
      <c r="Y214" s="130"/>
      <c r="Z214" s="130"/>
      <c r="AA214" s="116"/>
      <c r="AB214" s="101">
        <v>0</v>
      </c>
      <c r="AC214" s="102">
        <f t="shared" si="22"/>
        <v>0</v>
      </c>
      <c r="AD214" s="103">
        <v>0</v>
      </c>
      <c r="AE214" s="103">
        <v>0</v>
      </c>
      <c r="AF214" s="103">
        <v>0</v>
      </c>
      <c r="AG214" s="104">
        <v>0</v>
      </c>
      <c r="AH214" s="105">
        <f t="shared" si="23"/>
        <v>0</v>
      </c>
    </row>
    <row r="215" spans="1:34" hidden="1" x14ac:dyDescent="0.25">
      <c r="A215" s="176" t="s">
        <v>64</v>
      </c>
      <c r="B215" s="176" t="s">
        <v>65</v>
      </c>
      <c r="C215" s="176" t="s">
        <v>66</v>
      </c>
      <c r="D215" s="106" t="s">
        <v>331</v>
      </c>
      <c r="E215" s="88" t="s">
        <v>332</v>
      </c>
      <c r="F215" s="114">
        <v>600000015114</v>
      </c>
      <c r="G215" s="106" t="s">
        <v>87</v>
      </c>
      <c r="H215" s="172">
        <f>VLOOKUP(E215,'[1]2014 Sizes'!$B$2:$R$15,3,FALSE)</f>
        <v>2.2300700396162112</v>
      </c>
      <c r="I215" s="88">
        <f t="shared" ref="I215:I226" si="24">ROUNDUP(H215/$U$1,0)</f>
        <v>1</v>
      </c>
      <c r="J215" s="88"/>
      <c r="K215" s="91">
        <v>42004</v>
      </c>
      <c r="L215" s="92">
        <v>1210.4000000000001</v>
      </c>
      <c r="M215" s="93">
        <v>1</v>
      </c>
      <c r="N215" s="94">
        <f>(L215/M215)*0.8*12</f>
        <v>11619.840000000002</v>
      </c>
      <c r="O215" s="106" t="s">
        <v>70</v>
      </c>
      <c r="P215" s="106" t="s">
        <v>333</v>
      </c>
      <c r="Q215" s="95">
        <v>42903</v>
      </c>
      <c r="R215" s="95" t="s">
        <v>4</v>
      </c>
      <c r="S215" s="90">
        <v>45</v>
      </c>
      <c r="T215" s="90">
        <v>1</v>
      </c>
      <c r="U215" s="153">
        <v>88</v>
      </c>
      <c r="V215" s="97">
        <f t="shared" si="21"/>
        <v>968.32000000000016</v>
      </c>
      <c r="W215" s="154">
        <f t="shared" ref="W215:W246" si="25">$E$1</f>
        <v>42021</v>
      </c>
      <c r="X215" s="99">
        <v>1</v>
      </c>
      <c r="Y215" s="100">
        <f t="shared" ref="Y215:Y220" si="26">((X215*7)-7)+W215</f>
        <v>42021</v>
      </c>
      <c r="Z215" s="100">
        <f t="shared" ref="Z215:Z226" si="27">(((I215*7))-7)+Y215</f>
        <v>42021</v>
      </c>
      <c r="AA215" s="100">
        <f t="shared" ref="AA215:AA226" si="28">Z215+30</f>
        <v>42051</v>
      </c>
      <c r="AB215" s="101">
        <f t="shared" ref="AB215:AB226" si="29">ROUNDUP((AA215-$C$1)/30,0)</f>
        <v>2</v>
      </c>
      <c r="AC215" s="102">
        <f t="shared" si="22"/>
        <v>1936.6400000000003</v>
      </c>
      <c r="AD215" s="103">
        <v>0</v>
      </c>
      <c r="AE215" s="103">
        <v>0</v>
      </c>
      <c r="AF215" s="103">
        <v>0</v>
      </c>
      <c r="AG215" s="104">
        <v>0</v>
      </c>
      <c r="AH215" s="105">
        <f t="shared" si="23"/>
        <v>1936.6400000000003</v>
      </c>
    </row>
    <row r="216" spans="1:34" hidden="1" x14ac:dyDescent="0.25">
      <c r="A216" s="176" t="s">
        <v>64</v>
      </c>
      <c r="B216" s="176" t="s">
        <v>65</v>
      </c>
      <c r="C216" s="176" t="s">
        <v>66</v>
      </c>
      <c r="D216" s="106" t="s">
        <v>331</v>
      </c>
      <c r="E216" s="88" t="s">
        <v>334</v>
      </c>
      <c r="F216" s="114">
        <v>700000302959</v>
      </c>
      <c r="G216" s="106" t="s">
        <v>87</v>
      </c>
      <c r="H216" s="172">
        <f>VLOOKUP(E216,'[1]2014 Sizes'!$B$2:$R$15,3,FALSE)</f>
        <v>3.95</v>
      </c>
      <c r="I216" s="88">
        <f t="shared" si="24"/>
        <v>1</v>
      </c>
      <c r="J216" s="88"/>
      <c r="K216" s="91">
        <v>42004</v>
      </c>
      <c r="L216" s="92"/>
      <c r="M216" s="93"/>
      <c r="N216" s="94"/>
      <c r="O216" s="106" t="s">
        <v>70</v>
      </c>
      <c r="P216" s="106" t="s">
        <v>333</v>
      </c>
      <c r="Q216" s="95">
        <v>42903</v>
      </c>
      <c r="R216" s="95" t="s">
        <v>4</v>
      </c>
      <c r="S216" s="90">
        <v>45</v>
      </c>
      <c r="T216" s="90">
        <v>2</v>
      </c>
      <c r="U216" s="153">
        <v>88</v>
      </c>
      <c r="V216" s="97">
        <f t="shared" si="21"/>
        <v>0</v>
      </c>
      <c r="W216" s="154">
        <f t="shared" si="25"/>
        <v>42021</v>
      </c>
      <c r="X216" s="99">
        <f>X215</f>
        <v>1</v>
      </c>
      <c r="Y216" s="100">
        <f t="shared" si="26"/>
        <v>42021</v>
      </c>
      <c r="Z216" s="100">
        <f t="shared" si="27"/>
        <v>42021</v>
      </c>
      <c r="AA216" s="100">
        <f t="shared" si="28"/>
        <v>42051</v>
      </c>
      <c r="AB216" s="101">
        <f t="shared" si="29"/>
        <v>2</v>
      </c>
      <c r="AC216" s="102">
        <f t="shared" si="22"/>
        <v>0</v>
      </c>
      <c r="AD216" s="103">
        <v>0</v>
      </c>
      <c r="AE216" s="103">
        <v>0</v>
      </c>
      <c r="AF216" s="103">
        <v>0</v>
      </c>
      <c r="AG216" s="104">
        <v>0</v>
      </c>
      <c r="AH216" s="105">
        <f t="shared" si="23"/>
        <v>0</v>
      </c>
    </row>
    <row r="217" spans="1:34" x14ac:dyDescent="0.25">
      <c r="A217" s="88" t="s">
        <v>64</v>
      </c>
      <c r="B217" s="88" t="s">
        <v>65</v>
      </c>
      <c r="C217" s="88" t="s">
        <v>66</v>
      </c>
      <c r="D217" s="88" t="s">
        <v>331</v>
      </c>
      <c r="E217" s="89" t="s">
        <v>335</v>
      </c>
      <c r="F217" s="90">
        <v>600000014744</v>
      </c>
      <c r="G217" s="88" t="s">
        <v>87</v>
      </c>
      <c r="H217" s="88">
        <f>H218</f>
        <v>0.88</v>
      </c>
      <c r="I217" s="88">
        <f t="shared" si="24"/>
        <v>1</v>
      </c>
      <c r="J217" s="88">
        <f>ROUNDUP(H217/$K$1,0)*1.25</f>
        <v>1.25</v>
      </c>
      <c r="K217" s="91">
        <v>42004</v>
      </c>
      <c r="L217" s="92">
        <v>788.2</v>
      </c>
      <c r="M217" s="93">
        <v>1</v>
      </c>
      <c r="N217" s="94">
        <f>(L217/M217)*0.8*12</f>
        <v>7566.7200000000012</v>
      </c>
      <c r="O217" s="88" t="s">
        <v>70</v>
      </c>
      <c r="P217" s="88" t="s">
        <v>333</v>
      </c>
      <c r="Q217" s="95">
        <v>42903</v>
      </c>
      <c r="R217" s="95" t="s">
        <v>3</v>
      </c>
      <c r="S217" s="90">
        <v>46</v>
      </c>
      <c r="T217" s="90">
        <v>1</v>
      </c>
      <c r="U217" s="153">
        <v>92</v>
      </c>
      <c r="V217" s="97">
        <f t="shared" si="21"/>
        <v>630.56000000000006</v>
      </c>
      <c r="W217" s="154">
        <f t="shared" si="25"/>
        <v>42021</v>
      </c>
      <c r="X217" s="99">
        <v>1</v>
      </c>
      <c r="Y217" s="100">
        <f t="shared" si="26"/>
        <v>42021</v>
      </c>
      <c r="Z217" s="100">
        <f t="shared" si="27"/>
        <v>42021</v>
      </c>
      <c r="AA217" s="100">
        <f t="shared" si="28"/>
        <v>42051</v>
      </c>
      <c r="AB217" s="101">
        <f t="shared" si="29"/>
        <v>2</v>
      </c>
      <c r="AC217" s="102">
        <f t="shared" si="22"/>
        <v>1261.1200000000001</v>
      </c>
      <c r="AD217" s="103">
        <v>0</v>
      </c>
      <c r="AE217" s="103">
        <v>0</v>
      </c>
      <c r="AF217" s="103">
        <v>0</v>
      </c>
      <c r="AG217" s="104">
        <v>0</v>
      </c>
      <c r="AH217" s="105">
        <f t="shared" si="23"/>
        <v>1261.1200000000001</v>
      </c>
    </row>
    <row r="218" spans="1:34" x14ac:dyDescent="0.25">
      <c r="A218" s="88" t="s">
        <v>64</v>
      </c>
      <c r="B218" s="88" t="s">
        <v>65</v>
      </c>
      <c r="C218" s="88" t="s">
        <v>66</v>
      </c>
      <c r="D218" s="88" t="s">
        <v>331</v>
      </c>
      <c r="E218" s="89" t="s">
        <v>336</v>
      </c>
      <c r="F218" s="90">
        <v>700000295429</v>
      </c>
      <c r="G218" s="88" t="s">
        <v>87</v>
      </c>
      <c r="H218" s="88">
        <f>IF(ISNA(VLOOKUP(E218,'[1]2013 Sizes'!$A$2:$L$35,10,FALSE)),"",VLOOKUP(E218,'[1]2013 Sizes'!$A$2:$L$35,10,FALSE))</f>
        <v>0.88</v>
      </c>
      <c r="I218" s="88">
        <f t="shared" si="24"/>
        <v>1</v>
      </c>
      <c r="J218" s="88">
        <f>ROUNDUP(H218/$K$1,0)*1.25</f>
        <v>1.25</v>
      </c>
      <c r="K218" s="91">
        <v>42004</v>
      </c>
      <c r="L218" s="92"/>
      <c r="M218" s="93"/>
      <c r="N218" s="94"/>
      <c r="O218" s="88" t="s">
        <v>70</v>
      </c>
      <c r="P218" s="88" t="s">
        <v>333</v>
      </c>
      <c r="Q218" s="95">
        <v>42903</v>
      </c>
      <c r="R218" s="95" t="s">
        <v>3</v>
      </c>
      <c r="S218" s="90">
        <v>46</v>
      </c>
      <c r="T218" s="90">
        <v>2</v>
      </c>
      <c r="U218" s="153">
        <v>92</v>
      </c>
      <c r="V218" s="97">
        <f t="shared" si="21"/>
        <v>0</v>
      </c>
      <c r="W218" s="154">
        <f t="shared" si="25"/>
        <v>42021</v>
      </c>
      <c r="X218" s="99">
        <f>X217</f>
        <v>1</v>
      </c>
      <c r="Y218" s="100">
        <f t="shared" si="26"/>
        <v>42021</v>
      </c>
      <c r="Z218" s="100">
        <f t="shared" si="27"/>
        <v>42021</v>
      </c>
      <c r="AA218" s="100">
        <f t="shared" si="28"/>
        <v>42051</v>
      </c>
      <c r="AB218" s="101">
        <f t="shared" si="29"/>
        <v>2</v>
      </c>
      <c r="AC218" s="102">
        <f t="shared" si="22"/>
        <v>0</v>
      </c>
      <c r="AD218" s="103">
        <v>0</v>
      </c>
      <c r="AE218" s="103">
        <v>0</v>
      </c>
      <c r="AF218" s="103">
        <v>0</v>
      </c>
      <c r="AG218" s="104">
        <v>0</v>
      </c>
      <c r="AH218" s="105">
        <f t="shared" si="23"/>
        <v>0</v>
      </c>
    </row>
    <row r="219" spans="1:34" hidden="1" x14ac:dyDescent="0.25">
      <c r="A219" s="88" t="s">
        <v>64</v>
      </c>
      <c r="B219" s="88" t="s">
        <v>65</v>
      </c>
      <c r="C219" s="88" t="s">
        <v>66</v>
      </c>
      <c r="D219" s="106" t="s">
        <v>337</v>
      </c>
      <c r="E219" s="88" t="s">
        <v>338</v>
      </c>
      <c r="F219" s="114">
        <v>600000007856</v>
      </c>
      <c r="G219" s="106" t="s">
        <v>87</v>
      </c>
      <c r="H219" s="172">
        <f>VLOOKUP(E219,'[1]2014 Sizes'!$B$2:$R$15,3,FALSE)</f>
        <v>2.3277692721015626</v>
      </c>
      <c r="I219" s="88">
        <f t="shared" si="24"/>
        <v>1</v>
      </c>
      <c r="J219" s="88"/>
      <c r="K219" s="91">
        <v>42004</v>
      </c>
      <c r="L219" s="92">
        <v>1347</v>
      </c>
      <c r="M219" s="93">
        <v>1</v>
      </c>
      <c r="N219" s="94">
        <f>(L219/M219)*0.8*12</f>
        <v>12931.2</v>
      </c>
      <c r="O219" s="106" t="s">
        <v>70</v>
      </c>
      <c r="P219" s="106" t="s">
        <v>339</v>
      </c>
      <c r="Q219" s="95">
        <v>42903</v>
      </c>
      <c r="R219" s="95" t="s">
        <v>4</v>
      </c>
      <c r="S219" s="90">
        <v>47</v>
      </c>
      <c r="T219" s="90">
        <v>1</v>
      </c>
      <c r="U219" s="153">
        <v>86</v>
      </c>
      <c r="V219" s="97">
        <f t="shared" si="21"/>
        <v>1077.6000000000001</v>
      </c>
      <c r="W219" s="154">
        <f t="shared" si="25"/>
        <v>42021</v>
      </c>
      <c r="X219" s="99">
        <v>1</v>
      </c>
      <c r="Y219" s="100">
        <f t="shared" si="26"/>
        <v>42021</v>
      </c>
      <c r="Z219" s="100">
        <f t="shared" si="27"/>
        <v>42021</v>
      </c>
      <c r="AA219" s="100">
        <f t="shared" si="28"/>
        <v>42051</v>
      </c>
      <c r="AB219" s="101">
        <f t="shared" si="29"/>
        <v>2</v>
      </c>
      <c r="AC219" s="102">
        <f t="shared" si="22"/>
        <v>2155.2000000000003</v>
      </c>
      <c r="AD219" s="103">
        <v>0</v>
      </c>
      <c r="AE219" s="103">
        <v>0</v>
      </c>
      <c r="AF219" s="103">
        <v>0</v>
      </c>
      <c r="AG219" s="104">
        <v>0</v>
      </c>
      <c r="AH219" s="105">
        <f t="shared" si="23"/>
        <v>2155.2000000000003</v>
      </c>
    </row>
    <row r="220" spans="1:34" hidden="1" x14ac:dyDescent="0.25">
      <c r="A220" s="88" t="s">
        <v>64</v>
      </c>
      <c r="B220" s="88" t="s">
        <v>65</v>
      </c>
      <c r="C220" s="88" t="s">
        <v>66</v>
      </c>
      <c r="D220" s="106" t="s">
        <v>337</v>
      </c>
      <c r="E220" s="88" t="s">
        <v>340</v>
      </c>
      <c r="F220" s="114">
        <v>700000293213</v>
      </c>
      <c r="G220" s="106" t="s">
        <v>87</v>
      </c>
      <c r="H220" s="172">
        <f>VLOOKUP(E220,'[1]2014 Sizes'!$B$2:$R$15,3,FALSE)</f>
        <v>2.1042162627216796</v>
      </c>
      <c r="I220" s="88">
        <f t="shared" si="24"/>
        <v>1</v>
      </c>
      <c r="J220" s="88"/>
      <c r="K220" s="91">
        <v>42004</v>
      </c>
      <c r="L220" s="92"/>
      <c r="M220" s="93"/>
      <c r="N220" s="94"/>
      <c r="O220" s="106" t="s">
        <v>70</v>
      </c>
      <c r="P220" s="106" t="s">
        <v>339</v>
      </c>
      <c r="Q220" s="95">
        <v>42903</v>
      </c>
      <c r="R220" s="95" t="s">
        <v>4</v>
      </c>
      <c r="S220" s="90">
        <v>47</v>
      </c>
      <c r="T220" s="90">
        <v>2</v>
      </c>
      <c r="U220" s="153">
        <v>86</v>
      </c>
      <c r="V220" s="97">
        <f t="shared" si="21"/>
        <v>0</v>
      </c>
      <c r="W220" s="154">
        <f t="shared" si="25"/>
        <v>42021</v>
      </c>
      <c r="X220" s="99">
        <f>X219</f>
        <v>1</v>
      </c>
      <c r="Y220" s="100">
        <f t="shared" si="26"/>
        <v>42021</v>
      </c>
      <c r="Z220" s="100">
        <f t="shared" si="27"/>
        <v>42021</v>
      </c>
      <c r="AA220" s="100">
        <f t="shared" si="28"/>
        <v>42051</v>
      </c>
      <c r="AB220" s="101">
        <f t="shared" si="29"/>
        <v>2</v>
      </c>
      <c r="AC220" s="102">
        <f t="shared" si="22"/>
        <v>0</v>
      </c>
      <c r="AD220" s="103">
        <v>0</v>
      </c>
      <c r="AE220" s="103">
        <v>0</v>
      </c>
      <c r="AF220" s="103">
        <v>0</v>
      </c>
      <c r="AG220" s="104">
        <v>0</v>
      </c>
      <c r="AH220" s="105">
        <f t="shared" si="23"/>
        <v>0</v>
      </c>
    </row>
    <row r="221" spans="1:34" x14ac:dyDescent="0.25">
      <c r="A221" s="106" t="s">
        <v>64</v>
      </c>
      <c r="B221" s="106" t="s">
        <v>65</v>
      </c>
      <c r="C221" s="106" t="s">
        <v>66</v>
      </c>
      <c r="D221" s="88" t="s">
        <v>73</v>
      </c>
      <c r="E221" s="89" t="s">
        <v>341</v>
      </c>
      <c r="F221" s="90">
        <v>700000109826</v>
      </c>
      <c r="G221" s="88" t="s">
        <v>69</v>
      </c>
      <c r="H221" s="88">
        <f>VLOOKUP(E221,'[1]2013 Sizes'!$A$2:$L$35,10,FALSE)</f>
        <v>13.36</v>
      </c>
      <c r="I221" s="88">
        <f t="shared" si="24"/>
        <v>1</v>
      </c>
      <c r="J221" s="88">
        <f t="shared" ref="J221:J226" si="30">ROUNDUP(H221/$K$1,0)*1.25</f>
        <v>6.25</v>
      </c>
      <c r="K221" s="91">
        <v>42004</v>
      </c>
      <c r="L221" s="92">
        <v>12407.18</v>
      </c>
      <c r="M221" s="93">
        <v>1</v>
      </c>
      <c r="N221" s="94">
        <f>(L221/M221)*0.8*12</f>
        <v>119108.92800000001</v>
      </c>
      <c r="O221" s="88" t="s">
        <v>70</v>
      </c>
      <c r="P221" s="88" t="s">
        <v>75</v>
      </c>
      <c r="Q221" s="95">
        <v>42825</v>
      </c>
      <c r="R221" s="95" t="s">
        <v>3</v>
      </c>
      <c r="S221" s="90">
        <v>48</v>
      </c>
      <c r="T221" s="90">
        <v>1</v>
      </c>
      <c r="U221" s="153">
        <v>10</v>
      </c>
      <c r="V221" s="97">
        <f t="shared" si="21"/>
        <v>9925.7440000000006</v>
      </c>
      <c r="W221" s="154">
        <f t="shared" si="25"/>
        <v>42021</v>
      </c>
      <c r="X221" s="99">
        <v>0</v>
      </c>
      <c r="Y221" s="100">
        <f>(MAX($X$4:$X$324)*7)+W221</f>
        <v>42105</v>
      </c>
      <c r="Z221" s="100">
        <f t="shared" si="27"/>
        <v>42105</v>
      </c>
      <c r="AA221" s="100">
        <f t="shared" si="28"/>
        <v>42135</v>
      </c>
      <c r="AB221" s="101">
        <f t="shared" si="29"/>
        <v>5</v>
      </c>
      <c r="AC221" s="102">
        <f t="shared" si="22"/>
        <v>49628.72</v>
      </c>
      <c r="AD221" s="103">
        <v>0</v>
      </c>
      <c r="AE221" s="103">
        <v>0</v>
      </c>
      <c r="AF221" s="103">
        <v>0</v>
      </c>
      <c r="AG221" s="104">
        <v>0</v>
      </c>
      <c r="AH221" s="105">
        <f t="shared" si="23"/>
        <v>49628.72</v>
      </c>
    </row>
    <row r="222" spans="1:34" x14ac:dyDescent="0.25">
      <c r="A222" s="106" t="s">
        <v>64</v>
      </c>
      <c r="B222" s="106" t="s">
        <v>65</v>
      </c>
      <c r="C222" s="106" t="s">
        <v>66</v>
      </c>
      <c r="D222" s="88" t="s">
        <v>73</v>
      </c>
      <c r="E222" s="89" t="s">
        <v>342</v>
      </c>
      <c r="F222" s="90">
        <v>70004739</v>
      </c>
      <c r="G222" s="88" t="s">
        <v>69</v>
      </c>
      <c r="H222" s="88">
        <f>VLOOKUP(E222,'[1]2013 Sizes'!$A$2:$L$35,10,FALSE)</f>
        <v>19.2</v>
      </c>
      <c r="I222" s="88">
        <f t="shared" si="24"/>
        <v>2</v>
      </c>
      <c r="J222" s="88">
        <f t="shared" si="30"/>
        <v>7.5</v>
      </c>
      <c r="K222" s="91">
        <v>42004</v>
      </c>
      <c r="L222" s="92"/>
      <c r="M222" s="93"/>
      <c r="N222" s="94"/>
      <c r="O222" s="88" t="s">
        <v>70</v>
      </c>
      <c r="P222" s="88" t="s">
        <v>75</v>
      </c>
      <c r="Q222" s="95">
        <v>42825</v>
      </c>
      <c r="R222" s="95" t="s">
        <v>3</v>
      </c>
      <c r="S222" s="90">
        <v>48</v>
      </c>
      <c r="T222" s="90">
        <v>2</v>
      </c>
      <c r="U222" s="153">
        <v>10</v>
      </c>
      <c r="V222" s="97">
        <f t="shared" si="21"/>
        <v>0</v>
      </c>
      <c r="W222" s="154">
        <f t="shared" si="25"/>
        <v>42021</v>
      </c>
      <c r="X222" s="99">
        <f>X221</f>
        <v>0</v>
      </c>
      <c r="Y222" s="100">
        <f>(MAX($X$4:$X$324)*7)+W222</f>
        <v>42105</v>
      </c>
      <c r="Z222" s="100">
        <f t="shared" si="27"/>
        <v>42112</v>
      </c>
      <c r="AA222" s="100">
        <f t="shared" si="28"/>
        <v>42142</v>
      </c>
      <c r="AB222" s="101">
        <f t="shared" si="29"/>
        <v>5</v>
      </c>
      <c r="AC222" s="102">
        <f t="shared" si="22"/>
        <v>0</v>
      </c>
      <c r="AD222" s="103">
        <v>0</v>
      </c>
      <c r="AE222" s="103">
        <v>0</v>
      </c>
      <c r="AF222" s="103">
        <v>0</v>
      </c>
      <c r="AG222" s="104">
        <v>0</v>
      </c>
      <c r="AH222" s="105">
        <f t="shared" si="23"/>
        <v>0</v>
      </c>
    </row>
    <row r="223" spans="1:34" x14ac:dyDescent="0.25">
      <c r="A223" s="88" t="s">
        <v>64</v>
      </c>
      <c r="B223" s="88" t="s">
        <v>65</v>
      </c>
      <c r="C223" s="88" t="s">
        <v>66</v>
      </c>
      <c r="D223" s="88" t="s">
        <v>79</v>
      </c>
      <c r="E223" s="107" t="s">
        <v>343</v>
      </c>
      <c r="F223" s="145">
        <v>700000017827</v>
      </c>
      <c r="G223" s="109" t="s">
        <v>69</v>
      </c>
      <c r="H223" s="88">
        <f>IF(ISNA(VLOOKUP(E223,'[1]2013 Sizes'!$A$2:$L$35,10,FALSE)),"",VLOOKUP(E223,'[1]2013 Sizes'!$A$2:$L$35,10,FALSE))</f>
        <v>24.08</v>
      </c>
      <c r="I223" s="88">
        <f t="shared" si="24"/>
        <v>2</v>
      </c>
      <c r="J223" s="88">
        <f t="shared" si="30"/>
        <v>10</v>
      </c>
      <c r="K223" s="91">
        <v>42004</v>
      </c>
      <c r="L223" s="92">
        <v>12829.4</v>
      </c>
      <c r="M223" s="93">
        <v>1</v>
      </c>
      <c r="N223" s="94">
        <f>(L223/M223)*0.8*12</f>
        <v>123162.24000000001</v>
      </c>
      <c r="O223" s="88" t="s">
        <v>70</v>
      </c>
      <c r="P223" s="88" t="s">
        <v>81</v>
      </c>
      <c r="Q223" s="95">
        <v>42825</v>
      </c>
      <c r="R223" s="95" t="s">
        <v>3</v>
      </c>
      <c r="S223" s="90">
        <v>49</v>
      </c>
      <c r="T223" s="90">
        <v>1</v>
      </c>
      <c r="U223" s="153">
        <v>7</v>
      </c>
      <c r="V223" s="97">
        <f t="shared" si="21"/>
        <v>10263.52</v>
      </c>
      <c r="W223" s="154">
        <f t="shared" si="25"/>
        <v>42021</v>
      </c>
      <c r="X223" s="99">
        <v>0</v>
      </c>
      <c r="Y223" s="100">
        <f>(MAX($X$4:$X$324)*7)+W223</f>
        <v>42105</v>
      </c>
      <c r="Z223" s="100">
        <f t="shared" si="27"/>
        <v>42112</v>
      </c>
      <c r="AA223" s="100">
        <f t="shared" si="28"/>
        <v>42142</v>
      </c>
      <c r="AB223" s="101">
        <f t="shared" si="29"/>
        <v>5</v>
      </c>
      <c r="AC223" s="102">
        <f t="shared" si="22"/>
        <v>51317.600000000006</v>
      </c>
      <c r="AD223" s="103">
        <v>0</v>
      </c>
      <c r="AE223" s="103">
        <v>0</v>
      </c>
      <c r="AF223" s="103">
        <v>0</v>
      </c>
      <c r="AG223" s="104">
        <v>0</v>
      </c>
      <c r="AH223" s="105">
        <f t="shared" si="23"/>
        <v>51317.600000000006</v>
      </c>
    </row>
    <row r="224" spans="1:34" x14ac:dyDescent="0.25">
      <c r="A224" s="88" t="s">
        <v>64</v>
      </c>
      <c r="B224" s="88" t="s">
        <v>65</v>
      </c>
      <c r="C224" s="88" t="s">
        <v>66</v>
      </c>
      <c r="D224" s="88" t="s">
        <v>79</v>
      </c>
      <c r="E224" s="107" t="s">
        <v>344</v>
      </c>
      <c r="F224" s="145">
        <v>80002155</v>
      </c>
      <c r="G224" s="109" t="s">
        <v>69</v>
      </c>
      <c r="H224" s="88">
        <f>IF(ISNA(VLOOKUP(E224,'[1]2013 Sizes'!$A$2:$L$35,10,FALSE)),"",VLOOKUP(E224,'[1]2013 Sizes'!$A$2:$L$35,10,FALSE))</f>
        <v>23.23</v>
      </c>
      <c r="I224" s="88">
        <f t="shared" si="24"/>
        <v>2</v>
      </c>
      <c r="J224" s="88">
        <f t="shared" si="30"/>
        <v>10</v>
      </c>
      <c r="K224" s="91">
        <v>42004</v>
      </c>
      <c r="L224" s="92"/>
      <c r="M224" s="93"/>
      <c r="N224" s="94"/>
      <c r="O224" s="88" t="s">
        <v>70</v>
      </c>
      <c r="P224" s="88" t="s">
        <v>81</v>
      </c>
      <c r="Q224" s="95">
        <v>42825</v>
      </c>
      <c r="R224" s="95" t="s">
        <v>3</v>
      </c>
      <c r="S224" s="90">
        <v>49</v>
      </c>
      <c r="T224" s="90">
        <v>2</v>
      </c>
      <c r="U224" s="153">
        <v>7</v>
      </c>
      <c r="V224" s="97">
        <f t="shared" si="21"/>
        <v>0</v>
      </c>
      <c r="W224" s="154">
        <f t="shared" si="25"/>
        <v>42021</v>
      </c>
      <c r="X224" s="99">
        <v>0</v>
      </c>
      <c r="Y224" s="100">
        <f>(MAX($X$4:$X$324)*7)+W224</f>
        <v>42105</v>
      </c>
      <c r="Z224" s="100">
        <f t="shared" si="27"/>
        <v>42112</v>
      </c>
      <c r="AA224" s="100">
        <f t="shared" si="28"/>
        <v>42142</v>
      </c>
      <c r="AB224" s="101">
        <f t="shared" si="29"/>
        <v>5</v>
      </c>
      <c r="AC224" s="102">
        <f t="shared" si="22"/>
        <v>0</v>
      </c>
      <c r="AD224" s="103">
        <v>0</v>
      </c>
      <c r="AE224" s="103">
        <v>0</v>
      </c>
      <c r="AF224" s="103">
        <v>0</v>
      </c>
      <c r="AG224" s="104">
        <v>0</v>
      </c>
      <c r="AH224" s="105">
        <f t="shared" si="23"/>
        <v>0</v>
      </c>
    </row>
    <row r="225" spans="1:34" x14ac:dyDescent="0.25">
      <c r="A225" s="88" t="s">
        <v>64</v>
      </c>
      <c r="B225" s="88" t="s">
        <v>65</v>
      </c>
      <c r="C225" s="88" t="s">
        <v>66</v>
      </c>
      <c r="D225" s="88" t="s">
        <v>212</v>
      </c>
      <c r="E225" s="89" t="s">
        <v>345</v>
      </c>
      <c r="F225" s="90">
        <v>700000038754</v>
      </c>
      <c r="G225" s="88" t="s">
        <v>69</v>
      </c>
      <c r="H225" s="88">
        <f>VLOOKUP(E225,'[1]2013 Sizes'!$A$2:$L$35,10,FALSE)</f>
        <v>39.299999999999997</v>
      </c>
      <c r="I225" s="88">
        <f t="shared" si="24"/>
        <v>3</v>
      </c>
      <c r="J225" s="88">
        <f t="shared" si="30"/>
        <v>16.25</v>
      </c>
      <c r="K225" s="91">
        <v>42004</v>
      </c>
      <c r="L225" s="92">
        <v>14940.42</v>
      </c>
      <c r="M225" s="93">
        <v>1</v>
      </c>
      <c r="N225" s="94">
        <f>(L225/M225)*0.8*12</f>
        <v>143428.03200000001</v>
      </c>
      <c r="O225" s="88" t="s">
        <v>70</v>
      </c>
      <c r="P225" s="88" t="s">
        <v>214</v>
      </c>
      <c r="Q225" s="95">
        <v>42825</v>
      </c>
      <c r="R225" s="95" t="s">
        <v>3</v>
      </c>
      <c r="S225" s="90">
        <v>50</v>
      </c>
      <c r="T225" s="90">
        <v>1</v>
      </c>
      <c r="U225" s="153">
        <v>2</v>
      </c>
      <c r="V225" s="97">
        <f t="shared" si="21"/>
        <v>11952.336000000001</v>
      </c>
      <c r="W225" s="154">
        <f t="shared" si="25"/>
        <v>42021</v>
      </c>
      <c r="X225" s="99">
        <v>4</v>
      </c>
      <c r="Y225" s="100">
        <f>((X225*7)-7)+W225</f>
        <v>42042</v>
      </c>
      <c r="Z225" s="100">
        <f t="shared" si="27"/>
        <v>42056</v>
      </c>
      <c r="AA225" s="100">
        <f t="shared" si="28"/>
        <v>42086</v>
      </c>
      <c r="AB225" s="101">
        <f t="shared" si="29"/>
        <v>3</v>
      </c>
      <c r="AC225" s="102">
        <f t="shared" si="22"/>
        <v>35857.008000000002</v>
      </c>
      <c r="AD225" s="103">
        <v>0</v>
      </c>
      <c r="AE225" s="103">
        <v>0</v>
      </c>
      <c r="AF225" s="103">
        <v>0</v>
      </c>
      <c r="AG225" s="104">
        <v>0</v>
      </c>
      <c r="AH225" s="105">
        <f t="shared" si="23"/>
        <v>35857.008000000002</v>
      </c>
    </row>
    <row r="226" spans="1:34" x14ac:dyDescent="0.25">
      <c r="A226" s="88" t="s">
        <v>64</v>
      </c>
      <c r="B226" s="88" t="s">
        <v>65</v>
      </c>
      <c r="C226" s="88" t="s">
        <v>66</v>
      </c>
      <c r="D226" s="88" t="s">
        <v>212</v>
      </c>
      <c r="E226" s="89" t="s">
        <v>346</v>
      </c>
      <c r="F226" s="90">
        <v>700000038766</v>
      </c>
      <c r="G226" s="88" t="s">
        <v>69</v>
      </c>
      <c r="H226" s="88">
        <f>VLOOKUP(E226,'[1]2013 Sizes'!$A$2:$L$35,10,FALSE)</f>
        <v>35.130000000000003</v>
      </c>
      <c r="I226" s="88">
        <f t="shared" si="24"/>
        <v>3</v>
      </c>
      <c r="J226" s="88">
        <f t="shared" si="30"/>
        <v>13.75</v>
      </c>
      <c r="K226" s="91">
        <v>42004</v>
      </c>
      <c r="L226" s="92"/>
      <c r="M226" s="93"/>
      <c r="N226" s="94"/>
      <c r="O226" s="88" t="s">
        <v>70</v>
      </c>
      <c r="P226" s="88" t="s">
        <v>214</v>
      </c>
      <c r="Q226" s="95">
        <v>42825</v>
      </c>
      <c r="R226" s="95" t="s">
        <v>3</v>
      </c>
      <c r="S226" s="90">
        <v>50</v>
      </c>
      <c r="T226" s="90">
        <v>2</v>
      </c>
      <c r="U226" s="153">
        <v>2</v>
      </c>
      <c r="V226" s="97">
        <f t="shared" si="21"/>
        <v>0</v>
      </c>
      <c r="W226" s="154">
        <f t="shared" si="25"/>
        <v>42021</v>
      </c>
      <c r="X226" s="99">
        <f>X225</f>
        <v>4</v>
      </c>
      <c r="Y226" s="100">
        <f>((X226*7)-7)+W226</f>
        <v>42042</v>
      </c>
      <c r="Z226" s="100">
        <f t="shared" si="27"/>
        <v>42056</v>
      </c>
      <c r="AA226" s="100">
        <f t="shared" si="28"/>
        <v>42086</v>
      </c>
      <c r="AB226" s="101">
        <f t="shared" si="29"/>
        <v>3</v>
      </c>
      <c r="AC226" s="102">
        <f t="shared" si="22"/>
        <v>0</v>
      </c>
      <c r="AD226" s="103">
        <v>0</v>
      </c>
      <c r="AE226" s="103">
        <v>0</v>
      </c>
      <c r="AF226" s="103">
        <v>0</v>
      </c>
      <c r="AG226" s="104">
        <v>0</v>
      </c>
      <c r="AH226" s="105">
        <f t="shared" si="23"/>
        <v>0</v>
      </c>
    </row>
    <row r="227" spans="1:34" hidden="1" x14ac:dyDescent="0.25">
      <c r="A227" s="106" t="s">
        <v>64</v>
      </c>
      <c r="B227" s="106" t="s">
        <v>64</v>
      </c>
      <c r="C227" s="106" t="s">
        <v>66</v>
      </c>
      <c r="D227" s="88" t="s">
        <v>73</v>
      </c>
      <c r="E227" s="106" t="s">
        <v>347</v>
      </c>
      <c r="F227" s="114">
        <v>700000128884</v>
      </c>
      <c r="G227" s="88" t="s">
        <v>93</v>
      </c>
      <c r="H227" s="88"/>
      <c r="I227" s="88"/>
      <c r="J227" s="88"/>
      <c r="K227" s="91">
        <v>42004</v>
      </c>
      <c r="L227" s="92">
        <v>10261.16</v>
      </c>
      <c r="M227" s="93">
        <v>1</v>
      </c>
      <c r="N227" s="94">
        <f>(L227/M227)*0.8*12</f>
        <v>98507.135999999999</v>
      </c>
      <c r="O227" s="88" t="s">
        <v>70</v>
      </c>
      <c r="P227" s="88" t="s">
        <v>75</v>
      </c>
      <c r="Q227" s="115">
        <v>42825</v>
      </c>
      <c r="R227" s="115" t="s">
        <v>4</v>
      </c>
      <c r="S227" s="114">
        <v>31</v>
      </c>
      <c r="T227" s="114">
        <v>1</v>
      </c>
      <c r="U227" s="153">
        <v>19</v>
      </c>
      <c r="V227" s="97">
        <f t="shared" si="21"/>
        <v>8208.9279999999999</v>
      </c>
      <c r="W227" s="154">
        <f t="shared" si="25"/>
        <v>42021</v>
      </c>
      <c r="X227" s="155"/>
      <c r="Y227" s="155"/>
      <c r="Z227" s="155"/>
      <c r="AA227" s="116"/>
      <c r="AB227" s="101" t="e">
        <f>SUM(#REF!)/4</f>
        <v>#REF!</v>
      </c>
      <c r="AC227" s="102" t="e">
        <f t="shared" si="22"/>
        <v>#REF!</v>
      </c>
      <c r="AD227" s="103">
        <v>0</v>
      </c>
      <c r="AE227" s="103">
        <v>0</v>
      </c>
      <c r="AF227" s="103">
        <v>0</v>
      </c>
      <c r="AG227" s="104">
        <v>0</v>
      </c>
      <c r="AH227" s="105">
        <v>0</v>
      </c>
    </row>
    <row r="228" spans="1:34" hidden="1" x14ac:dyDescent="0.25">
      <c r="A228" s="106" t="s">
        <v>64</v>
      </c>
      <c r="B228" s="106" t="s">
        <v>64</v>
      </c>
      <c r="C228" s="106" t="s">
        <v>66</v>
      </c>
      <c r="D228" s="88" t="s">
        <v>73</v>
      </c>
      <c r="E228" s="106" t="s">
        <v>348</v>
      </c>
      <c r="F228" s="114">
        <v>700000128896</v>
      </c>
      <c r="G228" s="88" t="s">
        <v>93</v>
      </c>
      <c r="H228" s="88"/>
      <c r="I228" s="88"/>
      <c r="J228" s="88"/>
      <c r="K228" s="91">
        <v>42004</v>
      </c>
      <c r="L228" s="92"/>
      <c r="M228" s="93"/>
      <c r="N228" s="94"/>
      <c r="O228" s="88" t="s">
        <v>70</v>
      </c>
      <c r="P228" s="88" t="s">
        <v>75</v>
      </c>
      <c r="Q228" s="115">
        <v>42825</v>
      </c>
      <c r="R228" s="115" t="s">
        <v>4</v>
      </c>
      <c r="S228" s="114">
        <v>31</v>
      </c>
      <c r="T228" s="114">
        <v>2</v>
      </c>
      <c r="U228" s="153">
        <v>19</v>
      </c>
      <c r="V228" s="97">
        <f t="shared" si="21"/>
        <v>0</v>
      </c>
      <c r="W228" s="154">
        <f t="shared" si="25"/>
        <v>42021</v>
      </c>
      <c r="X228" s="155"/>
      <c r="Y228" s="155"/>
      <c r="Z228" s="155"/>
      <c r="AA228" s="116"/>
      <c r="AB228" s="101" t="e">
        <f>SUM(#REF!)/4</f>
        <v>#REF!</v>
      </c>
      <c r="AC228" s="102" t="e">
        <f t="shared" si="22"/>
        <v>#REF!</v>
      </c>
      <c r="AD228" s="103">
        <v>0</v>
      </c>
      <c r="AE228" s="103">
        <v>0</v>
      </c>
      <c r="AF228" s="103">
        <v>0</v>
      </c>
      <c r="AG228" s="104">
        <v>0</v>
      </c>
      <c r="AH228" s="105">
        <v>0</v>
      </c>
    </row>
    <row r="229" spans="1:34" x14ac:dyDescent="0.25">
      <c r="A229" s="88" t="s">
        <v>64</v>
      </c>
      <c r="B229" s="88" t="s">
        <v>64</v>
      </c>
      <c r="C229" s="88" t="s">
        <v>66</v>
      </c>
      <c r="D229" s="106" t="s">
        <v>73</v>
      </c>
      <c r="E229" s="88" t="s">
        <v>349</v>
      </c>
      <c r="F229" s="114">
        <v>700000313790</v>
      </c>
      <c r="G229" s="106" t="s">
        <v>93</v>
      </c>
      <c r="H229" s="106"/>
      <c r="I229" s="106"/>
      <c r="J229" s="106"/>
      <c r="K229" s="91">
        <v>42004</v>
      </c>
      <c r="L229" s="92">
        <v>9931.18</v>
      </c>
      <c r="M229" s="93">
        <v>1</v>
      </c>
      <c r="N229" s="94">
        <f>(L229/M229)*0.8*12</f>
        <v>95339.328000000009</v>
      </c>
      <c r="O229" s="106" t="s">
        <v>70</v>
      </c>
      <c r="P229" s="106" t="s">
        <v>75</v>
      </c>
      <c r="Q229" s="115">
        <v>42825</v>
      </c>
      <c r="R229" s="115" t="s">
        <v>3</v>
      </c>
      <c r="S229" s="114">
        <v>13</v>
      </c>
      <c r="T229" s="114">
        <v>1</v>
      </c>
      <c r="U229" s="153">
        <v>22</v>
      </c>
      <c r="V229" s="97">
        <f t="shared" si="21"/>
        <v>7944.9440000000004</v>
      </c>
      <c r="W229" s="154">
        <f t="shared" si="25"/>
        <v>42021</v>
      </c>
      <c r="X229" s="155"/>
      <c r="Y229" s="155"/>
      <c r="Z229" s="155"/>
      <c r="AA229" s="116"/>
      <c r="AB229" s="101" t="e">
        <f>SUM(#REF!)/4</f>
        <v>#REF!</v>
      </c>
      <c r="AC229" s="102" t="e">
        <f t="shared" si="22"/>
        <v>#REF!</v>
      </c>
      <c r="AD229" s="103">
        <v>0</v>
      </c>
      <c r="AE229" s="103">
        <v>0</v>
      </c>
      <c r="AF229" s="103">
        <v>0</v>
      </c>
      <c r="AG229" s="104">
        <v>0</v>
      </c>
      <c r="AH229" s="105">
        <v>0</v>
      </c>
    </row>
    <row r="230" spans="1:34" x14ac:dyDescent="0.25">
      <c r="A230" s="88" t="s">
        <v>64</v>
      </c>
      <c r="B230" s="88" t="s">
        <v>64</v>
      </c>
      <c r="C230" s="88" t="s">
        <v>66</v>
      </c>
      <c r="D230" s="106" t="s">
        <v>73</v>
      </c>
      <c r="E230" s="88" t="s">
        <v>350</v>
      </c>
      <c r="F230" s="114">
        <v>700000313805</v>
      </c>
      <c r="G230" s="106" t="s">
        <v>93</v>
      </c>
      <c r="H230" s="106"/>
      <c r="I230" s="106"/>
      <c r="J230" s="106"/>
      <c r="K230" s="91">
        <v>42004</v>
      </c>
      <c r="L230" s="92"/>
      <c r="M230" s="93"/>
      <c r="N230" s="94"/>
      <c r="O230" s="106" t="s">
        <v>70</v>
      </c>
      <c r="P230" s="106" t="s">
        <v>75</v>
      </c>
      <c r="Q230" s="115">
        <v>42825</v>
      </c>
      <c r="R230" s="115" t="s">
        <v>3</v>
      </c>
      <c r="S230" s="114">
        <v>13</v>
      </c>
      <c r="T230" s="114">
        <v>2</v>
      </c>
      <c r="U230" s="153">
        <v>22</v>
      </c>
      <c r="V230" s="97">
        <f t="shared" si="21"/>
        <v>0</v>
      </c>
      <c r="W230" s="154">
        <f t="shared" si="25"/>
        <v>42021</v>
      </c>
      <c r="X230" s="155"/>
      <c r="Y230" s="155"/>
      <c r="Z230" s="155"/>
      <c r="AA230" s="116"/>
      <c r="AB230" s="101" t="e">
        <f>SUM(#REF!)/4</f>
        <v>#REF!</v>
      </c>
      <c r="AC230" s="102" t="e">
        <f t="shared" si="22"/>
        <v>#REF!</v>
      </c>
      <c r="AD230" s="103">
        <v>0</v>
      </c>
      <c r="AE230" s="103">
        <v>0</v>
      </c>
      <c r="AF230" s="103">
        <v>0</v>
      </c>
      <c r="AG230" s="104">
        <v>0</v>
      </c>
      <c r="AH230" s="105">
        <v>0</v>
      </c>
    </row>
    <row r="231" spans="1:34" x14ac:dyDescent="0.25">
      <c r="A231" s="106" t="s">
        <v>64</v>
      </c>
      <c r="B231" s="106" t="s">
        <v>64</v>
      </c>
      <c r="C231" s="106" t="s">
        <v>66</v>
      </c>
      <c r="D231" s="88" t="s">
        <v>73</v>
      </c>
      <c r="E231" s="106" t="s">
        <v>351</v>
      </c>
      <c r="F231" s="114">
        <v>700000047274</v>
      </c>
      <c r="G231" s="88" t="s">
        <v>93</v>
      </c>
      <c r="H231" s="88"/>
      <c r="I231" s="88"/>
      <c r="J231" s="88"/>
      <c r="K231" s="123">
        <v>42004</v>
      </c>
      <c r="L231" s="118">
        <v>8659.14</v>
      </c>
      <c r="M231" s="119">
        <v>1</v>
      </c>
      <c r="N231" s="94">
        <f>(L231/M231)*0.8*12</f>
        <v>83127.744000000006</v>
      </c>
      <c r="O231" s="88" t="s">
        <v>70</v>
      </c>
      <c r="P231" s="88" t="s">
        <v>75</v>
      </c>
      <c r="Q231" s="115">
        <v>42825</v>
      </c>
      <c r="R231" s="115" t="s">
        <v>3</v>
      </c>
      <c r="S231" s="114">
        <v>29</v>
      </c>
      <c r="T231" s="114">
        <v>1</v>
      </c>
      <c r="U231" s="153">
        <v>26</v>
      </c>
      <c r="V231" s="97">
        <f t="shared" si="21"/>
        <v>6927.3120000000008</v>
      </c>
      <c r="W231" s="154">
        <f t="shared" si="25"/>
        <v>42021</v>
      </c>
      <c r="X231" s="155"/>
      <c r="Y231" s="155"/>
      <c r="Z231" s="155"/>
      <c r="AA231" s="116"/>
      <c r="AB231" s="101" t="e">
        <f>SUM(#REF!)/4</f>
        <v>#REF!</v>
      </c>
      <c r="AC231" s="102" t="e">
        <f t="shared" si="22"/>
        <v>#REF!</v>
      </c>
      <c r="AD231" s="103">
        <v>0</v>
      </c>
      <c r="AE231" s="103">
        <v>0</v>
      </c>
      <c r="AF231" s="103">
        <v>0</v>
      </c>
      <c r="AG231" s="104">
        <v>0</v>
      </c>
      <c r="AH231" s="105">
        <v>0</v>
      </c>
    </row>
    <row r="232" spans="1:34" x14ac:dyDescent="0.25">
      <c r="A232" s="88" t="s">
        <v>64</v>
      </c>
      <c r="B232" s="88" t="s">
        <v>64</v>
      </c>
      <c r="C232" s="88" t="s">
        <v>66</v>
      </c>
      <c r="D232" s="88" t="s">
        <v>73</v>
      </c>
      <c r="E232" s="88" t="s">
        <v>352</v>
      </c>
      <c r="F232" s="90">
        <v>700000066969</v>
      </c>
      <c r="G232" s="88" t="s">
        <v>93</v>
      </c>
      <c r="H232" s="88"/>
      <c r="I232" s="88"/>
      <c r="J232" s="88"/>
      <c r="K232" s="123">
        <v>42004</v>
      </c>
      <c r="L232" s="118"/>
      <c r="M232" s="119"/>
      <c r="N232" s="124"/>
      <c r="O232" s="88" t="s">
        <v>70</v>
      </c>
      <c r="P232" s="88" t="s">
        <v>75</v>
      </c>
      <c r="Q232" s="115">
        <v>42825</v>
      </c>
      <c r="R232" s="115" t="s">
        <v>3</v>
      </c>
      <c r="S232" s="114">
        <v>29</v>
      </c>
      <c r="T232" s="114">
        <v>2</v>
      </c>
      <c r="U232" s="153">
        <v>26</v>
      </c>
      <c r="V232" s="97">
        <f t="shared" si="21"/>
        <v>0</v>
      </c>
      <c r="W232" s="154">
        <f t="shared" si="25"/>
        <v>42021</v>
      </c>
      <c r="X232" s="155"/>
      <c r="Y232" s="155"/>
      <c r="Z232" s="155"/>
      <c r="AA232" s="116"/>
      <c r="AB232" s="101" t="e">
        <f>SUM(#REF!)/4</f>
        <v>#REF!</v>
      </c>
      <c r="AC232" s="102" t="e">
        <f t="shared" si="22"/>
        <v>#REF!</v>
      </c>
      <c r="AD232" s="103">
        <v>0</v>
      </c>
      <c r="AE232" s="103">
        <v>0</v>
      </c>
      <c r="AF232" s="103">
        <v>0</v>
      </c>
      <c r="AG232" s="104">
        <v>0</v>
      </c>
      <c r="AH232" s="105">
        <v>0</v>
      </c>
    </row>
    <row r="233" spans="1:34" hidden="1" x14ac:dyDescent="0.25">
      <c r="A233" s="106" t="s">
        <v>64</v>
      </c>
      <c r="B233" s="106" t="s">
        <v>64</v>
      </c>
      <c r="C233" s="106" t="s">
        <v>66</v>
      </c>
      <c r="D233" s="88" t="s">
        <v>73</v>
      </c>
      <c r="E233" s="106" t="s">
        <v>353</v>
      </c>
      <c r="F233" s="114">
        <v>700000124656</v>
      </c>
      <c r="G233" s="88" t="s">
        <v>93</v>
      </c>
      <c r="H233" s="88"/>
      <c r="I233" s="88"/>
      <c r="J233" s="88"/>
      <c r="K233" s="110">
        <v>42004</v>
      </c>
      <c r="L233" s="111">
        <v>7945.16</v>
      </c>
      <c r="M233" s="112">
        <v>1</v>
      </c>
      <c r="N233" s="94">
        <f>(L233/M233)*0.8*12</f>
        <v>76273.536000000007</v>
      </c>
      <c r="O233" s="88" t="s">
        <v>70</v>
      </c>
      <c r="P233" s="88" t="s">
        <v>75</v>
      </c>
      <c r="Q233" s="115">
        <v>42825</v>
      </c>
      <c r="R233" s="115" t="s">
        <v>4</v>
      </c>
      <c r="S233" s="114">
        <v>1</v>
      </c>
      <c r="T233" s="114">
        <v>1</v>
      </c>
      <c r="U233" s="153">
        <v>32</v>
      </c>
      <c r="V233" s="97">
        <f t="shared" si="21"/>
        <v>6356.1280000000006</v>
      </c>
      <c r="W233" s="154">
        <f t="shared" si="25"/>
        <v>42021</v>
      </c>
      <c r="X233" s="155"/>
      <c r="Y233" s="155"/>
      <c r="Z233" s="155"/>
      <c r="AA233" s="116"/>
      <c r="AB233" s="101" t="e">
        <f>SUM(#REF!)/4</f>
        <v>#REF!</v>
      </c>
      <c r="AC233" s="102" t="e">
        <f t="shared" si="22"/>
        <v>#REF!</v>
      </c>
      <c r="AD233" s="103">
        <v>0</v>
      </c>
      <c r="AE233" s="103">
        <v>0</v>
      </c>
      <c r="AF233" s="103">
        <v>0</v>
      </c>
      <c r="AG233" s="104">
        <v>0</v>
      </c>
      <c r="AH233" s="105">
        <v>0</v>
      </c>
    </row>
    <row r="234" spans="1:34" hidden="1" x14ac:dyDescent="0.25">
      <c r="A234" s="106" t="s">
        <v>64</v>
      </c>
      <c r="B234" s="106" t="s">
        <v>64</v>
      </c>
      <c r="C234" s="106" t="s">
        <v>66</v>
      </c>
      <c r="D234" s="163" t="s">
        <v>73</v>
      </c>
      <c r="E234" s="162" t="s">
        <v>354</v>
      </c>
      <c r="F234" s="177">
        <v>700000124668</v>
      </c>
      <c r="G234" s="163" t="s">
        <v>93</v>
      </c>
      <c r="H234" s="163"/>
      <c r="I234" s="163"/>
      <c r="J234" s="163"/>
      <c r="K234" s="178">
        <v>42004</v>
      </c>
      <c r="L234" s="179"/>
      <c r="M234" s="180"/>
      <c r="N234" s="113"/>
      <c r="O234" s="163" t="s">
        <v>70</v>
      </c>
      <c r="P234" s="163" t="s">
        <v>75</v>
      </c>
      <c r="Q234" s="115">
        <v>42825</v>
      </c>
      <c r="R234" s="115" t="s">
        <v>4</v>
      </c>
      <c r="S234" s="114">
        <v>1</v>
      </c>
      <c r="T234" s="114">
        <v>2</v>
      </c>
      <c r="U234" s="153">
        <v>32</v>
      </c>
      <c r="V234" s="97">
        <f t="shared" si="21"/>
        <v>0</v>
      </c>
      <c r="W234" s="154">
        <f t="shared" si="25"/>
        <v>42021</v>
      </c>
      <c r="X234" s="155"/>
      <c r="Y234" s="155"/>
      <c r="Z234" s="155"/>
      <c r="AA234" s="116"/>
      <c r="AB234" s="101" t="e">
        <f>SUM(#REF!)/4</f>
        <v>#REF!</v>
      </c>
      <c r="AC234" s="102" t="e">
        <f t="shared" si="22"/>
        <v>#REF!</v>
      </c>
      <c r="AD234" s="103">
        <v>0</v>
      </c>
      <c r="AE234" s="103">
        <v>0</v>
      </c>
      <c r="AF234" s="103">
        <v>0</v>
      </c>
      <c r="AG234" s="104">
        <v>0</v>
      </c>
      <c r="AH234" s="105">
        <v>0</v>
      </c>
    </row>
    <row r="235" spans="1:34" x14ac:dyDescent="0.25">
      <c r="A235" s="88" t="s">
        <v>64</v>
      </c>
      <c r="B235" s="88" t="s">
        <v>64</v>
      </c>
      <c r="C235" s="88" t="s">
        <v>66</v>
      </c>
      <c r="D235" s="106" t="s">
        <v>73</v>
      </c>
      <c r="E235" s="88" t="s">
        <v>355</v>
      </c>
      <c r="F235" s="114">
        <v>700000313855</v>
      </c>
      <c r="G235" s="106" t="s">
        <v>93</v>
      </c>
      <c r="H235" s="106"/>
      <c r="I235" s="106"/>
      <c r="J235" s="106"/>
      <c r="K235" s="91">
        <v>42004</v>
      </c>
      <c r="L235" s="92">
        <v>7291.14</v>
      </c>
      <c r="M235" s="93">
        <v>1</v>
      </c>
      <c r="N235" s="94">
        <f>(L235/M235)*0.8*12</f>
        <v>69994.944000000003</v>
      </c>
      <c r="O235" s="106" t="s">
        <v>70</v>
      </c>
      <c r="P235" s="106" t="s">
        <v>75</v>
      </c>
      <c r="Q235" s="115">
        <v>42825</v>
      </c>
      <c r="R235" s="115" t="s">
        <v>3</v>
      </c>
      <c r="S235" s="114">
        <v>12</v>
      </c>
      <c r="T235" s="114">
        <v>1</v>
      </c>
      <c r="U235" s="153">
        <v>38</v>
      </c>
      <c r="V235" s="97">
        <f t="shared" si="21"/>
        <v>5832.9120000000003</v>
      </c>
      <c r="W235" s="154">
        <f t="shared" si="25"/>
        <v>42021</v>
      </c>
      <c r="X235" s="155"/>
      <c r="Y235" s="155"/>
      <c r="Z235" s="155"/>
      <c r="AA235" s="116"/>
      <c r="AB235" s="101" t="e">
        <f>SUM(#REF!)/4</f>
        <v>#REF!</v>
      </c>
      <c r="AC235" s="102" t="e">
        <f t="shared" si="22"/>
        <v>#REF!</v>
      </c>
      <c r="AD235" s="103">
        <v>0</v>
      </c>
      <c r="AE235" s="103">
        <v>0</v>
      </c>
      <c r="AF235" s="103">
        <v>0</v>
      </c>
      <c r="AG235" s="104">
        <v>0</v>
      </c>
      <c r="AH235" s="105">
        <v>0</v>
      </c>
    </row>
    <row r="236" spans="1:34" x14ac:dyDescent="0.25">
      <c r="A236" s="88" t="s">
        <v>64</v>
      </c>
      <c r="B236" s="88" t="s">
        <v>64</v>
      </c>
      <c r="C236" s="88" t="s">
        <v>66</v>
      </c>
      <c r="D236" s="106" t="s">
        <v>73</v>
      </c>
      <c r="E236" s="88" t="s">
        <v>356</v>
      </c>
      <c r="F236" s="114">
        <v>700000313867</v>
      </c>
      <c r="G236" s="106" t="s">
        <v>93</v>
      </c>
      <c r="H236" s="106"/>
      <c r="I236" s="106"/>
      <c r="J236" s="106"/>
      <c r="K236" s="91">
        <v>42004</v>
      </c>
      <c r="L236" s="92"/>
      <c r="M236" s="93"/>
      <c r="N236" s="94"/>
      <c r="O236" s="106" t="s">
        <v>70</v>
      </c>
      <c r="P236" s="106" t="s">
        <v>75</v>
      </c>
      <c r="Q236" s="115">
        <v>42825</v>
      </c>
      <c r="R236" s="115" t="s">
        <v>3</v>
      </c>
      <c r="S236" s="114">
        <v>12</v>
      </c>
      <c r="T236" s="114">
        <v>2</v>
      </c>
      <c r="U236" s="153">
        <v>38</v>
      </c>
      <c r="V236" s="97">
        <f t="shared" si="21"/>
        <v>0</v>
      </c>
      <c r="W236" s="154">
        <f t="shared" si="25"/>
        <v>42021</v>
      </c>
      <c r="X236" s="155"/>
      <c r="Y236" s="155"/>
      <c r="Z236" s="155"/>
      <c r="AA236" s="116"/>
      <c r="AB236" s="101" t="e">
        <f>SUM(#REF!)/4</f>
        <v>#REF!</v>
      </c>
      <c r="AC236" s="102" t="e">
        <f t="shared" si="22"/>
        <v>#REF!</v>
      </c>
      <c r="AD236" s="103">
        <v>0</v>
      </c>
      <c r="AE236" s="103">
        <v>0</v>
      </c>
      <c r="AF236" s="103">
        <v>0</v>
      </c>
      <c r="AG236" s="104">
        <v>0</v>
      </c>
      <c r="AH236" s="105">
        <v>0</v>
      </c>
    </row>
    <row r="237" spans="1:34" x14ac:dyDescent="0.25">
      <c r="A237" s="88" t="s">
        <v>64</v>
      </c>
      <c r="B237" s="88" t="s">
        <v>64</v>
      </c>
      <c r="C237" s="88" t="s">
        <v>66</v>
      </c>
      <c r="D237" s="88" t="s">
        <v>73</v>
      </c>
      <c r="E237" s="88" t="s">
        <v>357</v>
      </c>
      <c r="F237" s="90">
        <v>700000180105</v>
      </c>
      <c r="G237" s="88" t="s">
        <v>93</v>
      </c>
      <c r="H237" s="88"/>
      <c r="I237" s="88"/>
      <c r="J237" s="88"/>
      <c r="K237" s="91">
        <v>42004</v>
      </c>
      <c r="L237" s="92">
        <v>7291.14</v>
      </c>
      <c r="M237" s="93">
        <v>1</v>
      </c>
      <c r="N237" s="94">
        <f>(L237/M237)*0.8*12</f>
        <v>69994.944000000003</v>
      </c>
      <c r="O237" s="88" t="s">
        <v>70</v>
      </c>
      <c r="P237" s="88" t="s">
        <v>75</v>
      </c>
      <c r="Q237" s="115">
        <v>42825</v>
      </c>
      <c r="R237" s="115" t="s">
        <v>3</v>
      </c>
      <c r="S237" s="114">
        <v>21</v>
      </c>
      <c r="T237" s="114">
        <v>1</v>
      </c>
      <c r="U237" s="153">
        <v>38</v>
      </c>
      <c r="V237" s="97">
        <f t="shared" si="21"/>
        <v>5832.9120000000003</v>
      </c>
      <c r="W237" s="154">
        <f t="shared" si="25"/>
        <v>42021</v>
      </c>
      <c r="X237" s="155"/>
      <c r="Y237" s="155"/>
      <c r="Z237" s="155"/>
      <c r="AA237" s="116"/>
      <c r="AB237" s="101" t="e">
        <f>SUM(#REF!)/4</f>
        <v>#REF!</v>
      </c>
      <c r="AC237" s="102" t="e">
        <f t="shared" si="22"/>
        <v>#REF!</v>
      </c>
      <c r="AD237" s="103">
        <v>0</v>
      </c>
      <c r="AE237" s="103">
        <v>0</v>
      </c>
      <c r="AF237" s="103">
        <v>0</v>
      </c>
      <c r="AG237" s="104">
        <v>0</v>
      </c>
      <c r="AH237" s="105">
        <v>0</v>
      </c>
    </row>
    <row r="238" spans="1:34" x14ac:dyDescent="0.25">
      <c r="A238" s="88" t="s">
        <v>64</v>
      </c>
      <c r="B238" s="88" t="s">
        <v>64</v>
      </c>
      <c r="C238" s="88" t="s">
        <v>66</v>
      </c>
      <c r="D238" s="88" t="s">
        <v>73</v>
      </c>
      <c r="E238" s="88" t="s">
        <v>358</v>
      </c>
      <c r="F238" s="90">
        <v>700000450158</v>
      </c>
      <c r="G238" s="88" t="s">
        <v>93</v>
      </c>
      <c r="H238" s="88"/>
      <c r="I238" s="88"/>
      <c r="J238" s="88"/>
      <c r="K238" s="91">
        <v>42004</v>
      </c>
      <c r="L238" s="92"/>
      <c r="M238" s="93"/>
      <c r="N238" s="94"/>
      <c r="O238" s="88" t="s">
        <v>70</v>
      </c>
      <c r="P238" s="88" t="s">
        <v>75</v>
      </c>
      <c r="Q238" s="115">
        <v>42825</v>
      </c>
      <c r="R238" s="115" t="s">
        <v>3</v>
      </c>
      <c r="S238" s="114">
        <v>21</v>
      </c>
      <c r="T238" s="114">
        <v>2</v>
      </c>
      <c r="U238" s="153">
        <v>38</v>
      </c>
      <c r="V238" s="97">
        <f t="shared" si="21"/>
        <v>0</v>
      </c>
      <c r="W238" s="154">
        <f t="shared" si="25"/>
        <v>42021</v>
      </c>
      <c r="X238" s="155"/>
      <c r="Y238" s="155"/>
      <c r="Z238" s="155"/>
      <c r="AA238" s="116"/>
      <c r="AB238" s="101" t="e">
        <f>SUM(#REF!)/4</f>
        <v>#REF!</v>
      </c>
      <c r="AC238" s="102" t="e">
        <f t="shared" si="22"/>
        <v>#REF!</v>
      </c>
      <c r="AD238" s="103">
        <v>0</v>
      </c>
      <c r="AE238" s="103">
        <v>0</v>
      </c>
      <c r="AF238" s="103">
        <v>0</v>
      </c>
      <c r="AG238" s="104">
        <v>0</v>
      </c>
      <c r="AH238" s="105">
        <v>0</v>
      </c>
    </row>
    <row r="239" spans="1:34" x14ac:dyDescent="0.25">
      <c r="A239" s="88" t="s">
        <v>64</v>
      </c>
      <c r="B239" s="88" t="s">
        <v>64</v>
      </c>
      <c r="C239" s="88" t="s">
        <v>66</v>
      </c>
      <c r="D239" s="88" t="s">
        <v>73</v>
      </c>
      <c r="E239" s="88" t="s">
        <v>359</v>
      </c>
      <c r="F239" s="90">
        <v>700000446341</v>
      </c>
      <c r="G239" s="88" t="s">
        <v>93</v>
      </c>
      <c r="H239" s="88"/>
      <c r="I239" s="88"/>
      <c r="J239" s="88"/>
      <c r="K239" s="91">
        <v>42004</v>
      </c>
      <c r="L239" s="92">
        <v>7291.14</v>
      </c>
      <c r="M239" s="93">
        <v>1</v>
      </c>
      <c r="N239" s="94">
        <f>(L239/M239)*0.8*12</f>
        <v>69994.944000000003</v>
      </c>
      <c r="O239" s="88" t="s">
        <v>70</v>
      </c>
      <c r="P239" s="88" t="s">
        <v>75</v>
      </c>
      <c r="Q239" s="115">
        <v>42825</v>
      </c>
      <c r="R239" s="115" t="s">
        <v>3</v>
      </c>
      <c r="S239" s="114">
        <v>22</v>
      </c>
      <c r="T239" s="114">
        <v>1</v>
      </c>
      <c r="U239" s="153">
        <v>38</v>
      </c>
      <c r="V239" s="97">
        <f t="shared" si="21"/>
        <v>5832.9120000000003</v>
      </c>
      <c r="W239" s="154">
        <f t="shared" si="25"/>
        <v>42021</v>
      </c>
      <c r="X239" s="155"/>
      <c r="Y239" s="155"/>
      <c r="Z239" s="155"/>
      <c r="AA239" s="116"/>
      <c r="AB239" s="101" t="e">
        <f>SUM(#REF!)/4</f>
        <v>#REF!</v>
      </c>
      <c r="AC239" s="102" t="e">
        <f t="shared" si="22"/>
        <v>#REF!</v>
      </c>
      <c r="AD239" s="103">
        <v>0</v>
      </c>
      <c r="AE239" s="103">
        <v>0</v>
      </c>
      <c r="AF239" s="103">
        <v>0</v>
      </c>
      <c r="AG239" s="104">
        <v>0</v>
      </c>
      <c r="AH239" s="105">
        <v>0</v>
      </c>
    </row>
    <row r="240" spans="1:34" x14ac:dyDescent="0.25">
      <c r="A240" s="88" t="s">
        <v>64</v>
      </c>
      <c r="B240" s="88" t="s">
        <v>64</v>
      </c>
      <c r="C240" s="88" t="s">
        <v>66</v>
      </c>
      <c r="D240" s="88" t="s">
        <v>73</v>
      </c>
      <c r="E240" s="88" t="s">
        <v>360</v>
      </c>
      <c r="F240" s="90">
        <v>700000446353</v>
      </c>
      <c r="G240" s="88" t="s">
        <v>93</v>
      </c>
      <c r="H240" s="88"/>
      <c r="I240" s="88"/>
      <c r="J240" s="88"/>
      <c r="K240" s="91">
        <v>42004</v>
      </c>
      <c r="L240" s="92"/>
      <c r="M240" s="93"/>
      <c r="N240" s="94"/>
      <c r="O240" s="88" t="s">
        <v>70</v>
      </c>
      <c r="P240" s="88" t="s">
        <v>75</v>
      </c>
      <c r="Q240" s="115">
        <v>42825</v>
      </c>
      <c r="R240" s="115" t="s">
        <v>3</v>
      </c>
      <c r="S240" s="114">
        <v>22</v>
      </c>
      <c r="T240" s="114">
        <v>2</v>
      </c>
      <c r="U240" s="153">
        <v>38</v>
      </c>
      <c r="V240" s="97">
        <f t="shared" si="21"/>
        <v>0</v>
      </c>
      <c r="W240" s="154">
        <f t="shared" si="25"/>
        <v>42021</v>
      </c>
      <c r="X240" s="155"/>
      <c r="Y240" s="155"/>
      <c r="Z240" s="155"/>
      <c r="AA240" s="116"/>
      <c r="AB240" s="101" t="e">
        <f>SUM(#REF!)/4</f>
        <v>#REF!</v>
      </c>
      <c r="AC240" s="102" t="e">
        <f t="shared" si="22"/>
        <v>#REF!</v>
      </c>
      <c r="AD240" s="103">
        <v>0</v>
      </c>
      <c r="AE240" s="103">
        <v>0</v>
      </c>
      <c r="AF240" s="103">
        <v>0</v>
      </c>
      <c r="AG240" s="104">
        <v>0</v>
      </c>
      <c r="AH240" s="105">
        <v>0</v>
      </c>
    </row>
    <row r="241" spans="1:34" x14ac:dyDescent="0.25">
      <c r="A241" s="106" t="s">
        <v>64</v>
      </c>
      <c r="B241" s="106" t="s">
        <v>64</v>
      </c>
      <c r="C241" s="106" t="s">
        <v>66</v>
      </c>
      <c r="D241" s="88" t="s">
        <v>73</v>
      </c>
      <c r="E241" s="121" t="s">
        <v>361</v>
      </c>
      <c r="F241" s="108">
        <v>700000142701</v>
      </c>
      <c r="G241" s="109" t="s">
        <v>93</v>
      </c>
      <c r="H241" s="109"/>
      <c r="I241" s="109"/>
      <c r="J241" s="109"/>
      <c r="K241" s="110">
        <v>42004</v>
      </c>
      <c r="L241" s="111">
        <v>6283.14</v>
      </c>
      <c r="M241" s="112">
        <v>1</v>
      </c>
      <c r="N241" s="94">
        <f>(L241/M241)*0.8*12</f>
        <v>60318.144000000008</v>
      </c>
      <c r="O241" s="88" t="s">
        <v>70</v>
      </c>
      <c r="P241" s="88" t="s">
        <v>75</v>
      </c>
      <c r="Q241" s="115">
        <v>42825</v>
      </c>
      <c r="R241" s="115" t="s">
        <v>3</v>
      </c>
      <c r="S241" s="114">
        <v>2</v>
      </c>
      <c r="T241" s="114">
        <v>1</v>
      </c>
      <c r="U241" s="153">
        <v>50</v>
      </c>
      <c r="V241" s="97">
        <f t="shared" si="21"/>
        <v>5026.5120000000006</v>
      </c>
      <c r="W241" s="154">
        <f t="shared" si="25"/>
        <v>42021</v>
      </c>
      <c r="X241" s="155"/>
      <c r="Y241" s="155"/>
      <c r="Z241" s="155"/>
      <c r="AA241" s="181"/>
      <c r="AB241" s="101" t="e">
        <f>SUM(#REF!)/4</f>
        <v>#REF!</v>
      </c>
      <c r="AC241" s="102" t="e">
        <f t="shared" si="22"/>
        <v>#REF!</v>
      </c>
      <c r="AD241" s="103">
        <v>0</v>
      </c>
      <c r="AE241" s="103">
        <v>0</v>
      </c>
      <c r="AF241" s="103">
        <v>0</v>
      </c>
      <c r="AG241" s="104">
        <v>0</v>
      </c>
      <c r="AH241" s="105">
        <v>0</v>
      </c>
    </row>
    <row r="242" spans="1:34" x14ac:dyDescent="0.25">
      <c r="A242" s="106" t="s">
        <v>64</v>
      </c>
      <c r="B242" s="106" t="s">
        <v>64</v>
      </c>
      <c r="C242" s="106" t="s">
        <v>66</v>
      </c>
      <c r="D242" s="88" t="s">
        <v>73</v>
      </c>
      <c r="E242" s="109" t="s">
        <v>362</v>
      </c>
      <c r="F242" s="108">
        <v>700000172794</v>
      </c>
      <c r="G242" s="109" t="s">
        <v>93</v>
      </c>
      <c r="H242" s="109"/>
      <c r="I242" s="109"/>
      <c r="J242" s="109"/>
      <c r="K242" s="110">
        <v>42004</v>
      </c>
      <c r="L242" s="111"/>
      <c r="M242" s="112"/>
      <c r="N242" s="113"/>
      <c r="O242" s="88" t="s">
        <v>70</v>
      </c>
      <c r="P242" s="88" t="s">
        <v>75</v>
      </c>
      <c r="Q242" s="115">
        <v>42825</v>
      </c>
      <c r="R242" s="115" t="s">
        <v>3</v>
      </c>
      <c r="S242" s="114">
        <v>2</v>
      </c>
      <c r="T242" s="114">
        <v>2</v>
      </c>
      <c r="U242" s="153">
        <v>50</v>
      </c>
      <c r="V242" s="97">
        <f t="shared" si="21"/>
        <v>0</v>
      </c>
      <c r="W242" s="154">
        <f t="shared" si="25"/>
        <v>42021</v>
      </c>
      <c r="X242" s="155"/>
      <c r="Y242" s="155"/>
      <c r="Z242" s="155"/>
      <c r="AA242" s="181"/>
      <c r="AB242" s="101" t="e">
        <f>SUM(#REF!)/4</f>
        <v>#REF!</v>
      </c>
      <c r="AC242" s="102" t="e">
        <f t="shared" si="22"/>
        <v>#REF!</v>
      </c>
      <c r="AD242" s="103">
        <v>0</v>
      </c>
      <c r="AE242" s="103">
        <v>0</v>
      </c>
      <c r="AF242" s="103">
        <v>0</v>
      </c>
      <c r="AG242" s="104">
        <v>0</v>
      </c>
      <c r="AH242" s="105">
        <v>0</v>
      </c>
    </row>
    <row r="243" spans="1:34" x14ac:dyDescent="0.25">
      <c r="A243" s="106" t="s">
        <v>64</v>
      </c>
      <c r="B243" s="106" t="s">
        <v>64</v>
      </c>
      <c r="C243" s="106" t="s">
        <v>66</v>
      </c>
      <c r="D243" s="88" t="s">
        <v>73</v>
      </c>
      <c r="E243" s="109" t="s">
        <v>363</v>
      </c>
      <c r="F243" s="108">
        <v>700000155942</v>
      </c>
      <c r="G243" s="109" t="s">
        <v>93</v>
      </c>
      <c r="H243" s="109"/>
      <c r="I243" s="109"/>
      <c r="J243" s="109"/>
      <c r="K243" s="110">
        <v>42004</v>
      </c>
      <c r="L243" s="111">
        <v>6283.14</v>
      </c>
      <c r="M243" s="112">
        <v>1</v>
      </c>
      <c r="N243" s="94">
        <f>(L243/M243)*0.8*12</f>
        <v>60318.144000000008</v>
      </c>
      <c r="O243" s="88" t="s">
        <v>70</v>
      </c>
      <c r="P243" s="88" t="s">
        <v>75</v>
      </c>
      <c r="Q243" s="115">
        <v>42825</v>
      </c>
      <c r="R243" s="115" t="s">
        <v>3</v>
      </c>
      <c r="S243" s="114">
        <v>3</v>
      </c>
      <c r="T243" s="114">
        <v>1</v>
      </c>
      <c r="U243" s="153">
        <v>50</v>
      </c>
      <c r="V243" s="97">
        <f t="shared" si="21"/>
        <v>5026.5120000000006</v>
      </c>
      <c r="W243" s="154">
        <f t="shared" si="25"/>
        <v>42021</v>
      </c>
      <c r="X243" s="155"/>
      <c r="Y243" s="155"/>
      <c r="Z243" s="155"/>
      <c r="AA243" s="116"/>
      <c r="AB243" s="101" t="e">
        <f>SUM(#REF!)/4</f>
        <v>#REF!</v>
      </c>
      <c r="AC243" s="102" t="e">
        <f t="shared" si="22"/>
        <v>#REF!</v>
      </c>
      <c r="AD243" s="103">
        <v>0</v>
      </c>
      <c r="AE243" s="103">
        <v>0</v>
      </c>
      <c r="AF243" s="103">
        <v>0</v>
      </c>
      <c r="AG243" s="104">
        <v>0</v>
      </c>
      <c r="AH243" s="105">
        <v>0</v>
      </c>
    </row>
    <row r="244" spans="1:34" x14ac:dyDescent="0.25">
      <c r="A244" s="106" t="s">
        <v>64</v>
      </c>
      <c r="B244" s="106" t="s">
        <v>64</v>
      </c>
      <c r="C244" s="106" t="s">
        <v>66</v>
      </c>
      <c r="D244" s="88" t="s">
        <v>73</v>
      </c>
      <c r="E244" s="109" t="s">
        <v>364</v>
      </c>
      <c r="F244" s="108">
        <v>700000172548</v>
      </c>
      <c r="G244" s="109" t="s">
        <v>93</v>
      </c>
      <c r="H244" s="109"/>
      <c r="I244" s="109"/>
      <c r="J244" s="109"/>
      <c r="K244" s="110">
        <v>42004</v>
      </c>
      <c r="L244" s="111"/>
      <c r="M244" s="112"/>
      <c r="N244" s="113"/>
      <c r="O244" s="88" t="s">
        <v>70</v>
      </c>
      <c r="P244" s="88" t="s">
        <v>75</v>
      </c>
      <c r="Q244" s="115">
        <v>42825</v>
      </c>
      <c r="R244" s="115" t="s">
        <v>3</v>
      </c>
      <c r="S244" s="114">
        <v>3</v>
      </c>
      <c r="T244" s="114">
        <v>2</v>
      </c>
      <c r="U244" s="153">
        <v>50</v>
      </c>
      <c r="V244" s="97">
        <f t="shared" si="21"/>
        <v>0</v>
      </c>
      <c r="W244" s="154">
        <f t="shared" si="25"/>
        <v>42021</v>
      </c>
      <c r="X244" s="155"/>
      <c r="Y244" s="155"/>
      <c r="Z244" s="155"/>
      <c r="AA244" s="116"/>
      <c r="AB244" s="101" t="e">
        <f>SUM(#REF!)/4</f>
        <v>#REF!</v>
      </c>
      <c r="AC244" s="102" t="e">
        <f t="shared" si="22"/>
        <v>#REF!</v>
      </c>
      <c r="AD244" s="103">
        <v>0</v>
      </c>
      <c r="AE244" s="103">
        <v>0</v>
      </c>
      <c r="AF244" s="103">
        <v>0</v>
      </c>
      <c r="AG244" s="104">
        <v>0</v>
      </c>
      <c r="AH244" s="105">
        <v>0</v>
      </c>
    </row>
    <row r="245" spans="1:34" x14ac:dyDescent="0.25">
      <c r="A245" s="106" t="s">
        <v>64</v>
      </c>
      <c r="B245" s="106" t="s">
        <v>64</v>
      </c>
      <c r="C245" s="106" t="s">
        <v>66</v>
      </c>
      <c r="D245" s="88" t="s">
        <v>73</v>
      </c>
      <c r="E245" s="106" t="s">
        <v>365</v>
      </c>
      <c r="F245" s="114">
        <v>30020787</v>
      </c>
      <c r="G245" s="88" t="s">
        <v>93</v>
      </c>
      <c r="H245" s="88"/>
      <c r="I245" s="88"/>
      <c r="J245" s="88"/>
      <c r="K245" s="123">
        <v>42004</v>
      </c>
      <c r="L245" s="118">
        <v>4675.12</v>
      </c>
      <c r="M245" s="119">
        <v>1</v>
      </c>
      <c r="N245" s="94">
        <f>(L245/M245)*0.8*12</f>
        <v>44881.152000000002</v>
      </c>
      <c r="O245" s="88" t="s">
        <v>70</v>
      </c>
      <c r="P245" s="88" t="s">
        <v>75</v>
      </c>
      <c r="Q245" s="115">
        <v>42825</v>
      </c>
      <c r="R245" s="115" t="s">
        <v>3</v>
      </c>
      <c r="S245" s="114">
        <v>26</v>
      </c>
      <c r="T245" s="114">
        <v>1</v>
      </c>
      <c r="U245" s="153">
        <v>64</v>
      </c>
      <c r="V245" s="97">
        <f t="shared" si="21"/>
        <v>3740.096</v>
      </c>
      <c r="W245" s="154">
        <f t="shared" si="25"/>
        <v>42021</v>
      </c>
      <c r="X245" s="155"/>
      <c r="Y245" s="155"/>
      <c r="Z245" s="155"/>
      <c r="AA245" s="116"/>
      <c r="AB245" s="101" t="e">
        <f>SUM(#REF!)/4</f>
        <v>#REF!</v>
      </c>
      <c r="AC245" s="102" t="e">
        <f t="shared" si="22"/>
        <v>#REF!</v>
      </c>
      <c r="AD245" s="103">
        <v>0</v>
      </c>
      <c r="AE245" s="103">
        <v>0</v>
      </c>
      <c r="AF245" s="103">
        <v>0</v>
      </c>
      <c r="AG245" s="104">
        <v>0</v>
      </c>
      <c r="AH245" s="105">
        <v>0</v>
      </c>
    </row>
    <row r="246" spans="1:34" x14ac:dyDescent="0.25">
      <c r="A246" s="106" t="s">
        <v>64</v>
      </c>
      <c r="B246" s="106" t="s">
        <v>64</v>
      </c>
      <c r="C246" s="106" t="s">
        <v>66</v>
      </c>
      <c r="D246" s="88" t="s">
        <v>73</v>
      </c>
      <c r="E246" s="106" t="s">
        <v>366</v>
      </c>
      <c r="F246" s="114">
        <v>700000047286</v>
      </c>
      <c r="G246" s="88" t="s">
        <v>93</v>
      </c>
      <c r="H246" s="88"/>
      <c r="I246" s="88"/>
      <c r="J246" s="88"/>
      <c r="K246" s="123">
        <v>42004</v>
      </c>
      <c r="L246" s="118"/>
      <c r="M246" s="119"/>
      <c r="N246" s="124"/>
      <c r="O246" s="88" t="s">
        <v>70</v>
      </c>
      <c r="P246" s="88" t="s">
        <v>75</v>
      </c>
      <c r="Q246" s="115">
        <v>42825</v>
      </c>
      <c r="R246" s="115" t="s">
        <v>3</v>
      </c>
      <c r="S246" s="114">
        <v>26</v>
      </c>
      <c r="T246" s="114">
        <v>2</v>
      </c>
      <c r="U246" s="153">
        <v>64</v>
      </c>
      <c r="V246" s="97">
        <f t="shared" si="21"/>
        <v>0</v>
      </c>
      <c r="W246" s="154">
        <f t="shared" si="25"/>
        <v>42021</v>
      </c>
      <c r="X246" s="155"/>
      <c r="Y246" s="155"/>
      <c r="Z246" s="155"/>
      <c r="AA246" s="116"/>
      <c r="AB246" s="101" t="e">
        <f>SUM(#REF!)/4</f>
        <v>#REF!</v>
      </c>
      <c r="AC246" s="102" t="e">
        <f t="shared" si="22"/>
        <v>#REF!</v>
      </c>
      <c r="AD246" s="103">
        <v>0</v>
      </c>
      <c r="AE246" s="103">
        <v>0</v>
      </c>
      <c r="AF246" s="103">
        <v>0</v>
      </c>
      <c r="AG246" s="104">
        <v>0</v>
      </c>
      <c r="AH246" s="105">
        <v>0</v>
      </c>
    </row>
    <row r="247" spans="1:34" hidden="1" x14ac:dyDescent="0.25">
      <c r="A247" s="125" t="s">
        <v>65</v>
      </c>
      <c r="B247" s="125" t="s">
        <v>64</v>
      </c>
      <c r="C247" s="125" t="s">
        <v>66</v>
      </c>
      <c r="D247" s="88" t="s">
        <v>73</v>
      </c>
      <c r="E247" s="125" t="s">
        <v>367</v>
      </c>
      <c r="F247" s="127">
        <v>700000571249</v>
      </c>
      <c r="G247" s="125" t="s">
        <v>93</v>
      </c>
      <c r="H247" s="125"/>
      <c r="I247" s="125"/>
      <c r="J247" s="125"/>
      <c r="K247" s="91">
        <v>42094</v>
      </c>
      <c r="L247" s="92">
        <v>6496.9</v>
      </c>
      <c r="M247" s="93">
        <v>1</v>
      </c>
      <c r="N247" s="94">
        <f>(L247/M247)*0.8*9</f>
        <v>46777.680000000008</v>
      </c>
      <c r="O247" s="125" t="s">
        <v>70</v>
      </c>
      <c r="P247" s="106" t="s">
        <v>75</v>
      </c>
      <c r="Q247" s="115">
        <v>42825</v>
      </c>
      <c r="R247" s="115"/>
      <c r="S247" s="114"/>
      <c r="T247" s="114"/>
      <c r="U247" s="128"/>
      <c r="V247" s="97">
        <f t="shared" si="21"/>
        <v>3898.1400000000008</v>
      </c>
      <c r="W247" s="129"/>
      <c r="X247" s="130"/>
      <c r="Y247" s="130"/>
      <c r="Z247" s="130"/>
      <c r="AA247" s="116"/>
      <c r="AB247" s="101">
        <v>0</v>
      </c>
      <c r="AC247" s="102">
        <f t="shared" si="22"/>
        <v>0</v>
      </c>
      <c r="AD247" s="103">
        <v>0</v>
      </c>
      <c r="AE247" s="103">
        <v>0</v>
      </c>
      <c r="AF247" s="103">
        <v>0</v>
      </c>
      <c r="AG247" s="104">
        <v>0</v>
      </c>
      <c r="AH247" s="105">
        <f t="shared" ref="AH247:AH283" si="31">SUM(AC247:AG247)</f>
        <v>0</v>
      </c>
    </row>
    <row r="248" spans="1:34" hidden="1" x14ac:dyDescent="0.25">
      <c r="A248" s="125" t="s">
        <v>65</v>
      </c>
      <c r="B248" s="125" t="s">
        <v>64</v>
      </c>
      <c r="C248" s="125" t="s">
        <v>66</v>
      </c>
      <c r="D248" s="88" t="s">
        <v>73</v>
      </c>
      <c r="E248" s="125" t="s">
        <v>368</v>
      </c>
      <c r="F248" s="127">
        <v>700000571251</v>
      </c>
      <c r="G248" s="125" t="s">
        <v>93</v>
      </c>
      <c r="H248" s="125"/>
      <c r="I248" s="125"/>
      <c r="J248" s="125"/>
      <c r="K248" s="91">
        <v>42094</v>
      </c>
      <c r="L248" s="92"/>
      <c r="M248" s="93"/>
      <c r="N248" s="94"/>
      <c r="O248" s="125" t="s">
        <v>70</v>
      </c>
      <c r="P248" s="106" t="s">
        <v>75</v>
      </c>
      <c r="Q248" s="115">
        <v>42825</v>
      </c>
      <c r="R248" s="115"/>
      <c r="S248" s="114"/>
      <c r="T248" s="114"/>
      <c r="U248" s="128"/>
      <c r="V248" s="97">
        <f t="shared" si="21"/>
        <v>0</v>
      </c>
      <c r="W248" s="129"/>
      <c r="X248" s="130"/>
      <c r="Y248" s="130"/>
      <c r="Z248" s="130"/>
      <c r="AA248" s="116"/>
      <c r="AB248" s="101">
        <v>0</v>
      </c>
      <c r="AC248" s="102">
        <f t="shared" si="22"/>
        <v>0</v>
      </c>
      <c r="AD248" s="103">
        <v>0</v>
      </c>
      <c r="AE248" s="103">
        <v>0</v>
      </c>
      <c r="AF248" s="103">
        <v>0</v>
      </c>
      <c r="AG248" s="104">
        <v>0</v>
      </c>
      <c r="AH248" s="105">
        <f t="shared" si="31"/>
        <v>0</v>
      </c>
    </row>
    <row r="249" spans="1:34" hidden="1" x14ac:dyDescent="0.25">
      <c r="A249" s="125" t="s">
        <v>65</v>
      </c>
      <c r="B249" s="125" t="s">
        <v>64</v>
      </c>
      <c r="C249" s="125" t="s">
        <v>66</v>
      </c>
      <c r="D249" s="88" t="s">
        <v>73</v>
      </c>
      <c r="E249" s="125" t="s">
        <v>369</v>
      </c>
      <c r="F249" s="127">
        <v>700000571627</v>
      </c>
      <c r="G249" s="125" t="s">
        <v>93</v>
      </c>
      <c r="H249" s="125"/>
      <c r="I249" s="125"/>
      <c r="J249" s="125"/>
      <c r="K249" s="91">
        <v>42094</v>
      </c>
      <c r="L249" s="92">
        <v>6496.9</v>
      </c>
      <c r="M249" s="93">
        <v>1</v>
      </c>
      <c r="N249" s="94">
        <f>(L249/M249)*0.8*9</f>
        <v>46777.680000000008</v>
      </c>
      <c r="O249" s="125" t="s">
        <v>70</v>
      </c>
      <c r="P249" s="106" t="s">
        <v>75</v>
      </c>
      <c r="Q249" s="115">
        <v>42825</v>
      </c>
      <c r="R249" s="115"/>
      <c r="S249" s="114"/>
      <c r="T249" s="114"/>
      <c r="U249" s="128"/>
      <c r="V249" s="97">
        <f t="shared" si="21"/>
        <v>3898.1400000000008</v>
      </c>
      <c r="W249" s="129"/>
      <c r="X249" s="130"/>
      <c r="Y249" s="130"/>
      <c r="Z249" s="130"/>
      <c r="AA249" s="116"/>
      <c r="AB249" s="101">
        <v>0</v>
      </c>
      <c r="AC249" s="102">
        <f t="shared" si="22"/>
        <v>0</v>
      </c>
      <c r="AD249" s="103">
        <v>0</v>
      </c>
      <c r="AE249" s="103">
        <v>0</v>
      </c>
      <c r="AF249" s="103">
        <v>0</v>
      </c>
      <c r="AG249" s="104">
        <v>0</v>
      </c>
      <c r="AH249" s="105">
        <f t="shared" si="31"/>
        <v>0</v>
      </c>
    </row>
    <row r="250" spans="1:34" hidden="1" x14ac:dyDescent="0.25">
      <c r="A250" s="125" t="s">
        <v>65</v>
      </c>
      <c r="B250" s="125" t="s">
        <v>64</v>
      </c>
      <c r="C250" s="125" t="s">
        <v>66</v>
      </c>
      <c r="D250" s="88" t="s">
        <v>73</v>
      </c>
      <c r="E250" s="125" t="s">
        <v>370</v>
      </c>
      <c r="F250" s="127">
        <v>700000571639</v>
      </c>
      <c r="G250" s="125" t="s">
        <v>93</v>
      </c>
      <c r="H250" s="125"/>
      <c r="I250" s="125"/>
      <c r="J250" s="125"/>
      <c r="K250" s="91">
        <v>42094</v>
      </c>
      <c r="L250" s="92"/>
      <c r="M250" s="93"/>
      <c r="N250" s="94"/>
      <c r="O250" s="125" t="s">
        <v>70</v>
      </c>
      <c r="P250" s="106" t="s">
        <v>75</v>
      </c>
      <c r="Q250" s="115">
        <v>42825</v>
      </c>
      <c r="R250" s="115"/>
      <c r="S250" s="114"/>
      <c r="T250" s="114"/>
      <c r="U250" s="128"/>
      <c r="V250" s="97">
        <f t="shared" si="21"/>
        <v>0</v>
      </c>
      <c r="W250" s="129"/>
      <c r="X250" s="130"/>
      <c r="Y250" s="130"/>
      <c r="Z250" s="130"/>
      <c r="AA250" s="116"/>
      <c r="AB250" s="101">
        <v>0</v>
      </c>
      <c r="AC250" s="102">
        <f t="shared" si="22"/>
        <v>0</v>
      </c>
      <c r="AD250" s="103">
        <v>0</v>
      </c>
      <c r="AE250" s="103">
        <v>0</v>
      </c>
      <c r="AF250" s="103">
        <v>0</v>
      </c>
      <c r="AG250" s="104">
        <v>0</v>
      </c>
      <c r="AH250" s="105">
        <f t="shared" si="31"/>
        <v>0</v>
      </c>
    </row>
    <row r="251" spans="1:34" hidden="1" x14ac:dyDescent="0.25">
      <c r="A251" s="125" t="s">
        <v>65</v>
      </c>
      <c r="B251" s="125" t="s">
        <v>64</v>
      </c>
      <c r="C251" s="125" t="s">
        <v>66</v>
      </c>
      <c r="D251" s="88" t="s">
        <v>73</v>
      </c>
      <c r="E251" s="125" t="s">
        <v>371</v>
      </c>
      <c r="F251" s="127">
        <v>700000593089</v>
      </c>
      <c r="G251" s="125" t="s">
        <v>93</v>
      </c>
      <c r="H251" s="125"/>
      <c r="I251" s="125"/>
      <c r="J251" s="125"/>
      <c r="K251" s="91">
        <v>42124</v>
      </c>
      <c r="L251" s="92">
        <v>9541.94</v>
      </c>
      <c r="M251" s="93">
        <v>1</v>
      </c>
      <c r="N251" s="94">
        <f>(L251/M251)*0.8*8</f>
        <v>61068.416000000005</v>
      </c>
      <c r="O251" s="125" t="s">
        <v>70</v>
      </c>
      <c r="P251" s="106" t="s">
        <v>75</v>
      </c>
      <c r="Q251" s="115">
        <v>42825</v>
      </c>
      <c r="R251" s="115"/>
      <c r="S251" s="114"/>
      <c r="T251" s="114"/>
      <c r="U251" s="128"/>
      <c r="V251" s="97">
        <f t="shared" si="21"/>
        <v>5089.0346666666674</v>
      </c>
      <c r="W251" s="129"/>
      <c r="X251" s="130"/>
      <c r="Y251" s="130"/>
      <c r="Z251" s="130"/>
      <c r="AA251" s="116"/>
      <c r="AB251" s="101">
        <v>0</v>
      </c>
      <c r="AC251" s="102">
        <f t="shared" si="22"/>
        <v>0</v>
      </c>
      <c r="AD251" s="103">
        <v>0</v>
      </c>
      <c r="AE251" s="103">
        <v>0</v>
      </c>
      <c r="AF251" s="103">
        <v>0</v>
      </c>
      <c r="AG251" s="104">
        <v>0</v>
      </c>
      <c r="AH251" s="105">
        <f t="shared" si="31"/>
        <v>0</v>
      </c>
    </row>
    <row r="252" spans="1:34" hidden="1" x14ac:dyDescent="0.25">
      <c r="A252" s="125" t="s">
        <v>65</v>
      </c>
      <c r="B252" s="125" t="s">
        <v>64</v>
      </c>
      <c r="C252" s="125" t="s">
        <v>66</v>
      </c>
      <c r="D252" s="88" t="s">
        <v>73</v>
      </c>
      <c r="E252" s="125" t="s">
        <v>372</v>
      </c>
      <c r="F252" s="127">
        <v>700000593077</v>
      </c>
      <c r="G252" s="125" t="s">
        <v>93</v>
      </c>
      <c r="H252" s="125"/>
      <c r="I252" s="125"/>
      <c r="J252" s="125"/>
      <c r="K252" s="91">
        <v>42124</v>
      </c>
      <c r="L252" s="92"/>
      <c r="M252" s="93"/>
      <c r="N252" s="94"/>
      <c r="O252" s="125" t="s">
        <v>70</v>
      </c>
      <c r="P252" s="106" t="s">
        <v>75</v>
      </c>
      <c r="Q252" s="115">
        <v>42825</v>
      </c>
      <c r="R252" s="115"/>
      <c r="S252" s="114"/>
      <c r="T252" s="114"/>
      <c r="U252" s="128"/>
      <c r="V252" s="97">
        <f t="shared" si="21"/>
        <v>0</v>
      </c>
      <c r="W252" s="129"/>
      <c r="X252" s="130"/>
      <c r="Y252" s="130"/>
      <c r="Z252" s="130"/>
      <c r="AA252" s="116"/>
      <c r="AB252" s="101">
        <v>0</v>
      </c>
      <c r="AC252" s="102">
        <f t="shared" si="22"/>
        <v>0</v>
      </c>
      <c r="AD252" s="103">
        <v>0</v>
      </c>
      <c r="AE252" s="103">
        <v>0</v>
      </c>
      <c r="AF252" s="103">
        <v>0</v>
      </c>
      <c r="AG252" s="104">
        <v>0</v>
      </c>
      <c r="AH252" s="105">
        <f t="shared" si="31"/>
        <v>0</v>
      </c>
    </row>
    <row r="253" spans="1:34" hidden="1" x14ac:dyDescent="0.25">
      <c r="A253" s="133" t="s">
        <v>65</v>
      </c>
      <c r="B253" s="133" t="s">
        <v>65</v>
      </c>
      <c r="C253" s="133" t="s">
        <v>66</v>
      </c>
      <c r="D253" s="133" t="s">
        <v>73</v>
      </c>
      <c r="E253" s="133" t="s">
        <v>373</v>
      </c>
      <c r="F253" s="134">
        <v>3082623</v>
      </c>
      <c r="G253" s="133" t="s">
        <v>132</v>
      </c>
      <c r="H253" s="133"/>
      <c r="I253" s="133"/>
      <c r="J253" s="133"/>
      <c r="K253" s="135">
        <v>41943</v>
      </c>
      <c r="L253" s="136"/>
      <c r="M253" s="136"/>
      <c r="N253" s="136"/>
      <c r="O253" s="88" t="s">
        <v>70</v>
      </c>
      <c r="P253" s="133" t="s">
        <v>75</v>
      </c>
      <c r="Q253" s="133"/>
      <c r="R253" s="133"/>
      <c r="S253" s="137"/>
      <c r="T253" s="137"/>
      <c r="U253" s="156"/>
      <c r="V253" s="97">
        <f t="shared" si="21"/>
        <v>0</v>
      </c>
      <c r="W253" s="129"/>
      <c r="X253" s="130"/>
      <c r="Y253" s="130"/>
      <c r="Z253" s="130"/>
      <c r="AA253" s="116"/>
      <c r="AB253" s="101">
        <v>0</v>
      </c>
      <c r="AC253" s="102">
        <f t="shared" si="22"/>
        <v>0</v>
      </c>
      <c r="AD253" s="103">
        <v>0</v>
      </c>
      <c r="AE253" s="103">
        <v>0</v>
      </c>
      <c r="AF253" s="103">
        <v>0</v>
      </c>
      <c r="AG253" s="104">
        <v>0</v>
      </c>
      <c r="AH253" s="105">
        <f t="shared" si="31"/>
        <v>0</v>
      </c>
    </row>
    <row r="254" spans="1:34" hidden="1" x14ac:dyDescent="0.25">
      <c r="A254" s="88" t="s">
        <v>65</v>
      </c>
      <c r="B254" s="88" t="s">
        <v>65</v>
      </c>
      <c r="C254" s="88" t="s">
        <v>66</v>
      </c>
      <c r="D254" s="106" t="s">
        <v>73</v>
      </c>
      <c r="E254" s="88" t="s">
        <v>374</v>
      </c>
      <c r="F254" s="108">
        <v>700000267886</v>
      </c>
      <c r="G254" s="109" t="s">
        <v>69</v>
      </c>
      <c r="H254" s="109"/>
      <c r="I254" s="109"/>
      <c r="J254" s="109"/>
      <c r="K254" s="91">
        <v>42004</v>
      </c>
      <c r="L254" s="92">
        <v>4222.3999999999996</v>
      </c>
      <c r="M254" s="93">
        <v>1</v>
      </c>
      <c r="N254" s="94">
        <f>(L254/M254)*0.8*12</f>
        <v>40535.040000000001</v>
      </c>
      <c r="O254" s="106" t="s">
        <v>70</v>
      </c>
      <c r="P254" s="106" t="s">
        <v>75</v>
      </c>
      <c r="Q254" s="95">
        <v>42825</v>
      </c>
      <c r="R254" s="95"/>
      <c r="S254" s="90"/>
      <c r="T254" s="90"/>
      <c r="U254" s="157"/>
      <c r="V254" s="97">
        <f t="shared" si="21"/>
        <v>3377.92</v>
      </c>
      <c r="W254" s="129"/>
      <c r="X254" s="130"/>
      <c r="Y254" s="130"/>
      <c r="Z254" s="130"/>
      <c r="AA254" s="116"/>
      <c r="AB254" s="101">
        <v>0</v>
      </c>
      <c r="AC254" s="102">
        <f t="shared" si="22"/>
        <v>0</v>
      </c>
      <c r="AD254" s="103">
        <v>0</v>
      </c>
      <c r="AE254" s="103">
        <v>0</v>
      </c>
      <c r="AF254" s="103">
        <v>0</v>
      </c>
      <c r="AG254" s="104">
        <v>0</v>
      </c>
      <c r="AH254" s="105">
        <f t="shared" si="31"/>
        <v>0</v>
      </c>
    </row>
    <row r="255" spans="1:34" hidden="1" x14ac:dyDescent="0.25">
      <c r="A255" s="88" t="s">
        <v>65</v>
      </c>
      <c r="B255" s="88" t="s">
        <v>65</v>
      </c>
      <c r="C255" s="88" t="s">
        <v>66</v>
      </c>
      <c r="D255" s="106" t="s">
        <v>73</v>
      </c>
      <c r="E255" s="88" t="s">
        <v>375</v>
      </c>
      <c r="F255" s="108">
        <v>700000267898</v>
      </c>
      <c r="G255" s="109" t="s">
        <v>69</v>
      </c>
      <c r="H255" s="109"/>
      <c r="I255" s="109"/>
      <c r="J255" s="109"/>
      <c r="K255" s="91">
        <v>42004</v>
      </c>
      <c r="L255" s="92"/>
      <c r="M255" s="93"/>
      <c r="N255" s="94"/>
      <c r="O255" s="106" t="s">
        <v>70</v>
      </c>
      <c r="P255" s="106" t="s">
        <v>75</v>
      </c>
      <c r="Q255" s="95">
        <v>42825</v>
      </c>
      <c r="R255" s="95"/>
      <c r="S255" s="90"/>
      <c r="T255" s="90"/>
      <c r="U255" s="157"/>
      <c r="V255" s="97">
        <f t="shared" si="21"/>
        <v>0</v>
      </c>
      <c r="W255" s="129"/>
      <c r="X255" s="130"/>
      <c r="Y255" s="130"/>
      <c r="Z255" s="130"/>
      <c r="AA255" s="116"/>
      <c r="AB255" s="101">
        <v>0</v>
      </c>
      <c r="AC255" s="102">
        <f t="shared" si="22"/>
        <v>0</v>
      </c>
      <c r="AD255" s="103">
        <v>0</v>
      </c>
      <c r="AE255" s="103">
        <v>0</v>
      </c>
      <c r="AF255" s="103">
        <v>0</v>
      </c>
      <c r="AG255" s="104">
        <v>0</v>
      </c>
      <c r="AH255" s="105">
        <f t="shared" si="31"/>
        <v>0</v>
      </c>
    </row>
    <row r="256" spans="1:34" hidden="1" x14ac:dyDescent="0.25">
      <c r="A256" s="88" t="s">
        <v>65</v>
      </c>
      <c r="B256" s="88" t="s">
        <v>65</v>
      </c>
      <c r="C256" s="88" t="s">
        <v>66</v>
      </c>
      <c r="D256" s="106" t="s">
        <v>73</v>
      </c>
      <c r="E256" s="88" t="s">
        <v>376</v>
      </c>
      <c r="F256" s="108">
        <v>700000282642</v>
      </c>
      <c r="G256" s="109" t="s">
        <v>69</v>
      </c>
      <c r="H256" s="109"/>
      <c r="I256" s="109"/>
      <c r="J256" s="109"/>
      <c r="K256" s="91">
        <v>42004</v>
      </c>
      <c r="L256" s="92">
        <v>13715.2</v>
      </c>
      <c r="M256" s="93">
        <v>1</v>
      </c>
      <c r="N256" s="94">
        <f>(L256/M256)*0.8*12</f>
        <v>131665.92000000001</v>
      </c>
      <c r="O256" s="106" t="s">
        <v>70</v>
      </c>
      <c r="P256" s="106" t="s">
        <v>75</v>
      </c>
      <c r="Q256" s="95">
        <v>42825</v>
      </c>
      <c r="R256" s="95"/>
      <c r="S256" s="90"/>
      <c r="T256" s="90"/>
      <c r="U256" s="157"/>
      <c r="V256" s="97">
        <f t="shared" si="21"/>
        <v>10972.160000000002</v>
      </c>
      <c r="W256" s="129"/>
      <c r="X256" s="130"/>
      <c r="Y256" s="130"/>
      <c r="Z256" s="130"/>
      <c r="AA256" s="116"/>
      <c r="AB256" s="101">
        <v>0</v>
      </c>
      <c r="AC256" s="102">
        <f t="shared" si="22"/>
        <v>0</v>
      </c>
      <c r="AD256" s="103">
        <v>0</v>
      </c>
      <c r="AE256" s="103">
        <v>0</v>
      </c>
      <c r="AF256" s="103">
        <v>0</v>
      </c>
      <c r="AG256" s="104">
        <v>0</v>
      </c>
      <c r="AH256" s="105">
        <f t="shared" si="31"/>
        <v>0</v>
      </c>
    </row>
    <row r="257" spans="1:34" hidden="1" x14ac:dyDescent="0.25">
      <c r="A257" s="88" t="s">
        <v>65</v>
      </c>
      <c r="B257" s="88" t="s">
        <v>65</v>
      </c>
      <c r="C257" s="88" t="s">
        <v>66</v>
      </c>
      <c r="D257" s="106" t="s">
        <v>73</v>
      </c>
      <c r="E257" s="88" t="s">
        <v>377</v>
      </c>
      <c r="F257" s="108">
        <v>700000282654</v>
      </c>
      <c r="G257" s="109" t="s">
        <v>69</v>
      </c>
      <c r="H257" s="109"/>
      <c r="I257" s="109"/>
      <c r="J257" s="109"/>
      <c r="K257" s="91">
        <v>42004</v>
      </c>
      <c r="L257" s="92"/>
      <c r="M257" s="93"/>
      <c r="N257" s="94"/>
      <c r="O257" s="106" t="s">
        <v>70</v>
      </c>
      <c r="P257" s="106" t="s">
        <v>75</v>
      </c>
      <c r="Q257" s="95">
        <v>42825</v>
      </c>
      <c r="R257" s="95"/>
      <c r="S257" s="90"/>
      <c r="T257" s="90"/>
      <c r="U257" s="157"/>
      <c r="V257" s="97">
        <f t="shared" si="21"/>
        <v>0</v>
      </c>
      <c r="W257" s="129"/>
      <c r="X257" s="130"/>
      <c r="Y257" s="130"/>
      <c r="Z257" s="130"/>
      <c r="AA257" s="116"/>
      <c r="AB257" s="101">
        <v>0</v>
      </c>
      <c r="AC257" s="102">
        <f t="shared" si="22"/>
        <v>0</v>
      </c>
      <c r="AD257" s="103">
        <v>0</v>
      </c>
      <c r="AE257" s="103">
        <v>0</v>
      </c>
      <c r="AF257" s="103">
        <v>0</v>
      </c>
      <c r="AG257" s="104">
        <v>0</v>
      </c>
      <c r="AH257" s="105">
        <f t="shared" si="31"/>
        <v>0</v>
      </c>
    </row>
    <row r="258" spans="1:34" hidden="1" x14ac:dyDescent="0.25">
      <c r="A258" s="88" t="s">
        <v>65</v>
      </c>
      <c r="B258" s="88" t="s">
        <v>65</v>
      </c>
      <c r="C258" s="88" t="s">
        <v>66</v>
      </c>
      <c r="D258" s="106" t="s">
        <v>73</v>
      </c>
      <c r="E258" s="88" t="s">
        <v>378</v>
      </c>
      <c r="F258" s="108">
        <v>700000271679</v>
      </c>
      <c r="G258" s="109" t="s">
        <v>69</v>
      </c>
      <c r="H258" s="109"/>
      <c r="I258" s="109"/>
      <c r="J258" s="109"/>
      <c r="K258" s="91">
        <v>42004</v>
      </c>
      <c r="L258" s="92">
        <v>3476.88</v>
      </c>
      <c r="M258" s="93">
        <v>1</v>
      </c>
      <c r="N258" s="94">
        <f>(L258/M258)*0.8*12</f>
        <v>33378.048000000003</v>
      </c>
      <c r="O258" s="106" t="s">
        <v>70</v>
      </c>
      <c r="P258" s="106" t="s">
        <v>75</v>
      </c>
      <c r="Q258" s="95">
        <v>42825</v>
      </c>
      <c r="R258" s="95"/>
      <c r="S258" s="90"/>
      <c r="T258" s="90"/>
      <c r="U258" s="157"/>
      <c r="V258" s="97">
        <f t="shared" si="21"/>
        <v>2781.5040000000004</v>
      </c>
      <c r="W258" s="129"/>
      <c r="X258" s="130"/>
      <c r="Y258" s="130"/>
      <c r="Z258" s="130"/>
      <c r="AA258" s="116"/>
      <c r="AB258" s="101">
        <v>0</v>
      </c>
      <c r="AC258" s="102">
        <f t="shared" si="22"/>
        <v>0</v>
      </c>
      <c r="AD258" s="103">
        <v>0</v>
      </c>
      <c r="AE258" s="103">
        <v>0</v>
      </c>
      <c r="AF258" s="103">
        <v>0</v>
      </c>
      <c r="AG258" s="104">
        <v>0</v>
      </c>
      <c r="AH258" s="105">
        <f t="shared" si="31"/>
        <v>0</v>
      </c>
    </row>
    <row r="259" spans="1:34" hidden="1" x14ac:dyDescent="0.25">
      <c r="A259" s="88" t="s">
        <v>65</v>
      </c>
      <c r="B259" s="88" t="s">
        <v>65</v>
      </c>
      <c r="C259" s="88" t="s">
        <v>66</v>
      </c>
      <c r="D259" s="106" t="s">
        <v>73</v>
      </c>
      <c r="E259" s="88" t="s">
        <v>379</v>
      </c>
      <c r="F259" s="108">
        <v>700000271681</v>
      </c>
      <c r="G259" s="109" t="s">
        <v>69</v>
      </c>
      <c r="H259" s="109"/>
      <c r="I259" s="109"/>
      <c r="J259" s="109"/>
      <c r="K259" s="91">
        <v>42004</v>
      </c>
      <c r="L259" s="92"/>
      <c r="M259" s="93"/>
      <c r="N259" s="94"/>
      <c r="O259" s="106" t="s">
        <v>70</v>
      </c>
      <c r="P259" s="106" t="s">
        <v>75</v>
      </c>
      <c r="Q259" s="95">
        <v>42825</v>
      </c>
      <c r="R259" s="95"/>
      <c r="S259" s="90"/>
      <c r="T259" s="90"/>
      <c r="U259" s="157"/>
      <c r="V259" s="97">
        <f t="shared" si="21"/>
        <v>0</v>
      </c>
      <c r="W259" s="129"/>
      <c r="X259" s="130"/>
      <c r="Y259" s="130"/>
      <c r="Z259" s="130"/>
      <c r="AA259" s="116"/>
      <c r="AB259" s="101">
        <v>0</v>
      </c>
      <c r="AC259" s="102">
        <f t="shared" si="22"/>
        <v>0</v>
      </c>
      <c r="AD259" s="103">
        <v>0</v>
      </c>
      <c r="AE259" s="103">
        <v>0</v>
      </c>
      <c r="AF259" s="103">
        <v>0</v>
      </c>
      <c r="AG259" s="104">
        <v>0</v>
      </c>
      <c r="AH259" s="105">
        <f t="shared" si="31"/>
        <v>0</v>
      </c>
    </row>
    <row r="260" spans="1:34" hidden="1" x14ac:dyDescent="0.25">
      <c r="A260" s="88" t="s">
        <v>65</v>
      </c>
      <c r="B260" s="88" t="s">
        <v>65</v>
      </c>
      <c r="C260" s="88" t="s">
        <v>66</v>
      </c>
      <c r="D260" s="106" t="s">
        <v>73</v>
      </c>
      <c r="E260" s="106" t="s">
        <v>380</v>
      </c>
      <c r="F260" s="114">
        <v>700000334744</v>
      </c>
      <c r="G260" s="109" t="s">
        <v>69</v>
      </c>
      <c r="H260" s="109"/>
      <c r="I260" s="109"/>
      <c r="J260" s="109"/>
      <c r="K260" s="91">
        <v>42004</v>
      </c>
      <c r="L260" s="92">
        <v>5889.9</v>
      </c>
      <c r="M260" s="93">
        <v>1</v>
      </c>
      <c r="N260" s="94">
        <f>(L260/M260)*0.8*12</f>
        <v>56543.040000000001</v>
      </c>
      <c r="O260" s="106" t="s">
        <v>70</v>
      </c>
      <c r="P260" s="106" t="s">
        <v>75</v>
      </c>
      <c r="Q260" s="95">
        <v>42825</v>
      </c>
      <c r="R260" s="95"/>
      <c r="S260" s="90"/>
      <c r="T260" s="90"/>
      <c r="U260" s="157"/>
      <c r="V260" s="97">
        <f t="shared" ref="V260:V325" si="32">IF(N260&gt;0,N260/12,0)</f>
        <v>4711.92</v>
      </c>
      <c r="W260" s="129"/>
      <c r="X260" s="130"/>
      <c r="Y260" s="130"/>
      <c r="Z260" s="130"/>
      <c r="AA260" s="116"/>
      <c r="AB260" s="101">
        <v>0</v>
      </c>
      <c r="AC260" s="102">
        <f t="shared" ref="AC260:AC323" si="33">V260*AB260</f>
        <v>0</v>
      </c>
      <c r="AD260" s="103">
        <v>0</v>
      </c>
      <c r="AE260" s="103">
        <v>0</v>
      </c>
      <c r="AF260" s="103">
        <v>0</v>
      </c>
      <c r="AG260" s="104">
        <v>0</v>
      </c>
      <c r="AH260" s="105">
        <f t="shared" si="31"/>
        <v>0</v>
      </c>
    </row>
    <row r="261" spans="1:34" hidden="1" x14ac:dyDescent="0.25">
      <c r="A261" s="88" t="s">
        <v>65</v>
      </c>
      <c r="B261" s="88" t="s">
        <v>65</v>
      </c>
      <c r="C261" s="88" t="s">
        <v>66</v>
      </c>
      <c r="D261" s="106" t="s">
        <v>73</v>
      </c>
      <c r="E261" s="106" t="s">
        <v>381</v>
      </c>
      <c r="F261" s="114">
        <v>700000334756</v>
      </c>
      <c r="G261" s="109" t="s">
        <v>69</v>
      </c>
      <c r="H261" s="109"/>
      <c r="I261" s="109"/>
      <c r="J261" s="109"/>
      <c r="K261" s="91">
        <v>42004</v>
      </c>
      <c r="L261" s="92"/>
      <c r="M261" s="93"/>
      <c r="N261" s="94"/>
      <c r="O261" s="106" t="s">
        <v>70</v>
      </c>
      <c r="P261" s="106" t="s">
        <v>75</v>
      </c>
      <c r="Q261" s="95">
        <v>42825</v>
      </c>
      <c r="R261" s="95"/>
      <c r="S261" s="90"/>
      <c r="T261" s="90"/>
      <c r="U261" s="157"/>
      <c r="V261" s="97">
        <f t="shared" si="32"/>
        <v>0</v>
      </c>
      <c r="W261" s="129"/>
      <c r="X261" s="130"/>
      <c r="Y261" s="130"/>
      <c r="Z261" s="130"/>
      <c r="AA261" s="116"/>
      <c r="AB261" s="101">
        <v>0</v>
      </c>
      <c r="AC261" s="102">
        <f t="shared" si="33"/>
        <v>0</v>
      </c>
      <c r="AD261" s="103">
        <v>0</v>
      </c>
      <c r="AE261" s="103">
        <v>0</v>
      </c>
      <c r="AF261" s="103">
        <v>0</v>
      </c>
      <c r="AG261" s="104">
        <v>0</v>
      </c>
      <c r="AH261" s="105">
        <f t="shared" si="31"/>
        <v>0</v>
      </c>
    </row>
    <row r="262" spans="1:34" hidden="1" x14ac:dyDescent="0.25">
      <c r="A262" s="88" t="s">
        <v>65</v>
      </c>
      <c r="B262" s="88" t="s">
        <v>65</v>
      </c>
      <c r="C262" s="88" t="s">
        <v>66</v>
      </c>
      <c r="D262" s="88" t="s">
        <v>73</v>
      </c>
      <c r="E262" s="88" t="s">
        <v>382</v>
      </c>
      <c r="F262" s="90">
        <v>700000515427</v>
      </c>
      <c r="G262" s="88" t="s">
        <v>69</v>
      </c>
      <c r="H262" s="88"/>
      <c r="I262" s="88"/>
      <c r="J262" s="88"/>
      <c r="K262" s="91">
        <v>42034</v>
      </c>
      <c r="L262" s="92">
        <v>3456.06</v>
      </c>
      <c r="M262" s="93">
        <v>1</v>
      </c>
      <c r="N262" s="94">
        <f>(L262/M262)*0.8*11</f>
        <v>30413.328000000001</v>
      </c>
      <c r="O262" s="88" t="s">
        <v>70</v>
      </c>
      <c r="P262" s="88" t="s">
        <v>75</v>
      </c>
      <c r="Q262" s="95">
        <v>42825</v>
      </c>
      <c r="R262" s="95"/>
      <c r="S262" s="90"/>
      <c r="T262" s="90"/>
      <c r="U262" s="157"/>
      <c r="V262" s="97">
        <f t="shared" si="32"/>
        <v>2534.444</v>
      </c>
      <c r="W262" s="129"/>
      <c r="X262" s="130"/>
      <c r="Y262" s="130"/>
      <c r="Z262" s="130"/>
      <c r="AA262" s="116"/>
      <c r="AB262" s="101">
        <v>0</v>
      </c>
      <c r="AC262" s="102">
        <f t="shared" si="33"/>
        <v>0</v>
      </c>
      <c r="AD262" s="103">
        <v>0</v>
      </c>
      <c r="AE262" s="103">
        <v>0</v>
      </c>
      <c r="AF262" s="103">
        <v>0</v>
      </c>
      <c r="AG262" s="104">
        <v>0</v>
      </c>
      <c r="AH262" s="105">
        <f t="shared" si="31"/>
        <v>0</v>
      </c>
    </row>
    <row r="263" spans="1:34" hidden="1" x14ac:dyDescent="0.25">
      <c r="A263" s="88" t="s">
        <v>65</v>
      </c>
      <c r="B263" s="88" t="s">
        <v>65</v>
      </c>
      <c r="C263" s="88" t="s">
        <v>66</v>
      </c>
      <c r="D263" s="88" t="s">
        <v>73</v>
      </c>
      <c r="E263" s="88" t="s">
        <v>383</v>
      </c>
      <c r="F263" s="90">
        <v>700000515439</v>
      </c>
      <c r="G263" s="88" t="s">
        <v>69</v>
      </c>
      <c r="H263" s="88"/>
      <c r="I263" s="88"/>
      <c r="J263" s="88"/>
      <c r="K263" s="91">
        <v>42034</v>
      </c>
      <c r="L263" s="92"/>
      <c r="M263" s="93"/>
      <c r="N263" s="94"/>
      <c r="O263" s="88" t="s">
        <v>70</v>
      </c>
      <c r="P263" s="88" t="s">
        <v>75</v>
      </c>
      <c r="Q263" s="95">
        <v>42825</v>
      </c>
      <c r="R263" s="95"/>
      <c r="S263" s="90"/>
      <c r="T263" s="90"/>
      <c r="U263" s="157"/>
      <c r="V263" s="97">
        <f t="shared" si="32"/>
        <v>0</v>
      </c>
      <c r="W263" s="129"/>
      <c r="X263" s="130"/>
      <c r="Y263" s="130"/>
      <c r="Z263" s="130"/>
      <c r="AA263" s="116"/>
      <c r="AB263" s="101">
        <v>0</v>
      </c>
      <c r="AC263" s="102">
        <f t="shared" si="33"/>
        <v>0</v>
      </c>
      <c r="AD263" s="103">
        <v>0</v>
      </c>
      <c r="AE263" s="103">
        <v>0</v>
      </c>
      <c r="AF263" s="103">
        <v>0</v>
      </c>
      <c r="AG263" s="104">
        <v>0</v>
      </c>
      <c r="AH263" s="105">
        <f t="shared" si="31"/>
        <v>0</v>
      </c>
    </row>
    <row r="264" spans="1:34" hidden="1" x14ac:dyDescent="0.25">
      <c r="A264" s="88" t="s">
        <v>65</v>
      </c>
      <c r="B264" s="88" t="s">
        <v>65</v>
      </c>
      <c r="C264" s="88" t="s">
        <v>66</v>
      </c>
      <c r="D264" s="88" t="s">
        <v>73</v>
      </c>
      <c r="E264" s="88" t="s">
        <v>384</v>
      </c>
      <c r="F264" s="90">
        <v>700000516988</v>
      </c>
      <c r="G264" s="88" t="s">
        <v>69</v>
      </c>
      <c r="H264" s="88"/>
      <c r="I264" s="88"/>
      <c r="J264" s="88"/>
      <c r="K264" s="91">
        <v>42034</v>
      </c>
      <c r="L264" s="92">
        <v>6194.8</v>
      </c>
      <c r="M264" s="93">
        <v>1</v>
      </c>
      <c r="N264" s="94">
        <f>(L264/M264)*0.8*11</f>
        <v>54514.240000000005</v>
      </c>
      <c r="O264" s="88" t="s">
        <v>70</v>
      </c>
      <c r="P264" s="88" t="s">
        <v>75</v>
      </c>
      <c r="Q264" s="95">
        <v>42825</v>
      </c>
      <c r="R264" s="95"/>
      <c r="S264" s="90"/>
      <c r="T264" s="90"/>
      <c r="U264" s="157"/>
      <c r="V264" s="97">
        <f t="shared" si="32"/>
        <v>4542.8533333333335</v>
      </c>
      <c r="W264" s="129"/>
      <c r="X264" s="130"/>
      <c r="Y264" s="130"/>
      <c r="Z264" s="130"/>
      <c r="AA264" s="116"/>
      <c r="AB264" s="101">
        <v>0</v>
      </c>
      <c r="AC264" s="102">
        <f t="shared" si="33"/>
        <v>0</v>
      </c>
      <c r="AD264" s="103">
        <v>0</v>
      </c>
      <c r="AE264" s="103">
        <v>0</v>
      </c>
      <c r="AF264" s="103">
        <v>0</v>
      </c>
      <c r="AG264" s="104">
        <v>0</v>
      </c>
      <c r="AH264" s="105">
        <f t="shared" si="31"/>
        <v>0</v>
      </c>
    </row>
    <row r="265" spans="1:34" hidden="1" x14ac:dyDescent="0.25">
      <c r="A265" s="88" t="s">
        <v>65</v>
      </c>
      <c r="B265" s="88" t="s">
        <v>65</v>
      </c>
      <c r="C265" s="88" t="s">
        <v>66</v>
      </c>
      <c r="D265" s="88" t="s">
        <v>73</v>
      </c>
      <c r="E265" s="88" t="s">
        <v>385</v>
      </c>
      <c r="F265" s="90">
        <v>700000516990</v>
      </c>
      <c r="G265" s="88" t="s">
        <v>69</v>
      </c>
      <c r="H265" s="88"/>
      <c r="I265" s="88"/>
      <c r="J265" s="88"/>
      <c r="K265" s="91">
        <v>42034</v>
      </c>
      <c r="L265" s="92"/>
      <c r="M265" s="93"/>
      <c r="N265" s="94"/>
      <c r="O265" s="88" t="s">
        <v>70</v>
      </c>
      <c r="P265" s="88" t="s">
        <v>75</v>
      </c>
      <c r="Q265" s="95">
        <v>42825</v>
      </c>
      <c r="R265" s="95"/>
      <c r="S265" s="90"/>
      <c r="T265" s="90"/>
      <c r="U265" s="157"/>
      <c r="V265" s="97">
        <f t="shared" si="32"/>
        <v>0</v>
      </c>
      <c r="W265" s="129"/>
      <c r="X265" s="130"/>
      <c r="Y265" s="130"/>
      <c r="Z265" s="130"/>
      <c r="AA265" s="116"/>
      <c r="AB265" s="101">
        <v>0</v>
      </c>
      <c r="AC265" s="102">
        <f t="shared" si="33"/>
        <v>0</v>
      </c>
      <c r="AD265" s="103">
        <v>0</v>
      </c>
      <c r="AE265" s="103">
        <v>0</v>
      </c>
      <c r="AF265" s="103">
        <v>0</v>
      </c>
      <c r="AG265" s="104">
        <v>0</v>
      </c>
      <c r="AH265" s="105">
        <f t="shared" si="31"/>
        <v>0</v>
      </c>
    </row>
    <row r="266" spans="1:34" hidden="1" x14ac:dyDescent="0.25">
      <c r="A266" s="125" t="s">
        <v>65</v>
      </c>
      <c r="B266" s="125" t="s">
        <v>65</v>
      </c>
      <c r="C266" s="125" t="s">
        <v>66</v>
      </c>
      <c r="D266" s="88" t="s">
        <v>73</v>
      </c>
      <c r="E266" s="125" t="s">
        <v>386</v>
      </c>
      <c r="F266" s="127">
        <v>700000566933</v>
      </c>
      <c r="G266" s="125" t="s">
        <v>69</v>
      </c>
      <c r="H266" s="125"/>
      <c r="I266" s="125"/>
      <c r="J266" s="125"/>
      <c r="K266" s="91">
        <v>42094</v>
      </c>
      <c r="L266" s="92">
        <v>4468.54</v>
      </c>
      <c r="M266" s="93">
        <v>1</v>
      </c>
      <c r="N266" s="94">
        <f>(L266/M266)*0.8*9</f>
        <v>32173.488000000005</v>
      </c>
      <c r="O266" s="125" t="s">
        <v>70</v>
      </c>
      <c r="P266" s="106" t="s">
        <v>75</v>
      </c>
      <c r="Q266" s="95">
        <v>42825</v>
      </c>
      <c r="R266" s="95"/>
      <c r="S266" s="90"/>
      <c r="T266" s="90"/>
      <c r="U266" s="157"/>
      <c r="V266" s="97">
        <f t="shared" si="32"/>
        <v>2681.1240000000003</v>
      </c>
      <c r="W266" s="129"/>
      <c r="X266" s="130"/>
      <c r="Y266" s="130"/>
      <c r="Z266" s="130"/>
      <c r="AA266" s="116"/>
      <c r="AB266" s="101">
        <v>0</v>
      </c>
      <c r="AC266" s="102">
        <f t="shared" si="33"/>
        <v>0</v>
      </c>
      <c r="AD266" s="103">
        <v>0</v>
      </c>
      <c r="AE266" s="103">
        <v>0</v>
      </c>
      <c r="AF266" s="103">
        <v>0</v>
      </c>
      <c r="AG266" s="104">
        <v>0</v>
      </c>
      <c r="AH266" s="105">
        <f t="shared" si="31"/>
        <v>0</v>
      </c>
    </row>
    <row r="267" spans="1:34" hidden="1" x14ac:dyDescent="0.25">
      <c r="A267" s="125" t="s">
        <v>65</v>
      </c>
      <c r="B267" s="125" t="s">
        <v>65</v>
      </c>
      <c r="C267" s="125" t="s">
        <v>66</v>
      </c>
      <c r="D267" s="88" t="s">
        <v>73</v>
      </c>
      <c r="E267" s="125" t="s">
        <v>387</v>
      </c>
      <c r="F267" s="127">
        <v>700000566945</v>
      </c>
      <c r="G267" s="125" t="s">
        <v>69</v>
      </c>
      <c r="H267" s="125"/>
      <c r="I267" s="125"/>
      <c r="J267" s="125"/>
      <c r="K267" s="91">
        <v>42094</v>
      </c>
      <c r="L267" s="92"/>
      <c r="M267" s="93"/>
      <c r="N267" s="94"/>
      <c r="O267" s="125" t="s">
        <v>70</v>
      </c>
      <c r="P267" s="106" t="s">
        <v>75</v>
      </c>
      <c r="Q267" s="95">
        <v>42825</v>
      </c>
      <c r="R267" s="95"/>
      <c r="S267" s="90"/>
      <c r="T267" s="90"/>
      <c r="U267" s="157"/>
      <c r="V267" s="97">
        <f t="shared" si="32"/>
        <v>0</v>
      </c>
      <c r="W267" s="129"/>
      <c r="X267" s="130"/>
      <c r="Y267" s="130"/>
      <c r="Z267" s="130"/>
      <c r="AA267" s="116"/>
      <c r="AB267" s="101">
        <v>0</v>
      </c>
      <c r="AC267" s="102">
        <f t="shared" si="33"/>
        <v>0</v>
      </c>
      <c r="AD267" s="103">
        <v>0</v>
      </c>
      <c r="AE267" s="103">
        <v>0</v>
      </c>
      <c r="AF267" s="103">
        <v>0</v>
      </c>
      <c r="AG267" s="104">
        <v>0</v>
      </c>
      <c r="AH267" s="105">
        <f t="shared" si="31"/>
        <v>0</v>
      </c>
    </row>
    <row r="268" spans="1:34" hidden="1" x14ac:dyDescent="0.25">
      <c r="A268" s="125" t="s">
        <v>65</v>
      </c>
      <c r="B268" s="125" t="s">
        <v>65</v>
      </c>
      <c r="C268" s="125" t="s">
        <v>66</v>
      </c>
      <c r="D268" s="88" t="s">
        <v>73</v>
      </c>
      <c r="E268" s="125" t="s">
        <v>388</v>
      </c>
      <c r="F268" s="127">
        <v>700000654900</v>
      </c>
      <c r="G268" s="125" t="s">
        <v>176</v>
      </c>
      <c r="H268" s="125"/>
      <c r="I268" s="125"/>
      <c r="J268" s="125"/>
      <c r="K268" s="91">
        <v>42124</v>
      </c>
      <c r="L268" s="92">
        <v>3518.5</v>
      </c>
      <c r="M268" s="93">
        <v>1</v>
      </c>
      <c r="N268" s="94">
        <f>(L268/M268)*0.8*8</f>
        <v>22518.400000000001</v>
      </c>
      <c r="O268" s="125" t="s">
        <v>70</v>
      </c>
      <c r="P268" s="106" t="s">
        <v>75</v>
      </c>
      <c r="Q268" s="115">
        <v>43465</v>
      </c>
      <c r="R268" s="115"/>
      <c r="S268" s="114"/>
      <c r="T268" s="114"/>
      <c r="U268" s="128"/>
      <c r="V268" s="97">
        <f t="shared" si="32"/>
        <v>1876.5333333333335</v>
      </c>
      <c r="W268" s="129"/>
      <c r="X268" s="130"/>
      <c r="Y268" s="130"/>
      <c r="Z268" s="130"/>
      <c r="AA268" s="116"/>
      <c r="AB268" s="101">
        <v>0</v>
      </c>
      <c r="AC268" s="102">
        <f t="shared" si="33"/>
        <v>0</v>
      </c>
      <c r="AD268" s="103">
        <v>0</v>
      </c>
      <c r="AE268" s="103">
        <v>0</v>
      </c>
      <c r="AF268" s="103">
        <v>0</v>
      </c>
      <c r="AG268" s="104">
        <v>0</v>
      </c>
      <c r="AH268" s="105">
        <f t="shared" si="31"/>
        <v>0</v>
      </c>
    </row>
    <row r="269" spans="1:34" hidden="1" x14ac:dyDescent="0.25">
      <c r="A269" s="125" t="s">
        <v>65</v>
      </c>
      <c r="B269" s="125" t="s">
        <v>65</v>
      </c>
      <c r="C269" s="125" t="s">
        <v>66</v>
      </c>
      <c r="D269" s="88" t="s">
        <v>73</v>
      </c>
      <c r="E269" s="125" t="s">
        <v>389</v>
      </c>
      <c r="F269" s="127">
        <v>700000654895</v>
      </c>
      <c r="G269" s="125" t="s">
        <v>176</v>
      </c>
      <c r="H269" s="125"/>
      <c r="I269" s="125"/>
      <c r="J269" s="125"/>
      <c r="K269" s="91">
        <v>42124</v>
      </c>
      <c r="L269" s="92"/>
      <c r="M269" s="93"/>
      <c r="N269" s="94"/>
      <c r="O269" s="125" t="s">
        <v>70</v>
      </c>
      <c r="P269" s="106" t="s">
        <v>75</v>
      </c>
      <c r="Q269" s="115">
        <v>43465</v>
      </c>
      <c r="R269" s="115"/>
      <c r="S269" s="114"/>
      <c r="T269" s="114"/>
      <c r="U269" s="128"/>
      <c r="V269" s="97">
        <f t="shared" si="32"/>
        <v>0</v>
      </c>
      <c r="W269" s="129"/>
      <c r="X269" s="130"/>
      <c r="Y269" s="130"/>
      <c r="Z269" s="130"/>
      <c r="AA269" s="116"/>
      <c r="AB269" s="101">
        <v>0</v>
      </c>
      <c r="AC269" s="102">
        <f t="shared" si="33"/>
        <v>0</v>
      </c>
      <c r="AD269" s="103">
        <v>0</v>
      </c>
      <c r="AE269" s="103">
        <v>0</v>
      </c>
      <c r="AF269" s="103">
        <v>0</v>
      </c>
      <c r="AG269" s="104">
        <v>0</v>
      </c>
      <c r="AH269" s="105">
        <f t="shared" si="31"/>
        <v>0</v>
      </c>
    </row>
    <row r="270" spans="1:34" hidden="1" x14ac:dyDescent="0.25">
      <c r="A270" s="125" t="s">
        <v>65</v>
      </c>
      <c r="B270" s="125" t="s">
        <v>65</v>
      </c>
      <c r="C270" s="125" t="s">
        <v>66</v>
      </c>
      <c r="D270" s="88" t="s">
        <v>73</v>
      </c>
      <c r="E270" s="125" t="s">
        <v>390</v>
      </c>
      <c r="F270" s="127">
        <v>700000639261</v>
      </c>
      <c r="G270" s="125" t="s">
        <v>179</v>
      </c>
      <c r="H270" s="125"/>
      <c r="I270" s="125"/>
      <c r="J270" s="125"/>
      <c r="K270" s="91">
        <v>42124</v>
      </c>
      <c r="L270" s="92">
        <v>11485.64</v>
      </c>
      <c r="M270" s="93">
        <v>1</v>
      </c>
      <c r="N270" s="94">
        <f>(L270/M270)*0.8*8</f>
        <v>73508.096000000005</v>
      </c>
      <c r="O270" s="125" t="s">
        <v>70</v>
      </c>
      <c r="P270" s="106" t="s">
        <v>75</v>
      </c>
      <c r="Q270" s="115">
        <v>43465</v>
      </c>
      <c r="R270" s="115"/>
      <c r="S270" s="114"/>
      <c r="T270" s="114"/>
      <c r="U270" s="128"/>
      <c r="V270" s="97">
        <f t="shared" si="32"/>
        <v>6125.6746666666668</v>
      </c>
      <c r="W270" s="129"/>
      <c r="X270" s="130"/>
      <c r="Y270" s="130"/>
      <c r="Z270" s="130"/>
      <c r="AA270" s="116"/>
      <c r="AB270" s="101">
        <v>0</v>
      </c>
      <c r="AC270" s="102">
        <f t="shared" si="33"/>
        <v>0</v>
      </c>
      <c r="AD270" s="103">
        <v>0</v>
      </c>
      <c r="AE270" s="103">
        <v>0</v>
      </c>
      <c r="AF270" s="103">
        <v>0</v>
      </c>
      <c r="AG270" s="104">
        <v>0</v>
      </c>
      <c r="AH270" s="105">
        <f t="shared" si="31"/>
        <v>0</v>
      </c>
    </row>
    <row r="271" spans="1:34" hidden="1" x14ac:dyDescent="0.25">
      <c r="A271" s="125" t="s">
        <v>65</v>
      </c>
      <c r="B271" s="125" t="s">
        <v>65</v>
      </c>
      <c r="C271" s="125" t="s">
        <v>66</v>
      </c>
      <c r="D271" s="88" t="s">
        <v>73</v>
      </c>
      <c r="E271" s="125" t="s">
        <v>391</v>
      </c>
      <c r="F271" s="127">
        <v>700000639273</v>
      </c>
      <c r="G271" s="125" t="s">
        <v>179</v>
      </c>
      <c r="H271" s="125"/>
      <c r="I271" s="125"/>
      <c r="J271" s="125"/>
      <c r="K271" s="91">
        <v>42124</v>
      </c>
      <c r="L271" s="92"/>
      <c r="M271" s="93"/>
      <c r="N271" s="94"/>
      <c r="O271" s="125" t="s">
        <v>70</v>
      </c>
      <c r="P271" s="106" t="s">
        <v>75</v>
      </c>
      <c r="Q271" s="115">
        <v>43465</v>
      </c>
      <c r="R271" s="115"/>
      <c r="S271" s="114"/>
      <c r="T271" s="114"/>
      <c r="U271" s="128"/>
      <c r="V271" s="97">
        <f t="shared" si="32"/>
        <v>0</v>
      </c>
      <c r="W271" s="129"/>
      <c r="X271" s="130"/>
      <c r="Y271" s="130"/>
      <c r="Z271" s="130"/>
      <c r="AA271" s="116"/>
      <c r="AB271" s="101">
        <v>0</v>
      </c>
      <c r="AC271" s="102">
        <f t="shared" si="33"/>
        <v>0</v>
      </c>
      <c r="AD271" s="103">
        <v>0</v>
      </c>
      <c r="AE271" s="103">
        <v>0</v>
      </c>
      <c r="AF271" s="103">
        <v>0</v>
      </c>
      <c r="AG271" s="104">
        <v>0</v>
      </c>
      <c r="AH271" s="105">
        <f t="shared" si="31"/>
        <v>0</v>
      </c>
    </row>
    <row r="272" spans="1:34" hidden="1" x14ac:dyDescent="0.25">
      <c r="A272" s="125" t="s">
        <v>65</v>
      </c>
      <c r="B272" s="125" t="s">
        <v>65</v>
      </c>
      <c r="C272" s="125" t="s">
        <v>66</v>
      </c>
      <c r="D272" s="88" t="s">
        <v>73</v>
      </c>
      <c r="E272" s="125" t="s">
        <v>392</v>
      </c>
      <c r="F272" s="127">
        <v>700000634493</v>
      </c>
      <c r="G272" s="125" t="s">
        <v>179</v>
      </c>
      <c r="H272" s="125"/>
      <c r="I272" s="125"/>
      <c r="J272" s="125"/>
      <c r="K272" s="91">
        <v>42124</v>
      </c>
      <c r="L272" s="92">
        <v>12242.6</v>
      </c>
      <c r="M272" s="93">
        <v>1</v>
      </c>
      <c r="N272" s="94">
        <f>(L272/M272)*0.8*8</f>
        <v>78352.639999999999</v>
      </c>
      <c r="O272" s="125" t="s">
        <v>70</v>
      </c>
      <c r="P272" s="106" t="s">
        <v>75</v>
      </c>
      <c r="Q272" s="115">
        <v>43465</v>
      </c>
      <c r="R272" s="115"/>
      <c r="S272" s="114"/>
      <c r="T272" s="114"/>
      <c r="U272" s="128"/>
      <c r="V272" s="97">
        <f t="shared" si="32"/>
        <v>6529.3866666666663</v>
      </c>
      <c r="W272" s="129"/>
      <c r="X272" s="130"/>
      <c r="Y272" s="130"/>
      <c r="Z272" s="130"/>
      <c r="AA272" s="116"/>
      <c r="AB272" s="101">
        <v>0</v>
      </c>
      <c r="AC272" s="102">
        <f t="shared" si="33"/>
        <v>0</v>
      </c>
      <c r="AD272" s="103">
        <v>0</v>
      </c>
      <c r="AE272" s="103">
        <v>0</v>
      </c>
      <c r="AF272" s="103">
        <v>0</v>
      </c>
      <c r="AG272" s="104">
        <v>0</v>
      </c>
      <c r="AH272" s="105">
        <f t="shared" si="31"/>
        <v>0</v>
      </c>
    </row>
    <row r="273" spans="1:34" hidden="1" x14ac:dyDescent="0.25">
      <c r="A273" s="125" t="s">
        <v>65</v>
      </c>
      <c r="B273" s="125" t="s">
        <v>65</v>
      </c>
      <c r="C273" s="125" t="s">
        <v>66</v>
      </c>
      <c r="D273" s="88" t="s">
        <v>73</v>
      </c>
      <c r="E273" s="125" t="s">
        <v>393</v>
      </c>
      <c r="F273" s="127">
        <v>700000634481</v>
      </c>
      <c r="G273" s="125" t="s">
        <v>179</v>
      </c>
      <c r="H273" s="125"/>
      <c r="I273" s="125"/>
      <c r="J273" s="125"/>
      <c r="K273" s="91">
        <v>42124</v>
      </c>
      <c r="L273" s="92"/>
      <c r="M273" s="93"/>
      <c r="N273" s="94"/>
      <c r="O273" s="125" t="s">
        <v>70</v>
      </c>
      <c r="P273" s="106" t="s">
        <v>75</v>
      </c>
      <c r="Q273" s="115">
        <v>43465</v>
      </c>
      <c r="R273" s="115"/>
      <c r="S273" s="114"/>
      <c r="T273" s="114"/>
      <c r="U273" s="128"/>
      <c r="V273" s="97">
        <f t="shared" si="32"/>
        <v>0</v>
      </c>
      <c r="W273" s="129"/>
      <c r="X273" s="130"/>
      <c r="Y273" s="130"/>
      <c r="Z273" s="130"/>
      <c r="AA273" s="116"/>
      <c r="AB273" s="101">
        <v>0</v>
      </c>
      <c r="AC273" s="102">
        <f t="shared" si="33"/>
        <v>0</v>
      </c>
      <c r="AD273" s="103">
        <v>0</v>
      </c>
      <c r="AE273" s="103">
        <v>0</v>
      </c>
      <c r="AF273" s="103">
        <v>0</v>
      </c>
      <c r="AG273" s="104">
        <v>0</v>
      </c>
      <c r="AH273" s="105">
        <f t="shared" si="31"/>
        <v>0</v>
      </c>
    </row>
    <row r="274" spans="1:34" hidden="1" x14ac:dyDescent="0.25">
      <c r="A274" s="125" t="s">
        <v>65</v>
      </c>
      <c r="B274" s="125" t="s">
        <v>65</v>
      </c>
      <c r="C274" s="125" t="s">
        <v>66</v>
      </c>
      <c r="D274" s="88" t="s">
        <v>73</v>
      </c>
      <c r="E274" s="125" t="s">
        <v>394</v>
      </c>
      <c r="F274" s="127">
        <v>700000668937</v>
      </c>
      <c r="G274" s="125" t="s">
        <v>179</v>
      </c>
      <c r="H274" s="125"/>
      <c r="I274" s="125"/>
      <c r="J274" s="125"/>
      <c r="K274" s="91">
        <v>42155</v>
      </c>
      <c r="L274" s="92">
        <v>13756.54</v>
      </c>
      <c r="M274" s="93">
        <v>1</v>
      </c>
      <c r="N274" s="94">
        <f>(L274/M274)*0.8*7</f>
        <v>77036.624000000011</v>
      </c>
      <c r="O274" s="125" t="s">
        <v>70</v>
      </c>
      <c r="P274" s="106" t="s">
        <v>75</v>
      </c>
      <c r="Q274" s="115">
        <v>43465</v>
      </c>
      <c r="R274" s="115"/>
      <c r="S274" s="114"/>
      <c r="T274" s="114"/>
      <c r="U274" s="128"/>
      <c r="V274" s="97">
        <f t="shared" si="32"/>
        <v>6419.7186666666676</v>
      </c>
      <c r="W274" s="129"/>
      <c r="X274" s="130"/>
      <c r="Y274" s="130"/>
      <c r="Z274" s="130"/>
      <c r="AA274" s="116"/>
      <c r="AB274" s="101">
        <v>0</v>
      </c>
      <c r="AC274" s="102">
        <f t="shared" si="33"/>
        <v>0</v>
      </c>
      <c r="AD274" s="103">
        <v>0</v>
      </c>
      <c r="AE274" s="103">
        <v>0</v>
      </c>
      <c r="AF274" s="103">
        <v>0</v>
      </c>
      <c r="AG274" s="104">
        <v>0</v>
      </c>
      <c r="AH274" s="105">
        <f t="shared" si="31"/>
        <v>0</v>
      </c>
    </row>
    <row r="275" spans="1:34" hidden="1" x14ac:dyDescent="0.25">
      <c r="A275" s="125" t="s">
        <v>65</v>
      </c>
      <c r="B275" s="125" t="s">
        <v>65</v>
      </c>
      <c r="C275" s="125" t="s">
        <v>66</v>
      </c>
      <c r="D275" s="88" t="s">
        <v>73</v>
      </c>
      <c r="E275" s="125" t="s">
        <v>395</v>
      </c>
      <c r="F275" s="127">
        <v>700000668949</v>
      </c>
      <c r="G275" s="125" t="s">
        <v>179</v>
      </c>
      <c r="H275" s="125"/>
      <c r="I275" s="125"/>
      <c r="J275" s="125"/>
      <c r="K275" s="91">
        <v>42155</v>
      </c>
      <c r="L275" s="92"/>
      <c r="M275" s="93"/>
      <c r="N275" s="94"/>
      <c r="O275" s="125" t="s">
        <v>70</v>
      </c>
      <c r="P275" s="106" t="s">
        <v>75</v>
      </c>
      <c r="Q275" s="115">
        <v>43465</v>
      </c>
      <c r="R275" s="115"/>
      <c r="S275" s="114"/>
      <c r="T275" s="114"/>
      <c r="U275" s="128"/>
      <c r="V275" s="97">
        <f t="shared" si="32"/>
        <v>0</v>
      </c>
      <c r="W275" s="129"/>
      <c r="X275" s="130"/>
      <c r="Y275" s="130"/>
      <c r="Z275" s="130"/>
      <c r="AA275" s="116"/>
      <c r="AB275" s="101">
        <v>0</v>
      </c>
      <c r="AC275" s="102">
        <f t="shared" si="33"/>
        <v>0</v>
      </c>
      <c r="AD275" s="103">
        <v>0</v>
      </c>
      <c r="AE275" s="103">
        <v>0</v>
      </c>
      <c r="AF275" s="103">
        <v>0</v>
      </c>
      <c r="AG275" s="104">
        <v>0</v>
      </c>
      <c r="AH275" s="105">
        <f t="shared" si="31"/>
        <v>0</v>
      </c>
    </row>
    <row r="276" spans="1:34" hidden="1" x14ac:dyDescent="0.25">
      <c r="A276" s="125" t="s">
        <v>65</v>
      </c>
      <c r="B276" s="125" t="s">
        <v>65</v>
      </c>
      <c r="C276" s="125" t="s">
        <v>66</v>
      </c>
      <c r="D276" s="109" t="s">
        <v>73</v>
      </c>
      <c r="E276" s="126" t="s">
        <v>396</v>
      </c>
      <c r="F276" s="122">
        <v>200000299750</v>
      </c>
      <c r="G276" s="125" t="s">
        <v>124</v>
      </c>
      <c r="H276" s="125"/>
      <c r="I276" s="125"/>
      <c r="J276" s="125"/>
      <c r="K276" s="91">
        <v>42308</v>
      </c>
      <c r="L276" s="92">
        <v>9949.92</v>
      </c>
      <c r="M276" s="93">
        <v>1</v>
      </c>
      <c r="N276" s="94">
        <f>(L276/M276)*0.8*2</f>
        <v>15919.872000000001</v>
      </c>
      <c r="O276" s="125" t="s">
        <v>70</v>
      </c>
      <c r="P276" s="106" t="s">
        <v>75</v>
      </c>
      <c r="Q276" s="115">
        <v>43465</v>
      </c>
      <c r="R276" s="115"/>
      <c r="S276" s="114"/>
      <c r="T276" s="114"/>
      <c r="U276" s="128"/>
      <c r="V276" s="97">
        <f t="shared" si="32"/>
        <v>1326.6560000000002</v>
      </c>
      <c r="W276" s="129"/>
      <c r="X276" s="130"/>
      <c r="Y276" s="130"/>
      <c r="Z276" s="130"/>
      <c r="AA276" s="116"/>
      <c r="AB276" s="101">
        <v>0</v>
      </c>
      <c r="AC276" s="102">
        <f t="shared" si="33"/>
        <v>0</v>
      </c>
      <c r="AD276" s="103">
        <v>0</v>
      </c>
      <c r="AE276" s="103">
        <v>0</v>
      </c>
      <c r="AF276" s="103">
        <v>0</v>
      </c>
      <c r="AG276" s="104">
        <v>0</v>
      </c>
      <c r="AH276" s="105">
        <f t="shared" si="31"/>
        <v>0</v>
      </c>
    </row>
    <row r="277" spans="1:34" hidden="1" x14ac:dyDescent="0.25">
      <c r="A277" s="125" t="s">
        <v>65</v>
      </c>
      <c r="B277" s="125" t="s">
        <v>65</v>
      </c>
      <c r="C277" s="125" t="s">
        <v>66</v>
      </c>
      <c r="D277" s="109" t="s">
        <v>73</v>
      </c>
      <c r="E277" s="126" t="s">
        <v>397</v>
      </c>
      <c r="F277" s="122">
        <v>700001112791</v>
      </c>
      <c r="G277" s="125" t="s">
        <v>124</v>
      </c>
      <c r="H277" s="125"/>
      <c r="I277" s="125"/>
      <c r="J277" s="125"/>
      <c r="K277" s="91">
        <v>42308</v>
      </c>
      <c r="L277" s="92"/>
      <c r="M277" s="93"/>
      <c r="N277" s="94"/>
      <c r="O277" s="125" t="s">
        <v>70</v>
      </c>
      <c r="P277" s="106" t="s">
        <v>75</v>
      </c>
      <c r="Q277" s="115">
        <v>43465</v>
      </c>
      <c r="R277" s="115"/>
      <c r="S277" s="114"/>
      <c r="T277" s="114"/>
      <c r="U277" s="128"/>
      <c r="V277" s="97">
        <f t="shared" si="32"/>
        <v>0</v>
      </c>
      <c r="W277" s="129"/>
      <c r="X277" s="130"/>
      <c r="Y277" s="130"/>
      <c r="Z277" s="130"/>
      <c r="AA277" s="116"/>
      <c r="AB277" s="101">
        <v>0</v>
      </c>
      <c r="AC277" s="102">
        <f t="shared" si="33"/>
        <v>0</v>
      </c>
      <c r="AD277" s="103">
        <v>0</v>
      </c>
      <c r="AE277" s="103">
        <v>0</v>
      </c>
      <c r="AF277" s="103">
        <v>0</v>
      </c>
      <c r="AG277" s="104">
        <v>0</v>
      </c>
      <c r="AH277" s="105">
        <f t="shared" si="31"/>
        <v>0</v>
      </c>
    </row>
    <row r="278" spans="1:34" x14ac:dyDescent="0.25">
      <c r="A278" s="106" t="s">
        <v>64</v>
      </c>
      <c r="B278" s="106" t="s">
        <v>65</v>
      </c>
      <c r="C278" s="106" t="s">
        <v>66</v>
      </c>
      <c r="D278" s="106" t="s">
        <v>315</v>
      </c>
      <c r="E278" s="89" t="s">
        <v>398</v>
      </c>
      <c r="F278" s="137">
        <v>700000044234</v>
      </c>
      <c r="G278" s="106" t="s">
        <v>69</v>
      </c>
      <c r="H278" s="88">
        <f>VLOOKUP(E278,'[1]2013 Sizes'!$A$2:$L$35,10,FALSE)</f>
        <v>10.59</v>
      </c>
      <c r="I278" s="88">
        <f t="shared" ref="I278:I283" si="34">ROUNDUP(H278/$U$1,0)</f>
        <v>1</v>
      </c>
      <c r="J278" s="88">
        <f>ROUNDUP(H278/$K$1,0)*1.25</f>
        <v>5</v>
      </c>
      <c r="K278" s="91">
        <v>42004</v>
      </c>
      <c r="L278" s="92">
        <v>7762.94</v>
      </c>
      <c r="M278" s="93">
        <v>1</v>
      </c>
      <c r="N278" s="94">
        <f>(L278/M278)*0.8*12</f>
        <v>74524.224000000002</v>
      </c>
      <c r="O278" s="106" t="s">
        <v>70</v>
      </c>
      <c r="P278" s="106" t="s">
        <v>317</v>
      </c>
      <c r="Q278" s="95">
        <v>42825</v>
      </c>
      <c r="R278" s="95" t="s">
        <v>3</v>
      </c>
      <c r="S278" s="90">
        <v>51</v>
      </c>
      <c r="T278" s="90">
        <v>1</v>
      </c>
      <c r="U278" s="153">
        <v>33</v>
      </c>
      <c r="V278" s="97">
        <f t="shared" si="32"/>
        <v>6210.3519999999999</v>
      </c>
      <c r="W278" s="154">
        <f t="shared" ref="W278:W291" si="35">$E$1</f>
        <v>42021</v>
      </c>
      <c r="X278" s="99">
        <v>2</v>
      </c>
      <c r="Y278" s="100">
        <f t="shared" ref="Y278:Y283" si="36">((X278*7)-7)+W278</f>
        <v>42028</v>
      </c>
      <c r="Z278" s="100">
        <f t="shared" ref="Z278:Z283" si="37">(((I278*7))-7)+Y278</f>
        <v>42028</v>
      </c>
      <c r="AA278" s="100">
        <f t="shared" ref="AA278:AA283" si="38">Z278+30</f>
        <v>42058</v>
      </c>
      <c r="AB278" s="101">
        <f t="shared" ref="AB278:AB283" si="39">ROUNDUP((AA278-$C$1)/30,0)</f>
        <v>2</v>
      </c>
      <c r="AC278" s="102">
        <f t="shared" si="33"/>
        <v>12420.704</v>
      </c>
      <c r="AD278" s="103">
        <v>0</v>
      </c>
      <c r="AE278" s="103">
        <v>0</v>
      </c>
      <c r="AF278" s="103">
        <v>0</v>
      </c>
      <c r="AG278" s="104">
        <v>0</v>
      </c>
      <c r="AH278" s="105">
        <f t="shared" si="31"/>
        <v>12420.704</v>
      </c>
    </row>
    <row r="279" spans="1:34" x14ac:dyDescent="0.25">
      <c r="A279" s="106" t="s">
        <v>64</v>
      </c>
      <c r="B279" s="106" t="s">
        <v>65</v>
      </c>
      <c r="C279" s="106" t="s">
        <v>66</v>
      </c>
      <c r="D279" s="106" t="s">
        <v>315</v>
      </c>
      <c r="E279" s="89" t="s">
        <v>399</v>
      </c>
      <c r="F279" s="137">
        <v>700000044246</v>
      </c>
      <c r="G279" s="106" t="s">
        <v>69</v>
      </c>
      <c r="H279" s="88">
        <f>VLOOKUP(E279,'[1]2013 Sizes'!$A$2:$L$35,10,FALSE)</f>
        <v>12.28</v>
      </c>
      <c r="I279" s="88">
        <f t="shared" si="34"/>
        <v>1</v>
      </c>
      <c r="J279" s="88">
        <f>ROUNDUP(H279/$K$1,0)*1.25</f>
        <v>5</v>
      </c>
      <c r="K279" s="91">
        <v>42004</v>
      </c>
      <c r="L279" s="92"/>
      <c r="M279" s="93"/>
      <c r="N279" s="94"/>
      <c r="O279" s="106" t="s">
        <v>70</v>
      </c>
      <c r="P279" s="106" t="s">
        <v>317</v>
      </c>
      <c r="Q279" s="95">
        <v>42825</v>
      </c>
      <c r="R279" s="95" t="s">
        <v>3</v>
      </c>
      <c r="S279" s="90">
        <v>51</v>
      </c>
      <c r="T279" s="90">
        <v>2</v>
      </c>
      <c r="U279" s="153">
        <v>33</v>
      </c>
      <c r="V279" s="97">
        <f t="shared" si="32"/>
        <v>0</v>
      </c>
      <c r="W279" s="154">
        <f t="shared" si="35"/>
        <v>42021</v>
      </c>
      <c r="X279" s="99">
        <f>X278</f>
        <v>2</v>
      </c>
      <c r="Y279" s="100">
        <f t="shared" si="36"/>
        <v>42028</v>
      </c>
      <c r="Z279" s="100">
        <f t="shared" si="37"/>
        <v>42028</v>
      </c>
      <c r="AA279" s="100">
        <f t="shared" si="38"/>
        <v>42058</v>
      </c>
      <c r="AB279" s="101">
        <f t="shared" si="39"/>
        <v>2</v>
      </c>
      <c r="AC279" s="102">
        <f t="shared" si="33"/>
        <v>0</v>
      </c>
      <c r="AD279" s="103">
        <v>0</v>
      </c>
      <c r="AE279" s="103">
        <v>0</v>
      </c>
      <c r="AF279" s="103">
        <v>0</v>
      </c>
      <c r="AG279" s="104">
        <v>0</v>
      </c>
      <c r="AH279" s="105">
        <f t="shared" si="31"/>
        <v>0</v>
      </c>
    </row>
    <row r="280" spans="1:34" x14ac:dyDescent="0.25">
      <c r="A280" s="88" t="s">
        <v>64</v>
      </c>
      <c r="B280" s="88" t="s">
        <v>65</v>
      </c>
      <c r="C280" s="88" t="s">
        <v>66</v>
      </c>
      <c r="D280" s="88" t="s">
        <v>73</v>
      </c>
      <c r="E280" s="107" t="s">
        <v>400</v>
      </c>
      <c r="F280" s="90">
        <v>700000067690</v>
      </c>
      <c r="G280" s="88" t="s">
        <v>69</v>
      </c>
      <c r="H280" s="88">
        <f>VLOOKUP(E280,'[1]2013 Sizes'!$A$2:$L$35,10,FALSE)</f>
        <v>16.11</v>
      </c>
      <c r="I280" s="88">
        <f t="shared" si="34"/>
        <v>2</v>
      </c>
      <c r="J280" s="88">
        <f>ROUNDUP(H280/$K$1,0)*1.25</f>
        <v>7.5</v>
      </c>
      <c r="K280" s="91">
        <v>42004</v>
      </c>
      <c r="L280" s="92">
        <v>11045.36</v>
      </c>
      <c r="M280" s="93">
        <v>1</v>
      </c>
      <c r="N280" s="94">
        <f>(L280/M280)*0.8*12</f>
        <v>106035.45600000001</v>
      </c>
      <c r="O280" s="88" t="s">
        <v>70</v>
      </c>
      <c r="P280" s="88" t="s">
        <v>75</v>
      </c>
      <c r="Q280" s="95">
        <v>42825</v>
      </c>
      <c r="R280" s="95" t="s">
        <v>3</v>
      </c>
      <c r="S280" s="90">
        <v>52</v>
      </c>
      <c r="T280" s="90">
        <v>1</v>
      </c>
      <c r="U280" s="153">
        <v>15</v>
      </c>
      <c r="V280" s="97">
        <f t="shared" si="32"/>
        <v>8836.2880000000005</v>
      </c>
      <c r="W280" s="154">
        <f t="shared" si="35"/>
        <v>42021</v>
      </c>
      <c r="X280" s="99">
        <v>12</v>
      </c>
      <c r="Y280" s="100">
        <f t="shared" si="36"/>
        <v>42098</v>
      </c>
      <c r="Z280" s="100">
        <f t="shared" si="37"/>
        <v>42105</v>
      </c>
      <c r="AA280" s="100">
        <f t="shared" si="38"/>
        <v>42135</v>
      </c>
      <c r="AB280" s="101">
        <f t="shared" si="39"/>
        <v>5</v>
      </c>
      <c r="AC280" s="102">
        <f t="shared" si="33"/>
        <v>44181.440000000002</v>
      </c>
      <c r="AD280" s="103">
        <v>0</v>
      </c>
      <c r="AE280" s="103">
        <v>0</v>
      </c>
      <c r="AF280" s="103">
        <v>0</v>
      </c>
      <c r="AG280" s="104">
        <v>0</v>
      </c>
      <c r="AH280" s="105">
        <f t="shared" si="31"/>
        <v>44181.440000000002</v>
      </c>
    </row>
    <row r="281" spans="1:34" x14ac:dyDescent="0.25">
      <c r="A281" s="88" t="s">
        <v>64</v>
      </c>
      <c r="B281" s="88" t="s">
        <v>65</v>
      </c>
      <c r="C281" s="88" t="s">
        <v>66</v>
      </c>
      <c r="D281" s="88" t="s">
        <v>73</v>
      </c>
      <c r="E281" s="107" t="s">
        <v>401</v>
      </c>
      <c r="F281" s="90">
        <v>700000067705</v>
      </c>
      <c r="G281" s="88" t="s">
        <v>69</v>
      </c>
      <c r="H281" s="88">
        <f>VLOOKUP(E281,'[1]2013 Sizes'!$A$2:$L$35,10,FALSE)</f>
        <v>20.54</v>
      </c>
      <c r="I281" s="88">
        <f t="shared" si="34"/>
        <v>2</v>
      </c>
      <c r="J281" s="88">
        <f>ROUNDUP(H281/$K$1,0)*1.25</f>
        <v>8.75</v>
      </c>
      <c r="K281" s="91">
        <v>42004</v>
      </c>
      <c r="L281" s="92"/>
      <c r="M281" s="93"/>
      <c r="N281" s="94"/>
      <c r="O281" s="88" t="s">
        <v>70</v>
      </c>
      <c r="P281" s="88" t="s">
        <v>75</v>
      </c>
      <c r="Q281" s="95">
        <v>42825</v>
      </c>
      <c r="R281" s="95" t="s">
        <v>3</v>
      </c>
      <c r="S281" s="90">
        <v>52</v>
      </c>
      <c r="T281" s="90">
        <v>2</v>
      </c>
      <c r="U281" s="153">
        <v>15</v>
      </c>
      <c r="V281" s="97">
        <f t="shared" si="32"/>
        <v>0</v>
      </c>
      <c r="W281" s="154">
        <f t="shared" si="35"/>
        <v>42021</v>
      </c>
      <c r="X281" s="99">
        <f>X280</f>
        <v>12</v>
      </c>
      <c r="Y281" s="100">
        <f t="shared" si="36"/>
        <v>42098</v>
      </c>
      <c r="Z281" s="100">
        <f t="shared" si="37"/>
        <v>42105</v>
      </c>
      <c r="AA281" s="100">
        <f t="shared" si="38"/>
        <v>42135</v>
      </c>
      <c r="AB281" s="101">
        <f t="shared" si="39"/>
        <v>5</v>
      </c>
      <c r="AC281" s="102">
        <f t="shared" si="33"/>
        <v>0</v>
      </c>
      <c r="AD281" s="103">
        <v>0</v>
      </c>
      <c r="AE281" s="103">
        <v>0</v>
      </c>
      <c r="AF281" s="103">
        <v>0</v>
      </c>
      <c r="AG281" s="104">
        <v>0</v>
      </c>
      <c r="AH281" s="105">
        <f t="shared" si="31"/>
        <v>0</v>
      </c>
    </row>
    <row r="282" spans="1:34" hidden="1" x14ac:dyDescent="0.25">
      <c r="A282" s="88" t="s">
        <v>64</v>
      </c>
      <c r="B282" s="88" t="s">
        <v>65</v>
      </c>
      <c r="C282" s="88" t="s">
        <v>66</v>
      </c>
      <c r="D282" s="88" t="s">
        <v>304</v>
      </c>
      <c r="E282" s="88" t="s">
        <v>402</v>
      </c>
      <c r="F282" s="90">
        <v>700000446523</v>
      </c>
      <c r="G282" s="88" t="s">
        <v>69</v>
      </c>
      <c r="H282" s="172">
        <f>VLOOKUP(E282,'[1]2014 Sizes'!$B$2:$R$15,3,FALSE)</f>
        <v>8.0289619154199219</v>
      </c>
      <c r="I282" s="88">
        <f t="shared" si="34"/>
        <v>1</v>
      </c>
      <c r="J282" s="88"/>
      <c r="K282" s="91">
        <v>42004</v>
      </c>
      <c r="L282" s="92">
        <v>6360.52</v>
      </c>
      <c r="M282" s="93">
        <v>1</v>
      </c>
      <c r="N282" s="94">
        <f>(L282/M282)*0.8*12</f>
        <v>61060.992000000013</v>
      </c>
      <c r="O282" s="88" t="s">
        <v>70</v>
      </c>
      <c r="P282" s="88" t="s">
        <v>71</v>
      </c>
      <c r="Q282" s="95">
        <v>42825</v>
      </c>
      <c r="R282" s="95" t="s">
        <v>4</v>
      </c>
      <c r="S282" s="90">
        <v>53</v>
      </c>
      <c r="T282" s="90">
        <v>1</v>
      </c>
      <c r="U282" s="153">
        <v>49</v>
      </c>
      <c r="V282" s="97">
        <f t="shared" si="32"/>
        <v>5088.4160000000011</v>
      </c>
      <c r="W282" s="154">
        <f t="shared" si="35"/>
        <v>42021</v>
      </c>
      <c r="X282" s="99">
        <v>2</v>
      </c>
      <c r="Y282" s="100">
        <f t="shared" si="36"/>
        <v>42028</v>
      </c>
      <c r="Z282" s="100">
        <f t="shared" si="37"/>
        <v>42028</v>
      </c>
      <c r="AA282" s="100">
        <f t="shared" si="38"/>
        <v>42058</v>
      </c>
      <c r="AB282" s="101">
        <f t="shared" si="39"/>
        <v>2</v>
      </c>
      <c r="AC282" s="102">
        <f t="shared" si="33"/>
        <v>10176.832000000002</v>
      </c>
      <c r="AD282" s="103">
        <v>0</v>
      </c>
      <c r="AE282" s="103">
        <v>0</v>
      </c>
      <c r="AF282" s="103">
        <v>0</v>
      </c>
      <c r="AG282" s="104">
        <v>0</v>
      </c>
      <c r="AH282" s="105">
        <f t="shared" si="31"/>
        <v>10176.832000000002</v>
      </c>
    </row>
    <row r="283" spans="1:34" hidden="1" x14ac:dyDescent="0.25">
      <c r="A283" s="88" t="s">
        <v>64</v>
      </c>
      <c r="B283" s="88" t="s">
        <v>65</v>
      </c>
      <c r="C283" s="88" t="s">
        <v>66</v>
      </c>
      <c r="D283" s="88" t="s">
        <v>304</v>
      </c>
      <c r="E283" s="88" t="s">
        <v>403</v>
      </c>
      <c r="F283" s="90">
        <v>700000446535</v>
      </c>
      <c r="G283" s="88" t="s">
        <v>69</v>
      </c>
      <c r="H283" s="172">
        <f>VLOOKUP(E283,'[1]2014 Sizes'!$B$2:$R$15,3,FALSE)</f>
        <v>12.819377705754883</v>
      </c>
      <c r="I283" s="88">
        <f t="shared" si="34"/>
        <v>1</v>
      </c>
      <c r="J283" s="88"/>
      <c r="K283" s="91">
        <v>42004</v>
      </c>
      <c r="L283" s="92"/>
      <c r="M283" s="93"/>
      <c r="N283" s="94"/>
      <c r="O283" s="88" t="s">
        <v>70</v>
      </c>
      <c r="P283" s="88" t="s">
        <v>71</v>
      </c>
      <c r="Q283" s="95">
        <v>42825</v>
      </c>
      <c r="R283" s="95" t="s">
        <v>4</v>
      </c>
      <c r="S283" s="90">
        <v>53</v>
      </c>
      <c r="T283" s="90">
        <v>2</v>
      </c>
      <c r="U283" s="153">
        <v>49</v>
      </c>
      <c r="V283" s="97">
        <f t="shared" si="32"/>
        <v>0</v>
      </c>
      <c r="W283" s="154">
        <f t="shared" si="35"/>
        <v>42021</v>
      </c>
      <c r="X283" s="99">
        <f>X282</f>
        <v>2</v>
      </c>
      <c r="Y283" s="100">
        <f t="shared" si="36"/>
        <v>42028</v>
      </c>
      <c r="Z283" s="100">
        <f t="shared" si="37"/>
        <v>42028</v>
      </c>
      <c r="AA283" s="100">
        <f t="shared" si="38"/>
        <v>42058</v>
      </c>
      <c r="AB283" s="101">
        <f t="shared" si="39"/>
        <v>2</v>
      </c>
      <c r="AC283" s="102">
        <f t="shared" si="33"/>
        <v>0</v>
      </c>
      <c r="AD283" s="103">
        <v>0</v>
      </c>
      <c r="AE283" s="103">
        <v>0</v>
      </c>
      <c r="AF283" s="103">
        <v>0</v>
      </c>
      <c r="AG283" s="104">
        <v>0</v>
      </c>
      <c r="AH283" s="105">
        <f t="shared" si="31"/>
        <v>0</v>
      </c>
    </row>
    <row r="284" spans="1:34" x14ac:dyDescent="0.25">
      <c r="A284" s="88" t="s">
        <v>64</v>
      </c>
      <c r="B284" s="88" t="s">
        <v>64</v>
      </c>
      <c r="C284" s="88" t="s">
        <v>66</v>
      </c>
      <c r="D284" s="106" t="s">
        <v>212</v>
      </c>
      <c r="E284" s="88" t="s">
        <v>404</v>
      </c>
      <c r="F284" s="114">
        <v>700000312069</v>
      </c>
      <c r="G284" s="106" t="s">
        <v>93</v>
      </c>
      <c r="H284" s="106"/>
      <c r="I284" s="106"/>
      <c r="J284" s="106"/>
      <c r="K284" s="91">
        <v>42004</v>
      </c>
      <c r="L284" s="92">
        <v>7969.16</v>
      </c>
      <c r="M284" s="93">
        <v>1</v>
      </c>
      <c r="N284" s="94">
        <f>(L284/M284)*0.8*12</f>
        <v>76503.936000000002</v>
      </c>
      <c r="O284" s="106" t="s">
        <v>70</v>
      </c>
      <c r="P284" s="106" t="s">
        <v>214</v>
      </c>
      <c r="Q284" s="115">
        <v>42825</v>
      </c>
      <c r="R284" s="115" t="s">
        <v>3</v>
      </c>
      <c r="S284" s="114">
        <v>16</v>
      </c>
      <c r="T284" s="114">
        <v>1</v>
      </c>
      <c r="U284" s="153">
        <v>31</v>
      </c>
      <c r="V284" s="97">
        <f t="shared" si="32"/>
        <v>6375.3280000000004</v>
      </c>
      <c r="W284" s="154">
        <f t="shared" si="35"/>
        <v>42021</v>
      </c>
      <c r="X284" s="155"/>
      <c r="Y284" s="155"/>
      <c r="Z284" s="155"/>
      <c r="AA284" s="116"/>
      <c r="AB284" s="101" t="e">
        <f>SUM(#REF!)/4</f>
        <v>#REF!</v>
      </c>
      <c r="AC284" s="102" t="e">
        <f t="shared" si="33"/>
        <v>#REF!</v>
      </c>
      <c r="AD284" s="103">
        <v>0</v>
      </c>
      <c r="AE284" s="103">
        <v>0</v>
      </c>
      <c r="AF284" s="103">
        <v>0</v>
      </c>
      <c r="AG284" s="104">
        <v>0</v>
      </c>
      <c r="AH284" s="105">
        <v>0</v>
      </c>
    </row>
    <row r="285" spans="1:34" x14ac:dyDescent="0.25">
      <c r="A285" s="88" t="s">
        <v>64</v>
      </c>
      <c r="B285" s="88" t="s">
        <v>64</v>
      </c>
      <c r="C285" s="88" t="s">
        <v>66</v>
      </c>
      <c r="D285" s="106" t="s">
        <v>212</v>
      </c>
      <c r="E285" s="88" t="s">
        <v>405</v>
      </c>
      <c r="F285" s="114">
        <v>700000312071</v>
      </c>
      <c r="G285" s="106" t="s">
        <v>93</v>
      </c>
      <c r="H285" s="106"/>
      <c r="I285" s="106"/>
      <c r="J285" s="106"/>
      <c r="K285" s="91">
        <v>42004</v>
      </c>
      <c r="L285" s="92"/>
      <c r="M285" s="93"/>
      <c r="N285" s="94"/>
      <c r="O285" s="106" t="s">
        <v>70</v>
      </c>
      <c r="P285" s="106" t="s">
        <v>214</v>
      </c>
      <c r="Q285" s="115">
        <v>42825</v>
      </c>
      <c r="R285" s="115" t="s">
        <v>3</v>
      </c>
      <c r="S285" s="114">
        <v>16</v>
      </c>
      <c r="T285" s="114">
        <v>2</v>
      </c>
      <c r="U285" s="153">
        <v>31</v>
      </c>
      <c r="V285" s="97">
        <f t="shared" si="32"/>
        <v>0</v>
      </c>
      <c r="W285" s="154">
        <f t="shared" si="35"/>
        <v>42021</v>
      </c>
      <c r="X285" s="155"/>
      <c r="Y285" s="155"/>
      <c r="Z285" s="155"/>
      <c r="AA285" s="116"/>
      <c r="AB285" s="101" t="e">
        <f>SUM(#REF!)/4</f>
        <v>#REF!</v>
      </c>
      <c r="AC285" s="102" t="e">
        <f t="shared" si="33"/>
        <v>#REF!</v>
      </c>
      <c r="AD285" s="103">
        <v>0</v>
      </c>
      <c r="AE285" s="103">
        <v>0</v>
      </c>
      <c r="AF285" s="103">
        <v>0</v>
      </c>
      <c r="AG285" s="104">
        <v>0</v>
      </c>
      <c r="AH285" s="105">
        <v>0</v>
      </c>
    </row>
    <row r="286" spans="1:34" x14ac:dyDescent="0.25">
      <c r="A286" s="88" t="s">
        <v>64</v>
      </c>
      <c r="B286" s="88" t="s">
        <v>64</v>
      </c>
      <c r="C286" s="88" t="s">
        <v>66</v>
      </c>
      <c r="D286" s="106" t="s">
        <v>212</v>
      </c>
      <c r="E286" s="182" t="s">
        <v>406</v>
      </c>
      <c r="F286" s="90">
        <v>700000446169</v>
      </c>
      <c r="G286" s="88" t="s">
        <v>93</v>
      </c>
      <c r="H286" s="88"/>
      <c r="I286" s="88"/>
      <c r="J286" s="88"/>
      <c r="K286" s="91">
        <v>42004</v>
      </c>
      <c r="L286" s="92">
        <v>7291.14</v>
      </c>
      <c r="M286" s="93">
        <v>1</v>
      </c>
      <c r="N286" s="94">
        <f>(L286/M286)*0.8*12</f>
        <v>69994.944000000003</v>
      </c>
      <c r="O286" s="88" t="s">
        <v>70</v>
      </c>
      <c r="P286" s="88" t="s">
        <v>214</v>
      </c>
      <c r="Q286" s="115">
        <v>42825</v>
      </c>
      <c r="R286" s="115" t="s">
        <v>3</v>
      </c>
      <c r="S286" s="114">
        <v>23</v>
      </c>
      <c r="T286" s="114">
        <v>1</v>
      </c>
      <c r="U286" s="153">
        <v>38</v>
      </c>
      <c r="V286" s="97">
        <f t="shared" si="32"/>
        <v>5832.9120000000003</v>
      </c>
      <c r="W286" s="154">
        <f t="shared" si="35"/>
        <v>42021</v>
      </c>
      <c r="X286" s="155"/>
      <c r="Y286" s="155"/>
      <c r="Z286" s="155"/>
      <c r="AA286" s="116"/>
      <c r="AB286" s="101" t="e">
        <f>SUM(#REF!)/4</f>
        <v>#REF!</v>
      </c>
      <c r="AC286" s="102" t="e">
        <f t="shared" si="33"/>
        <v>#REF!</v>
      </c>
      <c r="AD286" s="103">
        <v>0</v>
      </c>
      <c r="AE286" s="103">
        <v>0</v>
      </c>
      <c r="AF286" s="103">
        <v>0</v>
      </c>
      <c r="AG286" s="104">
        <v>0</v>
      </c>
      <c r="AH286" s="105">
        <v>0</v>
      </c>
    </row>
    <row r="287" spans="1:34" x14ac:dyDescent="0.25">
      <c r="A287" s="88" t="s">
        <v>64</v>
      </c>
      <c r="B287" s="88" t="s">
        <v>64</v>
      </c>
      <c r="C287" s="88" t="s">
        <v>66</v>
      </c>
      <c r="D287" s="106" t="s">
        <v>212</v>
      </c>
      <c r="E287" s="182" t="s">
        <v>407</v>
      </c>
      <c r="F287" s="90">
        <v>700000558778</v>
      </c>
      <c r="G287" s="88" t="s">
        <v>93</v>
      </c>
      <c r="H287" s="88"/>
      <c r="I287" s="88"/>
      <c r="J287" s="88"/>
      <c r="K287" s="91">
        <v>42004</v>
      </c>
      <c r="L287" s="92"/>
      <c r="M287" s="93"/>
      <c r="N287" s="94"/>
      <c r="O287" s="88" t="s">
        <v>70</v>
      </c>
      <c r="P287" s="88" t="s">
        <v>214</v>
      </c>
      <c r="Q287" s="115">
        <v>42825</v>
      </c>
      <c r="R287" s="115" t="s">
        <v>3</v>
      </c>
      <c r="S287" s="114">
        <v>23</v>
      </c>
      <c r="T287" s="114">
        <v>2</v>
      </c>
      <c r="U287" s="153">
        <v>38</v>
      </c>
      <c r="V287" s="97">
        <f t="shared" si="32"/>
        <v>0</v>
      </c>
      <c r="W287" s="154">
        <f t="shared" si="35"/>
        <v>42021</v>
      </c>
      <c r="X287" s="155"/>
      <c r="Y287" s="155"/>
      <c r="Z287" s="155"/>
      <c r="AA287" s="116"/>
      <c r="AB287" s="101" t="e">
        <f>SUM(#REF!)/4</f>
        <v>#REF!</v>
      </c>
      <c r="AC287" s="102" t="e">
        <f t="shared" si="33"/>
        <v>#REF!</v>
      </c>
      <c r="AD287" s="103">
        <v>0</v>
      </c>
      <c r="AE287" s="103">
        <v>0</v>
      </c>
      <c r="AF287" s="103">
        <v>0</v>
      </c>
      <c r="AG287" s="104">
        <v>0</v>
      </c>
      <c r="AH287" s="105">
        <v>0</v>
      </c>
    </row>
    <row r="288" spans="1:34" hidden="1" x14ac:dyDescent="0.25">
      <c r="A288" s="88" t="s">
        <v>64</v>
      </c>
      <c r="B288" s="88" t="s">
        <v>64</v>
      </c>
      <c r="C288" s="88" t="s">
        <v>66</v>
      </c>
      <c r="D288" s="88" t="s">
        <v>212</v>
      </c>
      <c r="E288" s="182" t="s">
        <v>408</v>
      </c>
      <c r="F288" s="90">
        <v>700000044325</v>
      </c>
      <c r="G288" s="88" t="s">
        <v>93</v>
      </c>
      <c r="H288" s="88"/>
      <c r="I288" s="88"/>
      <c r="J288" s="88"/>
      <c r="K288" s="123">
        <v>42004</v>
      </c>
      <c r="L288" s="118">
        <v>6043.12</v>
      </c>
      <c r="M288" s="119">
        <v>1</v>
      </c>
      <c r="N288" s="94">
        <f>(L288/M288)*0.8*12</f>
        <v>58013.952000000005</v>
      </c>
      <c r="O288" s="88" t="s">
        <v>70</v>
      </c>
      <c r="P288" s="88" t="s">
        <v>214</v>
      </c>
      <c r="Q288" s="115">
        <v>42825</v>
      </c>
      <c r="R288" s="115" t="s">
        <v>4</v>
      </c>
      <c r="S288" s="114">
        <v>25</v>
      </c>
      <c r="T288" s="114">
        <v>1</v>
      </c>
      <c r="U288" s="153">
        <v>53</v>
      </c>
      <c r="V288" s="97">
        <f t="shared" si="32"/>
        <v>4834.4960000000001</v>
      </c>
      <c r="W288" s="154">
        <f t="shared" si="35"/>
        <v>42021</v>
      </c>
      <c r="X288" s="155"/>
      <c r="Y288" s="155"/>
      <c r="Z288" s="155"/>
      <c r="AA288" s="116"/>
      <c r="AB288" s="101" t="e">
        <f>SUM(#REF!)/4</f>
        <v>#REF!</v>
      </c>
      <c r="AC288" s="102" t="e">
        <f t="shared" si="33"/>
        <v>#REF!</v>
      </c>
      <c r="AD288" s="103">
        <v>0</v>
      </c>
      <c r="AE288" s="103">
        <v>0</v>
      </c>
      <c r="AF288" s="103">
        <v>0</v>
      </c>
      <c r="AG288" s="104">
        <v>0</v>
      </c>
      <c r="AH288" s="105">
        <v>0</v>
      </c>
    </row>
    <row r="289" spans="1:34" hidden="1" x14ac:dyDescent="0.25">
      <c r="A289" s="88" t="s">
        <v>64</v>
      </c>
      <c r="B289" s="88" t="s">
        <v>64</v>
      </c>
      <c r="C289" s="88" t="s">
        <v>66</v>
      </c>
      <c r="D289" s="88" t="s">
        <v>212</v>
      </c>
      <c r="E289" s="182" t="s">
        <v>409</v>
      </c>
      <c r="F289" s="90">
        <v>700000044337</v>
      </c>
      <c r="G289" s="88" t="s">
        <v>93</v>
      </c>
      <c r="H289" s="88"/>
      <c r="I289" s="88"/>
      <c r="J289" s="88"/>
      <c r="K289" s="123">
        <v>42004</v>
      </c>
      <c r="L289" s="118"/>
      <c r="M289" s="119"/>
      <c r="N289" s="124"/>
      <c r="O289" s="88" t="s">
        <v>70</v>
      </c>
      <c r="P289" s="88" t="s">
        <v>214</v>
      </c>
      <c r="Q289" s="115">
        <v>42825</v>
      </c>
      <c r="R289" s="115" t="s">
        <v>4</v>
      </c>
      <c r="S289" s="114">
        <v>25</v>
      </c>
      <c r="T289" s="114">
        <v>2</v>
      </c>
      <c r="U289" s="153">
        <v>53</v>
      </c>
      <c r="V289" s="97">
        <f t="shared" si="32"/>
        <v>0</v>
      </c>
      <c r="W289" s="154">
        <f t="shared" si="35"/>
        <v>42021</v>
      </c>
      <c r="X289" s="155"/>
      <c r="Y289" s="155"/>
      <c r="Z289" s="155"/>
      <c r="AA289" s="116"/>
      <c r="AB289" s="101" t="e">
        <f>SUM(#REF!)/4</f>
        <v>#REF!</v>
      </c>
      <c r="AC289" s="102" t="e">
        <f t="shared" si="33"/>
        <v>#REF!</v>
      </c>
      <c r="AD289" s="103">
        <v>0</v>
      </c>
      <c r="AE289" s="103">
        <v>0</v>
      </c>
      <c r="AF289" s="103">
        <v>0</v>
      </c>
      <c r="AG289" s="104">
        <v>0</v>
      </c>
      <c r="AH289" s="105">
        <v>0</v>
      </c>
    </row>
    <row r="290" spans="1:34" x14ac:dyDescent="0.25">
      <c r="A290" s="88" t="s">
        <v>64</v>
      </c>
      <c r="B290" s="88" t="s">
        <v>64</v>
      </c>
      <c r="C290" s="88" t="s">
        <v>66</v>
      </c>
      <c r="D290" s="88" t="s">
        <v>212</v>
      </c>
      <c r="E290" s="88" t="s">
        <v>410</v>
      </c>
      <c r="F290" s="90">
        <v>700000055594</v>
      </c>
      <c r="G290" s="88" t="s">
        <v>93</v>
      </c>
      <c r="H290" s="88"/>
      <c r="I290" s="88"/>
      <c r="J290" s="88"/>
      <c r="K290" s="123">
        <v>42004</v>
      </c>
      <c r="L290" s="118">
        <v>4675.12</v>
      </c>
      <c r="M290" s="119">
        <v>1</v>
      </c>
      <c r="N290" s="94">
        <f>(L290/M290)*0.8*12</f>
        <v>44881.152000000002</v>
      </c>
      <c r="O290" s="88" t="s">
        <v>70</v>
      </c>
      <c r="P290" s="88" t="s">
        <v>214</v>
      </c>
      <c r="Q290" s="115">
        <v>42825</v>
      </c>
      <c r="R290" s="115" t="s">
        <v>3</v>
      </c>
      <c r="S290" s="114">
        <v>28</v>
      </c>
      <c r="T290" s="114">
        <v>1</v>
      </c>
      <c r="U290" s="153">
        <v>64</v>
      </c>
      <c r="V290" s="97">
        <f t="shared" si="32"/>
        <v>3740.096</v>
      </c>
      <c r="W290" s="154">
        <f t="shared" si="35"/>
        <v>42021</v>
      </c>
      <c r="X290" s="155"/>
      <c r="Y290" s="155"/>
      <c r="Z290" s="155"/>
      <c r="AA290" s="116"/>
      <c r="AB290" s="101" t="e">
        <f>SUM(#REF!)/4</f>
        <v>#REF!</v>
      </c>
      <c r="AC290" s="102" t="e">
        <f t="shared" si="33"/>
        <v>#REF!</v>
      </c>
      <c r="AD290" s="103">
        <v>0</v>
      </c>
      <c r="AE290" s="103">
        <v>0</v>
      </c>
      <c r="AF290" s="103">
        <v>0</v>
      </c>
      <c r="AG290" s="104">
        <v>0</v>
      </c>
      <c r="AH290" s="105">
        <v>0</v>
      </c>
    </row>
    <row r="291" spans="1:34" x14ac:dyDescent="0.25">
      <c r="A291" s="88" t="s">
        <v>64</v>
      </c>
      <c r="B291" s="88" t="s">
        <v>64</v>
      </c>
      <c r="C291" s="88" t="s">
        <v>66</v>
      </c>
      <c r="D291" s="88" t="s">
        <v>212</v>
      </c>
      <c r="E291" s="88" t="s">
        <v>411</v>
      </c>
      <c r="F291" s="90">
        <v>700000055609</v>
      </c>
      <c r="G291" s="88" t="s">
        <v>93</v>
      </c>
      <c r="H291" s="88"/>
      <c r="I291" s="88"/>
      <c r="J291" s="88"/>
      <c r="K291" s="123">
        <v>42004</v>
      </c>
      <c r="L291" s="118"/>
      <c r="M291" s="119"/>
      <c r="N291" s="124"/>
      <c r="O291" s="88" t="s">
        <v>70</v>
      </c>
      <c r="P291" s="88" t="s">
        <v>214</v>
      </c>
      <c r="Q291" s="115">
        <v>42825</v>
      </c>
      <c r="R291" s="115" t="s">
        <v>3</v>
      </c>
      <c r="S291" s="114">
        <v>28</v>
      </c>
      <c r="T291" s="114">
        <v>2</v>
      </c>
      <c r="U291" s="153">
        <v>64</v>
      </c>
      <c r="V291" s="97">
        <f t="shared" si="32"/>
        <v>0</v>
      </c>
      <c r="W291" s="154">
        <f t="shared" si="35"/>
        <v>42021</v>
      </c>
      <c r="X291" s="155"/>
      <c r="Y291" s="155"/>
      <c r="Z291" s="155"/>
      <c r="AA291" s="116"/>
      <c r="AB291" s="101" t="e">
        <f>SUM(#REF!)/4</f>
        <v>#REF!</v>
      </c>
      <c r="AC291" s="102" t="e">
        <f t="shared" si="33"/>
        <v>#REF!</v>
      </c>
      <c r="AD291" s="103">
        <v>0</v>
      </c>
      <c r="AE291" s="103">
        <v>0</v>
      </c>
      <c r="AF291" s="103">
        <v>0</v>
      </c>
      <c r="AG291" s="104">
        <v>0</v>
      </c>
      <c r="AH291" s="105">
        <v>0</v>
      </c>
    </row>
    <row r="292" spans="1:34" hidden="1" x14ac:dyDescent="0.25">
      <c r="A292" s="133" t="s">
        <v>65</v>
      </c>
      <c r="B292" s="133" t="s">
        <v>65</v>
      </c>
      <c r="C292" s="133" t="s">
        <v>66</v>
      </c>
      <c r="D292" s="133" t="s">
        <v>212</v>
      </c>
      <c r="E292" s="133" t="s">
        <v>412</v>
      </c>
      <c r="F292" s="134">
        <v>30007433</v>
      </c>
      <c r="G292" s="133" t="s">
        <v>137</v>
      </c>
      <c r="H292" s="133"/>
      <c r="I292" s="133"/>
      <c r="J292" s="133"/>
      <c r="K292" s="135">
        <v>41943</v>
      </c>
      <c r="L292" s="92">
        <v>7518.88</v>
      </c>
      <c r="M292" s="93">
        <v>1</v>
      </c>
      <c r="N292" s="136"/>
      <c r="O292" s="88" t="s">
        <v>70</v>
      </c>
      <c r="P292" s="133" t="s">
        <v>214</v>
      </c>
      <c r="Q292" s="133"/>
      <c r="R292" s="133"/>
      <c r="S292" s="137"/>
      <c r="T292" s="137"/>
      <c r="U292" s="156"/>
      <c r="V292" s="97">
        <f t="shared" si="32"/>
        <v>0</v>
      </c>
      <c r="W292" s="129"/>
      <c r="X292" s="130"/>
      <c r="Y292" s="130"/>
      <c r="Z292" s="130"/>
      <c r="AA292" s="116"/>
      <c r="AB292" s="101">
        <v>0</v>
      </c>
      <c r="AC292" s="102">
        <f t="shared" si="33"/>
        <v>0</v>
      </c>
      <c r="AD292" s="103">
        <v>0</v>
      </c>
      <c r="AE292" s="103">
        <v>0</v>
      </c>
      <c r="AF292" s="103">
        <v>0</v>
      </c>
      <c r="AG292" s="104">
        <v>0</v>
      </c>
      <c r="AH292" s="105">
        <f t="shared" ref="AH292:AH324" si="40">SUM(AC292:AG292)</f>
        <v>0</v>
      </c>
    </row>
    <row r="293" spans="1:34" hidden="1" x14ac:dyDescent="0.25">
      <c r="A293" s="133" t="s">
        <v>65</v>
      </c>
      <c r="B293" s="133" t="s">
        <v>65</v>
      </c>
      <c r="C293" s="133" t="s">
        <v>66</v>
      </c>
      <c r="D293" s="133" t="s">
        <v>212</v>
      </c>
      <c r="E293" s="133" t="s">
        <v>413</v>
      </c>
      <c r="F293" s="134">
        <v>30007434</v>
      </c>
      <c r="G293" s="133" t="s">
        <v>137</v>
      </c>
      <c r="H293" s="133"/>
      <c r="I293" s="133"/>
      <c r="J293" s="133"/>
      <c r="K293" s="135">
        <v>41943</v>
      </c>
      <c r="L293" s="136"/>
      <c r="M293" s="136"/>
      <c r="N293" s="136"/>
      <c r="O293" s="88" t="s">
        <v>70</v>
      </c>
      <c r="P293" s="133" t="s">
        <v>214</v>
      </c>
      <c r="Q293" s="133"/>
      <c r="R293" s="133"/>
      <c r="S293" s="137"/>
      <c r="T293" s="137"/>
      <c r="U293" s="156"/>
      <c r="V293" s="97">
        <f t="shared" si="32"/>
        <v>0</v>
      </c>
      <c r="W293" s="129"/>
      <c r="X293" s="130"/>
      <c r="Y293" s="130"/>
      <c r="Z293" s="130"/>
      <c r="AA293" s="116"/>
      <c r="AB293" s="101">
        <v>0</v>
      </c>
      <c r="AC293" s="102">
        <f t="shared" si="33"/>
        <v>0</v>
      </c>
      <c r="AD293" s="103">
        <v>0</v>
      </c>
      <c r="AE293" s="103">
        <v>0</v>
      </c>
      <c r="AF293" s="103">
        <v>0</v>
      </c>
      <c r="AG293" s="104">
        <v>0</v>
      </c>
      <c r="AH293" s="105">
        <f t="shared" si="40"/>
        <v>0</v>
      </c>
    </row>
    <row r="294" spans="1:34" hidden="1" x14ac:dyDescent="0.25">
      <c r="A294" s="133" t="s">
        <v>65</v>
      </c>
      <c r="B294" s="133" t="s">
        <v>65</v>
      </c>
      <c r="C294" s="133" t="s">
        <v>66</v>
      </c>
      <c r="D294" s="133" t="s">
        <v>212</v>
      </c>
      <c r="E294" s="183" t="s">
        <v>414</v>
      </c>
      <c r="F294" s="184">
        <v>30011070</v>
      </c>
      <c r="G294" s="133" t="s">
        <v>198</v>
      </c>
      <c r="H294" s="185"/>
      <c r="I294" s="185"/>
      <c r="J294" s="185"/>
      <c r="K294" s="186">
        <v>41943</v>
      </c>
      <c r="L294" s="74">
        <v>7518.88</v>
      </c>
      <c r="M294" s="75">
        <v>1</v>
      </c>
      <c r="N294" s="187"/>
      <c r="O294" s="88" t="s">
        <v>70</v>
      </c>
      <c r="P294" s="133" t="s">
        <v>214</v>
      </c>
      <c r="Q294" s="133"/>
      <c r="R294" s="133"/>
      <c r="S294" s="137"/>
      <c r="T294" s="137"/>
      <c r="U294" s="156"/>
      <c r="V294" s="97">
        <f t="shared" si="32"/>
        <v>0</v>
      </c>
      <c r="W294" s="129"/>
      <c r="X294" s="130"/>
      <c r="Y294" s="130"/>
      <c r="Z294" s="130"/>
      <c r="AA294" s="116"/>
      <c r="AB294" s="101">
        <v>0</v>
      </c>
      <c r="AC294" s="102">
        <f t="shared" si="33"/>
        <v>0</v>
      </c>
      <c r="AD294" s="103">
        <v>0</v>
      </c>
      <c r="AE294" s="103">
        <v>0</v>
      </c>
      <c r="AF294" s="103">
        <v>0</v>
      </c>
      <c r="AG294" s="104">
        <v>0</v>
      </c>
      <c r="AH294" s="105">
        <f t="shared" si="40"/>
        <v>0</v>
      </c>
    </row>
    <row r="295" spans="1:34" hidden="1" x14ac:dyDescent="0.25">
      <c r="A295" s="133" t="s">
        <v>65</v>
      </c>
      <c r="B295" s="133" t="s">
        <v>65</v>
      </c>
      <c r="C295" s="133" t="s">
        <v>66</v>
      </c>
      <c r="D295" s="133" t="s">
        <v>212</v>
      </c>
      <c r="E295" s="183" t="s">
        <v>415</v>
      </c>
      <c r="F295" s="184">
        <v>30011093</v>
      </c>
      <c r="G295" s="133" t="s">
        <v>198</v>
      </c>
      <c r="H295" s="185"/>
      <c r="I295" s="185"/>
      <c r="J295" s="185"/>
      <c r="K295" s="186">
        <v>41943</v>
      </c>
      <c r="L295" s="187"/>
      <c r="M295" s="187"/>
      <c r="N295" s="136"/>
      <c r="O295" s="88" t="s">
        <v>70</v>
      </c>
      <c r="P295" s="133" t="s">
        <v>214</v>
      </c>
      <c r="Q295" s="133"/>
      <c r="R295" s="133"/>
      <c r="S295" s="137"/>
      <c r="T295" s="137"/>
      <c r="U295" s="156"/>
      <c r="V295" s="97">
        <f t="shared" si="32"/>
        <v>0</v>
      </c>
      <c r="W295" s="129"/>
      <c r="X295" s="130"/>
      <c r="Y295" s="130"/>
      <c r="Z295" s="130"/>
      <c r="AA295" s="116"/>
      <c r="AB295" s="101">
        <v>0</v>
      </c>
      <c r="AC295" s="102">
        <f t="shared" si="33"/>
        <v>0</v>
      </c>
      <c r="AD295" s="103">
        <v>0</v>
      </c>
      <c r="AE295" s="103">
        <v>0</v>
      </c>
      <c r="AF295" s="103">
        <v>0</v>
      </c>
      <c r="AG295" s="104">
        <v>0</v>
      </c>
      <c r="AH295" s="105">
        <f t="shared" si="40"/>
        <v>0</v>
      </c>
    </row>
    <row r="296" spans="1:34" hidden="1" x14ac:dyDescent="0.25">
      <c r="A296" s="88" t="s">
        <v>65</v>
      </c>
      <c r="B296" s="88" t="s">
        <v>65</v>
      </c>
      <c r="C296" s="88" t="s">
        <v>66</v>
      </c>
      <c r="D296" s="188" t="s">
        <v>212</v>
      </c>
      <c r="E296" s="182" t="s">
        <v>416</v>
      </c>
      <c r="F296" s="168">
        <v>700000281088</v>
      </c>
      <c r="G296" s="189" t="s">
        <v>69</v>
      </c>
      <c r="H296" s="190"/>
      <c r="I296" s="190"/>
      <c r="J296" s="190"/>
      <c r="K296" s="73">
        <v>42004</v>
      </c>
      <c r="L296" s="74">
        <v>7340.72</v>
      </c>
      <c r="M296" s="75">
        <v>1</v>
      </c>
      <c r="N296" s="76">
        <f>(L296/M296)*0.8*12</f>
        <v>70470.912000000011</v>
      </c>
      <c r="O296" s="106" t="s">
        <v>70</v>
      </c>
      <c r="P296" s="106" t="s">
        <v>214</v>
      </c>
      <c r="Q296" s="95">
        <v>42825</v>
      </c>
      <c r="R296" s="95"/>
      <c r="S296" s="90"/>
      <c r="T296" s="90"/>
      <c r="U296" s="157"/>
      <c r="V296" s="97">
        <f t="shared" si="32"/>
        <v>5872.5760000000009</v>
      </c>
      <c r="W296" s="129"/>
      <c r="X296" s="130"/>
      <c r="Y296" s="130"/>
      <c r="Z296" s="130"/>
      <c r="AA296" s="116"/>
      <c r="AB296" s="101">
        <v>0</v>
      </c>
      <c r="AC296" s="102">
        <f t="shared" si="33"/>
        <v>0</v>
      </c>
      <c r="AD296" s="103">
        <v>0</v>
      </c>
      <c r="AE296" s="103">
        <v>0</v>
      </c>
      <c r="AF296" s="103">
        <v>0</v>
      </c>
      <c r="AG296" s="104">
        <v>0</v>
      </c>
      <c r="AH296" s="105">
        <f t="shared" si="40"/>
        <v>0</v>
      </c>
    </row>
    <row r="297" spans="1:34" hidden="1" x14ac:dyDescent="0.25">
      <c r="A297" s="88" t="s">
        <v>65</v>
      </c>
      <c r="B297" s="88" t="s">
        <v>65</v>
      </c>
      <c r="C297" s="88" t="s">
        <v>66</v>
      </c>
      <c r="D297" s="188" t="s">
        <v>212</v>
      </c>
      <c r="E297" s="182" t="s">
        <v>417</v>
      </c>
      <c r="F297" s="168">
        <v>700000281090</v>
      </c>
      <c r="G297" s="189" t="s">
        <v>69</v>
      </c>
      <c r="H297" s="190"/>
      <c r="I297" s="190"/>
      <c r="J297" s="190"/>
      <c r="K297" s="73">
        <v>42004</v>
      </c>
      <c r="L297" s="74"/>
      <c r="M297" s="75"/>
      <c r="N297" s="94"/>
      <c r="O297" s="106" t="s">
        <v>70</v>
      </c>
      <c r="P297" s="106" t="s">
        <v>214</v>
      </c>
      <c r="Q297" s="95">
        <v>42825</v>
      </c>
      <c r="R297" s="95"/>
      <c r="S297" s="90"/>
      <c r="T297" s="90"/>
      <c r="U297" s="157"/>
      <c r="V297" s="97">
        <f t="shared" si="32"/>
        <v>0</v>
      </c>
      <c r="W297" s="129"/>
      <c r="X297" s="130"/>
      <c r="Y297" s="130"/>
      <c r="Z297" s="130"/>
      <c r="AA297" s="116"/>
      <c r="AB297" s="101">
        <v>0</v>
      </c>
      <c r="AC297" s="102">
        <f t="shared" si="33"/>
        <v>0</v>
      </c>
      <c r="AD297" s="103">
        <v>0</v>
      </c>
      <c r="AE297" s="103">
        <v>0</v>
      </c>
      <c r="AF297" s="103">
        <v>0</v>
      </c>
      <c r="AG297" s="104">
        <v>0</v>
      </c>
      <c r="AH297" s="105">
        <f t="shared" si="40"/>
        <v>0</v>
      </c>
    </row>
    <row r="298" spans="1:34" hidden="1" x14ac:dyDescent="0.25">
      <c r="A298" s="88" t="s">
        <v>65</v>
      </c>
      <c r="B298" s="88" t="s">
        <v>65</v>
      </c>
      <c r="C298" s="88" t="s">
        <v>66</v>
      </c>
      <c r="D298" s="188" t="s">
        <v>212</v>
      </c>
      <c r="E298" s="182" t="s">
        <v>418</v>
      </c>
      <c r="F298" s="191">
        <v>700000430756</v>
      </c>
      <c r="G298" s="182" t="s">
        <v>297</v>
      </c>
      <c r="H298" s="192"/>
      <c r="I298" s="192"/>
      <c r="J298" s="192"/>
      <c r="K298" s="73">
        <v>42004</v>
      </c>
      <c r="L298" s="74">
        <v>10487.84</v>
      </c>
      <c r="M298" s="75">
        <v>1</v>
      </c>
      <c r="N298" s="76">
        <f>(L298/M298)*0.8*12</f>
        <v>100683.26400000001</v>
      </c>
      <c r="O298" s="88" t="s">
        <v>70</v>
      </c>
      <c r="P298" s="88" t="s">
        <v>214</v>
      </c>
      <c r="Q298" s="115">
        <v>42825</v>
      </c>
      <c r="R298" s="115"/>
      <c r="S298" s="114"/>
      <c r="T298" s="114"/>
      <c r="U298" s="128"/>
      <c r="V298" s="97">
        <f t="shared" si="32"/>
        <v>8390.2720000000008</v>
      </c>
      <c r="W298" s="129"/>
      <c r="X298" s="130"/>
      <c r="Y298" s="130"/>
      <c r="Z298" s="130"/>
      <c r="AA298" s="116"/>
      <c r="AB298" s="101">
        <v>0</v>
      </c>
      <c r="AC298" s="102">
        <f t="shared" si="33"/>
        <v>0</v>
      </c>
      <c r="AD298" s="103">
        <v>0</v>
      </c>
      <c r="AE298" s="103">
        <v>0</v>
      </c>
      <c r="AF298" s="103">
        <v>0</v>
      </c>
      <c r="AG298" s="104">
        <v>0</v>
      </c>
      <c r="AH298" s="105">
        <f t="shared" si="40"/>
        <v>0</v>
      </c>
    </row>
    <row r="299" spans="1:34" hidden="1" x14ac:dyDescent="0.25">
      <c r="A299" s="88" t="s">
        <v>65</v>
      </c>
      <c r="B299" s="88" t="s">
        <v>65</v>
      </c>
      <c r="C299" s="88" t="s">
        <v>66</v>
      </c>
      <c r="D299" s="188" t="s">
        <v>212</v>
      </c>
      <c r="E299" s="182" t="s">
        <v>419</v>
      </c>
      <c r="F299" s="191">
        <v>700000516976</v>
      </c>
      <c r="G299" s="182" t="s">
        <v>69</v>
      </c>
      <c r="H299" s="192"/>
      <c r="I299" s="192"/>
      <c r="J299" s="192"/>
      <c r="K299" s="73">
        <v>42034</v>
      </c>
      <c r="L299" s="74">
        <v>3175.76</v>
      </c>
      <c r="M299" s="75">
        <v>1</v>
      </c>
      <c r="N299" s="94">
        <f>(L299/M299)*0.8*11</f>
        <v>27946.688000000002</v>
      </c>
      <c r="O299" s="88" t="s">
        <v>70</v>
      </c>
      <c r="P299" s="88" t="s">
        <v>214</v>
      </c>
      <c r="Q299" s="95">
        <v>42825</v>
      </c>
      <c r="R299" s="95"/>
      <c r="S299" s="90"/>
      <c r="T299" s="90"/>
      <c r="U299" s="157"/>
      <c r="V299" s="97">
        <f t="shared" si="32"/>
        <v>2328.8906666666667</v>
      </c>
      <c r="W299" s="129"/>
      <c r="X299" s="130"/>
      <c r="Y299" s="130"/>
      <c r="Z299" s="130"/>
      <c r="AA299" s="116"/>
      <c r="AB299" s="101">
        <v>0</v>
      </c>
      <c r="AC299" s="102">
        <f t="shared" si="33"/>
        <v>0</v>
      </c>
      <c r="AD299" s="103">
        <v>0</v>
      </c>
      <c r="AE299" s="103">
        <v>0</v>
      </c>
      <c r="AF299" s="103">
        <v>0</v>
      </c>
      <c r="AG299" s="104">
        <v>0</v>
      </c>
      <c r="AH299" s="105">
        <f t="shared" si="40"/>
        <v>0</v>
      </c>
    </row>
    <row r="300" spans="1:34" hidden="1" x14ac:dyDescent="0.25">
      <c r="A300" s="126" t="s">
        <v>65</v>
      </c>
      <c r="B300" s="126" t="s">
        <v>65</v>
      </c>
      <c r="C300" s="126" t="s">
        <v>66</v>
      </c>
      <c r="D300" s="182" t="s">
        <v>212</v>
      </c>
      <c r="E300" s="193" t="s">
        <v>420</v>
      </c>
      <c r="F300" s="194">
        <v>700000571316</v>
      </c>
      <c r="G300" s="193" t="s">
        <v>93</v>
      </c>
      <c r="H300" s="195"/>
      <c r="I300" s="195"/>
      <c r="J300" s="195"/>
      <c r="K300" s="73">
        <v>42094</v>
      </c>
      <c r="L300" s="74">
        <v>6496.9</v>
      </c>
      <c r="M300" s="75">
        <v>1</v>
      </c>
      <c r="N300" s="76">
        <f>(L300/M300)*0.8*9</f>
        <v>46777.680000000008</v>
      </c>
      <c r="O300" s="126" t="s">
        <v>70</v>
      </c>
      <c r="P300" s="88" t="s">
        <v>214</v>
      </c>
      <c r="Q300" s="115">
        <v>42825</v>
      </c>
      <c r="R300" s="115"/>
      <c r="S300" s="114"/>
      <c r="T300" s="114"/>
      <c r="U300" s="128"/>
      <c r="V300" s="97">
        <f t="shared" si="32"/>
        <v>3898.1400000000008</v>
      </c>
      <c r="W300" s="129"/>
      <c r="X300" s="130"/>
      <c r="Y300" s="130"/>
      <c r="Z300" s="130"/>
      <c r="AA300" s="116"/>
      <c r="AB300" s="101">
        <v>0</v>
      </c>
      <c r="AC300" s="102">
        <f t="shared" si="33"/>
        <v>0</v>
      </c>
      <c r="AD300" s="103">
        <v>0</v>
      </c>
      <c r="AE300" s="103">
        <v>0</v>
      </c>
      <c r="AF300" s="103">
        <v>0</v>
      </c>
      <c r="AG300" s="104">
        <v>0</v>
      </c>
      <c r="AH300" s="105">
        <f t="shared" si="40"/>
        <v>0</v>
      </c>
    </row>
    <row r="301" spans="1:34" hidden="1" x14ac:dyDescent="0.25">
      <c r="A301" s="126" t="s">
        <v>65</v>
      </c>
      <c r="B301" s="126" t="s">
        <v>65</v>
      </c>
      <c r="C301" s="126" t="s">
        <v>66</v>
      </c>
      <c r="D301" s="182" t="s">
        <v>212</v>
      </c>
      <c r="E301" s="193" t="s">
        <v>421</v>
      </c>
      <c r="F301" s="194">
        <v>700000571304</v>
      </c>
      <c r="G301" s="193" t="s">
        <v>93</v>
      </c>
      <c r="H301" s="195"/>
      <c r="I301" s="195"/>
      <c r="J301" s="195"/>
      <c r="K301" s="73">
        <v>42094</v>
      </c>
      <c r="L301" s="74"/>
      <c r="M301" s="75"/>
      <c r="N301" s="94"/>
      <c r="O301" s="126" t="s">
        <v>70</v>
      </c>
      <c r="P301" s="88" t="s">
        <v>214</v>
      </c>
      <c r="Q301" s="115">
        <v>42825</v>
      </c>
      <c r="R301" s="115"/>
      <c r="S301" s="114"/>
      <c r="T301" s="114"/>
      <c r="U301" s="128"/>
      <c r="V301" s="97">
        <f t="shared" si="32"/>
        <v>0</v>
      </c>
      <c r="W301" s="129"/>
      <c r="X301" s="130"/>
      <c r="Y301" s="130"/>
      <c r="Z301" s="130"/>
      <c r="AA301" s="116"/>
      <c r="AB301" s="101">
        <v>0</v>
      </c>
      <c r="AC301" s="102">
        <f t="shared" si="33"/>
        <v>0</v>
      </c>
      <c r="AD301" s="103">
        <v>0</v>
      </c>
      <c r="AE301" s="103">
        <v>0</v>
      </c>
      <c r="AF301" s="103">
        <v>0</v>
      </c>
      <c r="AG301" s="104">
        <v>0</v>
      </c>
      <c r="AH301" s="105">
        <f t="shared" si="40"/>
        <v>0</v>
      </c>
    </row>
    <row r="302" spans="1:34" hidden="1" x14ac:dyDescent="0.25">
      <c r="A302" s="125" t="s">
        <v>65</v>
      </c>
      <c r="B302" s="125" t="s">
        <v>65</v>
      </c>
      <c r="C302" s="125" t="s">
        <v>66</v>
      </c>
      <c r="D302" s="188" t="s">
        <v>212</v>
      </c>
      <c r="E302" s="196" t="s">
        <v>422</v>
      </c>
      <c r="F302" s="197">
        <v>700000603145</v>
      </c>
      <c r="G302" s="196" t="s">
        <v>69</v>
      </c>
      <c r="H302" s="198"/>
      <c r="I302" s="198"/>
      <c r="J302" s="198"/>
      <c r="K302" s="73">
        <v>42124</v>
      </c>
      <c r="L302" s="74">
        <v>4755.42</v>
      </c>
      <c r="M302" s="75">
        <v>1</v>
      </c>
      <c r="N302" s="76">
        <f>(L302/M302)*0.8*8</f>
        <v>30434.688000000002</v>
      </c>
      <c r="O302" s="125" t="s">
        <v>70</v>
      </c>
      <c r="P302" s="106" t="s">
        <v>214</v>
      </c>
      <c r="Q302" s="95">
        <v>42825</v>
      </c>
      <c r="R302" s="95"/>
      <c r="S302" s="90"/>
      <c r="T302" s="90"/>
      <c r="U302" s="157"/>
      <c r="V302" s="97">
        <f t="shared" si="32"/>
        <v>2536.2240000000002</v>
      </c>
      <c r="W302" s="129"/>
      <c r="X302" s="130"/>
      <c r="Y302" s="130"/>
      <c r="Z302" s="130"/>
      <c r="AA302" s="116"/>
      <c r="AB302" s="101">
        <v>0</v>
      </c>
      <c r="AC302" s="102">
        <f t="shared" si="33"/>
        <v>0</v>
      </c>
      <c r="AD302" s="103">
        <v>0</v>
      </c>
      <c r="AE302" s="103">
        <v>0</v>
      </c>
      <c r="AF302" s="103">
        <v>0</v>
      </c>
      <c r="AG302" s="104">
        <v>0</v>
      </c>
      <c r="AH302" s="105">
        <f t="shared" si="40"/>
        <v>0</v>
      </c>
    </row>
    <row r="303" spans="1:34" hidden="1" x14ac:dyDescent="0.25">
      <c r="A303" s="125" t="s">
        <v>65</v>
      </c>
      <c r="B303" s="125" t="s">
        <v>65</v>
      </c>
      <c r="C303" s="125" t="s">
        <v>66</v>
      </c>
      <c r="D303" s="188" t="s">
        <v>212</v>
      </c>
      <c r="E303" s="196" t="s">
        <v>423</v>
      </c>
      <c r="F303" s="197">
        <v>700001119115</v>
      </c>
      <c r="G303" s="196" t="s">
        <v>69</v>
      </c>
      <c r="H303" s="198"/>
      <c r="I303" s="198"/>
      <c r="J303" s="198"/>
      <c r="K303" s="73">
        <v>42124</v>
      </c>
      <c r="L303" s="74"/>
      <c r="M303" s="75"/>
      <c r="N303" s="94"/>
      <c r="O303" s="125" t="s">
        <v>70</v>
      </c>
      <c r="P303" s="106" t="s">
        <v>214</v>
      </c>
      <c r="Q303" s="95">
        <v>42825</v>
      </c>
      <c r="R303" s="95"/>
      <c r="S303" s="90"/>
      <c r="T303" s="90"/>
      <c r="U303" s="157"/>
      <c r="V303" s="97">
        <f t="shared" si="32"/>
        <v>0</v>
      </c>
      <c r="W303" s="129"/>
      <c r="X303" s="130"/>
      <c r="Y303" s="130"/>
      <c r="Z303" s="130"/>
      <c r="AA303" s="116"/>
      <c r="AB303" s="101">
        <v>0</v>
      </c>
      <c r="AC303" s="102">
        <f t="shared" si="33"/>
        <v>0</v>
      </c>
      <c r="AD303" s="103">
        <v>0</v>
      </c>
      <c r="AE303" s="103">
        <v>0</v>
      </c>
      <c r="AF303" s="103">
        <v>0</v>
      </c>
      <c r="AG303" s="104">
        <v>0</v>
      </c>
      <c r="AH303" s="105">
        <f t="shared" si="40"/>
        <v>0</v>
      </c>
    </row>
    <row r="304" spans="1:34" hidden="1" x14ac:dyDescent="0.25">
      <c r="A304" s="125" t="s">
        <v>65</v>
      </c>
      <c r="B304" s="125" t="s">
        <v>65</v>
      </c>
      <c r="C304" s="125" t="s">
        <v>66</v>
      </c>
      <c r="D304" s="188" t="s">
        <v>212</v>
      </c>
      <c r="E304" s="196" t="s">
        <v>285</v>
      </c>
      <c r="F304" s="197">
        <v>700000244743</v>
      </c>
      <c r="G304" s="196" t="s">
        <v>424</v>
      </c>
      <c r="H304" s="198"/>
      <c r="I304" s="198"/>
      <c r="J304" s="198"/>
      <c r="K304" s="73">
        <v>42124</v>
      </c>
      <c r="L304" s="74">
        <v>801.5</v>
      </c>
      <c r="M304" s="75">
        <v>1</v>
      </c>
      <c r="N304" s="76">
        <f>(L304/M304)*0.8*8</f>
        <v>5129.6000000000004</v>
      </c>
      <c r="O304" s="125" t="s">
        <v>70</v>
      </c>
      <c r="P304" s="106" t="s">
        <v>214</v>
      </c>
      <c r="Q304" s="115">
        <v>42262</v>
      </c>
      <c r="R304" s="115"/>
      <c r="S304" s="114"/>
      <c r="T304" s="114"/>
      <c r="U304" s="128"/>
      <c r="V304" s="97">
        <f t="shared" si="32"/>
        <v>427.4666666666667</v>
      </c>
      <c r="W304" s="129"/>
      <c r="X304" s="130"/>
      <c r="Y304" s="130"/>
      <c r="Z304" s="130"/>
      <c r="AA304" s="116"/>
      <c r="AB304" s="101">
        <v>0</v>
      </c>
      <c r="AC304" s="102">
        <f t="shared" si="33"/>
        <v>0</v>
      </c>
      <c r="AD304" s="103">
        <v>0</v>
      </c>
      <c r="AE304" s="103">
        <v>0</v>
      </c>
      <c r="AF304" s="103">
        <v>0</v>
      </c>
      <c r="AG304" s="104">
        <v>0</v>
      </c>
      <c r="AH304" s="105">
        <f t="shared" si="40"/>
        <v>0</v>
      </c>
    </row>
    <row r="305" spans="1:34" hidden="1" x14ac:dyDescent="0.25">
      <c r="A305" s="125" t="s">
        <v>65</v>
      </c>
      <c r="B305" s="125" t="s">
        <v>65</v>
      </c>
      <c r="C305" s="125" t="s">
        <v>66</v>
      </c>
      <c r="D305" s="188" t="s">
        <v>212</v>
      </c>
      <c r="E305" s="196" t="s">
        <v>425</v>
      </c>
      <c r="F305" s="197">
        <v>700000635265</v>
      </c>
      <c r="G305" s="196" t="s">
        <v>179</v>
      </c>
      <c r="H305" s="198"/>
      <c r="I305" s="198"/>
      <c r="J305" s="198"/>
      <c r="K305" s="73">
        <v>42124</v>
      </c>
      <c r="L305" s="74">
        <v>9883.9599999999991</v>
      </c>
      <c r="M305" s="75">
        <v>1</v>
      </c>
      <c r="N305" s="94">
        <f>(L305/M305)*0.8*8</f>
        <v>63257.343999999997</v>
      </c>
      <c r="O305" s="125" t="s">
        <v>70</v>
      </c>
      <c r="P305" s="106" t="s">
        <v>214</v>
      </c>
      <c r="Q305" s="115">
        <v>43465</v>
      </c>
      <c r="R305" s="115"/>
      <c r="S305" s="114"/>
      <c r="T305" s="114"/>
      <c r="U305" s="128"/>
      <c r="V305" s="97">
        <f t="shared" si="32"/>
        <v>5271.4453333333331</v>
      </c>
      <c r="W305" s="129"/>
      <c r="X305" s="130"/>
      <c r="Y305" s="130"/>
      <c r="Z305" s="130"/>
      <c r="AA305" s="116"/>
      <c r="AB305" s="101">
        <v>0</v>
      </c>
      <c r="AC305" s="102">
        <f t="shared" si="33"/>
        <v>0</v>
      </c>
      <c r="AD305" s="103">
        <v>0</v>
      </c>
      <c r="AE305" s="103">
        <v>0</v>
      </c>
      <c r="AF305" s="103">
        <v>0</v>
      </c>
      <c r="AG305" s="104">
        <v>0</v>
      </c>
      <c r="AH305" s="105">
        <f t="shared" si="40"/>
        <v>0</v>
      </c>
    </row>
    <row r="306" spans="1:34" hidden="1" x14ac:dyDescent="0.25">
      <c r="A306" s="125" t="s">
        <v>65</v>
      </c>
      <c r="B306" s="125" t="s">
        <v>65</v>
      </c>
      <c r="C306" s="125" t="s">
        <v>66</v>
      </c>
      <c r="D306" s="188" t="s">
        <v>212</v>
      </c>
      <c r="E306" s="196" t="s">
        <v>426</v>
      </c>
      <c r="F306" s="197">
        <v>700000635277</v>
      </c>
      <c r="G306" s="196" t="s">
        <v>179</v>
      </c>
      <c r="H306" s="198"/>
      <c r="I306" s="198"/>
      <c r="J306" s="198"/>
      <c r="K306" s="73">
        <v>42124</v>
      </c>
      <c r="L306" s="74"/>
      <c r="M306" s="75"/>
      <c r="N306" s="76"/>
      <c r="O306" s="125" t="s">
        <v>70</v>
      </c>
      <c r="P306" s="106" t="s">
        <v>214</v>
      </c>
      <c r="Q306" s="115">
        <v>43465</v>
      </c>
      <c r="R306" s="115"/>
      <c r="S306" s="114"/>
      <c r="T306" s="114"/>
      <c r="U306" s="128"/>
      <c r="V306" s="97">
        <f t="shared" si="32"/>
        <v>0</v>
      </c>
      <c r="W306" s="129"/>
      <c r="X306" s="130"/>
      <c r="Y306" s="130"/>
      <c r="Z306" s="130"/>
      <c r="AA306" s="116"/>
      <c r="AB306" s="101">
        <v>0</v>
      </c>
      <c r="AC306" s="102">
        <f t="shared" si="33"/>
        <v>0</v>
      </c>
      <c r="AD306" s="103">
        <v>0</v>
      </c>
      <c r="AE306" s="103">
        <v>0</v>
      </c>
      <c r="AF306" s="103">
        <v>0</v>
      </c>
      <c r="AG306" s="104">
        <v>0</v>
      </c>
      <c r="AH306" s="105">
        <f t="shared" si="40"/>
        <v>0</v>
      </c>
    </row>
    <row r="307" spans="1:34" hidden="1" x14ac:dyDescent="0.25">
      <c r="A307" s="125" t="s">
        <v>65</v>
      </c>
      <c r="B307" s="125" t="s">
        <v>65</v>
      </c>
      <c r="C307" s="125" t="s">
        <v>66</v>
      </c>
      <c r="D307" s="188" t="s">
        <v>212</v>
      </c>
      <c r="E307" s="196" t="s">
        <v>427</v>
      </c>
      <c r="F307" s="197">
        <v>700000638384</v>
      </c>
      <c r="G307" s="196" t="s">
        <v>179</v>
      </c>
      <c r="H307" s="198"/>
      <c r="I307" s="198"/>
      <c r="J307" s="198"/>
      <c r="K307" s="73">
        <v>42124</v>
      </c>
      <c r="L307" s="74">
        <v>11397.88</v>
      </c>
      <c r="M307" s="75">
        <v>1</v>
      </c>
      <c r="N307" s="94">
        <f>(L307/M307)*0.8*8</f>
        <v>72946.432000000001</v>
      </c>
      <c r="O307" s="125" t="s">
        <v>70</v>
      </c>
      <c r="P307" s="106" t="s">
        <v>214</v>
      </c>
      <c r="Q307" s="115">
        <v>43465</v>
      </c>
      <c r="R307" s="115"/>
      <c r="S307" s="114"/>
      <c r="T307" s="114"/>
      <c r="U307" s="128"/>
      <c r="V307" s="97">
        <f t="shared" si="32"/>
        <v>6078.8693333333331</v>
      </c>
      <c r="W307" s="129"/>
      <c r="X307" s="130"/>
      <c r="Y307" s="130"/>
      <c r="Z307" s="130"/>
      <c r="AA307" s="116"/>
      <c r="AB307" s="101">
        <v>0</v>
      </c>
      <c r="AC307" s="102">
        <f t="shared" si="33"/>
        <v>0</v>
      </c>
      <c r="AD307" s="103">
        <v>0</v>
      </c>
      <c r="AE307" s="103">
        <v>0</v>
      </c>
      <c r="AF307" s="103">
        <v>0</v>
      </c>
      <c r="AG307" s="104">
        <v>0</v>
      </c>
      <c r="AH307" s="105">
        <f t="shared" si="40"/>
        <v>0</v>
      </c>
    </row>
    <row r="308" spans="1:34" hidden="1" x14ac:dyDescent="0.25">
      <c r="A308" s="125" t="s">
        <v>65</v>
      </c>
      <c r="B308" s="125" t="s">
        <v>65</v>
      </c>
      <c r="C308" s="125" t="s">
        <v>66</v>
      </c>
      <c r="D308" s="188" t="s">
        <v>212</v>
      </c>
      <c r="E308" s="196" t="s">
        <v>428</v>
      </c>
      <c r="F308" s="197">
        <v>940001061160</v>
      </c>
      <c r="G308" s="196" t="s">
        <v>179</v>
      </c>
      <c r="H308" s="198"/>
      <c r="I308" s="198"/>
      <c r="J308" s="198"/>
      <c r="K308" s="73">
        <v>42124</v>
      </c>
      <c r="L308" s="74"/>
      <c r="M308" s="75"/>
      <c r="N308" s="76"/>
      <c r="O308" s="125" t="s">
        <v>70</v>
      </c>
      <c r="P308" s="106" t="s">
        <v>214</v>
      </c>
      <c r="Q308" s="115">
        <v>43465</v>
      </c>
      <c r="R308" s="115"/>
      <c r="S308" s="114"/>
      <c r="T308" s="114"/>
      <c r="U308" s="128"/>
      <c r="V308" s="97">
        <f t="shared" si="32"/>
        <v>0</v>
      </c>
      <c r="W308" s="129"/>
      <c r="X308" s="130"/>
      <c r="Y308" s="130"/>
      <c r="Z308" s="130"/>
      <c r="AA308" s="116"/>
      <c r="AB308" s="101">
        <v>0</v>
      </c>
      <c r="AC308" s="102">
        <f t="shared" si="33"/>
        <v>0</v>
      </c>
      <c r="AD308" s="103">
        <v>0</v>
      </c>
      <c r="AE308" s="103">
        <v>0</v>
      </c>
      <c r="AF308" s="103">
        <v>0</v>
      </c>
      <c r="AG308" s="104">
        <v>0</v>
      </c>
      <c r="AH308" s="105">
        <f t="shared" si="40"/>
        <v>0</v>
      </c>
    </row>
    <row r="309" spans="1:34" hidden="1" x14ac:dyDescent="0.25">
      <c r="A309" s="125" t="s">
        <v>65</v>
      </c>
      <c r="B309" s="125" t="s">
        <v>65</v>
      </c>
      <c r="C309" s="125" t="s">
        <v>66</v>
      </c>
      <c r="D309" s="188" t="s">
        <v>212</v>
      </c>
      <c r="E309" s="196" t="s">
        <v>429</v>
      </c>
      <c r="F309" s="197">
        <v>700000639144</v>
      </c>
      <c r="G309" s="196" t="s">
        <v>179</v>
      </c>
      <c r="H309" s="198"/>
      <c r="I309" s="198"/>
      <c r="J309" s="198"/>
      <c r="K309" s="73">
        <v>42124</v>
      </c>
      <c r="L309" s="74">
        <v>10728.68</v>
      </c>
      <c r="M309" s="75">
        <v>1</v>
      </c>
      <c r="N309" s="94">
        <f>(L309/M309)*0.8*8</f>
        <v>68663.552000000011</v>
      </c>
      <c r="O309" s="125" t="s">
        <v>70</v>
      </c>
      <c r="P309" s="106" t="s">
        <v>214</v>
      </c>
      <c r="Q309" s="115">
        <v>43465</v>
      </c>
      <c r="R309" s="115"/>
      <c r="S309" s="114"/>
      <c r="T309" s="114"/>
      <c r="U309" s="128"/>
      <c r="V309" s="97">
        <f t="shared" si="32"/>
        <v>5721.9626666666672</v>
      </c>
      <c r="W309" s="129"/>
      <c r="X309" s="130"/>
      <c r="Y309" s="130"/>
      <c r="Z309" s="130"/>
      <c r="AA309" s="116"/>
      <c r="AB309" s="101">
        <v>0</v>
      </c>
      <c r="AC309" s="102">
        <f t="shared" si="33"/>
        <v>0</v>
      </c>
      <c r="AD309" s="103">
        <v>0</v>
      </c>
      <c r="AE309" s="103">
        <v>0</v>
      </c>
      <c r="AF309" s="103">
        <v>0</v>
      </c>
      <c r="AG309" s="104">
        <v>0</v>
      </c>
      <c r="AH309" s="105">
        <f t="shared" si="40"/>
        <v>0</v>
      </c>
    </row>
    <row r="310" spans="1:34" hidden="1" x14ac:dyDescent="0.25">
      <c r="A310" s="125" t="s">
        <v>65</v>
      </c>
      <c r="B310" s="125" t="s">
        <v>65</v>
      </c>
      <c r="C310" s="125" t="s">
        <v>66</v>
      </c>
      <c r="D310" s="188" t="s">
        <v>212</v>
      </c>
      <c r="E310" s="196" t="s">
        <v>430</v>
      </c>
      <c r="F310" s="197">
        <v>700000639156</v>
      </c>
      <c r="G310" s="196" t="s">
        <v>179</v>
      </c>
      <c r="H310" s="198"/>
      <c r="I310" s="198"/>
      <c r="J310" s="198"/>
      <c r="K310" s="73">
        <v>42124</v>
      </c>
      <c r="L310" s="74"/>
      <c r="M310" s="75"/>
      <c r="N310" s="76"/>
      <c r="O310" s="125" t="s">
        <v>70</v>
      </c>
      <c r="P310" s="106" t="s">
        <v>214</v>
      </c>
      <c r="Q310" s="115">
        <v>43465</v>
      </c>
      <c r="R310" s="115"/>
      <c r="S310" s="114"/>
      <c r="T310" s="114"/>
      <c r="U310" s="128"/>
      <c r="V310" s="97">
        <f t="shared" si="32"/>
        <v>0</v>
      </c>
      <c r="W310" s="129"/>
      <c r="X310" s="130"/>
      <c r="Y310" s="130"/>
      <c r="Z310" s="130"/>
      <c r="AA310" s="116"/>
      <c r="AB310" s="101">
        <v>0</v>
      </c>
      <c r="AC310" s="102">
        <f t="shared" si="33"/>
        <v>0</v>
      </c>
      <c r="AD310" s="103">
        <v>0</v>
      </c>
      <c r="AE310" s="103">
        <v>0</v>
      </c>
      <c r="AF310" s="103">
        <v>0</v>
      </c>
      <c r="AG310" s="104">
        <v>0</v>
      </c>
      <c r="AH310" s="105">
        <f t="shared" si="40"/>
        <v>0</v>
      </c>
    </row>
    <row r="311" spans="1:34" hidden="1" x14ac:dyDescent="0.25">
      <c r="A311" s="125" t="s">
        <v>65</v>
      </c>
      <c r="B311" s="125" t="s">
        <v>65</v>
      </c>
      <c r="C311" s="125" t="s">
        <v>66</v>
      </c>
      <c r="D311" s="188" t="s">
        <v>212</v>
      </c>
      <c r="E311" s="199" t="s">
        <v>431</v>
      </c>
      <c r="F311" s="197">
        <v>700000639326</v>
      </c>
      <c r="G311" s="196" t="s">
        <v>179</v>
      </c>
      <c r="H311" s="198"/>
      <c r="I311" s="198"/>
      <c r="J311" s="198"/>
      <c r="K311" s="73">
        <v>42124</v>
      </c>
      <c r="L311" s="74">
        <v>9061.68</v>
      </c>
      <c r="M311" s="75">
        <v>1</v>
      </c>
      <c r="N311" s="94">
        <f>(L311/M311)*0.8*8</f>
        <v>57994.752000000008</v>
      </c>
      <c r="O311" s="125" t="s">
        <v>70</v>
      </c>
      <c r="P311" s="106" t="s">
        <v>214</v>
      </c>
      <c r="Q311" s="115">
        <v>43465</v>
      </c>
      <c r="R311" s="115"/>
      <c r="S311" s="114"/>
      <c r="T311" s="114"/>
      <c r="U311" s="128"/>
      <c r="V311" s="97">
        <f t="shared" si="32"/>
        <v>4832.8960000000006</v>
      </c>
      <c r="W311" s="129"/>
      <c r="X311" s="130"/>
      <c r="Y311" s="130"/>
      <c r="Z311" s="130"/>
      <c r="AA311" s="116"/>
      <c r="AB311" s="101">
        <v>0</v>
      </c>
      <c r="AC311" s="102">
        <f t="shared" si="33"/>
        <v>0</v>
      </c>
      <c r="AD311" s="103">
        <v>0</v>
      </c>
      <c r="AE311" s="103">
        <v>0</v>
      </c>
      <c r="AF311" s="103">
        <v>0</v>
      </c>
      <c r="AG311" s="104">
        <v>0</v>
      </c>
      <c r="AH311" s="105">
        <f t="shared" si="40"/>
        <v>0</v>
      </c>
    </row>
    <row r="312" spans="1:34" hidden="1" x14ac:dyDescent="0.25">
      <c r="A312" s="125" t="s">
        <v>65</v>
      </c>
      <c r="B312" s="125" t="s">
        <v>65</v>
      </c>
      <c r="C312" s="125" t="s">
        <v>66</v>
      </c>
      <c r="D312" s="188" t="s">
        <v>212</v>
      </c>
      <c r="E312" s="199" t="s">
        <v>432</v>
      </c>
      <c r="F312" s="197">
        <v>700000639338</v>
      </c>
      <c r="G312" s="196" t="s">
        <v>179</v>
      </c>
      <c r="H312" s="198"/>
      <c r="I312" s="198"/>
      <c r="J312" s="198"/>
      <c r="K312" s="73">
        <v>42124</v>
      </c>
      <c r="L312" s="74"/>
      <c r="M312" s="75"/>
      <c r="N312" s="76"/>
      <c r="O312" s="125" t="s">
        <v>70</v>
      </c>
      <c r="P312" s="106" t="s">
        <v>214</v>
      </c>
      <c r="Q312" s="115">
        <v>43465</v>
      </c>
      <c r="R312" s="115"/>
      <c r="S312" s="114"/>
      <c r="T312" s="114"/>
      <c r="U312" s="128"/>
      <c r="V312" s="97">
        <f t="shared" si="32"/>
        <v>0</v>
      </c>
      <c r="W312" s="129"/>
      <c r="X312" s="130"/>
      <c r="Y312" s="130"/>
      <c r="Z312" s="130"/>
      <c r="AA312" s="116"/>
      <c r="AB312" s="101">
        <v>0</v>
      </c>
      <c r="AC312" s="102">
        <f t="shared" si="33"/>
        <v>0</v>
      </c>
      <c r="AD312" s="103">
        <v>0</v>
      </c>
      <c r="AE312" s="103">
        <v>0</v>
      </c>
      <c r="AF312" s="103">
        <v>0</v>
      </c>
      <c r="AG312" s="104">
        <v>0</v>
      </c>
      <c r="AH312" s="105">
        <f t="shared" si="40"/>
        <v>0</v>
      </c>
    </row>
    <row r="313" spans="1:34" hidden="1" x14ac:dyDescent="0.25">
      <c r="A313" s="125" t="s">
        <v>65</v>
      </c>
      <c r="B313" s="125" t="s">
        <v>65</v>
      </c>
      <c r="C313" s="125" t="s">
        <v>66</v>
      </c>
      <c r="D313" s="188" t="s">
        <v>212</v>
      </c>
      <c r="E313" s="199" t="s">
        <v>433</v>
      </c>
      <c r="F313" s="197">
        <v>700000639340</v>
      </c>
      <c r="G313" s="196" t="s">
        <v>179</v>
      </c>
      <c r="H313" s="198"/>
      <c r="I313" s="198"/>
      <c r="J313" s="198"/>
      <c r="K313" s="73">
        <v>42124</v>
      </c>
      <c r="L313" s="74">
        <v>10575.6</v>
      </c>
      <c r="M313" s="75">
        <v>1</v>
      </c>
      <c r="N313" s="94">
        <f>(L313/M313)*0.8*8</f>
        <v>67683.840000000011</v>
      </c>
      <c r="O313" s="125" t="s">
        <v>70</v>
      </c>
      <c r="P313" s="106" t="s">
        <v>214</v>
      </c>
      <c r="Q313" s="115">
        <v>43465</v>
      </c>
      <c r="R313" s="115"/>
      <c r="S313" s="114"/>
      <c r="T313" s="114"/>
      <c r="U313" s="128"/>
      <c r="V313" s="97">
        <f t="shared" si="32"/>
        <v>5640.3200000000006</v>
      </c>
      <c r="W313" s="129"/>
      <c r="X313" s="130"/>
      <c r="Y313" s="130"/>
      <c r="Z313" s="130"/>
      <c r="AA313" s="116"/>
      <c r="AB313" s="101">
        <v>0</v>
      </c>
      <c r="AC313" s="102">
        <f t="shared" si="33"/>
        <v>0</v>
      </c>
      <c r="AD313" s="103">
        <v>0</v>
      </c>
      <c r="AE313" s="103">
        <v>0</v>
      </c>
      <c r="AF313" s="103">
        <v>0</v>
      </c>
      <c r="AG313" s="104">
        <v>0</v>
      </c>
      <c r="AH313" s="105">
        <f t="shared" si="40"/>
        <v>0</v>
      </c>
    </row>
    <row r="314" spans="1:34" hidden="1" x14ac:dyDescent="0.25">
      <c r="A314" s="125" t="s">
        <v>65</v>
      </c>
      <c r="B314" s="125" t="s">
        <v>65</v>
      </c>
      <c r="C314" s="125" t="s">
        <v>66</v>
      </c>
      <c r="D314" s="188" t="s">
        <v>212</v>
      </c>
      <c r="E314" s="199" t="s">
        <v>434</v>
      </c>
      <c r="F314" s="197">
        <v>500000218219</v>
      </c>
      <c r="G314" s="196" t="s">
        <v>179</v>
      </c>
      <c r="H314" s="198"/>
      <c r="I314" s="198"/>
      <c r="J314" s="198"/>
      <c r="K314" s="73">
        <v>42124</v>
      </c>
      <c r="L314" s="74"/>
      <c r="M314" s="75"/>
      <c r="N314" s="76"/>
      <c r="O314" s="125" t="s">
        <v>70</v>
      </c>
      <c r="P314" s="106" t="s">
        <v>214</v>
      </c>
      <c r="Q314" s="115">
        <v>43465</v>
      </c>
      <c r="R314" s="115"/>
      <c r="S314" s="114"/>
      <c r="T314" s="114"/>
      <c r="U314" s="128"/>
      <c r="V314" s="97">
        <f t="shared" si="32"/>
        <v>0</v>
      </c>
      <c r="W314" s="129"/>
      <c r="X314" s="130"/>
      <c r="Y314" s="130"/>
      <c r="Z314" s="130"/>
      <c r="AA314" s="116"/>
      <c r="AB314" s="101">
        <v>0</v>
      </c>
      <c r="AC314" s="102">
        <f t="shared" si="33"/>
        <v>0</v>
      </c>
      <c r="AD314" s="103">
        <v>0</v>
      </c>
      <c r="AE314" s="103">
        <v>0</v>
      </c>
      <c r="AF314" s="103">
        <v>0</v>
      </c>
      <c r="AG314" s="104">
        <v>0</v>
      </c>
      <c r="AH314" s="105">
        <f t="shared" si="40"/>
        <v>0</v>
      </c>
    </row>
    <row r="315" spans="1:34" hidden="1" x14ac:dyDescent="0.25">
      <c r="A315" s="125" t="s">
        <v>65</v>
      </c>
      <c r="B315" s="125" t="s">
        <v>65</v>
      </c>
      <c r="C315" s="125" t="s">
        <v>66</v>
      </c>
      <c r="D315" s="188" t="s">
        <v>212</v>
      </c>
      <c r="E315" s="199" t="s">
        <v>435</v>
      </c>
      <c r="F315" s="197">
        <v>700000639522</v>
      </c>
      <c r="G315" s="196" t="s">
        <v>179</v>
      </c>
      <c r="H315" s="198"/>
      <c r="I315" s="198"/>
      <c r="J315" s="198"/>
      <c r="K315" s="73">
        <v>42124</v>
      </c>
      <c r="L315" s="74">
        <v>10575.6</v>
      </c>
      <c r="M315" s="75">
        <v>1</v>
      </c>
      <c r="N315" s="94">
        <f>(L315/M315)*0.8*8</f>
        <v>67683.840000000011</v>
      </c>
      <c r="O315" s="125" t="s">
        <v>70</v>
      </c>
      <c r="P315" s="106" t="s">
        <v>214</v>
      </c>
      <c r="Q315" s="115">
        <v>43465</v>
      </c>
      <c r="R315" s="115"/>
      <c r="S315" s="114"/>
      <c r="T315" s="114"/>
      <c r="U315" s="128"/>
      <c r="V315" s="97">
        <f t="shared" si="32"/>
        <v>5640.3200000000006</v>
      </c>
      <c r="W315" s="129"/>
      <c r="X315" s="130"/>
      <c r="Y315" s="130"/>
      <c r="Z315" s="130"/>
      <c r="AA315" s="116"/>
      <c r="AB315" s="101">
        <v>0</v>
      </c>
      <c r="AC315" s="102">
        <f t="shared" si="33"/>
        <v>0</v>
      </c>
      <c r="AD315" s="103">
        <v>0</v>
      </c>
      <c r="AE315" s="103">
        <v>0</v>
      </c>
      <c r="AF315" s="103">
        <v>0</v>
      </c>
      <c r="AG315" s="104">
        <v>0</v>
      </c>
      <c r="AH315" s="105">
        <f t="shared" si="40"/>
        <v>0</v>
      </c>
    </row>
    <row r="316" spans="1:34" hidden="1" x14ac:dyDescent="0.25">
      <c r="A316" s="125" t="s">
        <v>65</v>
      </c>
      <c r="B316" s="125" t="s">
        <v>65</v>
      </c>
      <c r="C316" s="125" t="s">
        <v>66</v>
      </c>
      <c r="D316" s="188" t="s">
        <v>212</v>
      </c>
      <c r="E316" s="199" t="s">
        <v>436</v>
      </c>
      <c r="F316" s="197">
        <v>700000639534</v>
      </c>
      <c r="G316" s="196" t="s">
        <v>179</v>
      </c>
      <c r="H316" s="198"/>
      <c r="I316" s="198"/>
      <c r="J316" s="198"/>
      <c r="K316" s="73">
        <v>42124</v>
      </c>
      <c r="L316" s="74"/>
      <c r="M316" s="75"/>
      <c r="N316" s="76"/>
      <c r="O316" s="125" t="s">
        <v>70</v>
      </c>
      <c r="P316" s="106" t="s">
        <v>214</v>
      </c>
      <c r="Q316" s="115">
        <v>43465</v>
      </c>
      <c r="R316" s="115"/>
      <c r="S316" s="114"/>
      <c r="T316" s="114"/>
      <c r="U316" s="128"/>
      <c r="V316" s="97">
        <f t="shared" si="32"/>
        <v>0</v>
      </c>
      <c r="W316" s="129"/>
      <c r="X316" s="130"/>
      <c r="Y316" s="130"/>
      <c r="Z316" s="130"/>
      <c r="AA316" s="116"/>
      <c r="AB316" s="101">
        <v>0</v>
      </c>
      <c r="AC316" s="102">
        <f t="shared" si="33"/>
        <v>0</v>
      </c>
      <c r="AD316" s="103">
        <v>0</v>
      </c>
      <c r="AE316" s="103">
        <v>0</v>
      </c>
      <c r="AF316" s="103">
        <v>0</v>
      </c>
      <c r="AG316" s="104">
        <v>0</v>
      </c>
      <c r="AH316" s="105">
        <f t="shared" si="40"/>
        <v>0</v>
      </c>
    </row>
    <row r="317" spans="1:34" hidden="1" x14ac:dyDescent="0.25">
      <c r="A317" s="88" t="s">
        <v>64</v>
      </c>
      <c r="B317" s="88" t="s">
        <v>65</v>
      </c>
      <c r="C317" s="88" t="s">
        <v>66</v>
      </c>
      <c r="D317" s="188" t="s">
        <v>437</v>
      </c>
      <c r="E317" s="200" t="s">
        <v>438</v>
      </c>
      <c r="F317" s="201">
        <v>600000014732</v>
      </c>
      <c r="G317" s="188" t="s">
        <v>87</v>
      </c>
      <c r="H317" s="172">
        <f>VLOOKUP(E317,'[1]2014 Sizes'!$B$2:$R$15,3,FALSE)</f>
        <v>0.45586863532662392</v>
      </c>
      <c r="I317" s="88">
        <f>ROUNDUP(H317/$U$1,0)</f>
        <v>1</v>
      </c>
      <c r="J317" s="70"/>
      <c r="K317" s="73">
        <v>42004</v>
      </c>
      <c r="L317" s="74">
        <v>692.98</v>
      </c>
      <c r="M317" s="75">
        <v>1</v>
      </c>
      <c r="N317" s="94">
        <f>(L317/M317)*0.8*12</f>
        <v>6652.6080000000002</v>
      </c>
      <c r="O317" s="106" t="s">
        <v>70</v>
      </c>
      <c r="P317" s="106" t="s">
        <v>339</v>
      </c>
      <c r="Q317" s="95">
        <v>42903</v>
      </c>
      <c r="R317" s="95" t="s">
        <v>4</v>
      </c>
      <c r="S317" s="90">
        <v>54</v>
      </c>
      <c r="T317" s="90">
        <v>1</v>
      </c>
      <c r="U317" s="153">
        <v>93</v>
      </c>
      <c r="V317" s="97">
        <f t="shared" si="32"/>
        <v>554.38400000000001</v>
      </c>
      <c r="W317" s="154">
        <f>$E$1</f>
        <v>42021</v>
      </c>
      <c r="X317" s="202">
        <v>1</v>
      </c>
      <c r="Y317" s="100">
        <f>((X317*7)-7)+W317</f>
        <v>42021</v>
      </c>
      <c r="Z317" s="100">
        <f>(((I317*7))-7)+Y317</f>
        <v>42021</v>
      </c>
      <c r="AA317" s="100">
        <f>Z317+30</f>
        <v>42051</v>
      </c>
      <c r="AB317" s="101">
        <f>ROUNDUP((AA317-$C$1)/30,0)</f>
        <v>2</v>
      </c>
      <c r="AC317" s="102">
        <f t="shared" si="33"/>
        <v>1108.768</v>
      </c>
      <c r="AD317" s="103">
        <v>0</v>
      </c>
      <c r="AE317" s="103">
        <v>0</v>
      </c>
      <c r="AF317" s="103">
        <v>0</v>
      </c>
      <c r="AG317" s="104">
        <v>0</v>
      </c>
      <c r="AH317" s="105">
        <f t="shared" si="40"/>
        <v>1108.768</v>
      </c>
    </row>
    <row r="318" spans="1:34" hidden="1" x14ac:dyDescent="0.25">
      <c r="A318" s="88" t="s">
        <v>64</v>
      </c>
      <c r="B318" s="88" t="s">
        <v>65</v>
      </c>
      <c r="C318" s="88" t="s">
        <v>66</v>
      </c>
      <c r="D318" s="188" t="s">
        <v>437</v>
      </c>
      <c r="E318" s="88" t="s">
        <v>439</v>
      </c>
      <c r="F318" s="201">
        <v>700000293201</v>
      </c>
      <c r="G318" s="188" t="s">
        <v>87</v>
      </c>
      <c r="H318" s="172">
        <f>VLOOKUP(E318,'[1]2014 Sizes'!$B$2:$R$15,3,FALSE)</f>
        <v>0.61426809430122375</v>
      </c>
      <c r="I318" s="88">
        <f>ROUNDUP(H318/$U$1,0)</f>
        <v>1</v>
      </c>
      <c r="J318" s="70"/>
      <c r="K318" s="73">
        <v>42004</v>
      </c>
      <c r="L318" s="74"/>
      <c r="M318" s="75" t="s">
        <v>226</v>
      </c>
      <c r="N318" s="76"/>
      <c r="O318" s="106" t="s">
        <v>70</v>
      </c>
      <c r="P318" s="106" t="s">
        <v>339</v>
      </c>
      <c r="Q318" s="95">
        <v>42903</v>
      </c>
      <c r="R318" s="95" t="s">
        <v>4</v>
      </c>
      <c r="S318" s="90">
        <v>54</v>
      </c>
      <c r="T318" s="90">
        <v>2</v>
      </c>
      <c r="U318" s="153">
        <v>93</v>
      </c>
      <c r="V318" s="97">
        <f t="shared" si="32"/>
        <v>0</v>
      </c>
      <c r="W318" s="154">
        <f>$E$1</f>
        <v>42021</v>
      </c>
      <c r="X318" s="202">
        <f>X317</f>
        <v>1</v>
      </c>
      <c r="Y318" s="100">
        <f>((X318*7)-7)+W318</f>
        <v>42021</v>
      </c>
      <c r="Z318" s="100">
        <f>(((I318*7))-7)+Y318</f>
        <v>42021</v>
      </c>
      <c r="AA318" s="100">
        <f>Z318+30</f>
        <v>42051</v>
      </c>
      <c r="AB318" s="101">
        <f>ROUNDUP((AA318-$C$1)/30,0)</f>
        <v>2</v>
      </c>
      <c r="AC318" s="102">
        <f t="shared" si="33"/>
        <v>0</v>
      </c>
      <c r="AD318" s="103">
        <v>0</v>
      </c>
      <c r="AE318" s="103">
        <v>0</v>
      </c>
      <c r="AF318" s="103">
        <v>0</v>
      </c>
      <c r="AG318" s="104">
        <v>0</v>
      </c>
      <c r="AH318" s="105">
        <f t="shared" si="40"/>
        <v>0</v>
      </c>
    </row>
    <row r="319" spans="1:34" hidden="1" x14ac:dyDescent="0.25">
      <c r="A319" s="106" t="s">
        <v>65</v>
      </c>
      <c r="B319" s="106" t="s">
        <v>65</v>
      </c>
      <c r="C319" s="106" t="s">
        <v>7</v>
      </c>
      <c r="D319" s="106" t="s">
        <v>440</v>
      </c>
      <c r="E319" s="106" t="s">
        <v>441</v>
      </c>
      <c r="F319" s="137">
        <v>700000177483</v>
      </c>
      <c r="G319" s="109" t="s">
        <v>69</v>
      </c>
      <c r="H319" s="109"/>
      <c r="I319" s="109"/>
      <c r="J319" s="109"/>
      <c r="K319" s="91">
        <v>41698</v>
      </c>
      <c r="L319" s="92">
        <v>6281.18</v>
      </c>
      <c r="M319" s="93">
        <v>1</v>
      </c>
      <c r="N319" s="94">
        <f>((L319/M319)*0.8*12)</f>
        <v>60299.328000000009</v>
      </c>
      <c r="O319" s="88" t="s">
        <v>442</v>
      </c>
      <c r="P319" s="106"/>
      <c r="Q319" s="95">
        <v>42825</v>
      </c>
      <c r="R319" s="95"/>
      <c r="S319" s="90"/>
      <c r="T319" s="90"/>
      <c r="U319" s="157"/>
      <c r="V319" s="97">
        <f t="shared" si="32"/>
        <v>5024.9440000000004</v>
      </c>
      <c r="W319" s="129"/>
      <c r="X319" s="130"/>
      <c r="Y319" s="130"/>
      <c r="Z319" s="130"/>
      <c r="AA319" s="116"/>
      <c r="AB319" s="101">
        <v>0</v>
      </c>
      <c r="AC319" s="102">
        <f t="shared" si="33"/>
        <v>0</v>
      </c>
      <c r="AD319" s="103">
        <v>0</v>
      </c>
      <c r="AE319" s="103">
        <v>0</v>
      </c>
      <c r="AF319" s="103">
        <v>0</v>
      </c>
      <c r="AG319" s="104">
        <v>0</v>
      </c>
      <c r="AH319" s="105">
        <f t="shared" si="40"/>
        <v>0</v>
      </c>
    </row>
    <row r="320" spans="1:34" hidden="1" x14ac:dyDescent="0.25">
      <c r="A320" s="106" t="s">
        <v>65</v>
      </c>
      <c r="B320" s="106" t="s">
        <v>65</v>
      </c>
      <c r="C320" s="106" t="s">
        <v>7</v>
      </c>
      <c r="D320" s="106" t="s">
        <v>440</v>
      </c>
      <c r="E320" s="106" t="s">
        <v>443</v>
      </c>
      <c r="F320" s="137">
        <v>700000177495</v>
      </c>
      <c r="G320" s="109" t="s">
        <v>69</v>
      </c>
      <c r="H320" s="109"/>
      <c r="I320" s="109"/>
      <c r="J320" s="109"/>
      <c r="K320" s="91">
        <v>41698</v>
      </c>
      <c r="L320" s="92"/>
      <c r="M320" s="93"/>
      <c r="N320" s="94"/>
      <c r="O320" s="88" t="s">
        <v>442</v>
      </c>
      <c r="P320" s="106"/>
      <c r="Q320" s="95">
        <v>42825</v>
      </c>
      <c r="R320" s="95"/>
      <c r="S320" s="90"/>
      <c r="T320" s="90"/>
      <c r="U320" s="157"/>
      <c r="V320" s="97">
        <f t="shared" si="32"/>
        <v>0</v>
      </c>
      <c r="W320" s="129"/>
      <c r="X320" s="130"/>
      <c r="Y320" s="130"/>
      <c r="Z320" s="130"/>
      <c r="AA320" s="116"/>
      <c r="AB320" s="101">
        <v>0</v>
      </c>
      <c r="AC320" s="102">
        <f t="shared" si="33"/>
        <v>0</v>
      </c>
      <c r="AD320" s="103">
        <v>0</v>
      </c>
      <c r="AE320" s="103">
        <v>0</v>
      </c>
      <c r="AF320" s="103">
        <v>0</v>
      </c>
      <c r="AG320" s="104">
        <v>0</v>
      </c>
      <c r="AH320" s="105">
        <f t="shared" si="40"/>
        <v>0</v>
      </c>
    </row>
    <row r="321" spans="1:34" hidden="1" x14ac:dyDescent="0.25">
      <c r="A321" s="106" t="s">
        <v>65</v>
      </c>
      <c r="B321" s="106" t="s">
        <v>65</v>
      </c>
      <c r="C321" s="106" t="s">
        <v>7</v>
      </c>
      <c r="D321" s="106" t="s">
        <v>440</v>
      </c>
      <c r="E321" s="106" t="s">
        <v>444</v>
      </c>
      <c r="F321" s="137">
        <v>700000248218</v>
      </c>
      <c r="G321" s="109" t="s">
        <v>69</v>
      </c>
      <c r="H321" s="109"/>
      <c r="I321" s="109"/>
      <c r="J321" s="109"/>
      <c r="K321" s="91">
        <v>41698</v>
      </c>
      <c r="L321" s="92">
        <v>7970</v>
      </c>
      <c r="M321" s="93">
        <v>1</v>
      </c>
      <c r="N321" s="94">
        <f>((L321/M321)*0.8*12)</f>
        <v>76512</v>
      </c>
      <c r="O321" s="88" t="s">
        <v>442</v>
      </c>
      <c r="P321" s="106"/>
      <c r="Q321" s="95">
        <v>42825</v>
      </c>
      <c r="R321" s="95"/>
      <c r="S321" s="90"/>
      <c r="T321" s="90"/>
      <c r="U321" s="157"/>
      <c r="V321" s="97">
        <f t="shared" si="32"/>
        <v>6376</v>
      </c>
      <c r="W321" s="129"/>
      <c r="X321" s="130"/>
      <c r="Y321" s="130"/>
      <c r="Z321" s="130"/>
      <c r="AA321" s="116"/>
      <c r="AB321" s="101">
        <v>0</v>
      </c>
      <c r="AC321" s="102">
        <f t="shared" si="33"/>
        <v>0</v>
      </c>
      <c r="AD321" s="103">
        <v>0</v>
      </c>
      <c r="AE321" s="103">
        <v>0</v>
      </c>
      <c r="AF321" s="103">
        <v>0</v>
      </c>
      <c r="AG321" s="104">
        <v>0</v>
      </c>
      <c r="AH321" s="105">
        <f t="shared" si="40"/>
        <v>0</v>
      </c>
    </row>
    <row r="322" spans="1:34" hidden="1" x14ac:dyDescent="0.25">
      <c r="A322" s="106" t="s">
        <v>65</v>
      </c>
      <c r="B322" s="106" t="s">
        <v>65</v>
      </c>
      <c r="C322" s="106" t="s">
        <v>7</v>
      </c>
      <c r="D322" s="106" t="s">
        <v>440</v>
      </c>
      <c r="E322" s="106" t="s">
        <v>445</v>
      </c>
      <c r="F322" s="137">
        <v>700000175069</v>
      </c>
      <c r="G322" s="109" t="s">
        <v>69</v>
      </c>
      <c r="H322" s="109"/>
      <c r="I322" s="109"/>
      <c r="J322" s="109"/>
      <c r="K322" s="91">
        <v>41698</v>
      </c>
      <c r="L322" s="92"/>
      <c r="M322" s="93"/>
      <c r="N322" s="94"/>
      <c r="O322" s="88" t="s">
        <v>442</v>
      </c>
      <c r="P322" s="106"/>
      <c r="Q322" s="95">
        <v>42825</v>
      </c>
      <c r="R322" s="95"/>
      <c r="S322" s="90"/>
      <c r="T322" s="90"/>
      <c r="U322" s="157"/>
      <c r="V322" s="97">
        <f t="shared" si="32"/>
        <v>0</v>
      </c>
      <c r="W322" s="129"/>
      <c r="X322" s="130"/>
      <c r="Y322" s="130"/>
      <c r="Z322" s="130"/>
      <c r="AA322" s="116"/>
      <c r="AB322" s="101">
        <v>0</v>
      </c>
      <c r="AC322" s="102">
        <f t="shared" si="33"/>
        <v>0</v>
      </c>
      <c r="AD322" s="103">
        <v>0</v>
      </c>
      <c r="AE322" s="103">
        <v>0</v>
      </c>
      <c r="AF322" s="103">
        <v>0</v>
      </c>
      <c r="AG322" s="104">
        <v>0</v>
      </c>
      <c r="AH322" s="105">
        <f t="shared" si="40"/>
        <v>0</v>
      </c>
    </row>
    <row r="323" spans="1:34" x14ac:dyDescent="0.25">
      <c r="A323" s="88" t="s">
        <v>64</v>
      </c>
      <c r="B323" s="88" t="s">
        <v>65</v>
      </c>
      <c r="C323" s="88" t="s">
        <v>66</v>
      </c>
      <c r="D323" s="182" t="s">
        <v>446</v>
      </c>
      <c r="E323" s="89" t="s">
        <v>447</v>
      </c>
      <c r="F323" s="191">
        <v>700000518584</v>
      </c>
      <c r="G323" s="182" t="s">
        <v>143</v>
      </c>
      <c r="H323" s="88">
        <f>IF(ISNA(VLOOKUP(E323,'[1]2013 Sizes'!$A$2:$L$35,10,FALSE)),"",VLOOKUP(E323,'[1]2013 Sizes'!$A$2:$L$35,10,FALSE))</f>
        <v>0</v>
      </c>
      <c r="I323" s="88">
        <v>1</v>
      </c>
      <c r="J323" s="88">
        <f>ROUNDUP(H323/$K$1,0)*1.25</f>
        <v>0</v>
      </c>
      <c r="K323" s="73">
        <v>42034</v>
      </c>
      <c r="L323" s="74">
        <v>3912.56</v>
      </c>
      <c r="M323" s="75">
        <v>1</v>
      </c>
      <c r="N323" s="94">
        <f>(L323/M323)*0.8*11</f>
        <v>34430.528000000006</v>
      </c>
      <c r="O323" s="88" t="s">
        <v>70</v>
      </c>
      <c r="P323" s="182" t="s">
        <v>317</v>
      </c>
      <c r="Q323" s="95">
        <v>42348</v>
      </c>
      <c r="R323" s="95" t="s">
        <v>3</v>
      </c>
      <c r="S323" s="90">
        <v>55</v>
      </c>
      <c r="T323" s="90">
        <v>1</v>
      </c>
      <c r="U323" s="157">
        <v>70</v>
      </c>
      <c r="V323" s="97">
        <f t="shared" si="32"/>
        <v>2869.2106666666673</v>
      </c>
      <c r="W323" s="154">
        <f>$E$1</f>
        <v>42021</v>
      </c>
      <c r="X323" s="99">
        <v>1</v>
      </c>
      <c r="Y323" s="100">
        <f>((X323*7)-7)+W323</f>
        <v>42021</v>
      </c>
      <c r="Z323" s="100">
        <f>(((I323*7))-7)+Y323</f>
        <v>42021</v>
      </c>
      <c r="AA323" s="100">
        <f>Z323+30</f>
        <v>42051</v>
      </c>
      <c r="AB323" s="101">
        <f>ROUNDUP((AA323-$C$1)/30,0)</f>
        <v>2</v>
      </c>
      <c r="AC323" s="102">
        <f t="shared" si="33"/>
        <v>5738.4213333333346</v>
      </c>
      <c r="AD323" s="103">
        <v>0</v>
      </c>
      <c r="AE323" s="103">
        <v>0</v>
      </c>
      <c r="AF323" s="103">
        <v>0</v>
      </c>
      <c r="AG323" s="104">
        <v>0</v>
      </c>
      <c r="AH323" s="105">
        <f t="shared" si="40"/>
        <v>5738.4213333333346</v>
      </c>
    </row>
    <row r="324" spans="1:34" x14ac:dyDescent="0.25">
      <c r="A324" s="88" t="s">
        <v>64</v>
      </c>
      <c r="B324" s="88" t="s">
        <v>65</v>
      </c>
      <c r="C324" s="88" t="s">
        <v>66</v>
      </c>
      <c r="D324" s="182" t="s">
        <v>446</v>
      </c>
      <c r="E324" s="89" t="s">
        <v>448</v>
      </c>
      <c r="F324" s="191">
        <v>700000518596</v>
      </c>
      <c r="G324" s="182" t="s">
        <v>143</v>
      </c>
      <c r="H324" s="88">
        <f>IF(ISNA(VLOOKUP(E324,'[1]2013 Sizes'!$A$2:$L$35,10,FALSE)),"",VLOOKUP(E324,'[1]2013 Sizes'!$A$2:$L$35,10,FALSE))</f>
        <v>7.73</v>
      </c>
      <c r="I324" s="88">
        <f>ROUNDUP(H324/$U$1,0)</f>
        <v>1</v>
      </c>
      <c r="J324" s="88">
        <f>ROUNDUP(H324/$K$1,0)*1.25</f>
        <v>3.75</v>
      </c>
      <c r="K324" s="73">
        <v>42034</v>
      </c>
      <c r="L324" s="74"/>
      <c r="M324" s="75"/>
      <c r="N324" s="76"/>
      <c r="O324" s="88" t="s">
        <v>70</v>
      </c>
      <c r="P324" s="182" t="s">
        <v>317</v>
      </c>
      <c r="Q324" s="95">
        <v>42348</v>
      </c>
      <c r="R324" s="95" t="s">
        <v>3</v>
      </c>
      <c r="S324" s="90">
        <v>55</v>
      </c>
      <c r="T324" s="90">
        <v>2</v>
      </c>
      <c r="U324" s="157">
        <v>70</v>
      </c>
      <c r="V324" s="97">
        <f t="shared" si="32"/>
        <v>0</v>
      </c>
      <c r="W324" s="154">
        <f>$E$1</f>
        <v>42021</v>
      </c>
      <c r="X324" s="99">
        <f>X323</f>
        <v>1</v>
      </c>
      <c r="Y324" s="100">
        <f>((X324*7)-7)+W324</f>
        <v>42021</v>
      </c>
      <c r="Z324" s="100">
        <f>(((I324*7))-7)+Y324</f>
        <v>42021</v>
      </c>
      <c r="AA324" s="100">
        <f>Z324+30</f>
        <v>42051</v>
      </c>
      <c r="AB324" s="101">
        <f>ROUNDUP((AA324-$C$1)/30,0)</f>
        <v>2</v>
      </c>
      <c r="AC324" s="102">
        <f t="shared" ref="AC324:AC376" si="41">V324*AB324</f>
        <v>0</v>
      </c>
      <c r="AD324" s="103">
        <v>0</v>
      </c>
      <c r="AE324" s="103">
        <v>0</v>
      </c>
      <c r="AF324" s="103">
        <v>0</v>
      </c>
      <c r="AG324" s="104">
        <v>0</v>
      </c>
      <c r="AH324" s="105">
        <f t="shared" si="40"/>
        <v>0</v>
      </c>
    </row>
    <row r="325" spans="1:34" hidden="1" x14ac:dyDescent="0.15">
      <c r="A325" s="203" t="s">
        <v>64</v>
      </c>
      <c r="B325" s="203" t="s">
        <v>65</v>
      </c>
      <c r="C325" s="70" t="s">
        <v>5</v>
      </c>
      <c r="D325" s="70" t="s">
        <v>148</v>
      </c>
      <c r="E325" s="88" t="s">
        <v>149</v>
      </c>
      <c r="F325" s="204">
        <v>200000002054</v>
      </c>
      <c r="G325" s="88" t="s">
        <v>69</v>
      </c>
      <c r="H325" s="205">
        <v>8.7760988138616085</v>
      </c>
      <c r="I325" s="88">
        <f>ROUNDUP(H325/$U$1,0)</f>
        <v>1</v>
      </c>
      <c r="J325" s="70">
        <f>ROUNDUP(H325/$K$1,0)*1.25</f>
        <v>3.75</v>
      </c>
      <c r="K325" s="73">
        <v>42004</v>
      </c>
      <c r="L325" s="74">
        <v>4122.5200000000004</v>
      </c>
      <c r="M325" s="75">
        <v>1</v>
      </c>
      <c r="N325" s="92">
        <f>(L325/M325)*0.8*12</f>
        <v>39576.19200000001</v>
      </c>
      <c r="O325" s="70" t="s">
        <v>150</v>
      </c>
      <c r="P325" s="70"/>
      <c r="Q325" s="206">
        <v>42825</v>
      </c>
      <c r="R325" s="207" t="s">
        <v>4</v>
      </c>
      <c r="S325" s="207">
        <v>101</v>
      </c>
      <c r="T325" s="207">
        <v>1</v>
      </c>
      <c r="U325" s="207">
        <v>8</v>
      </c>
      <c r="V325" s="208">
        <f t="shared" si="32"/>
        <v>3298.016000000001</v>
      </c>
      <c r="W325" s="209">
        <f t="shared" ref="W325:W376" si="42">$E$1</f>
        <v>42021</v>
      </c>
      <c r="X325" s="133">
        <v>1</v>
      </c>
      <c r="Y325" s="210">
        <f t="shared" ref="Y325:Y376" si="43">((X325*7)-7)+W325</f>
        <v>42021</v>
      </c>
      <c r="Z325" s="100">
        <f>(((I325*7))-7)+Y325</f>
        <v>42021</v>
      </c>
      <c r="AA325" s="82">
        <f t="shared" ref="AA325:AA376" si="44">Z325+30</f>
        <v>42051</v>
      </c>
      <c r="AB325" s="101">
        <f t="shared" ref="AB325:AB376" si="45">ROUNDUP((AA325-$C$1)/30,0)</f>
        <v>2</v>
      </c>
      <c r="AC325" s="102">
        <f t="shared" si="41"/>
        <v>6596.032000000002</v>
      </c>
      <c r="AD325" s="103">
        <v>0</v>
      </c>
      <c r="AE325" s="103">
        <v>0</v>
      </c>
      <c r="AF325" s="103">
        <v>0</v>
      </c>
      <c r="AG325" s="104">
        <v>0</v>
      </c>
      <c r="AH325" s="105">
        <f t="shared" ref="AH325:AH376" si="46">SUM(AC325:AG325)</f>
        <v>6596.032000000002</v>
      </c>
    </row>
    <row r="326" spans="1:34" hidden="1" x14ac:dyDescent="0.15">
      <c r="A326" s="203" t="s">
        <v>64</v>
      </c>
      <c r="B326" s="207" t="s">
        <v>65</v>
      </c>
      <c r="C326" s="88" t="s">
        <v>5</v>
      </c>
      <c r="D326" s="88" t="s">
        <v>148</v>
      </c>
      <c r="E326" s="88" t="s">
        <v>151</v>
      </c>
      <c r="F326" s="204">
        <v>200000002028</v>
      </c>
      <c r="G326" s="176" t="s">
        <v>69</v>
      </c>
      <c r="H326" s="205">
        <v>10.019344922155142</v>
      </c>
      <c r="I326" s="70">
        <f t="shared" ref="I326:I376" si="47">ROUNDUP(H326/$U$1,0)</f>
        <v>1</v>
      </c>
      <c r="J326" s="88"/>
      <c r="K326" s="91">
        <v>42004</v>
      </c>
      <c r="L326" s="92"/>
      <c r="M326" s="93"/>
      <c r="N326" s="92"/>
      <c r="O326" s="88" t="s">
        <v>150</v>
      </c>
      <c r="P326" s="88"/>
      <c r="Q326" s="206">
        <v>42825</v>
      </c>
      <c r="R326" s="207" t="s">
        <v>4</v>
      </c>
      <c r="S326" s="207">
        <v>101</v>
      </c>
      <c r="T326" s="207">
        <v>2</v>
      </c>
      <c r="U326" s="207">
        <v>8</v>
      </c>
      <c r="V326" s="79">
        <f t="shared" ref="V326:V380" si="48">IF(N326&gt;0,N326/12,0)</f>
        <v>0</v>
      </c>
      <c r="W326" s="209">
        <f t="shared" si="42"/>
        <v>42021</v>
      </c>
      <c r="X326" s="133">
        <f>X325</f>
        <v>1</v>
      </c>
      <c r="Y326" s="210">
        <f t="shared" si="43"/>
        <v>42021</v>
      </c>
      <c r="Z326" s="100">
        <f t="shared" ref="Z326:Z376" si="49">(((I326*7))-7)+Y326</f>
        <v>42021</v>
      </c>
      <c r="AA326" s="82">
        <f t="shared" si="44"/>
        <v>42051</v>
      </c>
      <c r="AB326" s="101">
        <f t="shared" si="45"/>
        <v>2</v>
      </c>
      <c r="AC326" s="102">
        <f t="shared" si="41"/>
        <v>0</v>
      </c>
      <c r="AD326" s="103">
        <v>0</v>
      </c>
      <c r="AE326" s="103">
        <v>0</v>
      </c>
      <c r="AF326" s="103">
        <v>0</v>
      </c>
      <c r="AG326" s="104">
        <v>0</v>
      </c>
      <c r="AH326" s="105">
        <f t="shared" si="46"/>
        <v>0</v>
      </c>
    </row>
    <row r="327" spans="1:34" hidden="1" x14ac:dyDescent="0.15">
      <c r="A327" s="203" t="s">
        <v>64</v>
      </c>
      <c r="B327" s="207" t="s">
        <v>65</v>
      </c>
      <c r="C327" s="88" t="s">
        <v>5</v>
      </c>
      <c r="D327" s="88" t="s">
        <v>148</v>
      </c>
      <c r="E327" s="88" t="s">
        <v>152</v>
      </c>
      <c r="F327" s="204">
        <v>200000001995</v>
      </c>
      <c r="G327" s="176" t="s">
        <v>69</v>
      </c>
      <c r="H327" s="205">
        <v>8.7547046095132828</v>
      </c>
      <c r="I327" s="70">
        <f t="shared" si="47"/>
        <v>1</v>
      </c>
      <c r="J327" s="70">
        <f>ROUNDUP(H327/$K$1,0)*1.25</f>
        <v>3.75</v>
      </c>
      <c r="K327" s="91">
        <v>42004</v>
      </c>
      <c r="L327" s="92">
        <v>4122.5200000000004</v>
      </c>
      <c r="M327" s="93">
        <v>1</v>
      </c>
      <c r="N327" s="92">
        <f>(L327/M327)*0.8*12</f>
        <v>39576.19200000001</v>
      </c>
      <c r="O327" s="88" t="s">
        <v>150</v>
      </c>
      <c r="P327" s="88"/>
      <c r="Q327" s="206">
        <v>42825</v>
      </c>
      <c r="R327" s="207" t="s">
        <v>4</v>
      </c>
      <c r="S327" s="207">
        <v>102</v>
      </c>
      <c r="T327" s="207">
        <v>1</v>
      </c>
      <c r="U327" s="207">
        <v>8</v>
      </c>
      <c r="V327" s="79">
        <f t="shared" si="48"/>
        <v>3298.016000000001</v>
      </c>
      <c r="W327" s="209">
        <f t="shared" si="42"/>
        <v>42021</v>
      </c>
      <c r="X327" s="133">
        <v>1</v>
      </c>
      <c r="Y327" s="210">
        <f t="shared" si="43"/>
        <v>42021</v>
      </c>
      <c r="Z327" s="100">
        <f t="shared" si="49"/>
        <v>42021</v>
      </c>
      <c r="AA327" s="82">
        <f t="shared" si="44"/>
        <v>42051</v>
      </c>
      <c r="AB327" s="101">
        <f t="shared" si="45"/>
        <v>2</v>
      </c>
      <c r="AC327" s="102">
        <f t="shared" si="41"/>
        <v>6596.032000000002</v>
      </c>
      <c r="AD327" s="103">
        <v>0</v>
      </c>
      <c r="AE327" s="103">
        <v>0</v>
      </c>
      <c r="AF327" s="103">
        <v>0</v>
      </c>
      <c r="AG327" s="104">
        <v>0</v>
      </c>
      <c r="AH327" s="105">
        <f t="shared" si="46"/>
        <v>6596.032000000002</v>
      </c>
    </row>
    <row r="328" spans="1:34" hidden="1" x14ac:dyDescent="0.15">
      <c r="A328" s="203" t="s">
        <v>64</v>
      </c>
      <c r="B328" s="207" t="s">
        <v>65</v>
      </c>
      <c r="C328" s="88" t="s">
        <v>5</v>
      </c>
      <c r="D328" s="88" t="s">
        <v>148</v>
      </c>
      <c r="E328" s="88" t="s">
        <v>153</v>
      </c>
      <c r="F328" s="204">
        <v>200000002016</v>
      </c>
      <c r="G328" s="176" t="s">
        <v>69</v>
      </c>
      <c r="H328" s="205">
        <v>9.9779982566833496</v>
      </c>
      <c r="I328" s="70">
        <f t="shared" si="47"/>
        <v>1</v>
      </c>
      <c r="J328" s="88"/>
      <c r="K328" s="91">
        <v>42004</v>
      </c>
      <c r="L328" s="92"/>
      <c r="M328" s="93"/>
      <c r="N328" s="92"/>
      <c r="O328" s="88" t="s">
        <v>150</v>
      </c>
      <c r="P328" s="88"/>
      <c r="Q328" s="206">
        <v>42825</v>
      </c>
      <c r="R328" s="207" t="s">
        <v>4</v>
      </c>
      <c r="S328" s="207">
        <v>102</v>
      </c>
      <c r="T328" s="207">
        <v>2</v>
      </c>
      <c r="U328" s="207">
        <v>8</v>
      </c>
      <c r="V328" s="79">
        <f t="shared" si="48"/>
        <v>0</v>
      </c>
      <c r="W328" s="209">
        <f t="shared" si="42"/>
        <v>42021</v>
      </c>
      <c r="X328" s="133">
        <f>X327</f>
        <v>1</v>
      </c>
      <c r="Y328" s="210">
        <f t="shared" si="43"/>
        <v>42021</v>
      </c>
      <c r="Z328" s="100">
        <f t="shared" si="49"/>
        <v>42021</v>
      </c>
      <c r="AA328" s="82">
        <f t="shared" si="44"/>
        <v>42051</v>
      </c>
      <c r="AB328" s="101">
        <f t="shared" si="45"/>
        <v>2</v>
      </c>
      <c r="AC328" s="102">
        <f t="shared" si="41"/>
        <v>0</v>
      </c>
      <c r="AD328" s="103">
        <v>0</v>
      </c>
      <c r="AE328" s="103">
        <v>0</v>
      </c>
      <c r="AF328" s="103">
        <v>0</v>
      </c>
      <c r="AG328" s="104">
        <v>0</v>
      </c>
      <c r="AH328" s="105">
        <f t="shared" si="46"/>
        <v>0</v>
      </c>
    </row>
    <row r="329" spans="1:34" hidden="1" x14ac:dyDescent="0.15">
      <c r="A329" s="203" t="s">
        <v>64</v>
      </c>
      <c r="B329" s="207" t="s">
        <v>65</v>
      </c>
      <c r="C329" s="138" t="s">
        <v>5</v>
      </c>
      <c r="D329" s="138" t="s">
        <v>196</v>
      </c>
      <c r="E329" s="138" t="s">
        <v>201</v>
      </c>
      <c r="F329" s="139">
        <v>20016003</v>
      </c>
      <c r="G329" s="211" t="s">
        <v>198</v>
      </c>
      <c r="H329" s="205">
        <v>21.210452485829592</v>
      </c>
      <c r="I329" s="70">
        <f t="shared" si="47"/>
        <v>2</v>
      </c>
      <c r="J329" s="70">
        <f>ROUNDUP(H329/$K$1,0)*1.25</f>
        <v>8.75</v>
      </c>
      <c r="K329" s="140">
        <v>41729</v>
      </c>
      <c r="L329" s="92">
        <v>12689.14</v>
      </c>
      <c r="M329" s="142">
        <v>1</v>
      </c>
      <c r="N329" s="92">
        <f>(L329/M329)*0.8*12</f>
        <v>121815.74400000001</v>
      </c>
      <c r="O329" s="138" t="s">
        <v>199</v>
      </c>
      <c r="P329" s="138"/>
      <c r="Q329" s="212">
        <v>41732</v>
      </c>
      <c r="R329" s="207" t="s">
        <v>4</v>
      </c>
      <c r="S329" s="207">
        <v>103</v>
      </c>
      <c r="T329" s="207">
        <v>1</v>
      </c>
      <c r="U329" s="207">
        <v>2</v>
      </c>
      <c r="V329" s="79">
        <f t="shared" si="48"/>
        <v>10151.312</v>
      </c>
      <c r="W329" s="209">
        <f t="shared" si="42"/>
        <v>42021</v>
      </c>
      <c r="X329" s="133">
        <v>12</v>
      </c>
      <c r="Y329" s="210">
        <f t="shared" si="43"/>
        <v>42098</v>
      </c>
      <c r="Z329" s="100">
        <f t="shared" si="49"/>
        <v>42105</v>
      </c>
      <c r="AA329" s="82">
        <f t="shared" si="44"/>
        <v>42135</v>
      </c>
      <c r="AB329" s="101">
        <f t="shared" si="45"/>
        <v>5</v>
      </c>
      <c r="AC329" s="102">
        <f t="shared" si="41"/>
        <v>50756.56</v>
      </c>
      <c r="AD329" s="103">
        <v>0</v>
      </c>
      <c r="AE329" s="103">
        <v>0</v>
      </c>
      <c r="AF329" s="103">
        <v>0</v>
      </c>
      <c r="AG329" s="104">
        <v>0</v>
      </c>
      <c r="AH329" s="105">
        <f t="shared" si="46"/>
        <v>50756.56</v>
      </c>
    </row>
    <row r="330" spans="1:34" hidden="1" x14ac:dyDescent="0.15">
      <c r="A330" s="203" t="s">
        <v>64</v>
      </c>
      <c r="B330" s="207" t="s">
        <v>65</v>
      </c>
      <c r="C330" s="138" t="s">
        <v>5</v>
      </c>
      <c r="D330" s="138" t="s">
        <v>196</v>
      </c>
      <c r="E330" s="138" t="s">
        <v>202</v>
      </c>
      <c r="F330" s="139">
        <v>20016351</v>
      </c>
      <c r="G330" s="211" t="s">
        <v>198</v>
      </c>
      <c r="H330" s="205">
        <v>12.838702708482742</v>
      </c>
      <c r="I330" s="70">
        <f t="shared" si="47"/>
        <v>1</v>
      </c>
      <c r="J330" s="138"/>
      <c r="K330" s="140">
        <v>41729</v>
      </c>
      <c r="L330" s="141"/>
      <c r="M330" s="142"/>
      <c r="N330" s="141"/>
      <c r="O330" s="138" t="s">
        <v>199</v>
      </c>
      <c r="P330" s="138"/>
      <c r="Q330" s="212">
        <v>41733</v>
      </c>
      <c r="R330" s="207" t="s">
        <v>4</v>
      </c>
      <c r="S330" s="207">
        <v>103</v>
      </c>
      <c r="T330" s="207">
        <v>2</v>
      </c>
      <c r="U330" s="207">
        <v>2</v>
      </c>
      <c r="V330" s="79">
        <f t="shared" si="48"/>
        <v>0</v>
      </c>
      <c r="W330" s="209">
        <f t="shared" si="42"/>
        <v>42021</v>
      </c>
      <c r="X330" s="133">
        <f>X329</f>
        <v>12</v>
      </c>
      <c r="Y330" s="210">
        <f t="shared" si="43"/>
        <v>42098</v>
      </c>
      <c r="Z330" s="100">
        <f t="shared" si="49"/>
        <v>42098</v>
      </c>
      <c r="AA330" s="82">
        <f t="shared" si="44"/>
        <v>42128</v>
      </c>
      <c r="AB330" s="101">
        <f t="shared" si="45"/>
        <v>5</v>
      </c>
      <c r="AC330" s="102">
        <f t="shared" si="41"/>
        <v>0</v>
      </c>
      <c r="AD330" s="103">
        <v>0</v>
      </c>
      <c r="AE330" s="103">
        <v>0</v>
      </c>
      <c r="AF330" s="103">
        <v>0</v>
      </c>
      <c r="AG330" s="104">
        <v>0</v>
      </c>
      <c r="AH330" s="105">
        <f t="shared" si="46"/>
        <v>0</v>
      </c>
    </row>
    <row r="331" spans="1:34" hidden="1" x14ac:dyDescent="0.15">
      <c r="A331" s="203" t="s">
        <v>64</v>
      </c>
      <c r="B331" s="207" t="s">
        <v>65</v>
      </c>
      <c r="C331" s="88" t="s">
        <v>5</v>
      </c>
      <c r="D331" s="88" t="s">
        <v>196</v>
      </c>
      <c r="E331" s="88" t="s">
        <v>210</v>
      </c>
      <c r="F331" s="151">
        <v>200000035063</v>
      </c>
      <c r="G331" s="176" t="s">
        <v>93</v>
      </c>
      <c r="H331" s="205">
        <v>29.754459600895643</v>
      </c>
      <c r="I331" s="70">
        <f t="shared" si="47"/>
        <v>3</v>
      </c>
      <c r="J331" s="70">
        <f>ROUNDUP(H331/$K$1,0)*1.25</f>
        <v>12.5</v>
      </c>
      <c r="K331" s="91">
        <v>42004</v>
      </c>
      <c r="L331" s="92">
        <v>12689.14</v>
      </c>
      <c r="M331" s="93">
        <v>1</v>
      </c>
      <c r="N331" s="92">
        <f>(L331/M331)*0.8*12</f>
        <v>121815.74400000001</v>
      </c>
      <c r="O331" s="88" t="s">
        <v>199</v>
      </c>
      <c r="P331" s="88"/>
      <c r="Q331" s="213">
        <v>42825</v>
      </c>
      <c r="R331" s="207" t="s">
        <v>4</v>
      </c>
      <c r="S331" s="207">
        <v>104</v>
      </c>
      <c r="T331" s="207">
        <v>1</v>
      </c>
      <c r="U331" s="207">
        <v>2</v>
      </c>
      <c r="V331" s="79">
        <f t="shared" si="48"/>
        <v>10151.312</v>
      </c>
      <c r="W331" s="209">
        <f t="shared" si="42"/>
        <v>42021</v>
      </c>
      <c r="X331" s="133">
        <v>12</v>
      </c>
      <c r="Y331" s="210">
        <f t="shared" si="43"/>
        <v>42098</v>
      </c>
      <c r="Z331" s="100">
        <f t="shared" si="49"/>
        <v>42112</v>
      </c>
      <c r="AA331" s="82">
        <f t="shared" si="44"/>
        <v>42142</v>
      </c>
      <c r="AB331" s="101">
        <f t="shared" si="45"/>
        <v>5</v>
      </c>
      <c r="AC331" s="102">
        <f t="shared" si="41"/>
        <v>50756.56</v>
      </c>
      <c r="AD331" s="103">
        <v>0</v>
      </c>
      <c r="AE331" s="103">
        <v>0</v>
      </c>
      <c r="AF331" s="103">
        <v>0</v>
      </c>
      <c r="AG331" s="104">
        <v>0</v>
      </c>
      <c r="AH331" s="105">
        <f t="shared" si="46"/>
        <v>50756.56</v>
      </c>
    </row>
    <row r="332" spans="1:34" hidden="1" x14ac:dyDescent="0.15">
      <c r="A332" s="203" t="s">
        <v>64</v>
      </c>
      <c r="B332" s="207" t="s">
        <v>65</v>
      </c>
      <c r="C332" s="88" t="s">
        <v>5</v>
      </c>
      <c r="D332" s="88" t="s">
        <v>196</v>
      </c>
      <c r="E332" s="88" t="s">
        <v>211</v>
      </c>
      <c r="F332" s="151">
        <v>200000035099</v>
      </c>
      <c r="G332" s="176" t="s">
        <v>93</v>
      </c>
      <c r="H332" s="205">
        <v>29.927297044545412</v>
      </c>
      <c r="I332" s="70">
        <f t="shared" si="47"/>
        <v>3</v>
      </c>
      <c r="J332" s="88"/>
      <c r="K332" s="91">
        <v>42004</v>
      </c>
      <c r="L332" s="92"/>
      <c r="M332" s="93"/>
      <c r="N332" s="92"/>
      <c r="O332" s="88" t="s">
        <v>199</v>
      </c>
      <c r="P332" s="88"/>
      <c r="Q332" s="213">
        <v>42825</v>
      </c>
      <c r="R332" s="207" t="s">
        <v>4</v>
      </c>
      <c r="S332" s="207">
        <v>104</v>
      </c>
      <c r="T332" s="207">
        <v>2</v>
      </c>
      <c r="U332" s="207">
        <v>2</v>
      </c>
      <c r="V332" s="79">
        <f t="shared" si="48"/>
        <v>0</v>
      </c>
      <c r="W332" s="209">
        <f t="shared" si="42"/>
        <v>42021</v>
      </c>
      <c r="X332" s="133">
        <f>X331</f>
        <v>12</v>
      </c>
      <c r="Y332" s="210">
        <f t="shared" si="43"/>
        <v>42098</v>
      </c>
      <c r="Z332" s="100">
        <f t="shared" si="49"/>
        <v>42112</v>
      </c>
      <c r="AA332" s="82">
        <f t="shared" si="44"/>
        <v>42142</v>
      </c>
      <c r="AB332" s="101">
        <f t="shared" si="45"/>
        <v>5</v>
      </c>
      <c r="AC332" s="102">
        <f t="shared" si="41"/>
        <v>0</v>
      </c>
      <c r="AD332" s="103">
        <v>0</v>
      </c>
      <c r="AE332" s="103">
        <v>0</v>
      </c>
      <c r="AF332" s="103">
        <v>0</v>
      </c>
      <c r="AG332" s="104">
        <v>0</v>
      </c>
      <c r="AH332" s="105">
        <f t="shared" si="46"/>
        <v>0</v>
      </c>
    </row>
    <row r="333" spans="1:34" hidden="1" x14ac:dyDescent="0.15">
      <c r="A333" s="203" t="s">
        <v>64</v>
      </c>
      <c r="B333" s="207" t="s">
        <v>65</v>
      </c>
      <c r="C333" s="88" t="s">
        <v>5</v>
      </c>
      <c r="D333" s="88" t="s">
        <v>196</v>
      </c>
      <c r="E333" s="88" t="s">
        <v>208</v>
      </c>
      <c r="F333" s="108">
        <v>200000135837</v>
      </c>
      <c r="G333" s="214" t="s">
        <v>93</v>
      </c>
      <c r="H333" s="205">
        <v>30.359061628580093</v>
      </c>
      <c r="I333" s="70">
        <f t="shared" si="47"/>
        <v>3</v>
      </c>
      <c r="J333" s="70">
        <f>ROUNDUP(H333/$K$1,0)*1.25</f>
        <v>12.5</v>
      </c>
      <c r="K333" s="91">
        <v>42004</v>
      </c>
      <c r="L333" s="92">
        <v>11028.42</v>
      </c>
      <c r="M333" s="93">
        <v>1</v>
      </c>
      <c r="N333" s="92">
        <f>(L333/M333)*0.8*12</f>
        <v>105872.83200000001</v>
      </c>
      <c r="O333" s="88" t="s">
        <v>199</v>
      </c>
      <c r="P333" s="88"/>
      <c r="Q333" s="213">
        <v>42825</v>
      </c>
      <c r="R333" s="207" t="s">
        <v>4</v>
      </c>
      <c r="S333" s="207">
        <v>105</v>
      </c>
      <c r="T333" s="207">
        <v>1</v>
      </c>
      <c r="U333" s="207">
        <v>4</v>
      </c>
      <c r="V333" s="79">
        <f t="shared" si="48"/>
        <v>8822.7360000000008</v>
      </c>
      <c r="W333" s="209">
        <f t="shared" si="42"/>
        <v>42021</v>
      </c>
      <c r="X333" s="133">
        <v>12</v>
      </c>
      <c r="Y333" s="210">
        <f t="shared" si="43"/>
        <v>42098</v>
      </c>
      <c r="Z333" s="100">
        <f t="shared" si="49"/>
        <v>42112</v>
      </c>
      <c r="AA333" s="82">
        <f t="shared" si="44"/>
        <v>42142</v>
      </c>
      <c r="AB333" s="101">
        <f t="shared" si="45"/>
        <v>5</v>
      </c>
      <c r="AC333" s="102">
        <f t="shared" si="41"/>
        <v>44113.680000000008</v>
      </c>
      <c r="AD333" s="103">
        <v>0</v>
      </c>
      <c r="AE333" s="103">
        <v>0</v>
      </c>
      <c r="AF333" s="103">
        <v>0</v>
      </c>
      <c r="AG333" s="104">
        <v>0</v>
      </c>
      <c r="AH333" s="105">
        <f t="shared" si="46"/>
        <v>44113.680000000008</v>
      </c>
    </row>
    <row r="334" spans="1:34" hidden="1" x14ac:dyDescent="0.15">
      <c r="A334" s="203" t="s">
        <v>64</v>
      </c>
      <c r="B334" s="207" t="s">
        <v>65</v>
      </c>
      <c r="C334" s="88" t="s">
        <v>5</v>
      </c>
      <c r="D334" s="88" t="s">
        <v>196</v>
      </c>
      <c r="E334" s="88" t="s">
        <v>209</v>
      </c>
      <c r="F334" s="108">
        <v>200000136013</v>
      </c>
      <c r="G334" s="214" t="s">
        <v>93</v>
      </c>
      <c r="H334" s="205">
        <v>6.408929992467165</v>
      </c>
      <c r="I334" s="70">
        <f t="shared" si="47"/>
        <v>1</v>
      </c>
      <c r="J334" s="109"/>
      <c r="K334" s="91">
        <v>42004</v>
      </c>
      <c r="L334" s="92"/>
      <c r="M334" s="93"/>
      <c r="N334" s="92"/>
      <c r="O334" s="88" t="s">
        <v>199</v>
      </c>
      <c r="P334" s="88"/>
      <c r="Q334" s="213">
        <v>42825</v>
      </c>
      <c r="R334" s="207" t="s">
        <v>4</v>
      </c>
      <c r="S334" s="207">
        <v>105</v>
      </c>
      <c r="T334" s="207">
        <v>2</v>
      </c>
      <c r="U334" s="207">
        <v>4</v>
      </c>
      <c r="V334" s="79">
        <f t="shared" si="48"/>
        <v>0</v>
      </c>
      <c r="W334" s="209">
        <f t="shared" si="42"/>
        <v>42021</v>
      </c>
      <c r="X334" s="133">
        <f>X333</f>
        <v>12</v>
      </c>
      <c r="Y334" s="210">
        <f t="shared" si="43"/>
        <v>42098</v>
      </c>
      <c r="Z334" s="100">
        <f t="shared" si="49"/>
        <v>42098</v>
      </c>
      <c r="AA334" s="82">
        <f t="shared" si="44"/>
        <v>42128</v>
      </c>
      <c r="AB334" s="101">
        <f t="shared" si="45"/>
        <v>5</v>
      </c>
      <c r="AC334" s="102">
        <f t="shared" si="41"/>
        <v>0</v>
      </c>
      <c r="AD334" s="103">
        <v>0</v>
      </c>
      <c r="AE334" s="103">
        <v>0</v>
      </c>
      <c r="AF334" s="103">
        <v>0</v>
      </c>
      <c r="AG334" s="104">
        <v>0</v>
      </c>
      <c r="AH334" s="105">
        <f t="shared" si="46"/>
        <v>0</v>
      </c>
    </row>
    <row r="335" spans="1:34" hidden="1" x14ac:dyDescent="0.15">
      <c r="A335" s="203" t="s">
        <v>64</v>
      </c>
      <c r="B335" s="207" t="s">
        <v>65</v>
      </c>
      <c r="C335" s="138" t="s">
        <v>5</v>
      </c>
      <c r="D335" s="158" t="s">
        <v>232</v>
      </c>
      <c r="E335" s="158" t="s">
        <v>233</v>
      </c>
      <c r="F335" s="161">
        <v>30003866</v>
      </c>
      <c r="G335" s="215" t="s">
        <v>137</v>
      </c>
      <c r="H335" s="205">
        <v>13.225773956626654</v>
      </c>
      <c r="I335" s="70">
        <f t="shared" si="47"/>
        <v>1</v>
      </c>
      <c r="J335" s="70">
        <f>ROUNDUP(H335/$K$1,0)*1.25</f>
        <v>6.25</v>
      </c>
      <c r="K335" s="140">
        <v>41729</v>
      </c>
      <c r="L335" s="141">
        <v>2342.52</v>
      </c>
      <c r="M335" s="142">
        <v>1</v>
      </c>
      <c r="N335" s="92">
        <f>(L335/M335)*0.8*12</f>
        <v>22488.192000000003</v>
      </c>
      <c r="O335" s="138" t="s">
        <v>234</v>
      </c>
      <c r="P335" s="138"/>
      <c r="Q335" s="212">
        <v>41734</v>
      </c>
      <c r="R335" s="207" t="s">
        <v>4</v>
      </c>
      <c r="S335" s="207">
        <v>106</v>
      </c>
      <c r="T335" s="207">
        <v>1</v>
      </c>
      <c r="U335" s="207">
        <v>10</v>
      </c>
      <c r="V335" s="79">
        <f t="shared" si="48"/>
        <v>1874.0160000000003</v>
      </c>
      <c r="W335" s="209">
        <f t="shared" si="42"/>
        <v>42021</v>
      </c>
      <c r="X335" s="133">
        <v>1</v>
      </c>
      <c r="Y335" s="210">
        <f t="shared" si="43"/>
        <v>42021</v>
      </c>
      <c r="Z335" s="100">
        <f t="shared" si="49"/>
        <v>42021</v>
      </c>
      <c r="AA335" s="82">
        <f t="shared" si="44"/>
        <v>42051</v>
      </c>
      <c r="AB335" s="101">
        <f t="shared" si="45"/>
        <v>2</v>
      </c>
      <c r="AC335" s="102">
        <f t="shared" si="41"/>
        <v>3748.0320000000006</v>
      </c>
      <c r="AD335" s="103">
        <v>0</v>
      </c>
      <c r="AE335" s="103">
        <v>0</v>
      </c>
      <c r="AF335" s="103">
        <v>0</v>
      </c>
      <c r="AG335" s="104">
        <v>0</v>
      </c>
      <c r="AH335" s="105">
        <f t="shared" si="46"/>
        <v>3748.0320000000006</v>
      </c>
    </row>
    <row r="336" spans="1:34" hidden="1" x14ac:dyDescent="0.15">
      <c r="A336" s="203" t="s">
        <v>64</v>
      </c>
      <c r="B336" s="207" t="s">
        <v>65</v>
      </c>
      <c r="C336" s="138" t="s">
        <v>5</v>
      </c>
      <c r="D336" s="158" t="s">
        <v>232</v>
      </c>
      <c r="E336" s="158" t="s">
        <v>235</v>
      </c>
      <c r="F336" s="161">
        <v>30003867</v>
      </c>
      <c r="G336" s="215" t="s">
        <v>137</v>
      </c>
      <c r="H336" s="205">
        <v>13.225282493978739</v>
      </c>
      <c r="I336" s="70">
        <f t="shared" si="47"/>
        <v>1</v>
      </c>
      <c r="J336" s="158"/>
      <c r="K336" s="140">
        <v>41729</v>
      </c>
      <c r="L336" s="141"/>
      <c r="M336" s="142"/>
      <c r="N336" s="141"/>
      <c r="O336" s="138" t="s">
        <v>234</v>
      </c>
      <c r="P336" s="138"/>
      <c r="Q336" s="212">
        <v>41735</v>
      </c>
      <c r="R336" s="207" t="s">
        <v>4</v>
      </c>
      <c r="S336" s="207">
        <v>106</v>
      </c>
      <c r="T336" s="207">
        <v>2</v>
      </c>
      <c r="U336" s="207">
        <v>10</v>
      </c>
      <c r="V336" s="79">
        <f t="shared" si="48"/>
        <v>0</v>
      </c>
      <c r="W336" s="209">
        <f t="shared" si="42"/>
        <v>42021</v>
      </c>
      <c r="X336" s="133">
        <f>X335</f>
        <v>1</v>
      </c>
      <c r="Y336" s="210">
        <f t="shared" si="43"/>
        <v>42021</v>
      </c>
      <c r="Z336" s="100">
        <f t="shared" si="49"/>
        <v>42021</v>
      </c>
      <c r="AA336" s="82">
        <f t="shared" si="44"/>
        <v>42051</v>
      </c>
      <c r="AB336" s="101">
        <f t="shared" si="45"/>
        <v>2</v>
      </c>
      <c r="AC336" s="102">
        <f t="shared" si="41"/>
        <v>0</v>
      </c>
      <c r="AD336" s="103">
        <v>0</v>
      </c>
      <c r="AE336" s="103">
        <v>0</v>
      </c>
      <c r="AF336" s="103">
        <v>0</v>
      </c>
      <c r="AG336" s="104">
        <v>0</v>
      </c>
      <c r="AH336" s="105">
        <f t="shared" si="46"/>
        <v>0</v>
      </c>
    </row>
    <row r="337" spans="1:34" hidden="1" x14ac:dyDescent="0.15">
      <c r="A337" s="203" t="s">
        <v>64</v>
      </c>
      <c r="B337" s="207" t="s">
        <v>65</v>
      </c>
      <c r="C337" s="138" t="s">
        <v>5</v>
      </c>
      <c r="D337" s="158" t="s">
        <v>232</v>
      </c>
      <c r="E337" s="158" t="s">
        <v>236</v>
      </c>
      <c r="F337" s="161">
        <v>30001777</v>
      </c>
      <c r="G337" s="215" t="s">
        <v>137</v>
      </c>
      <c r="H337" s="205">
        <v>13.231408894062042</v>
      </c>
      <c r="I337" s="70">
        <f t="shared" si="47"/>
        <v>1</v>
      </c>
      <c r="J337" s="70">
        <f>ROUNDUP(H337/$K$1,0)*1.25</f>
        <v>6.25</v>
      </c>
      <c r="K337" s="140">
        <v>41729</v>
      </c>
      <c r="L337" s="141">
        <v>2015.82</v>
      </c>
      <c r="M337" s="142">
        <v>1</v>
      </c>
      <c r="N337" s="92">
        <f>(L337/M337)*0.8*12</f>
        <v>19351.871999999999</v>
      </c>
      <c r="O337" s="138" t="s">
        <v>234</v>
      </c>
      <c r="P337" s="138"/>
      <c r="Q337" s="212">
        <v>41736</v>
      </c>
      <c r="R337" s="207" t="s">
        <v>4</v>
      </c>
      <c r="S337" s="207">
        <v>107</v>
      </c>
      <c r="T337" s="207">
        <v>1</v>
      </c>
      <c r="U337" s="207">
        <v>11</v>
      </c>
      <c r="V337" s="79">
        <f t="shared" si="48"/>
        <v>1612.6559999999999</v>
      </c>
      <c r="W337" s="209">
        <f t="shared" si="42"/>
        <v>42021</v>
      </c>
      <c r="X337" s="133">
        <v>1</v>
      </c>
      <c r="Y337" s="210">
        <f t="shared" si="43"/>
        <v>42021</v>
      </c>
      <c r="Z337" s="100">
        <f t="shared" si="49"/>
        <v>42021</v>
      </c>
      <c r="AA337" s="82">
        <f t="shared" si="44"/>
        <v>42051</v>
      </c>
      <c r="AB337" s="101">
        <f t="shared" si="45"/>
        <v>2</v>
      </c>
      <c r="AC337" s="102">
        <f t="shared" si="41"/>
        <v>3225.3119999999999</v>
      </c>
      <c r="AD337" s="103">
        <v>0</v>
      </c>
      <c r="AE337" s="103">
        <v>0</v>
      </c>
      <c r="AF337" s="103">
        <v>0</v>
      </c>
      <c r="AG337" s="104">
        <v>0</v>
      </c>
      <c r="AH337" s="105">
        <f t="shared" si="46"/>
        <v>3225.3119999999999</v>
      </c>
    </row>
    <row r="338" spans="1:34" hidden="1" x14ac:dyDescent="0.15">
      <c r="A338" s="203" t="s">
        <v>64</v>
      </c>
      <c r="B338" s="207" t="s">
        <v>65</v>
      </c>
      <c r="C338" s="138" t="s">
        <v>5</v>
      </c>
      <c r="D338" s="158" t="s">
        <v>232</v>
      </c>
      <c r="E338" s="158" t="s">
        <v>237</v>
      </c>
      <c r="F338" s="161">
        <v>1088268</v>
      </c>
      <c r="G338" s="215" t="s">
        <v>137</v>
      </c>
      <c r="H338" s="205">
        <v>13.229006007313728</v>
      </c>
      <c r="I338" s="70">
        <f t="shared" si="47"/>
        <v>1</v>
      </c>
      <c r="J338" s="158"/>
      <c r="K338" s="140">
        <v>41729</v>
      </c>
      <c r="L338" s="141"/>
      <c r="M338" s="142"/>
      <c r="N338" s="141"/>
      <c r="O338" s="138" t="s">
        <v>234</v>
      </c>
      <c r="P338" s="138"/>
      <c r="Q338" s="212">
        <v>41737</v>
      </c>
      <c r="R338" s="207" t="s">
        <v>4</v>
      </c>
      <c r="S338" s="207">
        <v>107</v>
      </c>
      <c r="T338" s="207">
        <v>2</v>
      </c>
      <c r="U338" s="207">
        <v>11</v>
      </c>
      <c r="V338" s="79">
        <f t="shared" si="48"/>
        <v>0</v>
      </c>
      <c r="W338" s="209">
        <f t="shared" si="42"/>
        <v>42021</v>
      </c>
      <c r="X338" s="133">
        <f>X337</f>
        <v>1</v>
      </c>
      <c r="Y338" s="210">
        <f t="shared" si="43"/>
        <v>42021</v>
      </c>
      <c r="Z338" s="100">
        <f t="shared" si="49"/>
        <v>42021</v>
      </c>
      <c r="AA338" s="82">
        <f t="shared" si="44"/>
        <v>42051</v>
      </c>
      <c r="AB338" s="101">
        <f t="shared" si="45"/>
        <v>2</v>
      </c>
      <c r="AC338" s="102">
        <f t="shared" si="41"/>
        <v>0</v>
      </c>
      <c r="AD338" s="103">
        <v>0</v>
      </c>
      <c r="AE338" s="103">
        <v>0</v>
      </c>
      <c r="AF338" s="103">
        <v>0</v>
      </c>
      <c r="AG338" s="104">
        <v>0</v>
      </c>
      <c r="AH338" s="105">
        <f t="shared" si="46"/>
        <v>0</v>
      </c>
    </row>
    <row r="339" spans="1:34" hidden="1" x14ac:dyDescent="0.15">
      <c r="A339" s="203" t="s">
        <v>64</v>
      </c>
      <c r="B339" s="207" t="s">
        <v>65</v>
      </c>
      <c r="C339" s="106" t="s">
        <v>5</v>
      </c>
      <c r="D339" s="106" t="s">
        <v>238</v>
      </c>
      <c r="E339" s="106" t="s">
        <v>265</v>
      </c>
      <c r="F339" s="114">
        <v>200000002975</v>
      </c>
      <c r="G339" s="175" t="s">
        <v>93</v>
      </c>
      <c r="H339" s="205">
        <v>25.542055014520884</v>
      </c>
      <c r="I339" s="70">
        <f t="shared" si="47"/>
        <v>2</v>
      </c>
      <c r="J339" s="70">
        <f>ROUNDUP(H339/$K$1,0)*1.25</f>
        <v>10</v>
      </c>
      <c r="K339" s="91">
        <v>42035</v>
      </c>
      <c r="L339" s="92">
        <v>13764.32</v>
      </c>
      <c r="M339" s="93">
        <v>1</v>
      </c>
      <c r="N339" s="92">
        <f>(L339/M339)*0.8*12</f>
        <v>132137.47200000001</v>
      </c>
      <c r="O339" s="106" t="s">
        <v>240</v>
      </c>
      <c r="P339" s="106"/>
      <c r="Q339" s="213">
        <v>42825</v>
      </c>
      <c r="R339" s="207" t="s">
        <v>4</v>
      </c>
      <c r="S339" s="207">
        <v>108</v>
      </c>
      <c r="T339" s="207">
        <v>1</v>
      </c>
      <c r="U339" s="207">
        <v>1</v>
      </c>
      <c r="V339" s="79">
        <f t="shared" si="48"/>
        <v>11011.456</v>
      </c>
      <c r="W339" s="209">
        <f t="shared" si="42"/>
        <v>42021</v>
      </c>
      <c r="X339" s="133">
        <v>12</v>
      </c>
      <c r="Y339" s="210">
        <f t="shared" si="43"/>
        <v>42098</v>
      </c>
      <c r="Z339" s="100">
        <f t="shared" si="49"/>
        <v>42105</v>
      </c>
      <c r="AA339" s="82">
        <f t="shared" si="44"/>
        <v>42135</v>
      </c>
      <c r="AB339" s="101">
        <f t="shared" si="45"/>
        <v>5</v>
      </c>
      <c r="AC339" s="102">
        <f t="shared" si="41"/>
        <v>55057.279999999999</v>
      </c>
      <c r="AD339" s="103">
        <v>0</v>
      </c>
      <c r="AE339" s="103">
        <v>0</v>
      </c>
      <c r="AF339" s="103">
        <v>0</v>
      </c>
      <c r="AG339" s="104">
        <v>0</v>
      </c>
      <c r="AH339" s="105">
        <f t="shared" si="46"/>
        <v>55057.279999999999</v>
      </c>
    </row>
    <row r="340" spans="1:34" hidden="1" x14ac:dyDescent="0.15">
      <c r="A340" s="203" t="s">
        <v>64</v>
      </c>
      <c r="B340" s="207" t="s">
        <v>65</v>
      </c>
      <c r="C340" s="106" t="s">
        <v>5</v>
      </c>
      <c r="D340" s="106" t="s">
        <v>238</v>
      </c>
      <c r="E340" s="106" t="s">
        <v>266</v>
      </c>
      <c r="F340" s="177">
        <v>200000002963</v>
      </c>
      <c r="G340" s="175" t="s">
        <v>93</v>
      </c>
      <c r="H340" s="205">
        <v>29.750473644584417</v>
      </c>
      <c r="I340" s="70">
        <f t="shared" si="47"/>
        <v>3</v>
      </c>
      <c r="J340" s="106"/>
      <c r="K340" s="91">
        <v>42035</v>
      </c>
      <c r="L340" s="92"/>
      <c r="M340" s="93"/>
      <c r="N340" s="92"/>
      <c r="O340" s="106" t="s">
        <v>240</v>
      </c>
      <c r="P340" s="106"/>
      <c r="Q340" s="213">
        <v>42825</v>
      </c>
      <c r="R340" s="207" t="s">
        <v>4</v>
      </c>
      <c r="S340" s="207">
        <v>108</v>
      </c>
      <c r="T340" s="207">
        <v>2</v>
      </c>
      <c r="U340" s="207">
        <v>1</v>
      </c>
      <c r="V340" s="79">
        <f t="shared" si="48"/>
        <v>0</v>
      </c>
      <c r="W340" s="209">
        <f t="shared" si="42"/>
        <v>42021</v>
      </c>
      <c r="X340" s="133">
        <f>X339</f>
        <v>12</v>
      </c>
      <c r="Y340" s="210">
        <f t="shared" si="43"/>
        <v>42098</v>
      </c>
      <c r="Z340" s="100">
        <f t="shared" si="49"/>
        <v>42112</v>
      </c>
      <c r="AA340" s="82">
        <f t="shared" si="44"/>
        <v>42142</v>
      </c>
      <c r="AB340" s="101">
        <f t="shared" si="45"/>
        <v>5</v>
      </c>
      <c r="AC340" s="102">
        <f t="shared" si="41"/>
        <v>0</v>
      </c>
      <c r="AD340" s="103">
        <v>0</v>
      </c>
      <c r="AE340" s="103">
        <v>0</v>
      </c>
      <c r="AF340" s="103">
        <v>0</v>
      </c>
      <c r="AG340" s="104">
        <v>0</v>
      </c>
      <c r="AH340" s="105">
        <f t="shared" si="46"/>
        <v>0</v>
      </c>
    </row>
    <row r="341" spans="1:34" hidden="1" x14ac:dyDescent="0.15">
      <c r="A341" s="203" t="s">
        <v>64</v>
      </c>
      <c r="B341" s="207" t="s">
        <v>65</v>
      </c>
      <c r="C341" s="106" t="s">
        <v>5</v>
      </c>
      <c r="D341" s="106" t="s">
        <v>238</v>
      </c>
      <c r="E341" s="106" t="s">
        <v>267</v>
      </c>
      <c r="F341" s="114">
        <v>200000002913</v>
      </c>
      <c r="G341" s="175" t="s">
        <v>93</v>
      </c>
      <c r="H341" s="205">
        <v>24.984462942928076</v>
      </c>
      <c r="I341" s="70">
        <f t="shared" si="47"/>
        <v>2</v>
      </c>
      <c r="J341" s="70">
        <f>ROUNDUP(H341/$K$1,0)*1.25</f>
        <v>10</v>
      </c>
      <c r="K341" s="91">
        <v>42035</v>
      </c>
      <c r="L341" s="92">
        <v>13764.32</v>
      </c>
      <c r="M341" s="93">
        <v>1</v>
      </c>
      <c r="N341" s="92">
        <f>(L341/M341)*0.8*12</f>
        <v>132137.47200000001</v>
      </c>
      <c r="O341" s="106" t="s">
        <v>240</v>
      </c>
      <c r="P341" s="106"/>
      <c r="Q341" s="213">
        <v>42825</v>
      </c>
      <c r="R341" s="207" t="s">
        <v>4</v>
      </c>
      <c r="S341" s="207">
        <v>109</v>
      </c>
      <c r="T341" s="207">
        <v>1</v>
      </c>
      <c r="U341" s="207">
        <v>1</v>
      </c>
      <c r="V341" s="79">
        <f t="shared" si="48"/>
        <v>11011.456</v>
      </c>
      <c r="W341" s="209">
        <f t="shared" si="42"/>
        <v>42021</v>
      </c>
      <c r="X341" s="133">
        <v>12</v>
      </c>
      <c r="Y341" s="210">
        <f t="shared" si="43"/>
        <v>42098</v>
      </c>
      <c r="Z341" s="100">
        <f t="shared" si="49"/>
        <v>42105</v>
      </c>
      <c r="AA341" s="82">
        <f t="shared" si="44"/>
        <v>42135</v>
      </c>
      <c r="AB341" s="101">
        <f t="shared" si="45"/>
        <v>5</v>
      </c>
      <c r="AC341" s="102">
        <f t="shared" si="41"/>
        <v>55057.279999999999</v>
      </c>
      <c r="AD341" s="103">
        <v>0</v>
      </c>
      <c r="AE341" s="103">
        <v>0</v>
      </c>
      <c r="AF341" s="103">
        <v>0</v>
      </c>
      <c r="AG341" s="104">
        <v>0</v>
      </c>
      <c r="AH341" s="105">
        <f t="shared" si="46"/>
        <v>55057.279999999999</v>
      </c>
    </row>
    <row r="342" spans="1:34" hidden="1" x14ac:dyDescent="0.15">
      <c r="A342" s="203" t="s">
        <v>64</v>
      </c>
      <c r="B342" s="207" t="s">
        <v>65</v>
      </c>
      <c r="C342" s="106" t="s">
        <v>5</v>
      </c>
      <c r="D342" s="106" t="s">
        <v>238</v>
      </c>
      <c r="E342" s="106" t="s">
        <v>268</v>
      </c>
      <c r="F342" s="114">
        <v>200000001543</v>
      </c>
      <c r="G342" s="175" t="s">
        <v>93</v>
      </c>
      <c r="H342" s="205">
        <v>29.656431145966053</v>
      </c>
      <c r="I342" s="70">
        <f t="shared" si="47"/>
        <v>3</v>
      </c>
      <c r="J342" s="106"/>
      <c r="K342" s="91">
        <v>42035</v>
      </c>
      <c r="L342" s="92"/>
      <c r="M342" s="93"/>
      <c r="N342" s="92"/>
      <c r="O342" s="106" t="s">
        <v>240</v>
      </c>
      <c r="P342" s="106"/>
      <c r="Q342" s="213">
        <v>42825</v>
      </c>
      <c r="R342" s="207" t="s">
        <v>4</v>
      </c>
      <c r="S342" s="207">
        <v>109</v>
      </c>
      <c r="T342" s="207">
        <v>2</v>
      </c>
      <c r="U342" s="207">
        <v>1</v>
      </c>
      <c r="V342" s="79">
        <f t="shared" si="48"/>
        <v>0</v>
      </c>
      <c r="W342" s="209">
        <f t="shared" si="42"/>
        <v>42021</v>
      </c>
      <c r="X342" s="133">
        <f>X341</f>
        <v>12</v>
      </c>
      <c r="Y342" s="210">
        <f t="shared" si="43"/>
        <v>42098</v>
      </c>
      <c r="Z342" s="100">
        <f t="shared" si="49"/>
        <v>42112</v>
      </c>
      <c r="AA342" s="82">
        <f t="shared" si="44"/>
        <v>42142</v>
      </c>
      <c r="AB342" s="101">
        <f t="shared" si="45"/>
        <v>5</v>
      </c>
      <c r="AC342" s="102">
        <f t="shared" si="41"/>
        <v>0</v>
      </c>
      <c r="AD342" s="103">
        <v>0</v>
      </c>
      <c r="AE342" s="103">
        <v>0</v>
      </c>
      <c r="AF342" s="103">
        <v>0</v>
      </c>
      <c r="AG342" s="104">
        <v>0</v>
      </c>
      <c r="AH342" s="105">
        <f t="shared" si="46"/>
        <v>0</v>
      </c>
    </row>
    <row r="343" spans="1:34" hidden="1" x14ac:dyDescent="0.15">
      <c r="A343" s="203" t="s">
        <v>64</v>
      </c>
      <c r="B343" s="207" t="s">
        <v>65</v>
      </c>
      <c r="C343" s="106" t="s">
        <v>5</v>
      </c>
      <c r="D343" s="106" t="s">
        <v>238</v>
      </c>
      <c r="E343" s="106" t="s">
        <v>245</v>
      </c>
      <c r="F343" s="216">
        <v>200000069117</v>
      </c>
      <c r="G343" s="175" t="s">
        <v>93</v>
      </c>
      <c r="H343" s="205">
        <v>30.358790714293718</v>
      </c>
      <c r="I343" s="70">
        <f t="shared" si="47"/>
        <v>3</v>
      </c>
      <c r="J343" s="70">
        <f>ROUNDUP(H343/$K$1,0)*1.25</f>
        <v>12.5</v>
      </c>
      <c r="K343" s="91">
        <v>42004</v>
      </c>
      <c r="L343" s="92">
        <v>13764.32</v>
      </c>
      <c r="M343" s="93">
        <v>1</v>
      </c>
      <c r="N343" s="92">
        <f>(L343/M343)*0.8*12</f>
        <v>132137.47200000001</v>
      </c>
      <c r="O343" s="106" t="s">
        <v>240</v>
      </c>
      <c r="P343" s="106"/>
      <c r="Q343" s="213">
        <v>42825</v>
      </c>
      <c r="R343" s="207" t="s">
        <v>4</v>
      </c>
      <c r="S343" s="207">
        <v>110</v>
      </c>
      <c r="T343" s="207">
        <v>1</v>
      </c>
      <c r="U343" s="207">
        <v>1</v>
      </c>
      <c r="V343" s="79">
        <f t="shared" si="48"/>
        <v>11011.456</v>
      </c>
      <c r="W343" s="209">
        <f t="shared" si="42"/>
        <v>42021</v>
      </c>
      <c r="X343" s="133">
        <v>12</v>
      </c>
      <c r="Y343" s="210">
        <f t="shared" si="43"/>
        <v>42098</v>
      </c>
      <c r="Z343" s="100">
        <f t="shared" si="49"/>
        <v>42112</v>
      </c>
      <c r="AA343" s="82">
        <f t="shared" si="44"/>
        <v>42142</v>
      </c>
      <c r="AB343" s="101">
        <f t="shared" si="45"/>
        <v>5</v>
      </c>
      <c r="AC343" s="102">
        <f t="shared" si="41"/>
        <v>55057.279999999999</v>
      </c>
      <c r="AD343" s="103">
        <v>0</v>
      </c>
      <c r="AE343" s="103">
        <v>0</v>
      </c>
      <c r="AF343" s="103">
        <v>0</v>
      </c>
      <c r="AG343" s="104">
        <v>0</v>
      </c>
      <c r="AH343" s="105">
        <f t="shared" si="46"/>
        <v>55057.279999999999</v>
      </c>
    </row>
    <row r="344" spans="1:34" hidden="1" x14ac:dyDescent="0.15">
      <c r="A344" s="203" t="s">
        <v>64</v>
      </c>
      <c r="B344" s="207" t="s">
        <v>65</v>
      </c>
      <c r="C344" s="106" t="s">
        <v>5</v>
      </c>
      <c r="D344" s="106" t="s">
        <v>238</v>
      </c>
      <c r="E344" s="106" t="s">
        <v>246</v>
      </c>
      <c r="F344" s="114">
        <v>200000068993</v>
      </c>
      <c r="G344" s="175" t="s">
        <v>93</v>
      </c>
      <c r="H344" s="205">
        <v>30.318965423852205</v>
      </c>
      <c r="I344" s="70">
        <f t="shared" si="47"/>
        <v>3</v>
      </c>
      <c r="J344" s="106"/>
      <c r="K344" s="91">
        <v>42004</v>
      </c>
      <c r="L344" s="92"/>
      <c r="M344" s="93"/>
      <c r="N344" s="92"/>
      <c r="O344" s="106" t="s">
        <v>240</v>
      </c>
      <c r="P344" s="106"/>
      <c r="Q344" s="213">
        <v>42825</v>
      </c>
      <c r="R344" s="207" t="s">
        <v>4</v>
      </c>
      <c r="S344" s="207">
        <v>110</v>
      </c>
      <c r="T344" s="207">
        <v>2</v>
      </c>
      <c r="U344" s="207">
        <v>1</v>
      </c>
      <c r="V344" s="79">
        <f t="shared" si="48"/>
        <v>0</v>
      </c>
      <c r="W344" s="209">
        <f t="shared" si="42"/>
        <v>42021</v>
      </c>
      <c r="X344" s="133">
        <f>X343</f>
        <v>12</v>
      </c>
      <c r="Y344" s="210">
        <f t="shared" si="43"/>
        <v>42098</v>
      </c>
      <c r="Z344" s="100">
        <f t="shared" si="49"/>
        <v>42112</v>
      </c>
      <c r="AA344" s="82">
        <f t="shared" si="44"/>
        <v>42142</v>
      </c>
      <c r="AB344" s="101">
        <f t="shared" si="45"/>
        <v>5</v>
      </c>
      <c r="AC344" s="102">
        <f t="shared" si="41"/>
        <v>0</v>
      </c>
      <c r="AD344" s="103">
        <v>0</v>
      </c>
      <c r="AE344" s="103">
        <v>0</v>
      </c>
      <c r="AF344" s="103">
        <v>0</v>
      </c>
      <c r="AG344" s="104">
        <v>0</v>
      </c>
      <c r="AH344" s="105">
        <f t="shared" si="46"/>
        <v>0</v>
      </c>
    </row>
    <row r="345" spans="1:34" hidden="1" x14ac:dyDescent="0.15">
      <c r="A345" s="203" t="s">
        <v>64</v>
      </c>
      <c r="B345" s="207" t="s">
        <v>65</v>
      </c>
      <c r="C345" s="106" t="s">
        <v>5</v>
      </c>
      <c r="D345" s="106" t="s">
        <v>238</v>
      </c>
      <c r="E345" s="106" t="s">
        <v>247</v>
      </c>
      <c r="F345" s="114">
        <v>200000069105</v>
      </c>
      <c r="G345" s="175" t="s">
        <v>93</v>
      </c>
      <c r="H345" s="205">
        <v>30.013789039105177</v>
      </c>
      <c r="I345" s="70">
        <f t="shared" si="47"/>
        <v>3</v>
      </c>
      <c r="J345" s="70">
        <f>ROUNDUP(H345/$K$1,0)*1.25</f>
        <v>12.5</v>
      </c>
      <c r="K345" s="91">
        <v>42004</v>
      </c>
      <c r="L345" s="92">
        <v>13764.32</v>
      </c>
      <c r="M345" s="93">
        <v>1</v>
      </c>
      <c r="N345" s="92">
        <f>(L345/M345)*0.8*12</f>
        <v>132137.47200000001</v>
      </c>
      <c r="O345" s="106" t="s">
        <v>240</v>
      </c>
      <c r="P345" s="106"/>
      <c r="Q345" s="213">
        <v>42825</v>
      </c>
      <c r="R345" s="207" t="s">
        <v>4</v>
      </c>
      <c r="S345" s="207">
        <v>111</v>
      </c>
      <c r="T345" s="207">
        <v>1</v>
      </c>
      <c r="U345" s="207">
        <v>1</v>
      </c>
      <c r="V345" s="79">
        <f t="shared" si="48"/>
        <v>11011.456</v>
      </c>
      <c r="W345" s="209">
        <f t="shared" si="42"/>
        <v>42021</v>
      </c>
      <c r="X345" s="133">
        <v>12</v>
      </c>
      <c r="Y345" s="210">
        <f t="shared" si="43"/>
        <v>42098</v>
      </c>
      <c r="Z345" s="100">
        <f t="shared" si="49"/>
        <v>42112</v>
      </c>
      <c r="AA345" s="82">
        <f t="shared" si="44"/>
        <v>42142</v>
      </c>
      <c r="AB345" s="101">
        <f t="shared" si="45"/>
        <v>5</v>
      </c>
      <c r="AC345" s="102">
        <f t="shared" si="41"/>
        <v>55057.279999999999</v>
      </c>
      <c r="AD345" s="103">
        <v>0</v>
      </c>
      <c r="AE345" s="103">
        <v>0</v>
      </c>
      <c r="AF345" s="103">
        <v>0</v>
      </c>
      <c r="AG345" s="104">
        <v>0</v>
      </c>
      <c r="AH345" s="105">
        <f t="shared" si="46"/>
        <v>55057.279999999999</v>
      </c>
    </row>
    <row r="346" spans="1:34" hidden="1" x14ac:dyDescent="0.15">
      <c r="A346" s="203" t="s">
        <v>64</v>
      </c>
      <c r="B346" s="207" t="s">
        <v>65</v>
      </c>
      <c r="C346" s="106" t="s">
        <v>5</v>
      </c>
      <c r="D346" s="106" t="s">
        <v>238</v>
      </c>
      <c r="E346" s="106" t="s">
        <v>248</v>
      </c>
      <c r="F346" s="114">
        <v>200000062004</v>
      </c>
      <c r="G346" s="175" t="s">
        <v>93</v>
      </c>
      <c r="H346" s="205">
        <v>30.305324893444777</v>
      </c>
      <c r="I346" s="70">
        <f t="shared" si="47"/>
        <v>3</v>
      </c>
      <c r="J346" s="106"/>
      <c r="K346" s="91">
        <v>42004</v>
      </c>
      <c r="L346" s="92"/>
      <c r="M346" s="93"/>
      <c r="N346" s="92"/>
      <c r="O346" s="106" t="s">
        <v>240</v>
      </c>
      <c r="P346" s="106"/>
      <c r="Q346" s="213">
        <v>42825</v>
      </c>
      <c r="R346" s="207" t="s">
        <v>4</v>
      </c>
      <c r="S346" s="207">
        <v>111</v>
      </c>
      <c r="T346" s="207">
        <v>2</v>
      </c>
      <c r="U346" s="207">
        <v>1</v>
      </c>
      <c r="V346" s="79">
        <f t="shared" si="48"/>
        <v>0</v>
      </c>
      <c r="W346" s="209">
        <f t="shared" si="42"/>
        <v>42021</v>
      </c>
      <c r="X346" s="133">
        <f>X345</f>
        <v>12</v>
      </c>
      <c r="Y346" s="210">
        <f t="shared" si="43"/>
        <v>42098</v>
      </c>
      <c r="Z346" s="100">
        <f t="shared" si="49"/>
        <v>42112</v>
      </c>
      <c r="AA346" s="82">
        <f t="shared" si="44"/>
        <v>42142</v>
      </c>
      <c r="AB346" s="101">
        <f t="shared" si="45"/>
        <v>5</v>
      </c>
      <c r="AC346" s="102">
        <f t="shared" si="41"/>
        <v>0</v>
      </c>
      <c r="AD346" s="103">
        <v>0</v>
      </c>
      <c r="AE346" s="103">
        <v>0</v>
      </c>
      <c r="AF346" s="103">
        <v>0</v>
      </c>
      <c r="AG346" s="104">
        <v>0</v>
      </c>
      <c r="AH346" s="105">
        <f t="shared" si="46"/>
        <v>0</v>
      </c>
    </row>
    <row r="347" spans="1:34" hidden="1" x14ac:dyDescent="0.15">
      <c r="A347" s="203" t="s">
        <v>64</v>
      </c>
      <c r="B347" s="207" t="s">
        <v>65</v>
      </c>
      <c r="C347" s="106" t="s">
        <v>5</v>
      </c>
      <c r="D347" s="106" t="s">
        <v>238</v>
      </c>
      <c r="E347" s="106" t="s">
        <v>259</v>
      </c>
      <c r="F347" s="114">
        <v>200000005197</v>
      </c>
      <c r="G347" s="175" t="s">
        <v>69</v>
      </c>
      <c r="H347" s="205">
        <v>9.3799666166305542</v>
      </c>
      <c r="I347" s="70">
        <f t="shared" si="47"/>
        <v>1</v>
      </c>
      <c r="J347" s="70">
        <f>ROUNDUP(H347/$K$1,0)*1.25</f>
        <v>3.75</v>
      </c>
      <c r="K347" s="91">
        <v>42035</v>
      </c>
      <c r="L347" s="92">
        <v>5490.48</v>
      </c>
      <c r="M347" s="93">
        <v>1</v>
      </c>
      <c r="N347" s="92">
        <f>(L347/M347)*0.8*12</f>
        <v>52708.608</v>
      </c>
      <c r="O347" s="106" t="s">
        <v>240</v>
      </c>
      <c r="P347" s="106"/>
      <c r="Q347" s="206">
        <v>42825</v>
      </c>
      <c r="R347" s="207" t="s">
        <v>4</v>
      </c>
      <c r="S347" s="207">
        <v>112</v>
      </c>
      <c r="T347" s="207">
        <v>1</v>
      </c>
      <c r="U347" s="207">
        <v>6</v>
      </c>
      <c r="V347" s="79">
        <f t="shared" si="48"/>
        <v>4392.384</v>
      </c>
      <c r="W347" s="209">
        <f t="shared" si="42"/>
        <v>42021</v>
      </c>
      <c r="X347" s="133">
        <v>12</v>
      </c>
      <c r="Y347" s="210">
        <f t="shared" si="43"/>
        <v>42098</v>
      </c>
      <c r="Z347" s="100">
        <f t="shared" si="49"/>
        <v>42098</v>
      </c>
      <c r="AA347" s="82">
        <f t="shared" si="44"/>
        <v>42128</v>
      </c>
      <c r="AB347" s="101">
        <f t="shared" si="45"/>
        <v>5</v>
      </c>
      <c r="AC347" s="102">
        <f t="shared" si="41"/>
        <v>21961.919999999998</v>
      </c>
      <c r="AD347" s="103">
        <v>0</v>
      </c>
      <c r="AE347" s="103">
        <v>0</v>
      </c>
      <c r="AF347" s="103">
        <v>0</v>
      </c>
      <c r="AG347" s="104">
        <v>0</v>
      </c>
      <c r="AH347" s="105">
        <f t="shared" si="46"/>
        <v>21961.919999999998</v>
      </c>
    </row>
    <row r="348" spans="1:34" hidden="1" x14ac:dyDescent="0.15">
      <c r="A348" s="203" t="s">
        <v>64</v>
      </c>
      <c r="B348" s="207" t="s">
        <v>65</v>
      </c>
      <c r="C348" s="106" t="s">
        <v>5</v>
      </c>
      <c r="D348" s="106" t="s">
        <v>238</v>
      </c>
      <c r="E348" s="106" t="s">
        <v>260</v>
      </c>
      <c r="F348" s="114">
        <v>200000002638</v>
      </c>
      <c r="G348" s="175" t="s">
        <v>69</v>
      </c>
      <c r="H348" s="205">
        <v>4.8062494955956936</v>
      </c>
      <c r="I348" s="70">
        <f t="shared" si="47"/>
        <v>1</v>
      </c>
      <c r="J348" s="106"/>
      <c r="K348" s="91">
        <v>42035</v>
      </c>
      <c r="L348" s="92"/>
      <c r="M348" s="93"/>
      <c r="N348" s="92"/>
      <c r="O348" s="106" t="s">
        <v>240</v>
      </c>
      <c r="P348" s="106"/>
      <c r="Q348" s="206">
        <v>42825</v>
      </c>
      <c r="R348" s="207" t="s">
        <v>4</v>
      </c>
      <c r="S348" s="207">
        <v>112</v>
      </c>
      <c r="T348" s="207">
        <v>2</v>
      </c>
      <c r="U348" s="207">
        <v>6</v>
      </c>
      <c r="V348" s="79">
        <f t="shared" si="48"/>
        <v>0</v>
      </c>
      <c r="W348" s="209">
        <f t="shared" si="42"/>
        <v>42021</v>
      </c>
      <c r="X348" s="133">
        <f>X347</f>
        <v>12</v>
      </c>
      <c r="Y348" s="210">
        <f t="shared" si="43"/>
        <v>42098</v>
      </c>
      <c r="Z348" s="100">
        <f t="shared" si="49"/>
        <v>42098</v>
      </c>
      <c r="AA348" s="82">
        <f t="shared" si="44"/>
        <v>42128</v>
      </c>
      <c r="AB348" s="101">
        <f t="shared" si="45"/>
        <v>5</v>
      </c>
      <c r="AC348" s="102">
        <f t="shared" si="41"/>
        <v>0</v>
      </c>
      <c r="AD348" s="103">
        <v>0</v>
      </c>
      <c r="AE348" s="103">
        <v>0</v>
      </c>
      <c r="AF348" s="103">
        <v>0</v>
      </c>
      <c r="AG348" s="104">
        <v>0</v>
      </c>
      <c r="AH348" s="105">
        <f t="shared" si="46"/>
        <v>0</v>
      </c>
    </row>
    <row r="349" spans="1:34" hidden="1" x14ac:dyDescent="0.15">
      <c r="A349" s="203" t="s">
        <v>64</v>
      </c>
      <c r="B349" s="207" t="s">
        <v>65</v>
      </c>
      <c r="C349" s="106" t="s">
        <v>5</v>
      </c>
      <c r="D349" s="106" t="s">
        <v>238</v>
      </c>
      <c r="E349" s="106" t="s">
        <v>257</v>
      </c>
      <c r="F349" s="114">
        <v>200000007420</v>
      </c>
      <c r="G349" s="175" t="s">
        <v>69</v>
      </c>
      <c r="H349" s="205">
        <v>9.3823665678501129</v>
      </c>
      <c r="I349" s="70">
        <f t="shared" si="47"/>
        <v>1</v>
      </c>
      <c r="J349" s="70">
        <f>ROUNDUP(H349/$K$1,0)*1.25</f>
        <v>3.75</v>
      </c>
      <c r="K349" s="91">
        <v>42035</v>
      </c>
      <c r="L349" s="92">
        <v>5490.48</v>
      </c>
      <c r="M349" s="93">
        <v>1</v>
      </c>
      <c r="N349" s="92">
        <f>(L349/M349)*0.8*12</f>
        <v>52708.608</v>
      </c>
      <c r="O349" s="106" t="s">
        <v>240</v>
      </c>
      <c r="P349" s="106"/>
      <c r="Q349" s="206">
        <v>42825</v>
      </c>
      <c r="R349" s="207" t="s">
        <v>4</v>
      </c>
      <c r="S349" s="207">
        <v>113</v>
      </c>
      <c r="T349" s="207">
        <v>1</v>
      </c>
      <c r="U349" s="207">
        <v>6</v>
      </c>
      <c r="V349" s="79">
        <f t="shared" si="48"/>
        <v>4392.384</v>
      </c>
      <c r="W349" s="209">
        <f t="shared" si="42"/>
        <v>42021</v>
      </c>
      <c r="X349" s="133">
        <v>12</v>
      </c>
      <c r="Y349" s="210">
        <f t="shared" si="43"/>
        <v>42098</v>
      </c>
      <c r="Z349" s="100">
        <f t="shared" si="49"/>
        <v>42098</v>
      </c>
      <c r="AA349" s="82">
        <f t="shared" si="44"/>
        <v>42128</v>
      </c>
      <c r="AB349" s="101">
        <f t="shared" si="45"/>
        <v>5</v>
      </c>
      <c r="AC349" s="102">
        <f t="shared" si="41"/>
        <v>21961.919999999998</v>
      </c>
      <c r="AD349" s="103">
        <v>0</v>
      </c>
      <c r="AE349" s="103">
        <v>0</v>
      </c>
      <c r="AF349" s="103">
        <v>0</v>
      </c>
      <c r="AG349" s="104">
        <v>0</v>
      </c>
      <c r="AH349" s="105">
        <f t="shared" si="46"/>
        <v>21961.919999999998</v>
      </c>
    </row>
    <row r="350" spans="1:34" hidden="1" x14ac:dyDescent="0.15">
      <c r="A350" s="203" t="s">
        <v>64</v>
      </c>
      <c r="B350" s="207" t="s">
        <v>65</v>
      </c>
      <c r="C350" s="106" t="s">
        <v>5</v>
      </c>
      <c r="D350" s="106" t="s">
        <v>238</v>
      </c>
      <c r="E350" s="106" t="s">
        <v>258</v>
      </c>
      <c r="F350" s="114">
        <v>200000007547</v>
      </c>
      <c r="G350" s="175" t="s">
        <v>69</v>
      </c>
      <c r="H350" s="205">
        <v>4.8131968565285206</v>
      </c>
      <c r="I350" s="70">
        <f t="shared" si="47"/>
        <v>1</v>
      </c>
      <c r="J350" s="106"/>
      <c r="K350" s="91">
        <v>42035</v>
      </c>
      <c r="L350" s="92"/>
      <c r="M350" s="93"/>
      <c r="N350" s="92"/>
      <c r="O350" s="106" t="s">
        <v>240</v>
      </c>
      <c r="P350" s="106"/>
      <c r="Q350" s="206">
        <v>42825</v>
      </c>
      <c r="R350" s="207" t="s">
        <v>4</v>
      </c>
      <c r="S350" s="207">
        <v>113</v>
      </c>
      <c r="T350" s="207">
        <v>2</v>
      </c>
      <c r="U350" s="207">
        <v>6</v>
      </c>
      <c r="V350" s="79">
        <f t="shared" si="48"/>
        <v>0</v>
      </c>
      <c r="W350" s="209">
        <f t="shared" si="42"/>
        <v>42021</v>
      </c>
      <c r="X350" s="133">
        <f>X349</f>
        <v>12</v>
      </c>
      <c r="Y350" s="210">
        <f t="shared" si="43"/>
        <v>42098</v>
      </c>
      <c r="Z350" s="100">
        <f t="shared" si="49"/>
        <v>42098</v>
      </c>
      <c r="AA350" s="82">
        <f t="shared" si="44"/>
        <v>42128</v>
      </c>
      <c r="AB350" s="101">
        <f t="shared" si="45"/>
        <v>5</v>
      </c>
      <c r="AC350" s="102">
        <f t="shared" si="41"/>
        <v>0</v>
      </c>
      <c r="AD350" s="103">
        <v>0</v>
      </c>
      <c r="AE350" s="103">
        <v>0</v>
      </c>
      <c r="AF350" s="103">
        <v>0</v>
      </c>
      <c r="AG350" s="104">
        <v>0</v>
      </c>
      <c r="AH350" s="105">
        <f t="shared" si="46"/>
        <v>0</v>
      </c>
    </row>
    <row r="351" spans="1:34" hidden="1" x14ac:dyDescent="0.15">
      <c r="A351" s="203" t="s">
        <v>64</v>
      </c>
      <c r="B351" s="207" t="s">
        <v>65</v>
      </c>
      <c r="C351" s="106" t="s">
        <v>5</v>
      </c>
      <c r="D351" s="106" t="s">
        <v>238</v>
      </c>
      <c r="E351" s="106" t="s">
        <v>263</v>
      </c>
      <c r="F351" s="114">
        <v>200000005020</v>
      </c>
      <c r="G351" s="175" t="s">
        <v>69</v>
      </c>
      <c r="H351" s="205">
        <v>8.8364240527153015</v>
      </c>
      <c r="I351" s="70">
        <f t="shared" si="47"/>
        <v>1</v>
      </c>
      <c r="J351" s="70">
        <f>ROUNDUP(H351/$K$1,0)*1.25</f>
        <v>3.75</v>
      </c>
      <c r="K351" s="91">
        <v>42035</v>
      </c>
      <c r="L351" s="92">
        <v>5490.48</v>
      </c>
      <c r="M351" s="93">
        <v>1</v>
      </c>
      <c r="N351" s="92">
        <f>(L351/M351)*0.8*12</f>
        <v>52708.608</v>
      </c>
      <c r="O351" s="106" t="s">
        <v>240</v>
      </c>
      <c r="P351" s="106"/>
      <c r="Q351" s="206">
        <v>42825</v>
      </c>
      <c r="R351" s="207" t="s">
        <v>4</v>
      </c>
      <c r="S351" s="207">
        <v>114</v>
      </c>
      <c r="T351" s="207">
        <v>1</v>
      </c>
      <c r="U351" s="207">
        <v>6</v>
      </c>
      <c r="V351" s="79">
        <f t="shared" si="48"/>
        <v>4392.384</v>
      </c>
      <c r="W351" s="209">
        <f t="shared" si="42"/>
        <v>42021</v>
      </c>
      <c r="X351" s="133">
        <v>12</v>
      </c>
      <c r="Y351" s="210">
        <f t="shared" si="43"/>
        <v>42098</v>
      </c>
      <c r="Z351" s="100">
        <f t="shared" si="49"/>
        <v>42098</v>
      </c>
      <c r="AA351" s="82">
        <f t="shared" si="44"/>
        <v>42128</v>
      </c>
      <c r="AB351" s="101">
        <f t="shared" si="45"/>
        <v>5</v>
      </c>
      <c r="AC351" s="102">
        <f t="shared" si="41"/>
        <v>21961.919999999998</v>
      </c>
      <c r="AD351" s="103">
        <v>0</v>
      </c>
      <c r="AE351" s="103">
        <v>0</v>
      </c>
      <c r="AF351" s="103">
        <v>0</v>
      </c>
      <c r="AG351" s="104">
        <v>0</v>
      </c>
      <c r="AH351" s="105">
        <f t="shared" si="46"/>
        <v>21961.919999999998</v>
      </c>
    </row>
    <row r="352" spans="1:34" hidden="1" x14ac:dyDescent="0.15">
      <c r="A352" s="203" t="s">
        <v>64</v>
      </c>
      <c r="B352" s="207" t="s">
        <v>65</v>
      </c>
      <c r="C352" s="106" t="s">
        <v>5</v>
      </c>
      <c r="D352" s="106" t="s">
        <v>238</v>
      </c>
      <c r="E352" s="106" t="s">
        <v>264</v>
      </c>
      <c r="F352" s="114">
        <v>200000004997</v>
      </c>
      <c r="G352" s="175" t="s">
        <v>69</v>
      </c>
      <c r="H352" s="205">
        <v>10.254142545163631</v>
      </c>
      <c r="I352" s="70">
        <f t="shared" si="47"/>
        <v>1</v>
      </c>
      <c r="J352" s="106"/>
      <c r="K352" s="91">
        <v>42035</v>
      </c>
      <c r="L352" s="92"/>
      <c r="M352" s="93"/>
      <c r="N352" s="92"/>
      <c r="O352" s="106" t="s">
        <v>240</v>
      </c>
      <c r="P352" s="106"/>
      <c r="Q352" s="206">
        <v>42825</v>
      </c>
      <c r="R352" s="207" t="s">
        <v>4</v>
      </c>
      <c r="S352" s="207">
        <v>114</v>
      </c>
      <c r="T352" s="207">
        <v>2</v>
      </c>
      <c r="U352" s="207">
        <v>6</v>
      </c>
      <c r="V352" s="79">
        <f t="shared" si="48"/>
        <v>0</v>
      </c>
      <c r="W352" s="209">
        <f t="shared" si="42"/>
        <v>42021</v>
      </c>
      <c r="X352" s="133">
        <f>X351</f>
        <v>12</v>
      </c>
      <c r="Y352" s="210">
        <f t="shared" si="43"/>
        <v>42098</v>
      </c>
      <c r="Z352" s="100">
        <f t="shared" si="49"/>
        <v>42098</v>
      </c>
      <c r="AA352" s="82">
        <f t="shared" si="44"/>
        <v>42128</v>
      </c>
      <c r="AB352" s="101">
        <f t="shared" si="45"/>
        <v>5</v>
      </c>
      <c r="AC352" s="102">
        <f t="shared" si="41"/>
        <v>0</v>
      </c>
      <c r="AD352" s="103">
        <v>0</v>
      </c>
      <c r="AE352" s="103">
        <v>0</v>
      </c>
      <c r="AF352" s="103">
        <v>0</v>
      </c>
      <c r="AG352" s="104">
        <v>0</v>
      </c>
      <c r="AH352" s="105">
        <f t="shared" si="46"/>
        <v>0</v>
      </c>
    </row>
    <row r="353" spans="1:34" hidden="1" x14ac:dyDescent="0.15">
      <c r="A353" s="203" t="s">
        <v>64</v>
      </c>
      <c r="B353" s="207" t="s">
        <v>65</v>
      </c>
      <c r="C353" s="106" t="s">
        <v>5</v>
      </c>
      <c r="D353" s="106" t="s">
        <v>238</v>
      </c>
      <c r="E353" s="106" t="s">
        <v>261</v>
      </c>
      <c r="F353" s="114">
        <v>200000005056</v>
      </c>
      <c r="G353" s="175" t="s">
        <v>69</v>
      </c>
      <c r="H353" s="205">
        <v>8.8521307520568371</v>
      </c>
      <c r="I353" s="70">
        <f t="shared" si="47"/>
        <v>1</v>
      </c>
      <c r="J353" s="70">
        <f>ROUNDUP(H353/$K$1,0)*1.25</f>
        <v>3.75</v>
      </c>
      <c r="K353" s="91">
        <v>42035</v>
      </c>
      <c r="L353" s="92">
        <v>5490.48</v>
      </c>
      <c r="M353" s="93">
        <v>1</v>
      </c>
      <c r="N353" s="92">
        <f>(L353/M353)*0.8*12</f>
        <v>52708.608</v>
      </c>
      <c r="O353" s="106" t="s">
        <v>240</v>
      </c>
      <c r="P353" s="106"/>
      <c r="Q353" s="206">
        <v>42825</v>
      </c>
      <c r="R353" s="207" t="s">
        <v>4</v>
      </c>
      <c r="S353" s="207">
        <v>115</v>
      </c>
      <c r="T353" s="207">
        <v>1</v>
      </c>
      <c r="U353" s="207">
        <v>6</v>
      </c>
      <c r="V353" s="79">
        <f t="shared" si="48"/>
        <v>4392.384</v>
      </c>
      <c r="W353" s="209">
        <f t="shared" si="42"/>
        <v>42021</v>
      </c>
      <c r="X353" s="133">
        <v>12</v>
      </c>
      <c r="Y353" s="210">
        <f t="shared" si="43"/>
        <v>42098</v>
      </c>
      <c r="Z353" s="100">
        <f t="shared" si="49"/>
        <v>42098</v>
      </c>
      <c r="AA353" s="82">
        <f t="shared" si="44"/>
        <v>42128</v>
      </c>
      <c r="AB353" s="101">
        <f t="shared" si="45"/>
        <v>5</v>
      </c>
      <c r="AC353" s="102">
        <f t="shared" si="41"/>
        <v>21961.919999999998</v>
      </c>
      <c r="AD353" s="103">
        <v>0</v>
      </c>
      <c r="AE353" s="103">
        <v>0</v>
      </c>
      <c r="AF353" s="103">
        <v>0</v>
      </c>
      <c r="AG353" s="104">
        <v>0</v>
      </c>
      <c r="AH353" s="105">
        <f t="shared" si="46"/>
        <v>21961.919999999998</v>
      </c>
    </row>
    <row r="354" spans="1:34" hidden="1" x14ac:dyDescent="0.15">
      <c r="A354" s="203" t="s">
        <v>64</v>
      </c>
      <c r="B354" s="207" t="s">
        <v>65</v>
      </c>
      <c r="C354" s="106" t="s">
        <v>5</v>
      </c>
      <c r="D354" s="106" t="s">
        <v>238</v>
      </c>
      <c r="E354" s="106" t="s">
        <v>262</v>
      </c>
      <c r="F354" s="114">
        <v>200000005185</v>
      </c>
      <c r="G354" s="175" t="s">
        <v>69</v>
      </c>
      <c r="H354" s="205">
        <v>10.261000607162714</v>
      </c>
      <c r="I354" s="70">
        <f t="shared" si="47"/>
        <v>1</v>
      </c>
      <c r="J354" s="106"/>
      <c r="K354" s="91">
        <v>42035</v>
      </c>
      <c r="L354" s="92"/>
      <c r="M354" s="93"/>
      <c r="N354" s="92"/>
      <c r="O354" s="106" t="s">
        <v>240</v>
      </c>
      <c r="P354" s="106"/>
      <c r="Q354" s="206">
        <v>42825</v>
      </c>
      <c r="R354" s="207" t="s">
        <v>4</v>
      </c>
      <c r="S354" s="207">
        <v>115</v>
      </c>
      <c r="T354" s="207">
        <v>2</v>
      </c>
      <c r="U354" s="207">
        <v>6</v>
      </c>
      <c r="V354" s="79">
        <f t="shared" si="48"/>
        <v>0</v>
      </c>
      <c r="W354" s="209">
        <f t="shared" si="42"/>
        <v>42021</v>
      </c>
      <c r="X354" s="133">
        <f>X353</f>
        <v>12</v>
      </c>
      <c r="Y354" s="210">
        <f t="shared" si="43"/>
        <v>42098</v>
      </c>
      <c r="Z354" s="100">
        <f t="shared" si="49"/>
        <v>42098</v>
      </c>
      <c r="AA354" s="82">
        <f t="shared" si="44"/>
        <v>42128</v>
      </c>
      <c r="AB354" s="101">
        <f t="shared" si="45"/>
        <v>5</v>
      </c>
      <c r="AC354" s="102">
        <f t="shared" si="41"/>
        <v>0</v>
      </c>
      <c r="AD354" s="103">
        <v>0</v>
      </c>
      <c r="AE354" s="103">
        <v>0</v>
      </c>
      <c r="AF354" s="103">
        <v>0</v>
      </c>
      <c r="AG354" s="104">
        <v>0</v>
      </c>
      <c r="AH354" s="105">
        <f t="shared" si="46"/>
        <v>0</v>
      </c>
    </row>
    <row r="355" spans="1:34" hidden="1" x14ac:dyDescent="0.15">
      <c r="A355" s="203" t="s">
        <v>64</v>
      </c>
      <c r="B355" s="207" t="s">
        <v>65</v>
      </c>
      <c r="C355" s="138" t="s">
        <v>5</v>
      </c>
      <c r="D355" s="138" t="s">
        <v>238</v>
      </c>
      <c r="E355" s="217" t="s">
        <v>239</v>
      </c>
      <c r="F355" s="161">
        <v>20016347</v>
      </c>
      <c r="G355" s="211" t="s">
        <v>198</v>
      </c>
      <c r="H355" s="205">
        <v>24.551354870200157</v>
      </c>
      <c r="I355" s="70">
        <f t="shared" si="47"/>
        <v>2</v>
      </c>
      <c r="J355" s="70">
        <f>ROUNDUP(H355/$K$1,0)*1.25</f>
        <v>10</v>
      </c>
      <c r="K355" s="218">
        <v>41759</v>
      </c>
      <c r="L355" s="219">
        <v>10846.61</v>
      </c>
      <c r="M355" s="220">
        <v>1</v>
      </c>
      <c r="N355" s="92">
        <f>(L355/M355)*0.8*12</f>
        <v>104127.45600000001</v>
      </c>
      <c r="O355" s="138" t="s">
        <v>449</v>
      </c>
      <c r="P355" s="138"/>
      <c r="Q355" s="212">
        <v>41738</v>
      </c>
      <c r="R355" s="207" t="s">
        <v>4</v>
      </c>
      <c r="S355" s="207">
        <v>116</v>
      </c>
      <c r="T355" s="207">
        <v>1</v>
      </c>
      <c r="U355" s="207">
        <v>5</v>
      </c>
      <c r="V355" s="79">
        <f t="shared" si="48"/>
        <v>8677.2880000000005</v>
      </c>
      <c r="W355" s="209">
        <f t="shared" si="42"/>
        <v>42021</v>
      </c>
      <c r="X355" s="133">
        <v>12</v>
      </c>
      <c r="Y355" s="210">
        <f t="shared" si="43"/>
        <v>42098</v>
      </c>
      <c r="Z355" s="100">
        <f t="shared" si="49"/>
        <v>42105</v>
      </c>
      <c r="AA355" s="82">
        <f t="shared" si="44"/>
        <v>42135</v>
      </c>
      <c r="AB355" s="101">
        <f t="shared" si="45"/>
        <v>5</v>
      </c>
      <c r="AC355" s="102">
        <f t="shared" si="41"/>
        <v>43386.44</v>
      </c>
      <c r="AD355" s="103">
        <v>0</v>
      </c>
      <c r="AE355" s="103">
        <v>0</v>
      </c>
      <c r="AF355" s="103">
        <v>0</v>
      </c>
      <c r="AG355" s="104">
        <v>0</v>
      </c>
      <c r="AH355" s="105">
        <f t="shared" si="46"/>
        <v>43386.44</v>
      </c>
    </row>
    <row r="356" spans="1:34" hidden="1" x14ac:dyDescent="0.15">
      <c r="A356" s="203" t="s">
        <v>64</v>
      </c>
      <c r="B356" s="207" t="s">
        <v>65</v>
      </c>
      <c r="C356" s="138" t="s">
        <v>5</v>
      </c>
      <c r="D356" s="138" t="s">
        <v>238</v>
      </c>
      <c r="E356" s="217" t="s">
        <v>241</v>
      </c>
      <c r="F356" s="161">
        <v>20016346</v>
      </c>
      <c r="G356" s="211" t="s">
        <v>198</v>
      </c>
      <c r="H356" s="205">
        <v>15.594529338181019</v>
      </c>
      <c r="I356" s="70">
        <f t="shared" si="47"/>
        <v>2</v>
      </c>
      <c r="J356" s="138"/>
      <c r="K356" s="218">
        <v>41759</v>
      </c>
      <c r="L356" s="219"/>
      <c r="M356" s="220"/>
      <c r="N356" s="141"/>
      <c r="O356" s="138" t="s">
        <v>449</v>
      </c>
      <c r="P356" s="138"/>
      <c r="Q356" s="212">
        <v>41739</v>
      </c>
      <c r="R356" s="207" t="s">
        <v>4</v>
      </c>
      <c r="S356" s="207">
        <v>116</v>
      </c>
      <c r="T356" s="207">
        <v>2</v>
      </c>
      <c r="U356" s="207">
        <v>5</v>
      </c>
      <c r="V356" s="79">
        <f t="shared" si="48"/>
        <v>0</v>
      </c>
      <c r="W356" s="209">
        <f t="shared" si="42"/>
        <v>42021</v>
      </c>
      <c r="X356" s="133">
        <f>X355</f>
        <v>12</v>
      </c>
      <c r="Y356" s="210">
        <f t="shared" si="43"/>
        <v>42098</v>
      </c>
      <c r="Z356" s="100">
        <f t="shared" si="49"/>
        <v>42105</v>
      </c>
      <c r="AA356" s="82">
        <f t="shared" si="44"/>
        <v>42135</v>
      </c>
      <c r="AB356" s="101">
        <f t="shared" si="45"/>
        <v>5</v>
      </c>
      <c r="AC356" s="102">
        <f t="shared" si="41"/>
        <v>0</v>
      </c>
      <c r="AD356" s="103">
        <v>0</v>
      </c>
      <c r="AE356" s="103">
        <v>0</v>
      </c>
      <c r="AF356" s="103">
        <v>0</v>
      </c>
      <c r="AG356" s="104">
        <v>0</v>
      </c>
      <c r="AH356" s="105">
        <f t="shared" si="46"/>
        <v>0</v>
      </c>
    </row>
    <row r="357" spans="1:34" hidden="1" x14ac:dyDescent="0.15">
      <c r="A357" s="203" t="s">
        <v>64</v>
      </c>
      <c r="B357" s="207" t="s">
        <v>65</v>
      </c>
      <c r="C357" s="106" t="s">
        <v>5</v>
      </c>
      <c r="D357" s="106" t="s">
        <v>238</v>
      </c>
      <c r="E357" s="106" t="s">
        <v>251</v>
      </c>
      <c r="F357" s="114">
        <v>200000043917</v>
      </c>
      <c r="G357" s="175" t="s">
        <v>93</v>
      </c>
      <c r="H357" s="205">
        <v>29.900200095027685</v>
      </c>
      <c r="I357" s="70">
        <f t="shared" si="47"/>
        <v>3</v>
      </c>
      <c r="J357" s="70">
        <f>ROUNDUP(H357/$K$1,0)*1.25</f>
        <v>12.5</v>
      </c>
      <c r="K357" s="164">
        <v>42004</v>
      </c>
      <c r="L357" s="165">
        <v>13764.32</v>
      </c>
      <c r="M357" s="166">
        <v>1</v>
      </c>
      <c r="N357" s="92">
        <f>(L357/M357)*0.8*12</f>
        <v>132137.47200000001</v>
      </c>
      <c r="O357" s="106" t="s">
        <v>240</v>
      </c>
      <c r="P357" s="106"/>
      <c r="Q357" s="213">
        <v>42825</v>
      </c>
      <c r="R357" s="207" t="s">
        <v>4</v>
      </c>
      <c r="S357" s="207">
        <v>117</v>
      </c>
      <c r="T357" s="207">
        <v>1</v>
      </c>
      <c r="U357" s="207">
        <v>1</v>
      </c>
      <c r="V357" s="79">
        <f t="shared" si="48"/>
        <v>11011.456</v>
      </c>
      <c r="W357" s="209">
        <f t="shared" si="42"/>
        <v>42021</v>
      </c>
      <c r="X357" s="133">
        <v>12</v>
      </c>
      <c r="Y357" s="210">
        <f t="shared" si="43"/>
        <v>42098</v>
      </c>
      <c r="Z357" s="100">
        <f t="shared" si="49"/>
        <v>42112</v>
      </c>
      <c r="AA357" s="82">
        <f t="shared" si="44"/>
        <v>42142</v>
      </c>
      <c r="AB357" s="101">
        <f t="shared" si="45"/>
        <v>5</v>
      </c>
      <c r="AC357" s="102">
        <f t="shared" si="41"/>
        <v>55057.279999999999</v>
      </c>
      <c r="AD357" s="103">
        <v>0</v>
      </c>
      <c r="AE357" s="103">
        <v>0</v>
      </c>
      <c r="AF357" s="103">
        <v>0</v>
      </c>
      <c r="AG357" s="104">
        <v>0</v>
      </c>
      <c r="AH357" s="105">
        <f t="shared" si="46"/>
        <v>55057.279999999999</v>
      </c>
    </row>
    <row r="358" spans="1:34" hidden="1" x14ac:dyDescent="0.15">
      <c r="A358" s="203" t="s">
        <v>64</v>
      </c>
      <c r="B358" s="207" t="s">
        <v>65</v>
      </c>
      <c r="C358" s="106" t="s">
        <v>5</v>
      </c>
      <c r="D358" s="106" t="s">
        <v>238</v>
      </c>
      <c r="E358" s="106" t="s">
        <v>252</v>
      </c>
      <c r="F358" s="114">
        <v>200000043905</v>
      </c>
      <c r="G358" s="175" t="s">
        <v>93</v>
      </c>
      <c r="H358" s="205">
        <v>29.754451561719179</v>
      </c>
      <c r="I358" s="70">
        <f t="shared" si="47"/>
        <v>3</v>
      </c>
      <c r="J358" s="106"/>
      <c r="K358" s="164">
        <v>42004</v>
      </c>
      <c r="L358" s="165"/>
      <c r="M358" s="166"/>
      <c r="N358" s="92"/>
      <c r="O358" s="106" t="s">
        <v>240</v>
      </c>
      <c r="P358" s="106"/>
      <c r="Q358" s="213">
        <v>42825</v>
      </c>
      <c r="R358" s="207" t="s">
        <v>4</v>
      </c>
      <c r="S358" s="207">
        <v>117</v>
      </c>
      <c r="T358" s="207">
        <v>2</v>
      </c>
      <c r="U358" s="207">
        <v>1</v>
      </c>
      <c r="V358" s="79">
        <f t="shared" si="48"/>
        <v>0</v>
      </c>
      <c r="W358" s="209">
        <f t="shared" si="42"/>
        <v>42021</v>
      </c>
      <c r="X358" s="133">
        <f>X357</f>
        <v>12</v>
      </c>
      <c r="Y358" s="210">
        <f t="shared" si="43"/>
        <v>42098</v>
      </c>
      <c r="Z358" s="100">
        <f t="shared" si="49"/>
        <v>42112</v>
      </c>
      <c r="AA358" s="82">
        <f t="shared" si="44"/>
        <v>42142</v>
      </c>
      <c r="AB358" s="101">
        <f t="shared" si="45"/>
        <v>5</v>
      </c>
      <c r="AC358" s="102">
        <f t="shared" si="41"/>
        <v>0</v>
      </c>
      <c r="AD358" s="103">
        <v>0</v>
      </c>
      <c r="AE358" s="103">
        <v>0</v>
      </c>
      <c r="AF358" s="103">
        <v>0</v>
      </c>
      <c r="AG358" s="104">
        <v>0</v>
      </c>
      <c r="AH358" s="105">
        <f t="shared" si="46"/>
        <v>0</v>
      </c>
    </row>
    <row r="359" spans="1:34" hidden="1" x14ac:dyDescent="0.15">
      <c r="A359" s="203" t="s">
        <v>64</v>
      </c>
      <c r="B359" s="207" t="s">
        <v>65</v>
      </c>
      <c r="C359" s="88" t="s">
        <v>5</v>
      </c>
      <c r="D359" s="106" t="s">
        <v>238</v>
      </c>
      <c r="E359" s="88" t="s">
        <v>249</v>
      </c>
      <c r="F359" s="221">
        <v>200000152031</v>
      </c>
      <c r="G359" s="175" t="s">
        <v>93</v>
      </c>
      <c r="H359" s="205">
        <v>30.05572110414505</v>
      </c>
      <c r="I359" s="70">
        <f t="shared" si="47"/>
        <v>3</v>
      </c>
      <c r="J359" s="70">
        <f>ROUNDUP(H359/$K$1,0)*1.25</f>
        <v>12.5</v>
      </c>
      <c r="K359" s="91">
        <v>42004</v>
      </c>
      <c r="L359" s="92">
        <v>11028.42</v>
      </c>
      <c r="M359" s="93">
        <v>1</v>
      </c>
      <c r="N359" s="92">
        <f>(L359/M359)*0.8*12</f>
        <v>105872.83200000001</v>
      </c>
      <c r="O359" s="106" t="s">
        <v>240</v>
      </c>
      <c r="P359" s="106"/>
      <c r="Q359" s="213">
        <v>42825</v>
      </c>
      <c r="R359" s="207" t="s">
        <v>4</v>
      </c>
      <c r="S359" s="207">
        <v>118</v>
      </c>
      <c r="T359" s="207">
        <v>1</v>
      </c>
      <c r="U359" s="207">
        <v>4</v>
      </c>
      <c r="V359" s="79">
        <f t="shared" si="48"/>
        <v>8822.7360000000008</v>
      </c>
      <c r="W359" s="209">
        <f t="shared" si="42"/>
        <v>42021</v>
      </c>
      <c r="X359" s="133">
        <v>12</v>
      </c>
      <c r="Y359" s="210">
        <f t="shared" si="43"/>
        <v>42098</v>
      </c>
      <c r="Z359" s="100">
        <f t="shared" si="49"/>
        <v>42112</v>
      </c>
      <c r="AA359" s="82">
        <f t="shared" si="44"/>
        <v>42142</v>
      </c>
      <c r="AB359" s="101">
        <f t="shared" si="45"/>
        <v>5</v>
      </c>
      <c r="AC359" s="102">
        <f t="shared" si="41"/>
        <v>44113.680000000008</v>
      </c>
      <c r="AD359" s="103">
        <v>0</v>
      </c>
      <c r="AE359" s="103">
        <v>0</v>
      </c>
      <c r="AF359" s="103">
        <v>0</v>
      </c>
      <c r="AG359" s="104">
        <v>0</v>
      </c>
      <c r="AH359" s="105">
        <f t="shared" si="46"/>
        <v>44113.680000000008</v>
      </c>
    </row>
    <row r="360" spans="1:34" hidden="1" x14ac:dyDescent="0.15">
      <c r="A360" s="203" t="s">
        <v>64</v>
      </c>
      <c r="B360" s="207" t="s">
        <v>65</v>
      </c>
      <c r="C360" s="88" t="s">
        <v>5</v>
      </c>
      <c r="D360" s="106" t="s">
        <v>238</v>
      </c>
      <c r="E360" s="88" t="s">
        <v>250</v>
      </c>
      <c r="F360" s="221">
        <v>200000151049</v>
      </c>
      <c r="G360" s="175" t="s">
        <v>93</v>
      </c>
      <c r="H360" s="205">
        <v>6.5870230011641979</v>
      </c>
      <c r="I360" s="70">
        <f t="shared" si="47"/>
        <v>1</v>
      </c>
      <c r="J360" s="106"/>
      <c r="K360" s="91">
        <v>42004</v>
      </c>
      <c r="L360" s="92"/>
      <c r="M360" s="93"/>
      <c r="N360" s="92"/>
      <c r="O360" s="106" t="s">
        <v>240</v>
      </c>
      <c r="P360" s="106"/>
      <c r="Q360" s="213">
        <v>42825</v>
      </c>
      <c r="R360" s="207" t="s">
        <v>4</v>
      </c>
      <c r="S360" s="207">
        <v>118</v>
      </c>
      <c r="T360" s="207">
        <v>2</v>
      </c>
      <c r="U360" s="207">
        <v>4</v>
      </c>
      <c r="V360" s="79">
        <f t="shared" si="48"/>
        <v>0</v>
      </c>
      <c r="W360" s="209">
        <f t="shared" si="42"/>
        <v>42021</v>
      </c>
      <c r="X360" s="133">
        <f>X359</f>
        <v>12</v>
      </c>
      <c r="Y360" s="210">
        <f t="shared" si="43"/>
        <v>42098</v>
      </c>
      <c r="Z360" s="100">
        <f t="shared" si="49"/>
        <v>42098</v>
      </c>
      <c r="AA360" s="82">
        <f t="shared" si="44"/>
        <v>42128</v>
      </c>
      <c r="AB360" s="101">
        <f t="shared" si="45"/>
        <v>5</v>
      </c>
      <c r="AC360" s="102">
        <f t="shared" si="41"/>
        <v>0</v>
      </c>
      <c r="AD360" s="103">
        <v>0</v>
      </c>
      <c r="AE360" s="103">
        <v>0</v>
      </c>
      <c r="AF360" s="103">
        <v>0</v>
      </c>
      <c r="AG360" s="104">
        <v>0</v>
      </c>
      <c r="AH360" s="105">
        <f t="shared" si="46"/>
        <v>0</v>
      </c>
    </row>
    <row r="361" spans="1:34" hidden="1" x14ac:dyDescent="0.15">
      <c r="A361" s="203" t="s">
        <v>64</v>
      </c>
      <c r="B361" s="207" t="s">
        <v>65</v>
      </c>
      <c r="C361" s="88" t="s">
        <v>5</v>
      </c>
      <c r="D361" s="106" t="s">
        <v>126</v>
      </c>
      <c r="E361" s="106" t="s">
        <v>127</v>
      </c>
      <c r="F361" s="222">
        <v>200000187294</v>
      </c>
      <c r="G361" s="176" t="s">
        <v>69</v>
      </c>
      <c r="H361" s="205">
        <v>9.9461529925465584</v>
      </c>
      <c r="I361" s="70">
        <f t="shared" si="47"/>
        <v>1</v>
      </c>
      <c r="J361" s="70">
        <f>ROUNDUP(H361/$K$1,0)*1.25</f>
        <v>5</v>
      </c>
      <c r="K361" s="91">
        <v>42004</v>
      </c>
      <c r="L361" s="92">
        <v>5490.48</v>
      </c>
      <c r="M361" s="93">
        <v>1</v>
      </c>
      <c r="N361" s="92">
        <f>(L361/M361)*0.8*12</f>
        <v>52708.608</v>
      </c>
      <c r="O361" s="106" t="s">
        <v>128</v>
      </c>
      <c r="P361" s="106"/>
      <c r="Q361" s="206">
        <v>42825</v>
      </c>
      <c r="R361" s="207" t="s">
        <v>4</v>
      </c>
      <c r="S361" s="207">
        <v>119</v>
      </c>
      <c r="T361" s="207">
        <v>1</v>
      </c>
      <c r="U361" s="207">
        <v>6</v>
      </c>
      <c r="V361" s="79">
        <f t="shared" si="48"/>
        <v>4392.384</v>
      </c>
      <c r="W361" s="209">
        <f t="shared" si="42"/>
        <v>42021</v>
      </c>
      <c r="X361" s="133">
        <v>3</v>
      </c>
      <c r="Y361" s="210">
        <f t="shared" si="43"/>
        <v>42035</v>
      </c>
      <c r="Z361" s="100">
        <f t="shared" si="49"/>
        <v>42035</v>
      </c>
      <c r="AA361" s="82">
        <f t="shared" si="44"/>
        <v>42065</v>
      </c>
      <c r="AB361" s="101">
        <f t="shared" si="45"/>
        <v>2</v>
      </c>
      <c r="AC361" s="102">
        <f t="shared" si="41"/>
        <v>8784.768</v>
      </c>
      <c r="AD361" s="103">
        <v>0</v>
      </c>
      <c r="AE361" s="103">
        <v>0</v>
      </c>
      <c r="AF361" s="103">
        <v>0</v>
      </c>
      <c r="AG361" s="104">
        <v>0</v>
      </c>
      <c r="AH361" s="105">
        <f t="shared" si="46"/>
        <v>8784.768</v>
      </c>
    </row>
    <row r="362" spans="1:34" hidden="1" x14ac:dyDescent="0.15">
      <c r="A362" s="203" t="s">
        <v>64</v>
      </c>
      <c r="B362" s="207" t="s">
        <v>65</v>
      </c>
      <c r="C362" s="88" t="s">
        <v>5</v>
      </c>
      <c r="D362" s="106" t="s">
        <v>126</v>
      </c>
      <c r="E362" s="106" t="s">
        <v>129</v>
      </c>
      <c r="F362" s="222">
        <v>200000187309</v>
      </c>
      <c r="G362" s="176" t="s">
        <v>69</v>
      </c>
      <c r="H362" s="205">
        <v>9.9873579703271389</v>
      </c>
      <c r="I362" s="70">
        <f t="shared" si="47"/>
        <v>1</v>
      </c>
      <c r="J362" s="88"/>
      <c r="K362" s="91">
        <v>42004</v>
      </c>
      <c r="L362" s="92"/>
      <c r="M362" s="93"/>
      <c r="N362" s="92"/>
      <c r="O362" s="106" t="s">
        <v>128</v>
      </c>
      <c r="P362" s="106"/>
      <c r="Q362" s="206">
        <v>42825</v>
      </c>
      <c r="R362" s="207" t="s">
        <v>4</v>
      </c>
      <c r="S362" s="207">
        <v>119</v>
      </c>
      <c r="T362" s="207">
        <v>2</v>
      </c>
      <c r="U362" s="207">
        <v>6</v>
      </c>
      <c r="V362" s="79">
        <f t="shared" si="48"/>
        <v>0</v>
      </c>
      <c r="W362" s="209">
        <f t="shared" si="42"/>
        <v>42021</v>
      </c>
      <c r="X362" s="133">
        <f>X361</f>
        <v>3</v>
      </c>
      <c r="Y362" s="210">
        <f t="shared" si="43"/>
        <v>42035</v>
      </c>
      <c r="Z362" s="100">
        <f t="shared" si="49"/>
        <v>42035</v>
      </c>
      <c r="AA362" s="82">
        <f t="shared" si="44"/>
        <v>42065</v>
      </c>
      <c r="AB362" s="101">
        <f t="shared" si="45"/>
        <v>2</v>
      </c>
      <c r="AC362" s="102">
        <f t="shared" si="41"/>
        <v>0</v>
      </c>
      <c r="AD362" s="103">
        <v>0</v>
      </c>
      <c r="AE362" s="103">
        <v>0</v>
      </c>
      <c r="AF362" s="103">
        <v>0</v>
      </c>
      <c r="AG362" s="104">
        <v>0</v>
      </c>
      <c r="AH362" s="105">
        <f t="shared" si="46"/>
        <v>0</v>
      </c>
    </row>
    <row r="363" spans="1:34" hidden="1" x14ac:dyDescent="0.15">
      <c r="A363" s="203" t="s">
        <v>64</v>
      </c>
      <c r="B363" s="207" t="s">
        <v>65</v>
      </c>
      <c r="C363" s="88" t="s">
        <v>5</v>
      </c>
      <c r="D363" s="106" t="s">
        <v>281</v>
      </c>
      <c r="E363" s="106" t="s">
        <v>282</v>
      </c>
      <c r="F363" s="222">
        <v>200000187323</v>
      </c>
      <c r="G363" s="176" t="s">
        <v>69</v>
      </c>
      <c r="H363" s="205">
        <v>9.8962752409279346</v>
      </c>
      <c r="I363" s="70">
        <f t="shared" si="47"/>
        <v>1</v>
      </c>
      <c r="J363" s="70">
        <f>ROUNDUP(H363/$K$1,0)*1.25</f>
        <v>5</v>
      </c>
      <c r="K363" s="91">
        <v>42004</v>
      </c>
      <c r="L363" s="92">
        <v>5490.48</v>
      </c>
      <c r="M363" s="93">
        <v>1</v>
      </c>
      <c r="N363" s="92">
        <f>(L363/M363)*0.8*12</f>
        <v>52708.608</v>
      </c>
      <c r="O363" s="106" t="s">
        <v>128</v>
      </c>
      <c r="P363" s="106"/>
      <c r="Q363" s="206">
        <v>42825</v>
      </c>
      <c r="R363" s="207" t="s">
        <v>4</v>
      </c>
      <c r="S363" s="207">
        <v>120</v>
      </c>
      <c r="T363" s="207">
        <v>1</v>
      </c>
      <c r="U363" s="207">
        <v>6</v>
      </c>
      <c r="V363" s="79">
        <f t="shared" si="48"/>
        <v>4392.384</v>
      </c>
      <c r="W363" s="209">
        <f t="shared" si="42"/>
        <v>42021</v>
      </c>
      <c r="X363" s="133">
        <v>4</v>
      </c>
      <c r="Y363" s="210">
        <f t="shared" si="43"/>
        <v>42042</v>
      </c>
      <c r="Z363" s="100">
        <f t="shared" si="49"/>
        <v>42042</v>
      </c>
      <c r="AA363" s="82">
        <f t="shared" si="44"/>
        <v>42072</v>
      </c>
      <c r="AB363" s="101">
        <f t="shared" si="45"/>
        <v>3</v>
      </c>
      <c r="AC363" s="102">
        <f t="shared" si="41"/>
        <v>13177.152</v>
      </c>
      <c r="AD363" s="103">
        <v>0</v>
      </c>
      <c r="AE363" s="103">
        <v>0</v>
      </c>
      <c r="AF363" s="103">
        <v>0</v>
      </c>
      <c r="AG363" s="104">
        <v>0</v>
      </c>
      <c r="AH363" s="105">
        <f t="shared" si="46"/>
        <v>13177.152</v>
      </c>
    </row>
    <row r="364" spans="1:34" hidden="1" x14ac:dyDescent="0.15">
      <c r="A364" s="203" t="s">
        <v>64</v>
      </c>
      <c r="B364" s="207" t="s">
        <v>65</v>
      </c>
      <c r="C364" s="88" t="s">
        <v>5</v>
      </c>
      <c r="D364" s="106" t="s">
        <v>281</v>
      </c>
      <c r="E364" s="106" t="s">
        <v>283</v>
      </c>
      <c r="F364" s="222">
        <v>200000187311</v>
      </c>
      <c r="G364" s="176" t="s">
        <v>69</v>
      </c>
      <c r="H364" s="205">
        <v>9.9009460732340813</v>
      </c>
      <c r="I364" s="70">
        <f t="shared" si="47"/>
        <v>1</v>
      </c>
      <c r="J364" s="88"/>
      <c r="K364" s="91">
        <v>42004</v>
      </c>
      <c r="L364" s="92"/>
      <c r="M364" s="93"/>
      <c r="N364" s="92"/>
      <c r="O364" s="106" t="s">
        <v>128</v>
      </c>
      <c r="P364" s="106"/>
      <c r="Q364" s="206">
        <v>42825</v>
      </c>
      <c r="R364" s="207" t="s">
        <v>4</v>
      </c>
      <c r="S364" s="207">
        <v>120</v>
      </c>
      <c r="T364" s="207">
        <v>2</v>
      </c>
      <c r="U364" s="207">
        <v>6</v>
      </c>
      <c r="V364" s="79">
        <f t="shared" si="48"/>
        <v>0</v>
      </c>
      <c r="W364" s="209">
        <f t="shared" si="42"/>
        <v>42021</v>
      </c>
      <c r="X364" s="133">
        <f>X363</f>
        <v>4</v>
      </c>
      <c r="Y364" s="210">
        <f t="shared" si="43"/>
        <v>42042</v>
      </c>
      <c r="Z364" s="100">
        <f t="shared" si="49"/>
        <v>42042</v>
      </c>
      <c r="AA364" s="82">
        <f t="shared" si="44"/>
        <v>42072</v>
      </c>
      <c r="AB364" s="101">
        <f t="shared" si="45"/>
        <v>3</v>
      </c>
      <c r="AC364" s="102">
        <f t="shared" si="41"/>
        <v>0</v>
      </c>
      <c r="AD364" s="103">
        <v>0</v>
      </c>
      <c r="AE364" s="103">
        <v>0</v>
      </c>
      <c r="AF364" s="103">
        <v>0</v>
      </c>
      <c r="AG364" s="104">
        <v>0</v>
      </c>
      <c r="AH364" s="105">
        <f t="shared" si="46"/>
        <v>0</v>
      </c>
    </row>
    <row r="365" spans="1:34" hidden="1" x14ac:dyDescent="0.15">
      <c r="A365" s="203" t="s">
        <v>64</v>
      </c>
      <c r="B365" s="207" t="s">
        <v>65</v>
      </c>
      <c r="C365" s="106" t="s">
        <v>5</v>
      </c>
      <c r="D365" s="188" t="s">
        <v>325</v>
      </c>
      <c r="E365" s="223" t="s">
        <v>329</v>
      </c>
      <c r="F365" s="168">
        <v>200000067145</v>
      </c>
      <c r="G365" s="224" t="s">
        <v>69</v>
      </c>
      <c r="H365" s="205">
        <v>5.3490978181362152</v>
      </c>
      <c r="I365" s="70">
        <f t="shared" si="47"/>
        <v>1</v>
      </c>
      <c r="J365" s="70">
        <f>ROUNDUP(H365/$K$1,0)*1.25</f>
        <v>2.5</v>
      </c>
      <c r="K365" s="73">
        <v>42004</v>
      </c>
      <c r="L365" s="74">
        <v>4578.5</v>
      </c>
      <c r="M365" s="75">
        <v>1</v>
      </c>
      <c r="N365" s="92">
        <f>(L365/M365)*0.8*12</f>
        <v>43953.600000000006</v>
      </c>
      <c r="O365" s="106" t="s">
        <v>327</v>
      </c>
      <c r="P365" s="106"/>
      <c r="Q365" s="206">
        <v>42825</v>
      </c>
      <c r="R365" s="207" t="s">
        <v>4</v>
      </c>
      <c r="S365" s="207">
        <v>121</v>
      </c>
      <c r="T365" s="207">
        <v>1</v>
      </c>
      <c r="U365" s="207">
        <v>7</v>
      </c>
      <c r="V365" s="79">
        <f t="shared" si="48"/>
        <v>3662.8000000000006</v>
      </c>
      <c r="W365" s="209">
        <f t="shared" si="42"/>
        <v>42021</v>
      </c>
      <c r="X365" s="133">
        <v>5</v>
      </c>
      <c r="Y365" s="210">
        <f t="shared" si="43"/>
        <v>42049</v>
      </c>
      <c r="Z365" s="100">
        <f t="shared" si="49"/>
        <v>42049</v>
      </c>
      <c r="AA365" s="82">
        <f t="shared" si="44"/>
        <v>42079</v>
      </c>
      <c r="AB365" s="101">
        <f t="shared" si="45"/>
        <v>3</v>
      </c>
      <c r="AC365" s="102">
        <f t="shared" si="41"/>
        <v>10988.400000000001</v>
      </c>
      <c r="AD365" s="103">
        <v>0</v>
      </c>
      <c r="AE365" s="103">
        <v>0</v>
      </c>
      <c r="AF365" s="103">
        <v>0</v>
      </c>
      <c r="AG365" s="104">
        <v>0</v>
      </c>
      <c r="AH365" s="105">
        <f t="shared" si="46"/>
        <v>10988.400000000001</v>
      </c>
    </row>
    <row r="366" spans="1:34" hidden="1" x14ac:dyDescent="0.15">
      <c r="A366" s="203" t="s">
        <v>64</v>
      </c>
      <c r="B366" s="207" t="s">
        <v>65</v>
      </c>
      <c r="C366" s="106" t="s">
        <v>5</v>
      </c>
      <c r="D366" s="188" t="s">
        <v>325</v>
      </c>
      <c r="E366" s="106" t="s">
        <v>330</v>
      </c>
      <c r="F366" s="168">
        <v>200000066880</v>
      </c>
      <c r="G366" s="224" t="s">
        <v>69</v>
      </c>
      <c r="H366" s="205">
        <v>5.3490920811891556</v>
      </c>
      <c r="I366" s="70">
        <f t="shared" si="47"/>
        <v>1</v>
      </c>
      <c r="J366" s="106"/>
      <c r="K366" s="73">
        <v>42004</v>
      </c>
      <c r="L366" s="74"/>
      <c r="M366" s="75"/>
      <c r="N366" s="92"/>
      <c r="O366" s="106" t="s">
        <v>327</v>
      </c>
      <c r="P366" s="106"/>
      <c r="Q366" s="206">
        <v>42825</v>
      </c>
      <c r="R366" s="207" t="s">
        <v>4</v>
      </c>
      <c r="S366" s="207">
        <v>121</v>
      </c>
      <c r="T366" s="207">
        <v>2</v>
      </c>
      <c r="U366" s="207">
        <v>7</v>
      </c>
      <c r="V366" s="79">
        <f t="shared" si="48"/>
        <v>0</v>
      </c>
      <c r="W366" s="209">
        <f t="shared" si="42"/>
        <v>42021</v>
      </c>
      <c r="X366" s="133">
        <f>X365</f>
        <v>5</v>
      </c>
      <c r="Y366" s="210">
        <f t="shared" si="43"/>
        <v>42049</v>
      </c>
      <c r="Z366" s="100">
        <f t="shared" si="49"/>
        <v>42049</v>
      </c>
      <c r="AA366" s="82">
        <f t="shared" si="44"/>
        <v>42079</v>
      </c>
      <c r="AB366" s="101">
        <f t="shared" si="45"/>
        <v>3</v>
      </c>
      <c r="AC366" s="102">
        <f t="shared" si="41"/>
        <v>0</v>
      </c>
      <c r="AD366" s="103">
        <v>0</v>
      </c>
      <c r="AE366" s="103">
        <v>0</v>
      </c>
      <c r="AF366" s="103">
        <v>0</v>
      </c>
      <c r="AG366" s="104">
        <v>0</v>
      </c>
      <c r="AH366" s="105">
        <f t="shared" si="46"/>
        <v>0</v>
      </c>
    </row>
    <row r="367" spans="1:34" hidden="1" x14ac:dyDescent="0.15">
      <c r="A367" s="203" t="s">
        <v>64</v>
      </c>
      <c r="B367" s="207" t="s">
        <v>65</v>
      </c>
      <c r="C367" s="106" t="s">
        <v>5</v>
      </c>
      <c r="D367" s="106" t="s">
        <v>325</v>
      </c>
      <c r="E367" s="106" t="s">
        <v>326</v>
      </c>
      <c r="F367" s="225">
        <v>200000067808</v>
      </c>
      <c r="G367" s="175" t="s">
        <v>69</v>
      </c>
      <c r="H367" s="205">
        <v>5.3490903601050377</v>
      </c>
      <c r="I367" s="70">
        <f t="shared" si="47"/>
        <v>1</v>
      </c>
      <c r="J367" s="70">
        <f>ROUNDUP(H367/$K$1,0)*1.25</f>
        <v>2.5</v>
      </c>
      <c r="K367" s="91">
        <v>42004</v>
      </c>
      <c r="L367" s="92">
        <v>4578.5</v>
      </c>
      <c r="M367" s="93">
        <v>1</v>
      </c>
      <c r="N367" s="92">
        <f>(L367/M367)*0.8*12</f>
        <v>43953.600000000006</v>
      </c>
      <c r="O367" s="106" t="s">
        <v>327</v>
      </c>
      <c r="P367" s="106"/>
      <c r="Q367" s="206">
        <v>42825</v>
      </c>
      <c r="R367" s="207" t="s">
        <v>4</v>
      </c>
      <c r="S367" s="207">
        <v>122</v>
      </c>
      <c r="T367" s="207">
        <v>1</v>
      </c>
      <c r="U367" s="207">
        <v>7</v>
      </c>
      <c r="V367" s="79">
        <f t="shared" si="48"/>
        <v>3662.8000000000006</v>
      </c>
      <c r="W367" s="209">
        <f t="shared" si="42"/>
        <v>42021</v>
      </c>
      <c r="X367" s="133">
        <v>6</v>
      </c>
      <c r="Y367" s="210">
        <f t="shared" si="43"/>
        <v>42056</v>
      </c>
      <c r="Z367" s="100">
        <f t="shared" si="49"/>
        <v>42056</v>
      </c>
      <c r="AA367" s="82">
        <f t="shared" si="44"/>
        <v>42086</v>
      </c>
      <c r="AB367" s="101">
        <f t="shared" si="45"/>
        <v>3</v>
      </c>
      <c r="AC367" s="102">
        <f t="shared" si="41"/>
        <v>10988.400000000001</v>
      </c>
      <c r="AD367" s="103">
        <v>0</v>
      </c>
      <c r="AE367" s="103">
        <v>0</v>
      </c>
      <c r="AF367" s="103">
        <v>0</v>
      </c>
      <c r="AG367" s="104">
        <v>0</v>
      </c>
      <c r="AH367" s="105">
        <f t="shared" si="46"/>
        <v>10988.400000000001</v>
      </c>
    </row>
    <row r="368" spans="1:34" hidden="1" x14ac:dyDescent="0.15">
      <c r="A368" s="203" t="s">
        <v>64</v>
      </c>
      <c r="B368" s="207" t="s">
        <v>65</v>
      </c>
      <c r="C368" s="106" t="s">
        <v>5</v>
      </c>
      <c r="D368" s="106" t="s">
        <v>325</v>
      </c>
      <c r="E368" s="106" t="s">
        <v>328</v>
      </c>
      <c r="F368" s="225">
        <v>200000067810</v>
      </c>
      <c r="G368" s="175" t="s">
        <v>69</v>
      </c>
      <c r="H368" s="205">
        <v>5.3490904085338116</v>
      </c>
      <c r="I368" s="70">
        <f t="shared" si="47"/>
        <v>1</v>
      </c>
      <c r="J368" s="106"/>
      <c r="K368" s="91">
        <v>42004</v>
      </c>
      <c r="L368" s="92"/>
      <c r="M368" s="93"/>
      <c r="N368" s="92"/>
      <c r="O368" s="106" t="s">
        <v>327</v>
      </c>
      <c r="P368" s="106"/>
      <c r="Q368" s="206">
        <v>42825</v>
      </c>
      <c r="R368" s="207" t="s">
        <v>4</v>
      </c>
      <c r="S368" s="207">
        <v>122</v>
      </c>
      <c r="T368" s="207">
        <v>2</v>
      </c>
      <c r="U368" s="207">
        <v>7</v>
      </c>
      <c r="V368" s="79">
        <f t="shared" si="48"/>
        <v>0</v>
      </c>
      <c r="W368" s="209">
        <f t="shared" si="42"/>
        <v>42021</v>
      </c>
      <c r="X368" s="133">
        <f>X367</f>
        <v>6</v>
      </c>
      <c r="Y368" s="210">
        <f t="shared" si="43"/>
        <v>42056</v>
      </c>
      <c r="Z368" s="100">
        <f t="shared" si="49"/>
        <v>42056</v>
      </c>
      <c r="AA368" s="82">
        <f t="shared" si="44"/>
        <v>42086</v>
      </c>
      <c r="AB368" s="101">
        <f t="shared" si="45"/>
        <v>3</v>
      </c>
      <c r="AC368" s="102">
        <f t="shared" si="41"/>
        <v>0</v>
      </c>
      <c r="AD368" s="103">
        <v>0</v>
      </c>
      <c r="AE368" s="103">
        <v>0</v>
      </c>
      <c r="AF368" s="103">
        <v>0</v>
      </c>
      <c r="AG368" s="104">
        <v>0</v>
      </c>
      <c r="AH368" s="105">
        <f t="shared" si="46"/>
        <v>0</v>
      </c>
    </row>
    <row r="369" spans="1:34" hidden="1" x14ac:dyDescent="0.15">
      <c r="A369" s="203" t="s">
        <v>64</v>
      </c>
      <c r="B369" s="207" t="s">
        <v>65</v>
      </c>
      <c r="C369" s="106" t="s">
        <v>5</v>
      </c>
      <c r="D369" s="106" t="s">
        <v>295</v>
      </c>
      <c r="E369" s="106" t="s">
        <v>296</v>
      </c>
      <c r="F369" s="226">
        <v>200000068448</v>
      </c>
      <c r="G369" s="175" t="s">
        <v>297</v>
      </c>
      <c r="H369" s="205">
        <v>29.731043003499508</v>
      </c>
      <c r="I369" s="70">
        <f t="shared" si="47"/>
        <v>3</v>
      </c>
      <c r="J369" s="70">
        <f>ROUNDUP(H369/$K$1,0)*1.25</f>
        <v>12.5</v>
      </c>
      <c r="K369" s="91">
        <v>42004</v>
      </c>
      <c r="L369" s="92">
        <v>11661.9</v>
      </c>
      <c r="M369" s="93">
        <v>1</v>
      </c>
      <c r="N369" s="92">
        <f>(L369/M369)*0.8*12</f>
        <v>111954.24000000001</v>
      </c>
      <c r="O369" s="106" t="s">
        <v>298</v>
      </c>
      <c r="P369" s="106"/>
      <c r="Q369" s="213">
        <v>42825</v>
      </c>
      <c r="R369" s="207" t="s">
        <v>4</v>
      </c>
      <c r="S369" s="207">
        <v>123</v>
      </c>
      <c r="T369" s="207">
        <v>1</v>
      </c>
      <c r="U369" s="207">
        <v>3</v>
      </c>
      <c r="V369" s="79">
        <f t="shared" si="48"/>
        <v>9329.52</v>
      </c>
      <c r="W369" s="209">
        <f t="shared" si="42"/>
        <v>42021</v>
      </c>
      <c r="X369" s="133">
        <v>7</v>
      </c>
      <c r="Y369" s="210">
        <f t="shared" si="43"/>
        <v>42063</v>
      </c>
      <c r="Z369" s="100">
        <f t="shared" si="49"/>
        <v>42077</v>
      </c>
      <c r="AA369" s="82">
        <f t="shared" si="44"/>
        <v>42107</v>
      </c>
      <c r="AB369" s="101">
        <f t="shared" si="45"/>
        <v>4</v>
      </c>
      <c r="AC369" s="102">
        <f t="shared" si="41"/>
        <v>37318.080000000002</v>
      </c>
      <c r="AD369" s="103">
        <v>0</v>
      </c>
      <c r="AE369" s="103">
        <v>0</v>
      </c>
      <c r="AF369" s="103">
        <v>0</v>
      </c>
      <c r="AG369" s="104">
        <v>0</v>
      </c>
      <c r="AH369" s="105">
        <f t="shared" si="46"/>
        <v>37318.080000000002</v>
      </c>
    </row>
    <row r="370" spans="1:34" hidden="1" x14ac:dyDescent="0.15">
      <c r="A370" s="203" t="s">
        <v>64</v>
      </c>
      <c r="B370" s="207" t="s">
        <v>65</v>
      </c>
      <c r="C370" s="106" t="s">
        <v>5</v>
      </c>
      <c r="D370" s="106" t="s">
        <v>295</v>
      </c>
      <c r="E370" s="106" t="s">
        <v>299</v>
      </c>
      <c r="F370" s="226">
        <v>200000067183</v>
      </c>
      <c r="G370" s="175" t="s">
        <v>297</v>
      </c>
      <c r="H370" s="205">
        <v>29.693963713943958</v>
      </c>
      <c r="I370" s="70">
        <f t="shared" si="47"/>
        <v>3</v>
      </c>
      <c r="J370" s="106"/>
      <c r="K370" s="91">
        <v>42004</v>
      </c>
      <c r="L370" s="92"/>
      <c r="M370" s="93"/>
      <c r="N370" s="92"/>
      <c r="O370" s="106" t="s">
        <v>298</v>
      </c>
      <c r="P370" s="106"/>
      <c r="Q370" s="213">
        <v>42825</v>
      </c>
      <c r="R370" s="207" t="s">
        <v>4</v>
      </c>
      <c r="S370" s="207">
        <v>123</v>
      </c>
      <c r="T370" s="207">
        <v>2</v>
      </c>
      <c r="U370" s="207">
        <v>3</v>
      </c>
      <c r="V370" s="79">
        <f t="shared" si="48"/>
        <v>0</v>
      </c>
      <c r="W370" s="209">
        <f t="shared" si="42"/>
        <v>42021</v>
      </c>
      <c r="X370" s="133">
        <f>X369</f>
        <v>7</v>
      </c>
      <c r="Y370" s="210">
        <f t="shared" si="43"/>
        <v>42063</v>
      </c>
      <c r="Z370" s="100">
        <f t="shared" si="49"/>
        <v>42077</v>
      </c>
      <c r="AA370" s="82">
        <f t="shared" si="44"/>
        <v>42107</v>
      </c>
      <c r="AB370" s="101">
        <f t="shared" si="45"/>
        <v>4</v>
      </c>
      <c r="AC370" s="102">
        <f t="shared" si="41"/>
        <v>0</v>
      </c>
      <c r="AD370" s="103">
        <v>0</v>
      </c>
      <c r="AE370" s="103">
        <v>0</v>
      </c>
      <c r="AF370" s="103">
        <v>0</v>
      </c>
      <c r="AG370" s="104">
        <v>0</v>
      </c>
      <c r="AH370" s="105">
        <f t="shared" si="46"/>
        <v>0</v>
      </c>
    </row>
    <row r="371" spans="1:34" hidden="1" x14ac:dyDescent="0.15">
      <c r="A371" s="203" t="s">
        <v>64</v>
      </c>
      <c r="B371" s="207" t="s">
        <v>65</v>
      </c>
      <c r="C371" s="106" t="s">
        <v>5</v>
      </c>
      <c r="D371" s="188" t="s">
        <v>295</v>
      </c>
      <c r="E371" s="106" t="s">
        <v>300</v>
      </c>
      <c r="F371" s="227">
        <v>200000066622</v>
      </c>
      <c r="G371" s="224" t="s">
        <v>297</v>
      </c>
      <c r="H371" s="205">
        <v>29.603062063455582</v>
      </c>
      <c r="I371" s="70">
        <f t="shared" si="47"/>
        <v>3</v>
      </c>
      <c r="J371" s="70">
        <f>ROUNDUP(H371/$K$1,0)*1.25</f>
        <v>12.5</v>
      </c>
      <c r="K371" s="73">
        <v>42004</v>
      </c>
      <c r="L371" s="74">
        <v>11661.9</v>
      </c>
      <c r="M371" s="75">
        <v>1</v>
      </c>
      <c r="N371" s="92">
        <f>(L371/M371)*0.8*12</f>
        <v>111954.24000000001</v>
      </c>
      <c r="O371" s="106" t="s">
        <v>298</v>
      </c>
      <c r="P371" s="188"/>
      <c r="Q371" s="213">
        <v>42825</v>
      </c>
      <c r="R371" s="207" t="s">
        <v>4</v>
      </c>
      <c r="S371" s="207">
        <v>124</v>
      </c>
      <c r="T371" s="207">
        <v>1</v>
      </c>
      <c r="U371" s="207">
        <v>3</v>
      </c>
      <c r="V371" s="79">
        <f t="shared" si="48"/>
        <v>9329.52</v>
      </c>
      <c r="W371" s="209">
        <f t="shared" si="42"/>
        <v>42021</v>
      </c>
      <c r="X371" s="133">
        <v>8</v>
      </c>
      <c r="Y371" s="210">
        <f t="shared" si="43"/>
        <v>42070</v>
      </c>
      <c r="Z371" s="100">
        <f t="shared" si="49"/>
        <v>42084</v>
      </c>
      <c r="AA371" s="82">
        <f t="shared" si="44"/>
        <v>42114</v>
      </c>
      <c r="AB371" s="101">
        <f t="shared" si="45"/>
        <v>4</v>
      </c>
      <c r="AC371" s="102">
        <f t="shared" si="41"/>
        <v>37318.080000000002</v>
      </c>
      <c r="AD371" s="103">
        <v>0</v>
      </c>
      <c r="AE371" s="103">
        <v>0</v>
      </c>
      <c r="AF371" s="103">
        <v>0</v>
      </c>
      <c r="AG371" s="104">
        <v>0</v>
      </c>
      <c r="AH371" s="105">
        <f t="shared" si="46"/>
        <v>37318.080000000002</v>
      </c>
    </row>
    <row r="372" spans="1:34" hidden="1" x14ac:dyDescent="0.15">
      <c r="A372" s="203" t="s">
        <v>64</v>
      </c>
      <c r="B372" s="207" t="s">
        <v>65</v>
      </c>
      <c r="C372" s="106" t="s">
        <v>5</v>
      </c>
      <c r="D372" s="188" t="s">
        <v>295</v>
      </c>
      <c r="E372" s="106" t="s">
        <v>301</v>
      </c>
      <c r="F372" s="227">
        <v>200000066646</v>
      </c>
      <c r="G372" s="224" t="s">
        <v>297</v>
      </c>
      <c r="H372" s="205">
        <v>29.716777365654707</v>
      </c>
      <c r="I372" s="70">
        <f t="shared" si="47"/>
        <v>3</v>
      </c>
      <c r="J372" s="106"/>
      <c r="K372" s="73">
        <v>42004</v>
      </c>
      <c r="L372" s="74"/>
      <c r="M372" s="75"/>
      <c r="N372" s="92"/>
      <c r="O372" s="106" t="s">
        <v>298</v>
      </c>
      <c r="P372" s="188"/>
      <c r="Q372" s="213">
        <v>42825</v>
      </c>
      <c r="R372" s="207" t="s">
        <v>4</v>
      </c>
      <c r="S372" s="207">
        <v>124</v>
      </c>
      <c r="T372" s="207">
        <v>2</v>
      </c>
      <c r="U372" s="207">
        <v>3</v>
      </c>
      <c r="V372" s="79">
        <f t="shared" si="48"/>
        <v>0</v>
      </c>
      <c r="W372" s="209">
        <f t="shared" si="42"/>
        <v>42021</v>
      </c>
      <c r="X372" s="133">
        <f>X371</f>
        <v>8</v>
      </c>
      <c r="Y372" s="210">
        <f t="shared" si="43"/>
        <v>42070</v>
      </c>
      <c r="Z372" s="100">
        <f t="shared" si="49"/>
        <v>42084</v>
      </c>
      <c r="AA372" s="82">
        <f t="shared" si="44"/>
        <v>42114</v>
      </c>
      <c r="AB372" s="101">
        <f t="shared" si="45"/>
        <v>4</v>
      </c>
      <c r="AC372" s="102">
        <f t="shared" si="41"/>
        <v>0</v>
      </c>
      <c r="AD372" s="103">
        <v>0</v>
      </c>
      <c r="AE372" s="103">
        <v>0</v>
      </c>
      <c r="AF372" s="103">
        <v>0</v>
      </c>
      <c r="AG372" s="104">
        <v>0</v>
      </c>
      <c r="AH372" s="105">
        <f t="shared" si="46"/>
        <v>0</v>
      </c>
    </row>
    <row r="373" spans="1:34" hidden="1" x14ac:dyDescent="0.15">
      <c r="A373" s="203" t="s">
        <v>64</v>
      </c>
      <c r="B373" s="207" t="s">
        <v>65</v>
      </c>
      <c r="C373" s="106" t="s">
        <v>5</v>
      </c>
      <c r="D373" s="133" t="s">
        <v>450</v>
      </c>
      <c r="E373" s="133" t="s">
        <v>451</v>
      </c>
      <c r="F373" s="228">
        <v>20004838</v>
      </c>
      <c r="G373" s="173" t="s">
        <v>137</v>
      </c>
      <c r="H373" s="205">
        <v>3.3405037373304367</v>
      </c>
      <c r="I373" s="70">
        <f t="shared" si="47"/>
        <v>1</v>
      </c>
      <c r="J373" s="70">
        <f>ROUNDUP(H373/$K$1,0)*1.25</f>
        <v>2.5</v>
      </c>
      <c r="K373" s="229">
        <v>41735</v>
      </c>
      <c r="L373" s="74">
        <v>2532.0500000000002</v>
      </c>
      <c r="M373" s="75">
        <v>1</v>
      </c>
      <c r="N373" s="92">
        <f>(L373/M373)*0.8*12</f>
        <v>24307.680000000004</v>
      </c>
      <c r="O373" s="133" t="s">
        <v>452</v>
      </c>
      <c r="P373" s="133"/>
      <c r="Q373" s="133" t="s">
        <v>453</v>
      </c>
      <c r="R373" s="207" t="s">
        <v>4</v>
      </c>
      <c r="S373" s="207">
        <v>125</v>
      </c>
      <c r="T373" s="207">
        <v>1</v>
      </c>
      <c r="U373" s="207">
        <v>9</v>
      </c>
      <c r="V373" s="79">
        <f t="shared" si="48"/>
        <v>2025.6400000000003</v>
      </c>
      <c r="W373" s="209">
        <f t="shared" si="42"/>
        <v>42021</v>
      </c>
      <c r="X373" s="133">
        <v>5</v>
      </c>
      <c r="Y373" s="210">
        <f t="shared" si="43"/>
        <v>42049</v>
      </c>
      <c r="Z373" s="100">
        <f t="shared" si="49"/>
        <v>42049</v>
      </c>
      <c r="AA373" s="82">
        <f t="shared" si="44"/>
        <v>42079</v>
      </c>
      <c r="AB373" s="101">
        <f t="shared" si="45"/>
        <v>3</v>
      </c>
      <c r="AC373" s="102">
        <f t="shared" si="41"/>
        <v>6076.920000000001</v>
      </c>
      <c r="AD373" s="103">
        <v>0</v>
      </c>
      <c r="AE373" s="103">
        <v>0</v>
      </c>
      <c r="AF373" s="103">
        <v>0</v>
      </c>
      <c r="AG373" s="104">
        <v>0</v>
      </c>
      <c r="AH373" s="105">
        <f t="shared" si="46"/>
        <v>6076.920000000001</v>
      </c>
    </row>
    <row r="374" spans="1:34" hidden="1" x14ac:dyDescent="0.15">
      <c r="A374" s="203" t="s">
        <v>64</v>
      </c>
      <c r="B374" s="207" t="s">
        <v>65</v>
      </c>
      <c r="C374" s="106" t="s">
        <v>5</v>
      </c>
      <c r="D374" s="133" t="s">
        <v>450</v>
      </c>
      <c r="E374" s="133" t="s">
        <v>454</v>
      </c>
      <c r="F374" s="228">
        <v>20004839</v>
      </c>
      <c r="G374" s="173" t="s">
        <v>137</v>
      </c>
      <c r="H374" s="205">
        <v>3.3396150954067707</v>
      </c>
      <c r="I374" s="70">
        <f t="shared" si="47"/>
        <v>1</v>
      </c>
      <c r="J374" s="133"/>
      <c r="K374" s="229">
        <v>41735</v>
      </c>
      <c r="L374" s="133"/>
      <c r="M374" s="137"/>
      <c r="N374" s="133"/>
      <c r="O374" s="133" t="s">
        <v>452</v>
      </c>
      <c r="P374" s="133"/>
      <c r="Q374" s="133" t="s">
        <v>453</v>
      </c>
      <c r="R374" s="207" t="s">
        <v>4</v>
      </c>
      <c r="S374" s="207">
        <v>125</v>
      </c>
      <c r="T374" s="207">
        <v>2</v>
      </c>
      <c r="U374" s="207">
        <v>9</v>
      </c>
      <c r="V374" s="79">
        <f t="shared" si="48"/>
        <v>0</v>
      </c>
      <c r="W374" s="209">
        <f t="shared" si="42"/>
        <v>42021</v>
      </c>
      <c r="X374" s="133">
        <f>X373</f>
        <v>5</v>
      </c>
      <c r="Y374" s="210">
        <f t="shared" si="43"/>
        <v>42049</v>
      </c>
      <c r="Z374" s="100">
        <f t="shared" si="49"/>
        <v>42049</v>
      </c>
      <c r="AA374" s="82">
        <f t="shared" si="44"/>
        <v>42079</v>
      </c>
      <c r="AB374" s="101">
        <f t="shared" si="45"/>
        <v>3</v>
      </c>
      <c r="AC374" s="102">
        <f t="shared" si="41"/>
        <v>0</v>
      </c>
      <c r="AD374" s="103">
        <v>0</v>
      </c>
      <c r="AE374" s="103">
        <v>0</v>
      </c>
      <c r="AF374" s="103">
        <v>0</v>
      </c>
      <c r="AG374" s="104">
        <v>0</v>
      </c>
      <c r="AH374" s="105">
        <f t="shared" si="46"/>
        <v>0</v>
      </c>
    </row>
    <row r="375" spans="1:34" hidden="1" x14ac:dyDescent="0.15">
      <c r="A375" s="203" t="s">
        <v>64</v>
      </c>
      <c r="B375" s="207" t="s">
        <v>65</v>
      </c>
      <c r="C375" s="106" t="s">
        <v>5</v>
      </c>
      <c r="D375" s="133" t="s">
        <v>450</v>
      </c>
      <c r="E375" s="133" t="s">
        <v>455</v>
      </c>
      <c r="F375" s="228">
        <v>20004840</v>
      </c>
      <c r="G375" s="173" t="s">
        <v>137</v>
      </c>
      <c r="H375" s="205">
        <v>3.3325243815779686</v>
      </c>
      <c r="I375" s="70">
        <f t="shared" si="47"/>
        <v>1</v>
      </c>
      <c r="J375" s="70">
        <f>ROUNDUP(H375/$K$1,0)*1.25</f>
        <v>2.5</v>
      </c>
      <c r="K375" s="229">
        <v>41735</v>
      </c>
      <c r="L375" s="74">
        <v>2532.0500000000002</v>
      </c>
      <c r="M375" s="75">
        <v>1</v>
      </c>
      <c r="N375" s="92">
        <f>(L375/M375)*0.8*12</f>
        <v>24307.680000000004</v>
      </c>
      <c r="O375" s="133" t="s">
        <v>452</v>
      </c>
      <c r="P375" s="133"/>
      <c r="Q375" s="133" t="s">
        <v>453</v>
      </c>
      <c r="R375" s="207" t="s">
        <v>4</v>
      </c>
      <c r="S375" s="207">
        <v>126</v>
      </c>
      <c r="T375" s="207">
        <v>1</v>
      </c>
      <c r="U375" s="207">
        <v>9</v>
      </c>
      <c r="V375" s="79">
        <f t="shared" si="48"/>
        <v>2025.6400000000003</v>
      </c>
      <c r="W375" s="209">
        <f t="shared" si="42"/>
        <v>42021</v>
      </c>
      <c r="X375" s="133">
        <v>6</v>
      </c>
      <c r="Y375" s="210">
        <f t="shared" si="43"/>
        <v>42056</v>
      </c>
      <c r="Z375" s="100">
        <f t="shared" si="49"/>
        <v>42056</v>
      </c>
      <c r="AA375" s="82">
        <f t="shared" si="44"/>
        <v>42086</v>
      </c>
      <c r="AB375" s="101">
        <f t="shared" si="45"/>
        <v>3</v>
      </c>
      <c r="AC375" s="102">
        <f t="shared" si="41"/>
        <v>6076.920000000001</v>
      </c>
      <c r="AD375" s="103">
        <v>0</v>
      </c>
      <c r="AE375" s="103">
        <v>0</v>
      </c>
      <c r="AF375" s="103">
        <v>0</v>
      </c>
      <c r="AG375" s="104">
        <v>0</v>
      </c>
      <c r="AH375" s="105">
        <f t="shared" si="46"/>
        <v>6076.920000000001</v>
      </c>
    </row>
    <row r="376" spans="1:34" hidden="1" x14ac:dyDescent="0.15">
      <c r="A376" s="203" t="s">
        <v>64</v>
      </c>
      <c r="B376" s="207" t="s">
        <v>65</v>
      </c>
      <c r="C376" s="106" t="s">
        <v>5</v>
      </c>
      <c r="D376" s="133" t="s">
        <v>450</v>
      </c>
      <c r="E376" s="133" t="s">
        <v>456</v>
      </c>
      <c r="F376" s="228">
        <v>20004841</v>
      </c>
      <c r="G376" s="173" t="s">
        <v>137</v>
      </c>
      <c r="H376" s="205">
        <v>3.3326233103871346</v>
      </c>
      <c r="I376" s="70">
        <f t="shared" si="47"/>
        <v>1</v>
      </c>
      <c r="J376" s="133"/>
      <c r="K376" s="229">
        <v>41735</v>
      </c>
      <c r="L376" s="133"/>
      <c r="M376" s="137"/>
      <c r="N376" s="133"/>
      <c r="O376" s="133" t="s">
        <v>452</v>
      </c>
      <c r="P376" s="133"/>
      <c r="Q376" s="133" t="s">
        <v>453</v>
      </c>
      <c r="R376" s="207" t="s">
        <v>4</v>
      </c>
      <c r="S376" s="207">
        <v>126</v>
      </c>
      <c r="T376" s="207">
        <v>2</v>
      </c>
      <c r="U376" s="207">
        <v>9</v>
      </c>
      <c r="V376" s="79">
        <f t="shared" si="48"/>
        <v>0</v>
      </c>
      <c r="W376" s="209">
        <f t="shared" si="42"/>
        <v>42021</v>
      </c>
      <c r="X376" s="133">
        <f>X375</f>
        <v>6</v>
      </c>
      <c r="Y376" s="210">
        <f t="shared" si="43"/>
        <v>42056</v>
      </c>
      <c r="Z376" s="100">
        <f t="shared" si="49"/>
        <v>42056</v>
      </c>
      <c r="AA376" s="82">
        <f t="shared" si="44"/>
        <v>42086</v>
      </c>
      <c r="AB376" s="101">
        <f t="shared" si="45"/>
        <v>3</v>
      </c>
      <c r="AC376" s="102">
        <f t="shared" si="41"/>
        <v>0</v>
      </c>
      <c r="AD376" s="103">
        <v>0</v>
      </c>
      <c r="AE376" s="103">
        <v>0</v>
      </c>
      <c r="AF376" s="103">
        <v>0</v>
      </c>
      <c r="AG376" s="104">
        <v>0</v>
      </c>
      <c r="AH376" s="105">
        <f t="shared" si="46"/>
        <v>0</v>
      </c>
    </row>
    <row r="377" spans="1:34" hidden="1" x14ac:dyDescent="0.15">
      <c r="A377" s="207" t="s">
        <v>65</v>
      </c>
      <c r="B377" s="207" t="s">
        <v>64</v>
      </c>
      <c r="C377" s="88" t="s">
        <v>5</v>
      </c>
      <c r="D377" s="182" t="s">
        <v>286</v>
      </c>
      <c r="E377" s="182" t="s">
        <v>287</v>
      </c>
      <c r="F377" s="230">
        <v>200000250508</v>
      </c>
      <c r="G377" s="231" t="s">
        <v>69</v>
      </c>
      <c r="H377" s="205">
        <v>3.40186882391572</v>
      </c>
      <c r="I377" s="70"/>
      <c r="J377" s="70"/>
      <c r="K377" s="73">
        <v>42034</v>
      </c>
      <c r="L377" s="74">
        <v>3221.26</v>
      </c>
      <c r="M377" s="75">
        <v>1</v>
      </c>
      <c r="N377" s="92">
        <f>(L377/M377)*0.8*12</f>
        <v>30924.096000000005</v>
      </c>
      <c r="O377" s="88" t="s">
        <v>288</v>
      </c>
      <c r="P377" s="88"/>
      <c r="Q377" s="206">
        <v>42825</v>
      </c>
      <c r="R377" s="207" t="s">
        <v>4</v>
      </c>
      <c r="S377" s="207"/>
      <c r="T377" s="207"/>
      <c r="U377" s="207"/>
      <c r="V377" s="79">
        <f t="shared" si="48"/>
        <v>2577.0080000000003</v>
      </c>
      <c r="W377" s="209"/>
      <c r="X377" s="133"/>
      <c r="Y377" s="210"/>
      <c r="Z377" s="232"/>
      <c r="AA377" s="133"/>
      <c r="AB377" s="137"/>
      <c r="AC377" s="133"/>
      <c r="AD377" s="133"/>
      <c r="AE377" s="133"/>
      <c r="AF377" s="133"/>
      <c r="AG377" s="133"/>
      <c r="AH377" s="133"/>
    </row>
    <row r="378" spans="1:34" hidden="1" x14ac:dyDescent="0.15">
      <c r="A378" s="207" t="s">
        <v>65</v>
      </c>
      <c r="B378" s="207" t="s">
        <v>64</v>
      </c>
      <c r="C378" s="88" t="s">
        <v>5</v>
      </c>
      <c r="D378" s="182" t="s">
        <v>286</v>
      </c>
      <c r="E378" s="182" t="s">
        <v>289</v>
      </c>
      <c r="F378" s="230">
        <v>200000250493</v>
      </c>
      <c r="G378" s="231" t="s">
        <v>69</v>
      </c>
      <c r="H378" s="205">
        <v>1.6682484857738018</v>
      </c>
      <c r="I378" s="88"/>
      <c r="J378" s="88"/>
      <c r="K378" s="73">
        <v>42034</v>
      </c>
      <c r="L378" s="74"/>
      <c r="M378" s="75"/>
      <c r="N378" s="92"/>
      <c r="O378" s="88" t="s">
        <v>288</v>
      </c>
      <c r="P378" s="88"/>
      <c r="Q378" s="206">
        <v>42825</v>
      </c>
      <c r="R378" s="207" t="s">
        <v>4</v>
      </c>
      <c r="S378" s="207"/>
      <c r="T378" s="207"/>
      <c r="U378" s="207"/>
      <c r="V378" s="79">
        <f t="shared" si="48"/>
        <v>0</v>
      </c>
      <c r="W378" s="209"/>
      <c r="X378" s="133"/>
      <c r="Y378" s="210"/>
      <c r="Z378" s="232"/>
      <c r="AA378" s="133"/>
      <c r="AB378" s="137"/>
      <c r="AC378" s="133"/>
      <c r="AD378" s="133"/>
      <c r="AE378" s="133"/>
      <c r="AF378" s="133"/>
      <c r="AG378" s="133"/>
      <c r="AH378" s="133"/>
    </row>
    <row r="379" spans="1:34" hidden="1" x14ac:dyDescent="0.15">
      <c r="A379" s="207" t="s">
        <v>65</v>
      </c>
      <c r="B379" s="207" t="s">
        <v>64</v>
      </c>
      <c r="C379" s="88" t="s">
        <v>5</v>
      </c>
      <c r="D379" s="182" t="s">
        <v>286</v>
      </c>
      <c r="E379" s="182" t="s">
        <v>290</v>
      </c>
      <c r="F379" s="230">
        <v>200000245395</v>
      </c>
      <c r="G379" s="231" t="s">
        <v>69</v>
      </c>
      <c r="H379" s="205">
        <v>2.6424401216208935</v>
      </c>
      <c r="I379" s="70"/>
      <c r="J379" s="70"/>
      <c r="K379" s="73">
        <v>42034</v>
      </c>
      <c r="L379" s="74">
        <v>3221.26</v>
      </c>
      <c r="M379" s="75">
        <v>1</v>
      </c>
      <c r="N379" s="92">
        <f>(L379/M379)*0.8*12</f>
        <v>30924.096000000005</v>
      </c>
      <c r="O379" s="88" t="s">
        <v>288</v>
      </c>
      <c r="P379" s="88"/>
      <c r="Q379" s="206">
        <v>42825</v>
      </c>
      <c r="R379" s="207" t="s">
        <v>4</v>
      </c>
      <c r="S379" s="207"/>
      <c r="T379" s="207"/>
      <c r="U379" s="207"/>
      <c r="V379" s="79">
        <f t="shared" si="48"/>
        <v>2577.0080000000003</v>
      </c>
      <c r="W379" s="209"/>
      <c r="X379" s="133"/>
      <c r="Y379" s="210"/>
      <c r="Z379" s="232"/>
      <c r="AA379" s="133"/>
      <c r="AB379" s="137"/>
      <c r="AC379" s="133"/>
      <c r="AD379" s="133"/>
      <c r="AE379" s="133"/>
      <c r="AF379" s="133"/>
      <c r="AG379" s="133"/>
      <c r="AH379" s="133"/>
    </row>
    <row r="380" spans="1:34" hidden="1" x14ac:dyDescent="0.15">
      <c r="A380" s="207" t="s">
        <v>65</v>
      </c>
      <c r="B380" s="207" t="s">
        <v>64</v>
      </c>
      <c r="C380" s="88" t="s">
        <v>5</v>
      </c>
      <c r="D380" s="182" t="s">
        <v>286</v>
      </c>
      <c r="E380" s="182" t="s">
        <v>291</v>
      </c>
      <c r="F380" s="230">
        <v>200000245266</v>
      </c>
      <c r="G380" s="231" t="s">
        <v>69</v>
      </c>
      <c r="H380" s="205">
        <v>1.7417182587087154</v>
      </c>
      <c r="I380" s="88"/>
      <c r="J380" s="88"/>
      <c r="K380" s="73">
        <v>42034</v>
      </c>
      <c r="L380" s="74"/>
      <c r="M380" s="75"/>
      <c r="N380" s="92"/>
      <c r="O380" s="88" t="s">
        <v>288</v>
      </c>
      <c r="P380" s="88"/>
      <c r="Q380" s="206">
        <v>42825</v>
      </c>
      <c r="R380" s="207" t="s">
        <v>4</v>
      </c>
      <c r="S380" s="207"/>
      <c r="T380" s="207"/>
      <c r="U380" s="207"/>
      <c r="V380" s="79">
        <f t="shared" si="48"/>
        <v>0</v>
      </c>
      <c r="W380" s="209"/>
      <c r="X380" s="133"/>
      <c r="Y380" s="210"/>
      <c r="Z380" s="232"/>
      <c r="AA380" s="133"/>
      <c r="AB380" s="137"/>
      <c r="AC380" s="133"/>
      <c r="AD380" s="133"/>
      <c r="AE380" s="133"/>
      <c r="AF380" s="133"/>
      <c r="AG380" s="133"/>
      <c r="AH380" s="133"/>
    </row>
  </sheetData>
  <autoFilter ref="A3:AH380">
    <filterColumn colId="17">
      <filters>
        <filter val="TR2013"/>
      </filters>
    </filterColumn>
  </autoFilter>
  <mergeCells count="6">
    <mergeCell ref="AC2:AG2"/>
    <mergeCell ref="A1:B1"/>
    <mergeCell ref="G1:H1"/>
    <mergeCell ref="N1:O1"/>
    <mergeCell ref="S1:T1"/>
    <mergeCell ref="W2:AA2"/>
  </mergeCells>
  <conditionalFormatting sqref="J4:J324 J326 J328 J330 J332 J334 J336 J338 J340 J342 J344 J346 J348 J350 J352 J354 J356 J358 J360 J362 J364 J366 J368 J370 J372 J374 J376 J378 J380:J399">
    <cfRule type="expression" dxfId="57" priority="29">
      <formula>IF(J4&gt;$P$1,TRUE,FALSE)</formula>
    </cfRule>
  </conditionalFormatting>
  <conditionalFormatting sqref="J325">
    <cfRule type="expression" dxfId="56" priority="28">
      <formula>IF(J325&gt;$P$1,TRUE,FALSE)</formula>
    </cfRule>
  </conditionalFormatting>
  <conditionalFormatting sqref="J327">
    <cfRule type="expression" dxfId="55" priority="27">
      <formula>IF(J327&gt;$P$1,TRUE,FALSE)</formula>
    </cfRule>
  </conditionalFormatting>
  <conditionalFormatting sqref="J329">
    <cfRule type="expression" dxfId="54" priority="26">
      <formula>IF(J329&gt;$P$1,TRUE,FALSE)</formula>
    </cfRule>
  </conditionalFormatting>
  <conditionalFormatting sqref="J331">
    <cfRule type="expression" dxfId="53" priority="25">
      <formula>IF(J331&gt;$P$1,TRUE,FALSE)</formula>
    </cfRule>
  </conditionalFormatting>
  <conditionalFormatting sqref="J333">
    <cfRule type="expression" dxfId="52" priority="24">
      <formula>IF(J333&gt;$P$1,TRUE,FALSE)</formula>
    </cfRule>
  </conditionalFormatting>
  <conditionalFormatting sqref="J335">
    <cfRule type="expression" dxfId="51" priority="23">
      <formula>IF(J335&gt;$P$1,TRUE,FALSE)</formula>
    </cfRule>
  </conditionalFormatting>
  <conditionalFormatting sqref="J337">
    <cfRule type="expression" dxfId="50" priority="22">
      <formula>IF(J337&gt;$P$1,TRUE,FALSE)</formula>
    </cfRule>
  </conditionalFormatting>
  <conditionalFormatting sqref="J339">
    <cfRule type="expression" dxfId="49" priority="21">
      <formula>IF(J339&gt;$P$1,TRUE,FALSE)</formula>
    </cfRule>
  </conditionalFormatting>
  <conditionalFormatting sqref="J341">
    <cfRule type="expression" dxfId="48" priority="20">
      <formula>IF(J341&gt;$P$1,TRUE,FALSE)</formula>
    </cfRule>
  </conditionalFormatting>
  <conditionalFormatting sqref="J343">
    <cfRule type="expression" dxfId="47" priority="19">
      <formula>IF(J343&gt;$P$1,TRUE,FALSE)</formula>
    </cfRule>
  </conditionalFormatting>
  <conditionalFormatting sqref="J345">
    <cfRule type="expression" dxfId="46" priority="18">
      <formula>IF(J345&gt;$P$1,TRUE,FALSE)</formula>
    </cfRule>
  </conditionalFormatting>
  <conditionalFormatting sqref="J347">
    <cfRule type="expression" dxfId="45" priority="17">
      <formula>IF(J347&gt;$P$1,TRUE,FALSE)</formula>
    </cfRule>
  </conditionalFormatting>
  <conditionalFormatting sqref="J349">
    <cfRule type="expression" dxfId="44" priority="16">
      <formula>IF(J349&gt;$P$1,TRUE,FALSE)</formula>
    </cfRule>
  </conditionalFormatting>
  <conditionalFormatting sqref="J351">
    <cfRule type="expression" dxfId="43" priority="15">
      <formula>IF(J351&gt;$P$1,TRUE,FALSE)</formula>
    </cfRule>
  </conditionalFormatting>
  <conditionalFormatting sqref="J353">
    <cfRule type="expression" dxfId="42" priority="14">
      <formula>IF(J353&gt;$P$1,TRUE,FALSE)</formula>
    </cfRule>
  </conditionalFormatting>
  <conditionalFormatting sqref="J355">
    <cfRule type="expression" dxfId="41" priority="13">
      <formula>IF(J355&gt;$P$1,TRUE,FALSE)</formula>
    </cfRule>
  </conditionalFormatting>
  <conditionalFormatting sqref="J357">
    <cfRule type="expression" dxfId="40" priority="12">
      <formula>IF(J357&gt;$P$1,TRUE,FALSE)</formula>
    </cfRule>
  </conditionalFormatting>
  <conditionalFormatting sqref="J359">
    <cfRule type="expression" dxfId="39" priority="11">
      <formula>IF(J359&gt;$P$1,TRUE,FALSE)</formula>
    </cfRule>
  </conditionalFormatting>
  <conditionalFormatting sqref="J361">
    <cfRule type="expression" dxfId="38" priority="10">
      <formula>IF(J361&gt;$P$1,TRUE,FALSE)</formula>
    </cfRule>
  </conditionalFormatting>
  <conditionalFormatting sqref="J363">
    <cfRule type="expression" dxfId="37" priority="9">
      <formula>IF(J363&gt;$P$1,TRUE,FALSE)</formula>
    </cfRule>
  </conditionalFormatting>
  <conditionalFormatting sqref="J365">
    <cfRule type="expression" dxfId="36" priority="8">
      <formula>IF(J365&gt;$P$1,TRUE,FALSE)</formula>
    </cfRule>
  </conditionalFormatting>
  <conditionalFormatting sqref="J367">
    <cfRule type="expression" dxfId="35" priority="7">
      <formula>IF(J367&gt;$P$1,TRUE,FALSE)</formula>
    </cfRule>
  </conditionalFormatting>
  <conditionalFormatting sqref="J369">
    <cfRule type="expression" dxfId="34" priority="6">
      <formula>IF(J369&gt;$P$1,TRUE,FALSE)</formula>
    </cfRule>
  </conditionalFormatting>
  <conditionalFormatting sqref="J371">
    <cfRule type="expression" dxfId="33" priority="5">
      <formula>IF(J371&gt;$P$1,TRUE,FALSE)</formula>
    </cfRule>
  </conditionalFormatting>
  <conditionalFormatting sqref="J373">
    <cfRule type="expression" dxfId="32" priority="4">
      <formula>IF(J373&gt;$P$1,TRUE,FALSE)</formula>
    </cfRule>
  </conditionalFormatting>
  <conditionalFormatting sqref="J375">
    <cfRule type="expression" dxfId="31" priority="3">
      <formula>IF(J375&gt;$P$1,TRUE,FALSE)</formula>
    </cfRule>
  </conditionalFormatting>
  <conditionalFormatting sqref="J377">
    <cfRule type="expression" dxfId="30" priority="2">
      <formula>IF(J377&gt;$P$1,TRUE,FALSE)</formula>
    </cfRule>
  </conditionalFormatting>
  <conditionalFormatting sqref="J379">
    <cfRule type="expression" dxfId="29" priority="1">
      <formula>IF(J379&gt;$P$1,TRUE,FALSE)</formula>
    </cfRule>
  </conditionalFormatting>
  <dataValidations count="1">
    <dataValidation type="custom" allowBlank="1" showInputMessage="1" showErrorMessage="1" errorTitle="Date Must Be a Saturday" error="Please enter a Saturday Date" promptTitle="Please Enter a Date" prompt="Must be a Saturday" sqref="E1:E2">
      <formula1>IF(WEEKDAY(E1)=7,TRUE,FALSE)</formula1>
    </dataValidation>
  </dataValidations>
  <pageMargins left="0.7" right="0.7" top="0.75" bottom="0.75" header="0.3" footer="0.3"/>
  <pageSetup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H380"/>
  <sheetViews>
    <sheetView workbookViewId="0">
      <selection activeCell="H335" sqref="H335"/>
    </sheetView>
  </sheetViews>
  <sheetFormatPr defaultColWidth="8.85546875" defaultRowHeight="15" x14ac:dyDescent="0.25"/>
  <cols>
    <col min="1" max="1" width="8.7109375" style="54" bestFit="1" customWidth="1"/>
    <col min="2" max="2" width="11.85546875" style="46" customWidth="1"/>
    <col min="3" max="3" width="9.140625" style="46" bestFit="1" customWidth="1"/>
    <col min="4" max="4" width="12.7109375" style="46" bestFit="1" customWidth="1"/>
    <col min="5" max="5" width="16.5703125" style="46" customWidth="1"/>
    <col min="6" max="6" width="11.42578125" style="46" bestFit="1" customWidth="1"/>
    <col min="7" max="7" width="8" style="46" customWidth="1"/>
    <col min="8" max="8" width="10.5703125" style="46" customWidth="1"/>
    <col min="9" max="9" width="14.7109375" style="46" customWidth="1"/>
    <col min="10" max="10" width="11.42578125" style="46" customWidth="1"/>
    <col min="11" max="11" width="12.28515625" style="46" bestFit="1" customWidth="1"/>
    <col min="12" max="12" width="10" style="46" customWidth="1"/>
    <col min="13" max="13" width="9.28515625" style="46" customWidth="1"/>
    <col min="14" max="14" width="12.42578125" style="46" customWidth="1"/>
    <col min="15" max="15" width="12.42578125" style="46" bestFit="1" customWidth="1"/>
    <col min="16" max="16" width="7.140625" style="46" customWidth="1"/>
    <col min="17" max="17" width="8.85546875" style="46" bestFit="1" customWidth="1"/>
    <col min="18" max="18" width="10.42578125" style="46" customWidth="1"/>
    <col min="19" max="19" width="9.7109375" style="233" customWidth="1"/>
    <col min="20" max="20" width="13.5703125" style="233" bestFit="1" customWidth="1"/>
    <col min="21" max="21" width="7.5703125" style="233" bestFit="1" customWidth="1"/>
    <col min="22" max="22" width="12.5703125" style="46" bestFit="1" customWidth="1"/>
    <col min="23" max="24" width="13.28515625" style="46" customWidth="1"/>
    <col min="25" max="25" width="19.85546875" style="46" customWidth="1"/>
    <col min="26" max="27" width="13.28515625" style="46" customWidth="1"/>
    <col min="28" max="28" width="13.5703125" style="233" customWidth="1"/>
    <col min="29" max="33" width="14.28515625" style="46" customWidth="1"/>
    <col min="34" max="34" width="11.7109375" style="46" customWidth="1"/>
    <col min="35" max="16384" width="8.85546875" style="46"/>
  </cols>
  <sheetData>
    <row r="1" spans="1:34" ht="16.5" thickTop="1" thickBot="1" x14ac:dyDescent="0.3">
      <c r="A1" s="237" t="s">
        <v>21</v>
      </c>
      <c r="B1" s="238"/>
      <c r="C1" s="43">
        <v>42005</v>
      </c>
      <c r="D1" s="44" t="s">
        <v>22</v>
      </c>
      <c r="E1" s="45">
        <v>42021</v>
      </c>
      <c r="G1" s="239" t="s">
        <v>23</v>
      </c>
      <c r="H1" s="240"/>
      <c r="I1" s="47">
        <v>1</v>
      </c>
      <c r="J1" s="48" t="s">
        <v>24</v>
      </c>
      <c r="K1" s="48">
        <v>3.2</v>
      </c>
      <c r="L1" s="49" t="s">
        <v>25</v>
      </c>
      <c r="N1" s="241" t="s">
        <v>26</v>
      </c>
      <c r="O1" s="242"/>
      <c r="P1" s="50">
        <v>12</v>
      </c>
      <c r="Q1" s="51" t="s">
        <v>25</v>
      </c>
      <c r="S1" s="243" t="s">
        <v>27</v>
      </c>
      <c r="T1" s="244"/>
      <c r="U1" s="52">
        <v>14</v>
      </c>
      <c r="V1" s="53" t="s">
        <v>28</v>
      </c>
      <c r="AB1" s="46"/>
    </row>
    <row r="2" spans="1:34" ht="16.5" thickTop="1" thickBot="1" x14ac:dyDescent="0.3">
      <c r="S2" s="46"/>
      <c r="T2" s="46"/>
      <c r="U2" s="46"/>
      <c r="W2" s="245" t="s">
        <v>29</v>
      </c>
      <c r="X2" s="246"/>
      <c r="Y2" s="246"/>
      <c r="Z2" s="246"/>
      <c r="AA2" s="247"/>
      <c r="AB2" s="55"/>
      <c r="AC2" s="234" t="s">
        <v>30</v>
      </c>
      <c r="AD2" s="235"/>
      <c r="AE2" s="235"/>
      <c r="AF2" s="235"/>
      <c r="AG2" s="236"/>
    </row>
    <row r="3" spans="1:34" ht="53.25" customHeight="1" thickBot="1" x14ac:dyDescent="0.3">
      <c r="A3" s="56" t="s">
        <v>31</v>
      </c>
      <c r="B3" s="57" t="s">
        <v>6</v>
      </c>
      <c r="C3" s="57" t="s">
        <v>32</v>
      </c>
      <c r="D3" s="57" t="s">
        <v>33</v>
      </c>
      <c r="E3" s="57" t="s">
        <v>34</v>
      </c>
      <c r="F3" s="58" t="s">
        <v>35</v>
      </c>
      <c r="G3" s="57" t="s">
        <v>36</v>
      </c>
      <c r="H3" s="59" t="s">
        <v>37</v>
      </c>
      <c r="I3" s="59" t="s">
        <v>38</v>
      </c>
      <c r="J3" s="59" t="s">
        <v>39</v>
      </c>
      <c r="K3" s="57" t="s">
        <v>40</v>
      </c>
      <c r="L3" s="57" t="s">
        <v>41</v>
      </c>
      <c r="M3" s="57" t="s">
        <v>42</v>
      </c>
      <c r="N3" s="59" t="s">
        <v>43</v>
      </c>
      <c r="O3" s="57" t="s">
        <v>44</v>
      </c>
      <c r="P3" s="57" t="s">
        <v>45</v>
      </c>
      <c r="Q3" s="57" t="s">
        <v>46</v>
      </c>
      <c r="R3" s="57" t="s">
        <v>47</v>
      </c>
      <c r="S3" s="60" t="s">
        <v>48</v>
      </c>
      <c r="T3" s="60" t="s">
        <v>49</v>
      </c>
      <c r="U3" s="60" t="s">
        <v>50</v>
      </c>
      <c r="V3" s="61" t="s">
        <v>51</v>
      </c>
      <c r="W3" s="62" t="s">
        <v>52</v>
      </c>
      <c r="X3" s="63" t="s">
        <v>53</v>
      </c>
      <c r="Y3" s="64" t="s">
        <v>54</v>
      </c>
      <c r="Z3" s="64" t="s">
        <v>55</v>
      </c>
      <c r="AA3" s="64" t="s">
        <v>56</v>
      </c>
      <c r="AB3" s="65" t="s">
        <v>57</v>
      </c>
      <c r="AC3" s="66" t="s">
        <v>58</v>
      </c>
      <c r="AD3" s="67" t="s">
        <v>59</v>
      </c>
      <c r="AE3" s="67" t="s">
        <v>60</v>
      </c>
      <c r="AF3" s="67" t="s">
        <v>61</v>
      </c>
      <c r="AG3" s="68" t="s">
        <v>62</v>
      </c>
      <c r="AH3" s="69" t="s">
        <v>63</v>
      </c>
    </row>
    <row r="4" spans="1:34" hidden="1" x14ac:dyDescent="0.25">
      <c r="A4" s="70" t="s">
        <v>64</v>
      </c>
      <c r="B4" s="70" t="s">
        <v>65</v>
      </c>
      <c r="C4" s="70" t="s">
        <v>66</v>
      </c>
      <c r="D4" s="70" t="s">
        <v>67</v>
      </c>
      <c r="E4" s="71" t="s">
        <v>68</v>
      </c>
      <c r="F4" s="72">
        <v>700000039136</v>
      </c>
      <c r="G4" s="70" t="s">
        <v>69</v>
      </c>
      <c r="H4" s="70">
        <f>IF(ISNA(VLOOKUP(E4,'[1]2013 Sizes'!$A$2:$L$35,10,FALSE)),"",VLOOKUP(E4,'[1]2013 Sizes'!$A$2:$L$35,10,FALSE))</f>
        <v>30.03</v>
      </c>
      <c r="I4" s="70">
        <f t="shared" ref="I4:I17" si="0">ROUNDUP(H4/$U$1,0)</f>
        <v>3</v>
      </c>
      <c r="J4" s="70">
        <f t="shared" ref="J4:J17" si="1">ROUNDUP(H4/$K$1,0)*1.25</f>
        <v>12.5</v>
      </c>
      <c r="K4" s="73">
        <v>42004</v>
      </c>
      <c r="L4" s="74">
        <v>13197.8</v>
      </c>
      <c r="M4" s="75">
        <v>1</v>
      </c>
      <c r="N4" s="76">
        <f>((L4/M4)*0.8*12)</f>
        <v>126698.88</v>
      </c>
      <c r="O4" s="70" t="s">
        <v>70</v>
      </c>
      <c r="P4" s="70" t="s">
        <v>71</v>
      </c>
      <c r="Q4" s="77">
        <v>42825</v>
      </c>
      <c r="R4" s="77" t="s">
        <v>3</v>
      </c>
      <c r="S4" s="72">
        <v>33</v>
      </c>
      <c r="T4" s="72">
        <v>1</v>
      </c>
      <c r="U4" s="78">
        <v>6</v>
      </c>
      <c r="V4" s="79">
        <f t="shared" ref="V4:V67" si="2">IF(N4&gt;0,N4/12,0)</f>
        <v>10558.24</v>
      </c>
      <c r="W4" s="80">
        <f t="shared" ref="W4:W47" si="3">$E$1</f>
        <v>42021</v>
      </c>
      <c r="X4" s="81">
        <v>0</v>
      </c>
      <c r="Y4" s="82">
        <f t="shared" ref="Y4:Y9" si="4">(MAX($X$4:$X$324)*7)+W4</f>
        <v>42105</v>
      </c>
      <c r="Z4" s="82">
        <f t="shared" ref="Z4:Z17" si="5">(((I4*7))-7)+Y4</f>
        <v>42119</v>
      </c>
      <c r="AA4" s="82">
        <f t="shared" ref="AA4:AA17" si="6">Z4+30</f>
        <v>42149</v>
      </c>
      <c r="AB4" s="83">
        <f t="shared" ref="AB4:AB17" si="7">ROUNDUP((AA4-$C$1)/30,0)</f>
        <v>5</v>
      </c>
      <c r="AC4" s="84">
        <f t="shared" ref="AC4:AC67" si="8">V4*AB4</f>
        <v>52791.199999999997</v>
      </c>
      <c r="AD4" s="85">
        <v>0</v>
      </c>
      <c r="AE4" s="85">
        <v>0</v>
      </c>
      <c r="AF4" s="85">
        <v>0</v>
      </c>
      <c r="AG4" s="86">
        <v>0</v>
      </c>
      <c r="AH4" s="87">
        <f t="shared" ref="AH4:AH17" si="9">SUM(AC4:AG4)</f>
        <v>52791.199999999997</v>
      </c>
    </row>
    <row r="5" spans="1:34" hidden="1" x14ac:dyDescent="0.25">
      <c r="A5" s="88" t="s">
        <v>64</v>
      </c>
      <c r="B5" s="88" t="s">
        <v>65</v>
      </c>
      <c r="C5" s="88" t="s">
        <v>66</v>
      </c>
      <c r="D5" s="88" t="s">
        <v>67</v>
      </c>
      <c r="E5" s="89" t="s">
        <v>72</v>
      </c>
      <c r="F5" s="90">
        <v>700000039148</v>
      </c>
      <c r="G5" s="88" t="s">
        <v>69</v>
      </c>
      <c r="H5" s="88">
        <f>IF(ISNA(VLOOKUP(E5,'[1]2013 Sizes'!$A$2:$L$35,10,FALSE)),"",VLOOKUP(E5,'[1]2013 Sizes'!$A$2:$L$35,10,FALSE))</f>
        <v>30.75</v>
      </c>
      <c r="I5" s="88">
        <f t="shared" si="0"/>
        <v>3</v>
      </c>
      <c r="J5" s="88">
        <f t="shared" si="1"/>
        <v>12.5</v>
      </c>
      <c r="K5" s="91">
        <v>42004</v>
      </c>
      <c r="L5" s="92"/>
      <c r="M5" s="93"/>
      <c r="N5" s="94"/>
      <c r="O5" s="88" t="s">
        <v>70</v>
      </c>
      <c r="P5" s="88" t="s">
        <v>71</v>
      </c>
      <c r="Q5" s="95">
        <v>42825</v>
      </c>
      <c r="R5" s="95" t="s">
        <v>3</v>
      </c>
      <c r="S5" s="90">
        <v>33</v>
      </c>
      <c r="T5" s="90">
        <v>2</v>
      </c>
      <c r="U5" s="96">
        <v>6</v>
      </c>
      <c r="V5" s="97">
        <f t="shared" si="2"/>
        <v>0</v>
      </c>
      <c r="W5" s="98">
        <f t="shared" si="3"/>
        <v>42021</v>
      </c>
      <c r="X5" s="99">
        <f>X4</f>
        <v>0</v>
      </c>
      <c r="Y5" s="100">
        <f t="shared" si="4"/>
        <v>42105</v>
      </c>
      <c r="Z5" s="100">
        <f t="shared" si="5"/>
        <v>42119</v>
      </c>
      <c r="AA5" s="100">
        <f t="shared" si="6"/>
        <v>42149</v>
      </c>
      <c r="AB5" s="101">
        <f t="shared" si="7"/>
        <v>5</v>
      </c>
      <c r="AC5" s="102">
        <f t="shared" si="8"/>
        <v>0</v>
      </c>
      <c r="AD5" s="103">
        <v>0</v>
      </c>
      <c r="AE5" s="103">
        <v>0</v>
      </c>
      <c r="AF5" s="103">
        <v>0</v>
      </c>
      <c r="AG5" s="104">
        <v>0</v>
      </c>
      <c r="AH5" s="105">
        <f t="shared" si="9"/>
        <v>0</v>
      </c>
    </row>
    <row r="6" spans="1:34" hidden="1" x14ac:dyDescent="0.25">
      <c r="A6" s="106" t="s">
        <v>64</v>
      </c>
      <c r="B6" s="106" t="s">
        <v>65</v>
      </c>
      <c r="C6" s="106" t="s">
        <v>66</v>
      </c>
      <c r="D6" s="88" t="s">
        <v>73</v>
      </c>
      <c r="E6" s="107" t="s">
        <v>74</v>
      </c>
      <c r="F6" s="108">
        <v>700000180313</v>
      </c>
      <c r="G6" s="109" t="s">
        <v>69</v>
      </c>
      <c r="H6" s="88">
        <f>VLOOKUP(E6,'[1]2013 Sizes'!$A$2:$L$35,10,FALSE)</f>
        <v>7.23</v>
      </c>
      <c r="I6" s="88">
        <f t="shared" si="0"/>
        <v>1</v>
      </c>
      <c r="J6" s="88">
        <f t="shared" si="1"/>
        <v>3.75</v>
      </c>
      <c r="K6" s="110">
        <v>42004</v>
      </c>
      <c r="L6" s="111">
        <v>11800.78</v>
      </c>
      <c r="M6" s="112">
        <v>1</v>
      </c>
      <c r="N6" s="94">
        <f>(L6/M6)*0.8*12</f>
        <v>113287.48800000001</v>
      </c>
      <c r="O6" s="88" t="s">
        <v>70</v>
      </c>
      <c r="P6" s="88" t="s">
        <v>75</v>
      </c>
      <c r="Q6" s="95">
        <v>42825</v>
      </c>
      <c r="R6" s="95" t="s">
        <v>3</v>
      </c>
      <c r="S6" s="90">
        <v>34</v>
      </c>
      <c r="T6" s="90">
        <v>1</v>
      </c>
      <c r="U6" s="96">
        <v>13</v>
      </c>
      <c r="V6" s="97">
        <f t="shared" si="2"/>
        <v>9440.6240000000016</v>
      </c>
      <c r="W6" s="98">
        <f t="shared" si="3"/>
        <v>42021</v>
      </c>
      <c r="X6" s="99">
        <v>0</v>
      </c>
      <c r="Y6" s="100">
        <f t="shared" si="4"/>
        <v>42105</v>
      </c>
      <c r="Z6" s="100">
        <f t="shared" si="5"/>
        <v>42105</v>
      </c>
      <c r="AA6" s="100">
        <f t="shared" si="6"/>
        <v>42135</v>
      </c>
      <c r="AB6" s="101">
        <f t="shared" si="7"/>
        <v>5</v>
      </c>
      <c r="AC6" s="102">
        <f t="shared" si="8"/>
        <v>47203.12000000001</v>
      </c>
      <c r="AD6" s="103">
        <v>0</v>
      </c>
      <c r="AE6" s="103">
        <v>0</v>
      </c>
      <c r="AF6" s="103">
        <v>0</v>
      </c>
      <c r="AG6" s="104">
        <v>0</v>
      </c>
      <c r="AH6" s="105">
        <f t="shared" si="9"/>
        <v>47203.12000000001</v>
      </c>
    </row>
    <row r="7" spans="1:34" hidden="1" x14ac:dyDescent="0.25">
      <c r="A7" s="106" t="s">
        <v>64</v>
      </c>
      <c r="B7" s="106" t="s">
        <v>65</v>
      </c>
      <c r="C7" s="106" t="s">
        <v>66</v>
      </c>
      <c r="D7" s="88" t="s">
        <v>73</v>
      </c>
      <c r="E7" s="107" t="s">
        <v>76</v>
      </c>
      <c r="F7" s="108">
        <v>700000180325</v>
      </c>
      <c r="G7" s="109" t="s">
        <v>69</v>
      </c>
      <c r="H7" s="88">
        <f>VLOOKUP(E7,'[1]2013 Sizes'!$A$2:$L$35,10,FALSE)</f>
        <v>8.02</v>
      </c>
      <c r="I7" s="88">
        <f t="shared" si="0"/>
        <v>1</v>
      </c>
      <c r="J7" s="88">
        <f t="shared" si="1"/>
        <v>3.75</v>
      </c>
      <c r="K7" s="110">
        <v>42004</v>
      </c>
      <c r="L7" s="111"/>
      <c r="M7" s="112"/>
      <c r="N7" s="113"/>
      <c r="O7" s="88" t="s">
        <v>70</v>
      </c>
      <c r="P7" s="88" t="s">
        <v>75</v>
      </c>
      <c r="Q7" s="95">
        <v>42825</v>
      </c>
      <c r="R7" s="95" t="s">
        <v>3</v>
      </c>
      <c r="S7" s="90">
        <v>34</v>
      </c>
      <c r="T7" s="90">
        <v>2</v>
      </c>
      <c r="U7" s="96">
        <v>13</v>
      </c>
      <c r="V7" s="97">
        <f t="shared" si="2"/>
        <v>0</v>
      </c>
      <c r="W7" s="98">
        <f t="shared" si="3"/>
        <v>42021</v>
      </c>
      <c r="X7" s="99">
        <f>X6</f>
        <v>0</v>
      </c>
      <c r="Y7" s="100">
        <f t="shared" si="4"/>
        <v>42105</v>
      </c>
      <c r="Z7" s="100">
        <f t="shared" si="5"/>
        <v>42105</v>
      </c>
      <c r="AA7" s="100">
        <f t="shared" si="6"/>
        <v>42135</v>
      </c>
      <c r="AB7" s="101">
        <f t="shared" si="7"/>
        <v>5</v>
      </c>
      <c r="AC7" s="102">
        <f t="shared" si="8"/>
        <v>0</v>
      </c>
      <c r="AD7" s="103">
        <v>0</v>
      </c>
      <c r="AE7" s="103">
        <v>0</v>
      </c>
      <c r="AF7" s="103">
        <v>0</v>
      </c>
      <c r="AG7" s="104">
        <v>0</v>
      </c>
      <c r="AH7" s="105">
        <f t="shared" si="9"/>
        <v>0</v>
      </c>
    </row>
    <row r="8" spans="1:34" hidden="1" x14ac:dyDescent="0.25">
      <c r="A8" s="106" t="s">
        <v>64</v>
      </c>
      <c r="B8" s="106" t="s">
        <v>65</v>
      </c>
      <c r="C8" s="106" t="s">
        <v>66</v>
      </c>
      <c r="D8" s="88" t="s">
        <v>73</v>
      </c>
      <c r="E8" s="107" t="s">
        <v>77</v>
      </c>
      <c r="F8" s="108">
        <v>700000187581</v>
      </c>
      <c r="G8" s="109" t="s">
        <v>69</v>
      </c>
      <c r="H8" s="88">
        <f>VLOOKUP(E8,'[1]2013 Sizes'!$A$2:$L$35,10,FALSE)</f>
        <v>6.12</v>
      </c>
      <c r="I8" s="88">
        <f t="shared" si="0"/>
        <v>1</v>
      </c>
      <c r="J8" s="88">
        <f t="shared" si="1"/>
        <v>2.5</v>
      </c>
      <c r="K8" s="110">
        <v>42004</v>
      </c>
      <c r="L8" s="111">
        <v>9369.9599999999991</v>
      </c>
      <c r="M8" s="112">
        <v>1</v>
      </c>
      <c r="N8" s="94">
        <f>(L8/M8)*0.8*12</f>
        <v>89951.615999999995</v>
      </c>
      <c r="O8" s="88" t="s">
        <v>70</v>
      </c>
      <c r="P8" s="88" t="s">
        <v>75</v>
      </c>
      <c r="Q8" s="95">
        <v>42825</v>
      </c>
      <c r="R8" s="95" t="s">
        <v>3</v>
      </c>
      <c r="S8" s="90">
        <v>35</v>
      </c>
      <c r="T8" s="90">
        <v>1</v>
      </c>
      <c r="U8" s="96">
        <v>24</v>
      </c>
      <c r="V8" s="97">
        <f t="shared" si="2"/>
        <v>7495.9679999999998</v>
      </c>
      <c r="W8" s="98">
        <f t="shared" si="3"/>
        <v>42021</v>
      </c>
      <c r="X8" s="99">
        <v>0</v>
      </c>
      <c r="Y8" s="100">
        <f t="shared" si="4"/>
        <v>42105</v>
      </c>
      <c r="Z8" s="100">
        <f t="shared" si="5"/>
        <v>42105</v>
      </c>
      <c r="AA8" s="100">
        <f t="shared" si="6"/>
        <v>42135</v>
      </c>
      <c r="AB8" s="101">
        <f t="shared" si="7"/>
        <v>5</v>
      </c>
      <c r="AC8" s="102">
        <f t="shared" si="8"/>
        <v>37479.839999999997</v>
      </c>
      <c r="AD8" s="103">
        <v>0</v>
      </c>
      <c r="AE8" s="103">
        <v>0</v>
      </c>
      <c r="AF8" s="103">
        <v>0</v>
      </c>
      <c r="AG8" s="104">
        <v>0</v>
      </c>
      <c r="AH8" s="105">
        <f t="shared" si="9"/>
        <v>37479.839999999997</v>
      </c>
    </row>
    <row r="9" spans="1:34" hidden="1" x14ac:dyDescent="0.25">
      <c r="A9" s="106" t="s">
        <v>64</v>
      </c>
      <c r="B9" s="106" t="s">
        <v>65</v>
      </c>
      <c r="C9" s="106" t="s">
        <v>66</v>
      </c>
      <c r="D9" s="88" t="s">
        <v>73</v>
      </c>
      <c r="E9" s="107" t="s">
        <v>78</v>
      </c>
      <c r="F9" s="108">
        <v>700000187593</v>
      </c>
      <c r="G9" s="109" t="s">
        <v>69</v>
      </c>
      <c r="H9" s="88">
        <f>VLOOKUP(E9,'[1]2013 Sizes'!$A$2:$L$35,10,FALSE)</f>
        <v>17.190000000000001</v>
      </c>
      <c r="I9" s="88">
        <f t="shared" si="0"/>
        <v>2</v>
      </c>
      <c r="J9" s="88">
        <f t="shared" si="1"/>
        <v>7.5</v>
      </c>
      <c r="K9" s="110">
        <v>42004</v>
      </c>
      <c r="L9" s="111"/>
      <c r="M9" s="112"/>
      <c r="N9" s="113"/>
      <c r="O9" s="88" t="s">
        <v>70</v>
      </c>
      <c r="P9" s="88" t="s">
        <v>75</v>
      </c>
      <c r="Q9" s="95">
        <v>42825</v>
      </c>
      <c r="R9" s="95" t="s">
        <v>3</v>
      </c>
      <c r="S9" s="90">
        <v>35</v>
      </c>
      <c r="T9" s="90">
        <v>2</v>
      </c>
      <c r="U9" s="96">
        <v>24</v>
      </c>
      <c r="V9" s="97">
        <f t="shared" si="2"/>
        <v>0</v>
      </c>
      <c r="W9" s="98">
        <f t="shared" si="3"/>
        <v>42021</v>
      </c>
      <c r="X9" s="99">
        <f>X8</f>
        <v>0</v>
      </c>
      <c r="Y9" s="100">
        <f t="shared" si="4"/>
        <v>42105</v>
      </c>
      <c r="Z9" s="100">
        <f t="shared" si="5"/>
        <v>42112</v>
      </c>
      <c r="AA9" s="100">
        <f t="shared" si="6"/>
        <v>42142</v>
      </c>
      <c r="AB9" s="101">
        <f t="shared" si="7"/>
        <v>5</v>
      </c>
      <c r="AC9" s="102">
        <f t="shared" si="8"/>
        <v>0</v>
      </c>
      <c r="AD9" s="103">
        <v>0</v>
      </c>
      <c r="AE9" s="103">
        <v>0</v>
      </c>
      <c r="AF9" s="103">
        <v>0</v>
      </c>
      <c r="AG9" s="104">
        <v>0</v>
      </c>
      <c r="AH9" s="105">
        <f t="shared" si="9"/>
        <v>0</v>
      </c>
    </row>
    <row r="10" spans="1:34" hidden="1" x14ac:dyDescent="0.25">
      <c r="A10" s="88" t="s">
        <v>64</v>
      </c>
      <c r="B10" s="88" t="s">
        <v>65</v>
      </c>
      <c r="C10" s="88" t="s">
        <v>66</v>
      </c>
      <c r="D10" s="88" t="s">
        <v>79</v>
      </c>
      <c r="E10" s="107" t="s">
        <v>80</v>
      </c>
      <c r="F10" s="108">
        <v>700000180143</v>
      </c>
      <c r="G10" s="109" t="s">
        <v>69</v>
      </c>
      <c r="H10" s="88">
        <f>IF(ISNA(VLOOKUP(E10,'[1]2013 Sizes'!$A$2:$L$35,10,FALSE)),"",VLOOKUP(E10,'[1]2013 Sizes'!$A$2:$L$35,10,FALSE))</f>
        <v>7.19</v>
      </c>
      <c r="I10" s="88">
        <f t="shared" si="0"/>
        <v>1</v>
      </c>
      <c r="J10" s="88">
        <f t="shared" si="1"/>
        <v>3.75</v>
      </c>
      <c r="K10" s="110">
        <v>42004</v>
      </c>
      <c r="L10" s="111">
        <v>11800.78</v>
      </c>
      <c r="M10" s="112">
        <v>1</v>
      </c>
      <c r="N10" s="94">
        <f>(L10/M10)*0.8*12</f>
        <v>113287.48800000001</v>
      </c>
      <c r="O10" s="88" t="s">
        <v>70</v>
      </c>
      <c r="P10" s="88" t="s">
        <v>81</v>
      </c>
      <c r="Q10" s="95">
        <v>42825</v>
      </c>
      <c r="R10" s="95" t="s">
        <v>3</v>
      </c>
      <c r="S10" s="90">
        <v>36</v>
      </c>
      <c r="T10" s="90">
        <v>1</v>
      </c>
      <c r="U10" s="96">
        <v>13</v>
      </c>
      <c r="V10" s="97">
        <f t="shared" si="2"/>
        <v>9440.6240000000016</v>
      </c>
      <c r="W10" s="98">
        <f t="shared" si="3"/>
        <v>42021</v>
      </c>
      <c r="X10" s="99">
        <v>6</v>
      </c>
      <c r="Y10" s="100">
        <f t="shared" ref="Y10:Y15" si="10">((X10*7)-7)+W10</f>
        <v>42056</v>
      </c>
      <c r="Z10" s="100">
        <f t="shared" si="5"/>
        <v>42056</v>
      </c>
      <c r="AA10" s="100">
        <f t="shared" si="6"/>
        <v>42086</v>
      </c>
      <c r="AB10" s="101">
        <f t="shared" si="7"/>
        <v>3</v>
      </c>
      <c r="AC10" s="102">
        <f t="shared" si="8"/>
        <v>28321.872000000003</v>
      </c>
      <c r="AD10" s="103">
        <v>0</v>
      </c>
      <c r="AE10" s="103">
        <v>0</v>
      </c>
      <c r="AF10" s="103">
        <v>0</v>
      </c>
      <c r="AG10" s="104">
        <v>0</v>
      </c>
      <c r="AH10" s="105">
        <f t="shared" si="9"/>
        <v>28321.872000000003</v>
      </c>
    </row>
    <row r="11" spans="1:34" hidden="1" x14ac:dyDescent="0.25">
      <c r="A11" s="88" t="s">
        <v>64</v>
      </c>
      <c r="B11" s="88" t="s">
        <v>65</v>
      </c>
      <c r="C11" s="88" t="s">
        <v>66</v>
      </c>
      <c r="D11" s="88" t="s">
        <v>79</v>
      </c>
      <c r="E11" s="107" t="s">
        <v>82</v>
      </c>
      <c r="F11" s="108">
        <v>700000180131</v>
      </c>
      <c r="G11" s="109" t="s">
        <v>69</v>
      </c>
      <c r="H11" s="88">
        <f>IF(ISNA(VLOOKUP(E11,'[1]2013 Sizes'!$A$2:$L$35,10,FALSE)),"",VLOOKUP(E11,'[1]2013 Sizes'!$A$2:$L$35,10,FALSE))</f>
        <v>7.98</v>
      </c>
      <c r="I11" s="88">
        <f t="shared" si="0"/>
        <v>1</v>
      </c>
      <c r="J11" s="88">
        <f t="shared" si="1"/>
        <v>3.75</v>
      </c>
      <c r="K11" s="110">
        <v>42004</v>
      </c>
      <c r="L11" s="111"/>
      <c r="M11" s="112"/>
      <c r="N11" s="113"/>
      <c r="O11" s="88" t="s">
        <v>70</v>
      </c>
      <c r="P11" s="88" t="s">
        <v>81</v>
      </c>
      <c r="Q11" s="95">
        <v>42825</v>
      </c>
      <c r="R11" s="95" t="s">
        <v>3</v>
      </c>
      <c r="S11" s="90">
        <v>36</v>
      </c>
      <c r="T11" s="90">
        <v>2</v>
      </c>
      <c r="U11" s="96">
        <v>13</v>
      </c>
      <c r="V11" s="97">
        <f t="shared" si="2"/>
        <v>0</v>
      </c>
      <c r="W11" s="98">
        <f t="shared" si="3"/>
        <v>42021</v>
      </c>
      <c r="X11" s="99">
        <v>6</v>
      </c>
      <c r="Y11" s="100">
        <f t="shared" si="10"/>
        <v>42056</v>
      </c>
      <c r="Z11" s="100">
        <f t="shared" si="5"/>
        <v>42056</v>
      </c>
      <c r="AA11" s="100">
        <f t="shared" si="6"/>
        <v>42086</v>
      </c>
      <c r="AB11" s="101">
        <f t="shared" si="7"/>
        <v>3</v>
      </c>
      <c r="AC11" s="102">
        <f t="shared" si="8"/>
        <v>0</v>
      </c>
      <c r="AD11" s="103">
        <v>0</v>
      </c>
      <c r="AE11" s="103">
        <v>0</v>
      </c>
      <c r="AF11" s="103">
        <v>0</v>
      </c>
      <c r="AG11" s="104">
        <v>0</v>
      </c>
      <c r="AH11" s="105">
        <f t="shared" si="9"/>
        <v>0</v>
      </c>
    </row>
    <row r="12" spans="1:34" hidden="1" x14ac:dyDescent="0.25">
      <c r="A12" s="88" t="s">
        <v>64</v>
      </c>
      <c r="B12" s="88" t="s">
        <v>65</v>
      </c>
      <c r="C12" s="88" t="s">
        <v>66</v>
      </c>
      <c r="D12" s="88" t="s">
        <v>79</v>
      </c>
      <c r="E12" s="107" t="s">
        <v>83</v>
      </c>
      <c r="F12" s="108">
        <v>700000180909</v>
      </c>
      <c r="G12" s="109" t="s">
        <v>69</v>
      </c>
      <c r="H12" s="88">
        <f>IF(ISNA(VLOOKUP(E12,'[1]2013 Sizes'!$A$2:$L$35,10,FALSE)),"",VLOOKUP(E12,'[1]2013 Sizes'!$A$2:$L$35,10,FALSE))</f>
        <v>26.55</v>
      </c>
      <c r="I12" s="88">
        <f t="shared" si="0"/>
        <v>2</v>
      </c>
      <c r="J12" s="88">
        <f t="shared" si="1"/>
        <v>11.25</v>
      </c>
      <c r="K12" s="110">
        <v>42004</v>
      </c>
      <c r="L12" s="111">
        <v>14940.42</v>
      </c>
      <c r="M12" s="112">
        <v>1</v>
      </c>
      <c r="N12" s="94">
        <f>(L12/M12)*0.8*12</f>
        <v>143428.03200000001</v>
      </c>
      <c r="O12" s="88" t="s">
        <v>70</v>
      </c>
      <c r="P12" s="88" t="s">
        <v>81</v>
      </c>
      <c r="Q12" s="95">
        <v>42825</v>
      </c>
      <c r="R12" s="95" t="s">
        <v>3</v>
      </c>
      <c r="S12" s="90">
        <v>37</v>
      </c>
      <c r="T12" s="90">
        <v>1</v>
      </c>
      <c r="U12" s="96">
        <v>2</v>
      </c>
      <c r="V12" s="97">
        <f t="shared" si="2"/>
        <v>11952.336000000001</v>
      </c>
      <c r="W12" s="98">
        <f t="shared" si="3"/>
        <v>42021</v>
      </c>
      <c r="X12" s="99">
        <v>4</v>
      </c>
      <c r="Y12" s="100">
        <f t="shared" si="10"/>
        <v>42042</v>
      </c>
      <c r="Z12" s="100">
        <f t="shared" si="5"/>
        <v>42049</v>
      </c>
      <c r="AA12" s="100">
        <f t="shared" si="6"/>
        <v>42079</v>
      </c>
      <c r="AB12" s="101">
        <f t="shared" si="7"/>
        <v>3</v>
      </c>
      <c r="AC12" s="102">
        <f t="shared" si="8"/>
        <v>35857.008000000002</v>
      </c>
      <c r="AD12" s="103">
        <v>0</v>
      </c>
      <c r="AE12" s="103">
        <v>0</v>
      </c>
      <c r="AF12" s="103">
        <v>0</v>
      </c>
      <c r="AG12" s="104">
        <v>0</v>
      </c>
      <c r="AH12" s="105">
        <f t="shared" si="9"/>
        <v>35857.008000000002</v>
      </c>
    </row>
    <row r="13" spans="1:34" hidden="1" x14ac:dyDescent="0.25">
      <c r="A13" s="88" t="s">
        <v>64</v>
      </c>
      <c r="B13" s="88" t="s">
        <v>65</v>
      </c>
      <c r="C13" s="88" t="s">
        <v>66</v>
      </c>
      <c r="D13" s="88" t="s">
        <v>79</v>
      </c>
      <c r="E13" s="107" t="s">
        <v>84</v>
      </c>
      <c r="F13" s="108">
        <v>700000180911</v>
      </c>
      <c r="G13" s="109" t="s">
        <v>69</v>
      </c>
      <c r="H13" s="88">
        <f>IF(ISNA(VLOOKUP(E13,'[1]2013 Sizes'!$A$2:$L$35,10,FALSE)),"",VLOOKUP(E13,'[1]2013 Sizes'!$A$2:$L$35,10,FALSE))</f>
        <v>23.51</v>
      </c>
      <c r="I13" s="88">
        <f t="shared" si="0"/>
        <v>2</v>
      </c>
      <c r="J13" s="88">
        <f t="shared" si="1"/>
        <v>10</v>
      </c>
      <c r="K13" s="110">
        <v>42004</v>
      </c>
      <c r="L13" s="111"/>
      <c r="M13" s="112"/>
      <c r="N13" s="113"/>
      <c r="O13" s="88" t="s">
        <v>70</v>
      </c>
      <c r="P13" s="88" t="s">
        <v>81</v>
      </c>
      <c r="Q13" s="95">
        <v>42825</v>
      </c>
      <c r="R13" s="95" t="s">
        <v>3</v>
      </c>
      <c r="S13" s="90">
        <v>37</v>
      </c>
      <c r="T13" s="90">
        <v>2</v>
      </c>
      <c r="U13" s="96">
        <v>2</v>
      </c>
      <c r="V13" s="97">
        <f t="shared" si="2"/>
        <v>0</v>
      </c>
      <c r="W13" s="98">
        <f t="shared" si="3"/>
        <v>42021</v>
      </c>
      <c r="X13" s="99">
        <f>X12</f>
        <v>4</v>
      </c>
      <c r="Y13" s="100">
        <f t="shared" si="10"/>
        <v>42042</v>
      </c>
      <c r="Z13" s="100">
        <f t="shared" si="5"/>
        <v>42049</v>
      </c>
      <c r="AA13" s="100">
        <f t="shared" si="6"/>
        <v>42079</v>
      </c>
      <c r="AB13" s="101">
        <f t="shared" si="7"/>
        <v>3</v>
      </c>
      <c r="AC13" s="102">
        <f t="shared" si="8"/>
        <v>0</v>
      </c>
      <c r="AD13" s="103">
        <v>0</v>
      </c>
      <c r="AE13" s="103">
        <v>0</v>
      </c>
      <c r="AF13" s="103">
        <v>0</v>
      </c>
      <c r="AG13" s="104">
        <v>0</v>
      </c>
      <c r="AH13" s="105">
        <f t="shared" si="9"/>
        <v>0</v>
      </c>
    </row>
    <row r="14" spans="1:34" x14ac:dyDescent="0.25">
      <c r="A14" s="88" t="s">
        <v>64</v>
      </c>
      <c r="B14" s="88" t="s">
        <v>65</v>
      </c>
      <c r="C14" s="88" t="s">
        <v>66</v>
      </c>
      <c r="D14" s="106" t="s">
        <v>85</v>
      </c>
      <c r="E14" s="89" t="s">
        <v>86</v>
      </c>
      <c r="F14" s="108">
        <v>700000174560</v>
      </c>
      <c r="G14" s="109" t="s">
        <v>87</v>
      </c>
      <c r="H14" s="88">
        <f>VLOOKUP(E14,'[1]2013 Sizes'!$A$2:$L$35,10,FALSE)</f>
        <v>0.98</v>
      </c>
      <c r="I14" s="88">
        <f t="shared" si="0"/>
        <v>1</v>
      </c>
      <c r="J14" s="88">
        <f t="shared" si="1"/>
        <v>1.25</v>
      </c>
      <c r="K14" s="91">
        <v>42004</v>
      </c>
      <c r="L14" s="92">
        <v>960.54</v>
      </c>
      <c r="M14" s="93">
        <v>1</v>
      </c>
      <c r="N14" s="94">
        <f>(L14/M14)*0.8*12</f>
        <v>9221.1840000000011</v>
      </c>
      <c r="O14" s="106" t="s">
        <v>70</v>
      </c>
      <c r="P14" s="106" t="s">
        <v>88</v>
      </c>
      <c r="Q14" s="95">
        <v>42903</v>
      </c>
      <c r="R14" s="95" t="s">
        <v>4</v>
      </c>
      <c r="S14" s="90">
        <v>38</v>
      </c>
      <c r="T14" s="90">
        <v>1</v>
      </c>
      <c r="U14" s="96">
        <v>91</v>
      </c>
      <c r="V14" s="97">
        <f t="shared" si="2"/>
        <v>768.43200000000013</v>
      </c>
      <c r="W14" s="98">
        <f t="shared" si="3"/>
        <v>42021</v>
      </c>
      <c r="X14" s="99">
        <v>1</v>
      </c>
      <c r="Y14" s="100">
        <f t="shared" si="10"/>
        <v>42021</v>
      </c>
      <c r="Z14" s="100">
        <f t="shared" si="5"/>
        <v>42021</v>
      </c>
      <c r="AA14" s="100">
        <f t="shared" si="6"/>
        <v>42051</v>
      </c>
      <c r="AB14" s="101">
        <f t="shared" si="7"/>
        <v>2</v>
      </c>
      <c r="AC14" s="102">
        <f t="shared" si="8"/>
        <v>1536.8640000000003</v>
      </c>
      <c r="AD14" s="103">
        <v>0</v>
      </c>
      <c r="AE14" s="103">
        <v>0</v>
      </c>
      <c r="AF14" s="103">
        <v>0</v>
      </c>
      <c r="AG14" s="104">
        <v>0</v>
      </c>
      <c r="AH14" s="105">
        <f t="shared" si="9"/>
        <v>1536.8640000000003</v>
      </c>
    </row>
    <row r="15" spans="1:34" x14ac:dyDescent="0.25">
      <c r="A15" s="88" t="s">
        <v>64</v>
      </c>
      <c r="B15" s="88" t="s">
        <v>65</v>
      </c>
      <c r="C15" s="88" t="s">
        <v>66</v>
      </c>
      <c r="D15" s="106" t="s">
        <v>85</v>
      </c>
      <c r="E15" s="89" t="s">
        <v>89</v>
      </c>
      <c r="F15" s="108">
        <v>700000174716</v>
      </c>
      <c r="G15" s="109" t="s">
        <v>87</v>
      </c>
      <c r="H15" s="88">
        <f>VLOOKUP(E15,'[1]2013 Sizes'!$A$2:$L$35,10,FALSE)</f>
        <v>0.4</v>
      </c>
      <c r="I15" s="88">
        <f t="shared" si="0"/>
        <v>1</v>
      </c>
      <c r="J15" s="88">
        <f t="shared" si="1"/>
        <v>1.25</v>
      </c>
      <c r="K15" s="91">
        <v>42004</v>
      </c>
      <c r="L15" s="92"/>
      <c r="M15" s="93"/>
      <c r="N15" s="94"/>
      <c r="O15" s="106" t="s">
        <v>70</v>
      </c>
      <c r="P15" s="106" t="s">
        <v>88</v>
      </c>
      <c r="Q15" s="95">
        <v>42903</v>
      </c>
      <c r="R15" s="95" t="s">
        <v>4</v>
      </c>
      <c r="S15" s="90">
        <v>38</v>
      </c>
      <c r="T15" s="90">
        <v>2</v>
      </c>
      <c r="U15" s="96">
        <v>91</v>
      </c>
      <c r="V15" s="97">
        <f t="shared" si="2"/>
        <v>0</v>
      </c>
      <c r="W15" s="98">
        <f t="shared" si="3"/>
        <v>42021</v>
      </c>
      <c r="X15" s="99">
        <f>X14</f>
        <v>1</v>
      </c>
      <c r="Y15" s="100">
        <f t="shared" si="10"/>
        <v>42021</v>
      </c>
      <c r="Z15" s="100">
        <f t="shared" si="5"/>
        <v>42021</v>
      </c>
      <c r="AA15" s="100">
        <f t="shared" si="6"/>
        <v>42051</v>
      </c>
      <c r="AB15" s="101">
        <f t="shared" si="7"/>
        <v>2</v>
      </c>
      <c r="AC15" s="102">
        <f t="shared" si="8"/>
        <v>0</v>
      </c>
      <c r="AD15" s="103">
        <v>0</v>
      </c>
      <c r="AE15" s="103">
        <v>0</v>
      </c>
      <c r="AF15" s="103">
        <v>0</v>
      </c>
      <c r="AG15" s="104">
        <v>0</v>
      </c>
      <c r="AH15" s="105">
        <f t="shared" si="9"/>
        <v>0</v>
      </c>
    </row>
    <row r="16" spans="1:34" hidden="1" x14ac:dyDescent="0.25">
      <c r="A16" s="106" t="s">
        <v>64</v>
      </c>
      <c r="B16" s="106" t="s">
        <v>65</v>
      </c>
      <c r="C16" s="106" t="s">
        <v>66</v>
      </c>
      <c r="D16" s="109" t="s">
        <v>73</v>
      </c>
      <c r="E16" s="107" t="s">
        <v>90</v>
      </c>
      <c r="F16" s="108">
        <v>70002136</v>
      </c>
      <c r="G16" s="109" t="s">
        <v>69</v>
      </c>
      <c r="H16" s="88">
        <f>VLOOKUP(E16,'[1]2013 Sizes'!$A$2:$L$35,10,FALSE)</f>
        <v>14.54</v>
      </c>
      <c r="I16" s="88">
        <f t="shared" si="0"/>
        <v>2</v>
      </c>
      <c r="J16" s="88">
        <f t="shared" si="1"/>
        <v>6.25</v>
      </c>
      <c r="K16" s="110">
        <v>42004</v>
      </c>
      <c r="L16" s="111">
        <v>10122.32</v>
      </c>
      <c r="M16" s="112">
        <v>1</v>
      </c>
      <c r="N16" s="94">
        <f>(L16/M16)*0.8*12</f>
        <v>97174.271999999997</v>
      </c>
      <c r="O16" s="106" t="s">
        <v>70</v>
      </c>
      <c r="P16" s="109" t="s">
        <v>75</v>
      </c>
      <c r="Q16" s="95">
        <v>42825</v>
      </c>
      <c r="R16" s="95" t="s">
        <v>3</v>
      </c>
      <c r="S16" s="90">
        <v>39</v>
      </c>
      <c r="T16" s="90">
        <v>1</v>
      </c>
      <c r="U16" s="96">
        <v>20</v>
      </c>
      <c r="V16" s="97">
        <f t="shared" si="2"/>
        <v>8097.8559999999998</v>
      </c>
      <c r="W16" s="98">
        <f t="shared" si="3"/>
        <v>42021</v>
      </c>
      <c r="X16" s="99">
        <v>0</v>
      </c>
      <c r="Y16" s="100">
        <f>(MAX($X$4:$X$324)*7)+W16</f>
        <v>42105</v>
      </c>
      <c r="Z16" s="100">
        <f t="shared" si="5"/>
        <v>42112</v>
      </c>
      <c r="AA16" s="100">
        <f t="shared" si="6"/>
        <v>42142</v>
      </c>
      <c r="AB16" s="101">
        <f t="shared" si="7"/>
        <v>5</v>
      </c>
      <c r="AC16" s="102">
        <f t="shared" si="8"/>
        <v>40489.279999999999</v>
      </c>
      <c r="AD16" s="103">
        <v>0</v>
      </c>
      <c r="AE16" s="103">
        <v>0</v>
      </c>
      <c r="AF16" s="103">
        <v>0</v>
      </c>
      <c r="AG16" s="104">
        <v>0</v>
      </c>
      <c r="AH16" s="105">
        <f t="shared" si="9"/>
        <v>40489.279999999999</v>
      </c>
    </row>
    <row r="17" spans="1:34" hidden="1" x14ac:dyDescent="0.25">
      <c r="A17" s="106" t="s">
        <v>64</v>
      </c>
      <c r="B17" s="106" t="s">
        <v>65</v>
      </c>
      <c r="C17" s="106" t="s">
        <v>66</v>
      </c>
      <c r="D17" s="109" t="s">
        <v>73</v>
      </c>
      <c r="E17" s="107" t="s">
        <v>91</v>
      </c>
      <c r="F17" s="108">
        <v>70002137</v>
      </c>
      <c r="G17" s="109" t="s">
        <v>69</v>
      </c>
      <c r="H17" s="88">
        <f>VLOOKUP(E17,'[1]2013 Sizes'!$A$2:$L$35,10,FALSE)</f>
        <v>9.64</v>
      </c>
      <c r="I17" s="88">
        <f t="shared" si="0"/>
        <v>1</v>
      </c>
      <c r="J17" s="88">
        <f t="shared" si="1"/>
        <v>5</v>
      </c>
      <c r="K17" s="110">
        <v>42004</v>
      </c>
      <c r="L17" s="111"/>
      <c r="M17" s="112"/>
      <c r="N17" s="113"/>
      <c r="O17" s="106" t="s">
        <v>70</v>
      </c>
      <c r="P17" s="109" t="s">
        <v>75</v>
      </c>
      <c r="Q17" s="95">
        <v>42825</v>
      </c>
      <c r="R17" s="95" t="s">
        <v>3</v>
      </c>
      <c r="S17" s="90">
        <v>39</v>
      </c>
      <c r="T17" s="90">
        <v>2</v>
      </c>
      <c r="U17" s="96">
        <v>20</v>
      </c>
      <c r="V17" s="97">
        <f t="shared" si="2"/>
        <v>0</v>
      </c>
      <c r="W17" s="98">
        <f t="shared" si="3"/>
        <v>42021</v>
      </c>
      <c r="X17" s="99">
        <f>X16</f>
        <v>0</v>
      </c>
      <c r="Y17" s="100">
        <f>(MAX($X$4:$X$324)*7)+W17</f>
        <v>42105</v>
      </c>
      <c r="Z17" s="100">
        <f t="shared" si="5"/>
        <v>42105</v>
      </c>
      <c r="AA17" s="100">
        <f t="shared" si="6"/>
        <v>42135</v>
      </c>
      <c r="AB17" s="101">
        <f t="shared" si="7"/>
        <v>5</v>
      </c>
      <c r="AC17" s="102">
        <f t="shared" si="8"/>
        <v>0</v>
      </c>
      <c r="AD17" s="103">
        <v>0</v>
      </c>
      <c r="AE17" s="103">
        <v>0</v>
      </c>
      <c r="AF17" s="103">
        <v>0</v>
      </c>
      <c r="AG17" s="104">
        <v>0</v>
      </c>
      <c r="AH17" s="105">
        <f t="shared" si="9"/>
        <v>0</v>
      </c>
    </row>
    <row r="18" spans="1:34" hidden="1" x14ac:dyDescent="0.25">
      <c r="A18" s="88" t="s">
        <v>64</v>
      </c>
      <c r="B18" s="88" t="s">
        <v>64</v>
      </c>
      <c r="C18" s="88" t="s">
        <v>66</v>
      </c>
      <c r="D18" s="88" t="s">
        <v>79</v>
      </c>
      <c r="E18" s="88" t="s">
        <v>92</v>
      </c>
      <c r="F18" s="114">
        <v>700000312318</v>
      </c>
      <c r="G18" s="106" t="s">
        <v>93</v>
      </c>
      <c r="H18" s="88" t="str">
        <f>IF(ISNA(VLOOKUP(E18,'[1]2013 Sizes'!$A$2:$L$35,10,FALSE)),"",VLOOKUP(E18,'[1]2013 Sizes'!$A$2:$L$35,10,FALSE))</f>
        <v/>
      </c>
      <c r="I18" s="88"/>
      <c r="J18" s="88"/>
      <c r="K18" s="91">
        <v>42004</v>
      </c>
      <c r="L18" s="92">
        <v>10561.18</v>
      </c>
      <c r="M18" s="93">
        <v>1</v>
      </c>
      <c r="N18" s="94">
        <f>(L18/M18)*0.8*12</f>
        <v>101387.32800000001</v>
      </c>
      <c r="O18" s="106" t="s">
        <v>70</v>
      </c>
      <c r="P18" s="106" t="s">
        <v>81</v>
      </c>
      <c r="Q18" s="115">
        <v>42825</v>
      </c>
      <c r="R18" s="115" t="s">
        <v>3</v>
      </c>
      <c r="S18" s="114">
        <v>17</v>
      </c>
      <c r="T18" s="114">
        <v>1</v>
      </c>
      <c r="U18" s="96">
        <v>17</v>
      </c>
      <c r="V18" s="97">
        <f t="shared" si="2"/>
        <v>8448.9440000000013</v>
      </c>
      <c r="W18" s="98">
        <f t="shared" si="3"/>
        <v>42021</v>
      </c>
      <c r="X18" s="99">
        <v>1</v>
      </c>
      <c r="Y18" s="116"/>
      <c r="Z18" s="117"/>
      <c r="AA18" s="100">
        <f>((X18*7)-7)+W18</f>
        <v>42021</v>
      </c>
      <c r="AB18" s="101" t="e">
        <f>SUM(#REF!)/4</f>
        <v>#REF!</v>
      </c>
      <c r="AC18" s="102" t="e">
        <f t="shared" si="8"/>
        <v>#REF!</v>
      </c>
      <c r="AD18" s="103">
        <v>0</v>
      </c>
      <c r="AE18" s="103">
        <v>0</v>
      </c>
      <c r="AF18" s="103">
        <v>0</v>
      </c>
      <c r="AG18" s="104">
        <v>0</v>
      </c>
      <c r="AH18" s="105">
        <v>0</v>
      </c>
    </row>
    <row r="19" spans="1:34" hidden="1" x14ac:dyDescent="0.25">
      <c r="A19" s="88" t="s">
        <v>64</v>
      </c>
      <c r="B19" s="88" t="s">
        <v>64</v>
      </c>
      <c r="C19" s="88" t="s">
        <v>66</v>
      </c>
      <c r="D19" s="88" t="s">
        <v>79</v>
      </c>
      <c r="E19" s="88" t="s">
        <v>94</v>
      </c>
      <c r="F19" s="114">
        <v>700000312306</v>
      </c>
      <c r="G19" s="106" t="s">
        <v>93</v>
      </c>
      <c r="H19" s="88" t="str">
        <f>IF(ISNA(VLOOKUP(E19,'[1]2013 Sizes'!$A$2:$L$35,10,FALSE)),"",VLOOKUP(E19,'[1]2013 Sizes'!$A$2:$L$35,10,FALSE))</f>
        <v/>
      </c>
      <c r="I19" s="88"/>
      <c r="J19" s="88"/>
      <c r="K19" s="91">
        <v>42004</v>
      </c>
      <c r="L19" s="92"/>
      <c r="M19" s="93"/>
      <c r="N19" s="94"/>
      <c r="O19" s="106" t="s">
        <v>70</v>
      </c>
      <c r="P19" s="106" t="s">
        <v>81</v>
      </c>
      <c r="Q19" s="115">
        <v>42825</v>
      </c>
      <c r="R19" s="115" t="s">
        <v>3</v>
      </c>
      <c r="S19" s="114">
        <v>17</v>
      </c>
      <c r="T19" s="114">
        <v>2</v>
      </c>
      <c r="U19" s="96">
        <v>17</v>
      </c>
      <c r="V19" s="97">
        <f t="shared" si="2"/>
        <v>0</v>
      </c>
      <c r="W19" s="98">
        <f t="shared" si="3"/>
        <v>42021</v>
      </c>
      <c r="X19" s="99">
        <f>X18</f>
        <v>1</v>
      </c>
      <c r="Y19" s="116"/>
      <c r="Z19" s="117"/>
      <c r="AA19" s="100">
        <f>((X19*7)-7)+W19</f>
        <v>42021</v>
      </c>
      <c r="AB19" s="101" t="e">
        <f>SUM(#REF!)/4</f>
        <v>#REF!</v>
      </c>
      <c r="AC19" s="102" t="e">
        <f t="shared" si="8"/>
        <v>#REF!</v>
      </c>
      <c r="AD19" s="103">
        <v>0</v>
      </c>
      <c r="AE19" s="103">
        <v>0</v>
      </c>
      <c r="AF19" s="103">
        <v>0</v>
      </c>
      <c r="AG19" s="104">
        <v>0</v>
      </c>
      <c r="AH19" s="105">
        <v>0</v>
      </c>
    </row>
    <row r="20" spans="1:34" x14ac:dyDescent="0.25">
      <c r="A20" s="88" t="s">
        <v>64</v>
      </c>
      <c r="B20" s="88" t="s">
        <v>64</v>
      </c>
      <c r="C20" s="88" t="s">
        <v>66</v>
      </c>
      <c r="D20" s="88" t="s">
        <v>79</v>
      </c>
      <c r="E20" s="88" t="s">
        <v>95</v>
      </c>
      <c r="F20" s="90">
        <v>700000124620</v>
      </c>
      <c r="G20" s="88" t="s">
        <v>93</v>
      </c>
      <c r="H20" s="88" t="str">
        <f>IF(ISNA(VLOOKUP(E20,'[1]2013 Sizes'!$A$2:$L$35,10,FALSE)),"",VLOOKUP(E20,'[1]2013 Sizes'!$A$2:$L$35,10,FALSE))</f>
        <v/>
      </c>
      <c r="I20" s="88"/>
      <c r="J20" s="88"/>
      <c r="K20" s="110">
        <v>42004</v>
      </c>
      <c r="L20" s="118">
        <v>9907.16</v>
      </c>
      <c r="M20" s="119">
        <v>1</v>
      </c>
      <c r="N20" s="94">
        <f>(L20/M20)*0.8*12</f>
        <v>95108.736000000004</v>
      </c>
      <c r="O20" s="88" t="s">
        <v>70</v>
      </c>
      <c r="P20" s="88" t="s">
        <v>81</v>
      </c>
      <c r="Q20" s="115">
        <v>42825</v>
      </c>
      <c r="R20" s="115" t="s">
        <v>4</v>
      </c>
      <c r="S20" s="114">
        <v>5</v>
      </c>
      <c r="T20" s="114">
        <v>1</v>
      </c>
      <c r="U20" s="96">
        <v>23</v>
      </c>
      <c r="V20" s="97">
        <f t="shared" si="2"/>
        <v>7925.7280000000001</v>
      </c>
      <c r="W20" s="98">
        <f t="shared" si="3"/>
        <v>42021</v>
      </c>
      <c r="X20" s="99">
        <v>1</v>
      </c>
      <c r="Y20" s="116"/>
      <c r="Z20" s="117"/>
      <c r="AA20" s="100">
        <f>((X20*7)-7)+W20</f>
        <v>42021</v>
      </c>
      <c r="AB20" s="101" t="e">
        <f>SUM(#REF!)/4</f>
        <v>#REF!</v>
      </c>
      <c r="AC20" s="102" t="e">
        <f t="shared" si="8"/>
        <v>#REF!</v>
      </c>
      <c r="AD20" s="103">
        <v>0</v>
      </c>
      <c r="AE20" s="103">
        <v>0</v>
      </c>
      <c r="AF20" s="103">
        <v>0</v>
      </c>
      <c r="AG20" s="104">
        <v>0</v>
      </c>
      <c r="AH20" s="105">
        <v>0</v>
      </c>
    </row>
    <row r="21" spans="1:34" x14ac:dyDescent="0.25">
      <c r="A21" s="88" t="s">
        <v>64</v>
      </c>
      <c r="B21" s="88" t="s">
        <v>64</v>
      </c>
      <c r="C21" s="88" t="s">
        <v>66</v>
      </c>
      <c r="D21" s="88" t="s">
        <v>79</v>
      </c>
      <c r="E21" s="88" t="s">
        <v>96</v>
      </c>
      <c r="F21" s="90">
        <v>700000124618</v>
      </c>
      <c r="G21" s="88" t="s">
        <v>93</v>
      </c>
      <c r="H21" s="88" t="str">
        <f>IF(ISNA(VLOOKUP(E21,'[1]2013 Sizes'!$A$2:$L$35,10,FALSE)),"",VLOOKUP(E21,'[1]2013 Sizes'!$A$2:$L$35,10,FALSE))</f>
        <v/>
      </c>
      <c r="I21" s="88"/>
      <c r="J21" s="88"/>
      <c r="K21" s="110">
        <v>42004</v>
      </c>
      <c r="L21" s="111"/>
      <c r="M21" s="112"/>
      <c r="N21" s="113"/>
      <c r="O21" s="88" t="s">
        <v>70</v>
      </c>
      <c r="P21" s="88" t="s">
        <v>81</v>
      </c>
      <c r="Q21" s="115">
        <v>42825</v>
      </c>
      <c r="R21" s="115" t="s">
        <v>4</v>
      </c>
      <c r="S21" s="114">
        <v>5</v>
      </c>
      <c r="T21" s="114">
        <v>2</v>
      </c>
      <c r="U21" s="96">
        <v>23</v>
      </c>
      <c r="V21" s="97">
        <f t="shared" si="2"/>
        <v>0</v>
      </c>
      <c r="W21" s="98">
        <f t="shared" si="3"/>
        <v>42021</v>
      </c>
      <c r="X21" s="99">
        <f>X20</f>
        <v>1</v>
      </c>
      <c r="Y21" s="116"/>
      <c r="Z21" s="117"/>
      <c r="AA21" s="100">
        <f>((X21*7)-7)+W21</f>
        <v>42021</v>
      </c>
      <c r="AB21" s="101" t="e">
        <f>SUM(#REF!)/4</f>
        <v>#REF!</v>
      </c>
      <c r="AC21" s="102" t="e">
        <f t="shared" si="8"/>
        <v>#REF!</v>
      </c>
      <c r="AD21" s="103">
        <v>0</v>
      </c>
      <c r="AE21" s="103">
        <v>0</v>
      </c>
      <c r="AF21" s="103">
        <v>0</v>
      </c>
      <c r="AG21" s="104">
        <v>0</v>
      </c>
      <c r="AH21" s="105">
        <v>0</v>
      </c>
    </row>
    <row r="22" spans="1:34" x14ac:dyDescent="0.25">
      <c r="A22" s="88" t="s">
        <v>64</v>
      </c>
      <c r="B22" s="88" t="s">
        <v>64</v>
      </c>
      <c r="C22" s="88" t="s">
        <v>66</v>
      </c>
      <c r="D22" s="88" t="s">
        <v>79</v>
      </c>
      <c r="E22" s="106" t="s">
        <v>97</v>
      </c>
      <c r="F22" s="114">
        <v>700000127775</v>
      </c>
      <c r="G22" s="106" t="s">
        <v>93</v>
      </c>
      <c r="H22" s="88" t="str">
        <f>IF(ISNA(VLOOKUP(E22,'[1]2013 Sizes'!$A$2:$L$35,10,FALSE)),"",VLOOKUP(E22,'[1]2013 Sizes'!$A$2:$L$35,10,FALSE))</f>
        <v/>
      </c>
      <c r="I22" s="88"/>
      <c r="J22" s="88"/>
      <c r="K22" s="91">
        <v>42004</v>
      </c>
      <c r="L22" s="92">
        <v>8953.16</v>
      </c>
      <c r="M22" s="93">
        <v>1</v>
      </c>
      <c r="N22" s="94">
        <f>(L22/M22)*0.8*12</f>
        <v>85950.33600000001</v>
      </c>
      <c r="O22" s="88" t="s">
        <v>70</v>
      </c>
      <c r="P22" s="88" t="s">
        <v>81</v>
      </c>
      <c r="Q22" s="115">
        <v>42825</v>
      </c>
      <c r="R22" s="115" t="s">
        <v>4</v>
      </c>
      <c r="S22" s="114">
        <v>32</v>
      </c>
      <c r="T22" s="114">
        <v>1</v>
      </c>
      <c r="U22" s="96">
        <v>25</v>
      </c>
      <c r="V22" s="97">
        <f t="shared" si="2"/>
        <v>7162.5280000000012</v>
      </c>
      <c r="W22" s="98">
        <f t="shared" si="3"/>
        <v>42021</v>
      </c>
      <c r="X22" s="120"/>
      <c r="Y22" s="116"/>
      <c r="Z22" s="116"/>
      <c r="AA22" s="116"/>
      <c r="AB22" s="101" t="e">
        <f>SUM(#REF!)/4</f>
        <v>#REF!</v>
      </c>
      <c r="AC22" s="102" t="e">
        <f t="shared" si="8"/>
        <v>#REF!</v>
      </c>
      <c r="AD22" s="103">
        <v>0</v>
      </c>
      <c r="AE22" s="103">
        <v>0</v>
      </c>
      <c r="AF22" s="103">
        <v>0</v>
      </c>
      <c r="AG22" s="104">
        <v>0</v>
      </c>
      <c r="AH22" s="105">
        <v>0</v>
      </c>
    </row>
    <row r="23" spans="1:34" x14ac:dyDescent="0.25">
      <c r="A23" s="88" t="s">
        <v>64</v>
      </c>
      <c r="B23" s="88" t="s">
        <v>64</v>
      </c>
      <c r="C23" s="88" t="s">
        <v>66</v>
      </c>
      <c r="D23" s="88" t="s">
        <v>79</v>
      </c>
      <c r="E23" s="106" t="s">
        <v>98</v>
      </c>
      <c r="F23" s="114">
        <v>700000127787</v>
      </c>
      <c r="G23" s="106" t="s">
        <v>93</v>
      </c>
      <c r="H23" s="88" t="str">
        <f>IF(ISNA(VLOOKUP(E23,'[1]2013 Sizes'!$A$2:$L$35,10,FALSE)),"",VLOOKUP(E23,'[1]2013 Sizes'!$A$2:$L$35,10,FALSE))</f>
        <v/>
      </c>
      <c r="I23" s="88"/>
      <c r="J23" s="88"/>
      <c r="K23" s="91">
        <v>42004</v>
      </c>
      <c r="L23" s="92"/>
      <c r="M23" s="93"/>
      <c r="N23" s="94"/>
      <c r="O23" s="88" t="s">
        <v>70</v>
      </c>
      <c r="P23" s="88" t="s">
        <v>81</v>
      </c>
      <c r="Q23" s="115">
        <v>42825</v>
      </c>
      <c r="R23" s="115" t="s">
        <v>4</v>
      </c>
      <c r="S23" s="114">
        <v>32</v>
      </c>
      <c r="T23" s="114">
        <v>2</v>
      </c>
      <c r="U23" s="96">
        <v>25</v>
      </c>
      <c r="V23" s="97">
        <f t="shared" si="2"/>
        <v>0</v>
      </c>
      <c r="W23" s="98">
        <f t="shared" si="3"/>
        <v>42021</v>
      </c>
      <c r="X23" s="120"/>
      <c r="Y23" s="116"/>
      <c r="Z23" s="116"/>
      <c r="AA23" s="116"/>
      <c r="AB23" s="101" t="e">
        <f>SUM(#REF!)/4</f>
        <v>#REF!</v>
      </c>
      <c r="AC23" s="102" t="e">
        <f t="shared" si="8"/>
        <v>#REF!</v>
      </c>
      <c r="AD23" s="103">
        <v>0</v>
      </c>
      <c r="AE23" s="103">
        <v>0</v>
      </c>
      <c r="AF23" s="103">
        <v>0</v>
      </c>
      <c r="AG23" s="104">
        <v>0</v>
      </c>
      <c r="AH23" s="105">
        <v>0</v>
      </c>
    </row>
    <row r="24" spans="1:34" hidden="1" x14ac:dyDescent="0.25">
      <c r="A24" s="88" t="s">
        <v>64</v>
      </c>
      <c r="B24" s="88" t="s">
        <v>64</v>
      </c>
      <c r="C24" s="88" t="s">
        <v>66</v>
      </c>
      <c r="D24" s="88" t="s">
        <v>79</v>
      </c>
      <c r="E24" s="88" t="s">
        <v>99</v>
      </c>
      <c r="F24" s="90">
        <v>700000450172</v>
      </c>
      <c r="G24" s="88" t="s">
        <v>93</v>
      </c>
      <c r="H24" s="88" t="str">
        <f>IF(ISNA(VLOOKUP(E24,'[1]2013 Sizes'!$A$2:$L$35,10,FALSE)),"",VLOOKUP(E24,'[1]2013 Sizes'!$A$2:$L$35,10,FALSE))</f>
        <v/>
      </c>
      <c r="I24" s="88"/>
      <c r="J24" s="88"/>
      <c r="K24" s="91">
        <v>42004</v>
      </c>
      <c r="L24" s="92">
        <v>7291.14</v>
      </c>
      <c r="M24" s="93">
        <v>1</v>
      </c>
      <c r="N24" s="94">
        <f>(L24/M24)*0.8*12</f>
        <v>69994.944000000003</v>
      </c>
      <c r="O24" s="88" t="s">
        <v>70</v>
      </c>
      <c r="P24" s="88" t="s">
        <v>81</v>
      </c>
      <c r="Q24" s="115">
        <v>42825</v>
      </c>
      <c r="R24" s="115" t="s">
        <v>3</v>
      </c>
      <c r="S24" s="114">
        <v>24</v>
      </c>
      <c r="T24" s="114">
        <v>1</v>
      </c>
      <c r="U24" s="96">
        <v>38</v>
      </c>
      <c r="V24" s="97">
        <f t="shared" si="2"/>
        <v>5832.9120000000003</v>
      </c>
      <c r="W24" s="98">
        <f t="shared" si="3"/>
        <v>42021</v>
      </c>
      <c r="X24" s="120"/>
      <c r="Y24" s="100">
        <v>41909</v>
      </c>
      <c r="Z24" s="82"/>
      <c r="AA24" s="116"/>
      <c r="AB24" s="101" t="e">
        <f>SUM(#REF!)/4</f>
        <v>#REF!</v>
      </c>
      <c r="AC24" s="102" t="e">
        <f t="shared" si="8"/>
        <v>#REF!</v>
      </c>
      <c r="AD24" s="103">
        <v>0</v>
      </c>
      <c r="AE24" s="103">
        <v>0</v>
      </c>
      <c r="AF24" s="103">
        <v>0</v>
      </c>
      <c r="AG24" s="104">
        <v>0</v>
      </c>
      <c r="AH24" s="105">
        <v>0</v>
      </c>
    </row>
    <row r="25" spans="1:34" hidden="1" x14ac:dyDescent="0.25">
      <c r="A25" s="88" t="s">
        <v>64</v>
      </c>
      <c r="B25" s="88" t="s">
        <v>64</v>
      </c>
      <c r="C25" s="88" t="s">
        <v>66</v>
      </c>
      <c r="D25" s="88" t="s">
        <v>79</v>
      </c>
      <c r="E25" s="88" t="s">
        <v>100</v>
      </c>
      <c r="F25" s="90">
        <v>700000450160</v>
      </c>
      <c r="G25" s="88" t="s">
        <v>93</v>
      </c>
      <c r="H25" s="88" t="str">
        <f>IF(ISNA(VLOOKUP(E25,'[1]2013 Sizes'!$A$2:$L$35,10,FALSE)),"",VLOOKUP(E25,'[1]2013 Sizes'!$A$2:$L$35,10,FALSE))</f>
        <v/>
      </c>
      <c r="I25" s="88"/>
      <c r="J25" s="88"/>
      <c r="K25" s="91">
        <v>42004</v>
      </c>
      <c r="L25" s="92"/>
      <c r="M25" s="93"/>
      <c r="N25" s="94"/>
      <c r="O25" s="88" t="s">
        <v>70</v>
      </c>
      <c r="P25" s="88" t="s">
        <v>81</v>
      </c>
      <c r="Q25" s="115">
        <v>42825</v>
      </c>
      <c r="R25" s="115" t="s">
        <v>3</v>
      </c>
      <c r="S25" s="114">
        <v>24</v>
      </c>
      <c r="T25" s="114">
        <v>2</v>
      </c>
      <c r="U25" s="96">
        <v>38</v>
      </c>
      <c r="V25" s="97">
        <f t="shared" si="2"/>
        <v>0</v>
      </c>
      <c r="W25" s="98">
        <f t="shared" si="3"/>
        <v>42021</v>
      </c>
      <c r="X25" s="120"/>
      <c r="Y25" s="100">
        <v>41909</v>
      </c>
      <c r="Z25" s="82"/>
      <c r="AA25" s="116"/>
      <c r="AB25" s="101" t="e">
        <f>SUM(#REF!)/4</f>
        <v>#REF!</v>
      </c>
      <c r="AC25" s="102" t="e">
        <f t="shared" si="8"/>
        <v>#REF!</v>
      </c>
      <c r="AD25" s="103">
        <v>0</v>
      </c>
      <c r="AE25" s="103">
        <v>0</v>
      </c>
      <c r="AF25" s="103">
        <v>0</v>
      </c>
      <c r="AG25" s="104">
        <v>0</v>
      </c>
      <c r="AH25" s="105">
        <v>0</v>
      </c>
    </row>
    <row r="26" spans="1:34" hidden="1" x14ac:dyDescent="0.25">
      <c r="A26" s="88" t="s">
        <v>64</v>
      </c>
      <c r="B26" s="88" t="s">
        <v>64</v>
      </c>
      <c r="C26" s="88" t="s">
        <v>66</v>
      </c>
      <c r="D26" s="88" t="s">
        <v>79</v>
      </c>
      <c r="E26" s="88" t="s">
        <v>101</v>
      </c>
      <c r="F26" s="90">
        <v>700000066983</v>
      </c>
      <c r="G26" s="88" t="s">
        <v>93</v>
      </c>
      <c r="H26" s="88" t="str">
        <f>IF(ISNA(VLOOKUP(E26,'[1]2013 Sizes'!$A$2:$L$35,10,FALSE)),"",VLOOKUP(E26,'[1]2013 Sizes'!$A$2:$L$35,10,FALSE))</f>
        <v/>
      </c>
      <c r="I26" s="88"/>
      <c r="J26" s="88"/>
      <c r="K26" s="91">
        <v>42004</v>
      </c>
      <c r="L26" s="92">
        <v>7291.14</v>
      </c>
      <c r="M26" s="93">
        <v>1</v>
      </c>
      <c r="N26" s="94">
        <f>(L26/M26)*0.8*12</f>
        <v>69994.944000000003</v>
      </c>
      <c r="O26" s="88" t="s">
        <v>70</v>
      </c>
      <c r="P26" s="88" t="s">
        <v>81</v>
      </c>
      <c r="Q26" s="115">
        <v>42825</v>
      </c>
      <c r="R26" s="115" t="s">
        <v>3</v>
      </c>
      <c r="S26" s="114">
        <v>30</v>
      </c>
      <c r="T26" s="114">
        <v>1</v>
      </c>
      <c r="U26" s="96">
        <v>38</v>
      </c>
      <c r="V26" s="97">
        <f t="shared" si="2"/>
        <v>5832.9120000000003</v>
      </c>
      <c r="W26" s="98">
        <f t="shared" si="3"/>
        <v>42021</v>
      </c>
      <c r="X26" s="120"/>
      <c r="Y26" s="116"/>
      <c r="Z26" s="116"/>
      <c r="AA26" s="116"/>
      <c r="AB26" s="101" t="e">
        <f>SUM(#REF!)/4</f>
        <v>#REF!</v>
      </c>
      <c r="AC26" s="102" t="e">
        <f t="shared" si="8"/>
        <v>#REF!</v>
      </c>
      <c r="AD26" s="103">
        <v>0</v>
      </c>
      <c r="AE26" s="103">
        <v>0</v>
      </c>
      <c r="AF26" s="103">
        <v>0</v>
      </c>
      <c r="AG26" s="104">
        <v>0</v>
      </c>
      <c r="AH26" s="105">
        <v>0</v>
      </c>
    </row>
    <row r="27" spans="1:34" hidden="1" x14ac:dyDescent="0.25">
      <c r="A27" s="88" t="s">
        <v>64</v>
      </c>
      <c r="B27" s="88" t="s">
        <v>64</v>
      </c>
      <c r="C27" s="88" t="s">
        <v>66</v>
      </c>
      <c r="D27" s="88" t="s">
        <v>79</v>
      </c>
      <c r="E27" s="88" t="s">
        <v>102</v>
      </c>
      <c r="F27" s="90">
        <v>700000161628</v>
      </c>
      <c r="G27" s="88" t="s">
        <v>93</v>
      </c>
      <c r="H27" s="88" t="str">
        <f>IF(ISNA(VLOOKUP(E27,'[1]2013 Sizes'!$A$2:$L$35,10,FALSE)),"",VLOOKUP(E27,'[1]2013 Sizes'!$A$2:$L$35,10,FALSE))</f>
        <v/>
      </c>
      <c r="I27" s="88"/>
      <c r="J27" s="88"/>
      <c r="K27" s="91">
        <v>42004</v>
      </c>
      <c r="L27" s="92"/>
      <c r="M27" s="93"/>
      <c r="N27" s="94"/>
      <c r="O27" s="88" t="s">
        <v>70</v>
      </c>
      <c r="P27" s="88" t="s">
        <v>81</v>
      </c>
      <c r="Q27" s="115">
        <v>42825</v>
      </c>
      <c r="R27" s="115" t="s">
        <v>3</v>
      </c>
      <c r="S27" s="114">
        <v>30</v>
      </c>
      <c r="T27" s="114">
        <v>2</v>
      </c>
      <c r="U27" s="96">
        <v>38</v>
      </c>
      <c r="V27" s="97">
        <f t="shared" si="2"/>
        <v>0</v>
      </c>
      <c r="W27" s="98">
        <f t="shared" si="3"/>
        <v>42021</v>
      </c>
      <c r="X27" s="120"/>
      <c r="Y27" s="116"/>
      <c r="Z27" s="116"/>
      <c r="AA27" s="116"/>
      <c r="AB27" s="101" t="e">
        <f>SUM(#REF!)/4</f>
        <v>#REF!</v>
      </c>
      <c r="AC27" s="102" t="e">
        <f t="shared" si="8"/>
        <v>#REF!</v>
      </c>
      <c r="AD27" s="103">
        <v>0</v>
      </c>
      <c r="AE27" s="103">
        <v>0</v>
      </c>
      <c r="AF27" s="103">
        <v>0</v>
      </c>
      <c r="AG27" s="104">
        <v>0</v>
      </c>
      <c r="AH27" s="105">
        <v>0</v>
      </c>
    </row>
    <row r="28" spans="1:34" hidden="1" x14ac:dyDescent="0.25">
      <c r="A28" s="88" t="s">
        <v>64</v>
      </c>
      <c r="B28" s="88" t="s">
        <v>64</v>
      </c>
      <c r="C28" s="88" t="s">
        <v>66</v>
      </c>
      <c r="D28" s="88" t="s">
        <v>67</v>
      </c>
      <c r="E28" s="88" t="s">
        <v>103</v>
      </c>
      <c r="F28" s="90">
        <v>700000378362</v>
      </c>
      <c r="G28" s="88" t="s">
        <v>93</v>
      </c>
      <c r="H28" s="88" t="str">
        <f>IF(ISNA(VLOOKUP(E28,'[1]2013 Sizes'!$A$2:$L$35,10,FALSE)),"",VLOOKUP(E28,'[1]2013 Sizes'!$A$2:$L$35,10,FALSE))</f>
        <v/>
      </c>
      <c r="I28" s="88"/>
      <c r="J28" s="88"/>
      <c r="K28" s="91">
        <v>42004</v>
      </c>
      <c r="L28" s="92">
        <v>6961.16</v>
      </c>
      <c r="M28" s="93">
        <v>1</v>
      </c>
      <c r="N28" s="94">
        <f>(L28/M28)*0.8*12</f>
        <v>66827.135999999999</v>
      </c>
      <c r="O28" s="88" t="s">
        <v>70</v>
      </c>
      <c r="P28" s="88" t="s">
        <v>71</v>
      </c>
      <c r="Q28" s="115">
        <v>42825</v>
      </c>
      <c r="R28" s="115" t="s">
        <v>3</v>
      </c>
      <c r="S28" s="114">
        <v>19</v>
      </c>
      <c r="T28" s="114">
        <v>1</v>
      </c>
      <c r="U28" s="96">
        <v>43</v>
      </c>
      <c r="V28" s="97">
        <f t="shared" si="2"/>
        <v>5568.9279999999999</v>
      </c>
      <c r="W28" s="98">
        <f t="shared" si="3"/>
        <v>42021</v>
      </c>
      <c r="X28" s="120"/>
      <c r="Y28" s="100">
        <v>41909</v>
      </c>
      <c r="Z28" s="82"/>
      <c r="AA28" s="116"/>
      <c r="AB28" s="101" t="e">
        <f>SUM(#REF!)/4</f>
        <v>#REF!</v>
      </c>
      <c r="AC28" s="102" t="e">
        <f t="shared" si="8"/>
        <v>#REF!</v>
      </c>
      <c r="AD28" s="103">
        <v>0</v>
      </c>
      <c r="AE28" s="103">
        <v>0</v>
      </c>
      <c r="AF28" s="103">
        <v>0</v>
      </c>
      <c r="AG28" s="104">
        <v>0</v>
      </c>
      <c r="AH28" s="105">
        <v>0</v>
      </c>
    </row>
    <row r="29" spans="1:34" hidden="1" x14ac:dyDescent="0.25">
      <c r="A29" s="88" t="s">
        <v>64</v>
      </c>
      <c r="B29" s="88" t="s">
        <v>64</v>
      </c>
      <c r="C29" s="88" t="s">
        <v>66</v>
      </c>
      <c r="D29" s="88" t="s">
        <v>67</v>
      </c>
      <c r="E29" s="88" t="s">
        <v>104</v>
      </c>
      <c r="F29" s="90">
        <v>700000378374</v>
      </c>
      <c r="G29" s="88" t="s">
        <v>93</v>
      </c>
      <c r="H29" s="88" t="str">
        <f>IF(ISNA(VLOOKUP(E29,'[1]2013 Sizes'!$A$2:$L$35,10,FALSE)),"",VLOOKUP(E29,'[1]2013 Sizes'!$A$2:$L$35,10,FALSE))</f>
        <v/>
      </c>
      <c r="I29" s="88"/>
      <c r="J29" s="88"/>
      <c r="K29" s="91">
        <v>42004</v>
      </c>
      <c r="L29" s="92"/>
      <c r="M29" s="93"/>
      <c r="N29" s="94"/>
      <c r="O29" s="88" t="s">
        <v>70</v>
      </c>
      <c r="P29" s="88" t="s">
        <v>71</v>
      </c>
      <c r="Q29" s="115">
        <v>42825</v>
      </c>
      <c r="R29" s="115" t="s">
        <v>3</v>
      </c>
      <c r="S29" s="114">
        <v>19</v>
      </c>
      <c r="T29" s="114">
        <v>2</v>
      </c>
      <c r="U29" s="96">
        <v>43</v>
      </c>
      <c r="V29" s="97">
        <f t="shared" si="2"/>
        <v>0</v>
      </c>
      <c r="W29" s="98">
        <f t="shared" si="3"/>
        <v>42021</v>
      </c>
      <c r="X29" s="120"/>
      <c r="Y29" s="100">
        <v>41909</v>
      </c>
      <c r="Z29" s="82"/>
      <c r="AA29" s="116"/>
      <c r="AB29" s="101" t="e">
        <f>SUM(#REF!)/4</f>
        <v>#REF!</v>
      </c>
      <c r="AC29" s="102" t="e">
        <f t="shared" si="8"/>
        <v>#REF!</v>
      </c>
      <c r="AD29" s="103">
        <v>0</v>
      </c>
      <c r="AE29" s="103">
        <v>0</v>
      </c>
      <c r="AF29" s="103">
        <v>0</v>
      </c>
      <c r="AG29" s="104">
        <v>0</v>
      </c>
      <c r="AH29" s="105">
        <v>0</v>
      </c>
    </row>
    <row r="30" spans="1:34" hidden="1" x14ac:dyDescent="0.25">
      <c r="A30" s="88" t="s">
        <v>64</v>
      </c>
      <c r="B30" s="88" t="s">
        <v>64</v>
      </c>
      <c r="C30" s="88" t="s">
        <v>66</v>
      </c>
      <c r="D30" s="88" t="s">
        <v>67</v>
      </c>
      <c r="E30" s="88" t="s">
        <v>105</v>
      </c>
      <c r="F30" s="90">
        <v>700000184199</v>
      </c>
      <c r="G30" s="88" t="s">
        <v>93</v>
      </c>
      <c r="H30" s="88" t="str">
        <f>IF(ISNA(VLOOKUP(E30,'[1]2013 Sizes'!$A$2:$L$35,10,FALSE)),"",VLOOKUP(E30,'[1]2013 Sizes'!$A$2:$L$35,10,FALSE))</f>
        <v/>
      </c>
      <c r="I30" s="88"/>
      <c r="J30" s="88"/>
      <c r="K30" s="91">
        <v>42004</v>
      </c>
      <c r="L30" s="92">
        <v>6961.16</v>
      </c>
      <c r="M30" s="93">
        <v>1</v>
      </c>
      <c r="N30" s="94">
        <f>(L30/M30)*0.8*12</f>
        <v>66827.135999999999</v>
      </c>
      <c r="O30" s="88" t="s">
        <v>70</v>
      </c>
      <c r="P30" s="88" t="s">
        <v>71</v>
      </c>
      <c r="Q30" s="115">
        <v>42825</v>
      </c>
      <c r="R30" s="115" t="s">
        <v>3</v>
      </c>
      <c r="S30" s="114">
        <v>20</v>
      </c>
      <c r="T30" s="114">
        <v>1</v>
      </c>
      <c r="U30" s="96">
        <v>43</v>
      </c>
      <c r="V30" s="97">
        <f t="shared" si="2"/>
        <v>5568.9279999999999</v>
      </c>
      <c r="W30" s="98">
        <f t="shared" si="3"/>
        <v>42021</v>
      </c>
      <c r="X30" s="120"/>
      <c r="Y30" s="100">
        <v>41909</v>
      </c>
      <c r="Z30" s="82"/>
      <c r="AA30" s="116"/>
      <c r="AB30" s="101" t="e">
        <f>SUM(#REF!)/4</f>
        <v>#REF!</v>
      </c>
      <c r="AC30" s="102" t="e">
        <f t="shared" si="8"/>
        <v>#REF!</v>
      </c>
      <c r="AD30" s="103">
        <v>0</v>
      </c>
      <c r="AE30" s="103">
        <v>0</v>
      </c>
      <c r="AF30" s="103">
        <v>0</v>
      </c>
      <c r="AG30" s="104">
        <v>0</v>
      </c>
      <c r="AH30" s="105">
        <v>0</v>
      </c>
    </row>
    <row r="31" spans="1:34" hidden="1" x14ac:dyDescent="0.25">
      <c r="A31" s="88" t="s">
        <v>64</v>
      </c>
      <c r="B31" s="88" t="s">
        <v>64</v>
      </c>
      <c r="C31" s="88" t="s">
        <v>66</v>
      </c>
      <c r="D31" s="88" t="s">
        <v>67</v>
      </c>
      <c r="E31" s="88" t="s">
        <v>106</v>
      </c>
      <c r="F31" s="90">
        <v>700000184204</v>
      </c>
      <c r="G31" s="88" t="s">
        <v>93</v>
      </c>
      <c r="H31" s="88" t="str">
        <f>IF(ISNA(VLOOKUP(E31,'[1]2013 Sizes'!$A$2:$L$35,10,FALSE)),"",VLOOKUP(E31,'[1]2013 Sizes'!$A$2:$L$35,10,FALSE))</f>
        <v/>
      </c>
      <c r="I31" s="88"/>
      <c r="J31" s="88"/>
      <c r="K31" s="91">
        <v>42004</v>
      </c>
      <c r="L31" s="92"/>
      <c r="M31" s="93"/>
      <c r="N31" s="94"/>
      <c r="O31" s="88" t="s">
        <v>70</v>
      </c>
      <c r="P31" s="88" t="s">
        <v>71</v>
      </c>
      <c r="Q31" s="115">
        <v>42825</v>
      </c>
      <c r="R31" s="115" t="s">
        <v>3</v>
      </c>
      <c r="S31" s="114">
        <v>20</v>
      </c>
      <c r="T31" s="114">
        <v>2</v>
      </c>
      <c r="U31" s="96">
        <v>43</v>
      </c>
      <c r="V31" s="97">
        <f t="shared" si="2"/>
        <v>0</v>
      </c>
      <c r="W31" s="98">
        <f t="shared" si="3"/>
        <v>42021</v>
      </c>
      <c r="X31" s="120"/>
      <c r="Y31" s="100">
        <v>41909</v>
      </c>
      <c r="Z31" s="82"/>
      <c r="AA31" s="116"/>
      <c r="AB31" s="101" t="e">
        <f>SUM(#REF!)/4</f>
        <v>#REF!</v>
      </c>
      <c r="AC31" s="102" t="e">
        <f t="shared" si="8"/>
        <v>#REF!</v>
      </c>
      <c r="AD31" s="103">
        <v>0</v>
      </c>
      <c r="AE31" s="103">
        <v>0</v>
      </c>
      <c r="AF31" s="103">
        <v>0</v>
      </c>
      <c r="AG31" s="104">
        <v>0</v>
      </c>
      <c r="AH31" s="105">
        <v>0</v>
      </c>
    </row>
    <row r="32" spans="1:34" hidden="1" x14ac:dyDescent="0.25">
      <c r="A32" s="88" t="s">
        <v>64</v>
      </c>
      <c r="B32" s="88" t="s">
        <v>64</v>
      </c>
      <c r="C32" s="88" t="s">
        <v>66</v>
      </c>
      <c r="D32" s="88" t="s">
        <v>79</v>
      </c>
      <c r="E32" s="109" t="s">
        <v>107</v>
      </c>
      <c r="F32" s="108">
        <v>30028280</v>
      </c>
      <c r="G32" s="109" t="s">
        <v>93</v>
      </c>
      <c r="H32" s="88" t="str">
        <f>IF(ISNA(VLOOKUP(E32,'[1]2013 Sizes'!$A$2:$L$35,10,FALSE)),"",VLOOKUP(E32,'[1]2013 Sizes'!$A$2:$L$35,10,FALSE))</f>
        <v/>
      </c>
      <c r="I32" s="88"/>
      <c r="J32" s="88"/>
      <c r="K32" s="110">
        <v>42004</v>
      </c>
      <c r="L32" s="111">
        <v>6937.16</v>
      </c>
      <c r="M32" s="112">
        <v>1</v>
      </c>
      <c r="N32" s="94">
        <f>(L32/M32)*0.8*12</f>
        <v>66596.736000000004</v>
      </c>
      <c r="O32" s="88" t="s">
        <v>70</v>
      </c>
      <c r="P32" s="88" t="s">
        <v>81</v>
      </c>
      <c r="Q32" s="115">
        <v>42825</v>
      </c>
      <c r="R32" s="115" t="s">
        <v>3</v>
      </c>
      <c r="S32" s="114">
        <v>8</v>
      </c>
      <c r="T32" s="114">
        <v>1</v>
      </c>
      <c r="U32" s="96">
        <v>44</v>
      </c>
      <c r="V32" s="97">
        <f t="shared" si="2"/>
        <v>5549.7280000000001</v>
      </c>
      <c r="W32" s="98">
        <f t="shared" si="3"/>
        <v>42021</v>
      </c>
      <c r="X32" s="120"/>
      <c r="Y32" s="100">
        <v>41909</v>
      </c>
      <c r="Z32" s="82"/>
      <c r="AA32" s="116"/>
      <c r="AB32" s="101" t="e">
        <f>SUM(#REF!)/4</f>
        <v>#REF!</v>
      </c>
      <c r="AC32" s="102" t="e">
        <f t="shared" si="8"/>
        <v>#REF!</v>
      </c>
      <c r="AD32" s="103">
        <v>0</v>
      </c>
      <c r="AE32" s="103">
        <v>0</v>
      </c>
      <c r="AF32" s="103">
        <v>0</v>
      </c>
      <c r="AG32" s="104">
        <v>0</v>
      </c>
      <c r="AH32" s="105">
        <v>0</v>
      </c>
    </row>
    <row r="33" spans="1:34" hidden="1" x14ac:dyDescent="0.25">
      <c r="A33" s="88" t="s">
        <v>64</v>
      </c>
      <c r="B33" s="88" t="s">
        <v>64</v>
      </c>
      <c r="C33" s="88" t="s">
        <v>66</v>
      </c>
      <c r="D33" s="88" t="s">
        <v>79</v>
      </c>
      <c r="E33" s="109" t="s">
        <v>108</v>
      </c>
      <c r="F33" s="108">
        <v>700000270625</v>
      </c>
      <c r="G33" s="109" t="s">
        <v>93</v>
      </c>
      <c r="H33" s="88" t="str">
        <f>IF(ISNA(VLOOKUP(E33,'[1]2013 Sizes'!$A$2:$L$35,10,FALSE)),"",VLOOKUP(E33,'[1]2013 Sizes'!$A$2:$L$35,10,FALSE))</f>
        <v/>
      </c>
      <c r="I33" s="88"/>
      <c r="J33" s="88"/>
      <c r="K33" s="110">
        <v>42004</v>
      </c>
      <c r="L33" s="111"/>
      <c r="M33" s="112"/>
      <c r="N33" s="113"/>
      <c r="O33" s="88" t="s">
        <v>70</v>
      </c>
      <c r="P33" s="88" t="s">
        <v>81</v>
      </c>
      <c r="Q33" s="115">
        <v>42825</v>
      </c>
      <c r="R33" s="115" t="s">
        <v>3</v>
      </c>
      <c r="S33" s="114">
        <v>8</v>
      </c>
      <c r="T33" s="114">
        <v>2</v>
      </c>
      <c r="U33" s="96">
        <v>44</v>
      </c>
      <c r="V33" s="97">
        <f t="shared" si="2"/>
        <v>0</v>
      </c>
      <c r="W33" s="98">
        <f t="shared" si="3"/>
        <v>42021</v>
      </c>
      <c r="X33" s="120"/>
      <c r="Y33" s="100">
        <v>41909</v>
      </c>
      <c r="Z33" s="82"/>
      <c r="AA33" s="116"/>
      <c r="AB33" s="101" t="e">
        <f>SUM(#REF!)/4</f>
        <v>#REF!</v>
      </c>
      <c r="AC33" s="102" t="e">
        <f t="shared" si="8"/>
        <v>#REF!</v>
      </c>
      <c r="AD33" s="103">
        <v>0</v>
      </c>
      <c r="AE33" s="103">
        <v>0</v>
      </c>
      <c r="AF33" s="103">
        <v>0</v>
      </c>
      <c r="AG33" s="104">
        <v>0</v>
      </c>
      <c r="AH33" s="105">
        <v>0</v>
      </c>
    </row>
    <row r="34" spans="1:34" hidden="1" x14ac:dyDescent="0.25">
      <c r="A34" s="88" t="s">
        <v>64</v>
      </c>
      <c r="B34" s="88" t="s">
        <v>64</v>
      </c>
      <c r="C34" s="88" t="s">
        <v>66</v>
      </c>
      <c r="D34" s="88" t="s">
        <v>79</v>
      </c>
      <c r="E34" s="109" t="s">
        <v>109</v>
      </c>
      <c r="F34" s="108">
        <v>700000177237</v>
      </c>
      <c r="G34" s="121" t="s">
        <v>93</v>
      </c>
      <c r="H34" s="88" t="str">
        <f>IF(ISNA(VLOOKUP(E34,'[1]2013 Sizes'!$A$2:$L$35,10,FALSE)),"",VLOOKUP(E34,'[1]2013 Sizes'!$A$2:$L$35,10,FALSE))</f>
        <v/>
      </c>
      <c r="I34" s="88"/>
      <c r="J34" s="88"/>
      <c r="K34" s="110">
        <v>42004</v>
      </c>
      <c r="L34" s="111">
        <v>6937.16</v>
      </c>
      <c r="M34" s="112">
        <v>1</v>
      </c>
      <c r="N34" s="94">
        <f>(L34/M34)*0.8*12</f>
        <v>66596.736000000004</v>
      </c>
      <c r="O34" s="88" t="s">
        <v>70</v>
      </c>
      <c r="P34" s="88" t="s">
        <v>81</v>
      </c>
      <c r="Q34" s="115">
        <v>42825</v>
      </c>
      <c r="R34" s="115" t="s">
        <v>3</v>
      </c>
      <c r="S34" s="114">
        <v>9</v>
      </c>
      <c r="T34" s="114">
        <v>1</v>
      </c>
      <c r="U34" s="96">
        <v>44</v>
      </c>
      <c r="V34" s="97">
        <f t="shared" si="2"/>
        <v>5549.7280000000001</v>
      </c>
      <c r="W34" s="98">
        <f t="shared" si="3"/>
        <v>42021</v>
      </c>
      <c r="X34" s="120"/>
      <c r="Y34" s="100">
        <v>41909</v>
      </c>
      <c r="Z34" s="82"/>
      <c r="AA34" s="116"/>
      <c r="AB34" s="101" t="e">
        <f>SUM(#REF!)/4</f>
        <v>#REF!</v>
      </c>
      <c r="AC34" s="102" t="e">
        <f t="shared" si="8"/>
        <v>#REF!</v>
      </c>
      <c r="AD34" s="103">
        <v>0</v>
      </c>
      <c r="AE34" s="103">
        <v>0</v>
      </c>
      <c r="AF34" s="103">
        <v>0</v>
      </c>
      <c r="AG34" s="104">
        <v>0</v>
      </c>
      <c r="AH34" s="105">
        <v>0</v>
      </c>
    </row>
    <row r="35" spans="1:34" hidden="1" x14ac:dyDescent="0.25">
      <c r="A35" s="88" t="s">
        <v>64</v>
      </c>
      <c r="B35" s="88" t="s">
        <v>64</v>
      </c>
      <c r="C35" s="88" t="s">
        <v>66</v>
      </c>
      <c r="D35" s="88" t="s">
        <v>79</v>
      </c>
      <c r="E35" s="109" t="s">
        <v>110</v>
      </c>
      <c r="F35" s="108">
        <v>700000177249</v>
      </c>
      <c r="G35" s="109" t="s">
        <v>93</v>
      </c>
      <c r="H35" s="88" t="str">
        <f>IF(ISNA(VLOOKUP(E35,'[1]2013 Sizes'!$A$2:$L$35,10,FALSE)),"",VLOOKUP(E35,'[1]2013 Sizes'!$A$2:$L$35,10,FALSE))</f>
        <v/>
      </c>
      <c r="I35" s="88"/>
      <c r="J35" s="88"/>
      <c r="K35" s="110">
        <v>42004</v>
      </c>
      <c r="L35" s="111"/>
      <c r="M35" s="112"/>
      <c r="N35" s="113"/>
      <c r="O35" s="88" t="s">
        <v>70</v>
      </c>
      <c r="P35" s="88" t="s">
        <v>81</v>
      </c>
      <c r="Q35" s="115">
        <v>42825</v>
      </c>
      <c r="R35" s="115" t="s">
        <v>3</v>
      </c>
      <c r="S35" s="114">
        <v>9</v>
      </c>
      <c r="T35" s="114">
        <v>2</v>
      </c>
      <c r="U35" s="96">
        <v>44</v>
      </c>
      <c r="V35" s="97">
        <f t="shared" si="2"/>
        <v>0</v>
      </c>
      <c r="W35" s="98">
        <f t="shared" si="3"/>
        <v>42021</v>
      </c>
      <c r="X35" s="120"/>
      <c r="Y35" s="100">
        <v>41909</v>
      </c>
      <c r="Z35" s="82"/>
      <c r="AA35" s="116"/>
      <c r="AB35" s="101" t="e">
        <f>SUM(#REF!)/4</f>
        <v>#REF!</v>
      </c>
      <c r="AC35" s="102" t="e">
        <f t="shared" si="8"/>
        <v>#REF!</v>
      </c>
      <c r="AD35" s="103">
        <v>0</v>
      </c>
      <c r="AE35" s="103">
        <v>0</v>
      </c>
      <c r="AF35" s="103">
        <v>0</v>
      </c>
      <c r="AG35" s="104">
        <v>0</v>
      </c>
      <c r="AH35" s="105">
        <v>0</v>
      </c>
    </row>
    <row r="36" spans="1:34" hidden="1" x14ac:dyDescent="0.25">
      <c r="A36" s="88" t="s">
        <v>64</v>
      </c>
      <c r="B36" s="88" t="s">
        <v>64</v>
      </c>
      <c r="C36" s="88" t="s">
        <v>66</v>
      </c>
      <c r="D36" s="88" t="s">
        <v>79</v>
      </c>
      <c r="E36" s="109" t="s">
        <v>111</v>
      </c>
      <c r="F36" s="108">
        <v>700000175461</v>
      </c>
      <c r="G36" s="109" t="s">
        <v>93</v>
      </c>
      <c r="H36" s="88" t="str">
        <f>IF(ISNA(VLOOKUP(E36,'[1]2013 Sizes'!$A$2:$L$35,10,FALSE)),"",VLOOKUP(E36,'[1]2013 Sizes'!$A$2:$L$35,10,FALSE))</f>
        <v/>
      </c>
      <c r="I36" s="88"/>
      <c r="J36" s="88"/>
      <c r="K36" s="110">
        <v>42004</v>
      </c>
      <c r="L36" s="111">
        <v>6283.14</v>
      </c>
      <c r="M36" s="112">
        <v>1</v>
      </c>
      <c r="N36" s="94">
        <f>(L36/M36)*0.8*12</f>
        <v>60318.144000000008</v>
      </c>
      <c r="O36" s="88" t="s">
        <v>70</v>
      </c>
      <c r="P36" s="88" t="s">
        <v>81</v>
      </c>
      <c r="Q36" s="115">
        <v>42825</v>
      </c>
      <c r="R36" s="115" t="s">
        <v>3</v>
      </c>
      <c r="S36" s="114">
        <v>10</v>
      </c>
      <c r="T36" s="114">
        <v>1</v>
      </c>
      <c r="U36" s="96">
        <v>50</v>
      </c>
      <c r="V36" s="97">
        <f t="shared" si="2"/>
        <v>5026.5120000000006</v>
      </c>
      <c r="W36" s="98">
        <f t="shared" si="3"/>
        <v>42021</v>
      </c>
      <c r="X36" s="120"/>
      <c r="Y36" s="100">
        <v>41909</v>
      </c>
      <c r="Z36" s="82"/>
      <c r="AA36" s="116"/>
      <c r="AB36" s="101" t="e">
        <f>SUM(#REF!)/4</f>
        <v>#REF!</v>
      </c>
      <c r="AC36" s="102" t="e">
        <f t="shared" si="8"/>
        <v>#REF!</v>
      </c>
      <c r="AD36" s="103">
        <v>0</v>
      </c>
      <c r="AE36" s="103">
        <v>0</v>
      </c>
      <c r="AF36" s="103">
        <v>0</v>
      </c>
      <c r="AG36" s="104">
        <v>0</v>
      </c>
      <c r="AH36" s="105">
        <v>0</v>
      </c>
    </row>
    <row r="37" spans="1:34" hidden="1" x14ac:dyDescent="0.25">
      <c r="A37" s="88" t="s">
        <v>64</v>
      </c>
      <c r="B37" s="88" t="s">
        <v>64</v>
      </c>
      <c r="C37" s="88" t="s">
        <v>66</v>
      </c>
      <c r="D37" s="88" t="s">
        <v>79</v>
      </c>
      <c r="E37" s="109" t="s">
        <v>112</v>
      </c>
      <c r="F37" s="108">
        <v>700000175459</v>
      </c>
      <c r="G37" s="109" t="s">
        <v>93</v>
      </c>
      <c r="H37" s="88" t="str">
        <f>IF(ISNA(VLOOKUP(E37,'[1]2013 Sizes'!$A$2:$L$35,10,FALSE)),"",VLOOKUP(E37,'[1]2013 Sizes'!$A$2:$L$35,10,FALSE))</f>
        <v/>
      </c>
      <c r="I37" s="88"/>
      <c r="J37" s="88"/>
      <c r="K37" s="110">
        <v>42004</v>
      </c>
      <c r="L37" s="111"/>
      <c r="M37" s="112"/>
      <c r="N37" s="113"/>
      <c r="O37" s="88" t="s">
        <v>70</v>
      </c>
      <c r="P37" s="88" t="s">
        <v>81</v>
      </c>
      <c r="Q37" s="115">
        <v>42825</v>
      </c>
      <c r="R37" s="115" t="s">
        <v>3</v>
      </c>
      <c r="S37" s="114">
        <v>10</v>
      </c>
      <c r="T37" s="114">
        <v>2</v>
      </c>
      <c r="U37" s="96">
        <v>50</v>
      </c>
      <c r="V37" s="97">
        <f t="shared" si="2"/>
        <v>0</v>
      </c>
      <c r="W37" s="98">
        <f t="shared" si="3"/>
        <v>42021</v>
      </c>
      <c r="X37" s="120"/>
      <c r="Y37" s="100">
        <v>41909</v>
      </c>
      <c r="Z37" s="82"/>
      <c r="AA37" s="116"/>
      <c r="AB37" s="101" t="e">
        <f>SUM(#REF!)/4</f>
        <v>#REF!</v>
      </c>
      <c r="AC37" s="102" t="e">
        <f t="shared" si="8"/>
        <v>#REF!</v>
      </c>
      <c r="AD37" s="103">
        <v>0</v>
      </c>
      <c r="AE37" s="103">
        <v>0</v>
      </c>
      <c r="AF37" s="103">
        <v>0</v>
      </c>
      <c r="AG37" s="104">
        <v>0</v>
      </c>
      <c r="AH37" s="105">
        <v>0</v>
      </c>
    </row>
    <row r="38" spans="1:34" hidden="1" x14ac:dyDescent="0.25">
      <c r="A38" s="88" t="s">
        <v>64</v>
      </c>
      <c r="B38" s="88" t="s">
        <v>64</v>
      </c>
      <c r="C38" s="88" t="s">
        <v>66</v>
      </c>
      <c r="D38" s="88" t="s">
        <v>79</v>
      </c>
      <c r="E38" s="109" t="s">
        <v>113</v>
      </c>
      <c r="F38" s="108">
        <v>700000175447</v>
      </c>
      <c r="G38" s="109" t="s">
        <v>93</v>
      </c>
      <c r="H38" s="88" t="str">
        <f>IF(ISNA(VLOOKUP(E38,'[1]2013 Sizes'!$A$2:$L$35,10,FALSE)),"",VLOOKUP(E38,'[1]2013 Sizes'!$A$2:$L$35,10,FALSE))</f>
        <v/>
      </c>
      <c r="I38" s="88"/>
      <c r="J38" s="88"/>
      <c r="K38" s="110">
        <v>42004</v>
      </c>
      <c r="L38" s="111">
        <v>6283.14</v>
      </c>
      <c r="M38" s="112">
        <v>1</v>
      </c>
      <c r="N38" s="94">
        <f>(L38/M38)*0.8*12</f>
        <v>60318.144000000008</v>
      </c>
      <c r="O38" s="88" t="s">
        <v>70</v>
      </c>
      <c r="P38" s="88" t="s">
        <v>81</v>
      </c>
      <c r="Q38" s="115">
        <v>42825</v>
      </c>
      <c r="R38" s="115" t="s">
        <v>3</v>
      </c>
      <c r="S38" s="114">
        <v>11</v>
      </c>
      <c r="T38" s="114">
        <v>1</v>
      </c>
      <c r="U38" s="96">
        <v>50</v>
      </c>
      <c r="V38" s="97">
        <f t="shared" si="2"/>
        <v>5026.5120000000006</v>
      </c>
      <c r="W38" s="98">
        <f t="shared" si="3"/>
        <v>42021</v>
      </c>
      <c r="X38" s="120"/>
      <c r="Y38" s="100">
        <v>41909</v>
      </c>
      <c r="Z38" s="82"/>
      <c r="AA38" s="116"/>
      <c r="AB38" s="101" t="e">
        <f>SUM(#REF!)/4</f>
        <v>#REF!</v>
      </c>
      <c r="AC38" s="102" t="e">
        <f t="shared" si="8"/>
        <v>#REF!</v>
      </c>
      <c r="AD38" s="103">
        <v>0</v>
      </c>
      <c r="AE38" s="103">
        <v>0</v>
      </c>
      <c r="AF38" s="103">
        <v>0</v>
      </c>
      <c r="AG38" s="104">
        <v>0</v>
      </c>
      <c r="AH38" s="105">
        <v>0</v>
      </c>
    </row>
    <row r="39" spans="1:34" hidden="1" x14ac:dyDescent="0.25">
      <c r="A39" s="88" t="s">
        <v>64</v>
      </c>
      <c r="B39" s="88" t="s">
        <v>64</v>
      </c>
      <c r="C39" s="88" t="s">
        <v>66</v>
      </c>
      <c r="D39" s="88" t="s">
        <v>79</v>
      </c>
      <c r="E39" s="109" t="s">
        <v>114</v>
      </c>
      <c r="F39" s="108">
        <v>700000175423</v>
      </c>
      <c r="G39" s="109" t="s">
        <v>93</v>
      </c>
      <c r="H39" s="88" t="str">
        <f>IF(ISNA(VLOOKUP(E39,'[1]2013 Sizes'!$A$2:$L$35,10,FALSE)),"",VLOOKUP(E39,'[1]2013 Sizes'!$A$2:$L$35,10,FALSE))</f>
        <v/>
      </c>
      <c r="I39" s="88"/>
      <c r="J39" s="88"/>
      <c r="K39" s="110">
        <v>42004</v>
      </c>
      <c r="L39" s="111"/>
      <c r="M39" s="112"/>
      <c r="N39" s="113"/>
      <c r="O39" s="88" t="s">
        <v>70</v>
      </c>
      <c r="P39" s="88" t="s">
        <v>81</v>
      </c>
      <c r="Q39" s="115">
        <v>42825</v>
      </c>
      <c r="R39" s="115" t="s">
        <v>3</v>
      </c>
      <c r="S39" s="114">
        <v>11</v>
      </c>
      <c r="T39" s="114">
        <v>2</v>
      </c>
      <c r="U39" s="96">
        <v>50</v>
      </c>
      <c r="V39" s="97">
        <f t="shared" si="2"/>
        <v>0</v>
      </c>
      <c r="W39" s="98">
        <f t="shared" si="3"/>
        <v>42021</v>
      </c>
      <c r="X39" s="120"/>
      <c r="Y39" s="100">
        <v>41909</v>
      </c>
      <c r="Z39" s="82"/>
      <c r="AA39" s="116"/>
      <c r="AB39" s="101" t="e">
        <f>SUM(#REF!)/4</f>
        <v>#REF!</v>
      </c>
      <c r="AC39" s="102" t="e">
        <f t="shared" si="8"/>
        <v>#REF!</v>
      </c>
      <c r="AD39" s="103">
        <v>0</v>
      </c>
      <c r="AE39" s="103">
        <v>0</v>
      </c>
      <c r="AF39" s="103">
        <v>0</v>
      </c>
      <c r="AG39" s="104">
        <v>0</v>
      </c>
      <c r="AH39" s="105">
        <v>0</v>
      </c>
    </row>
    <row r="40" spans="1:34" x14ac:dyDescent="0.25">
      <c r="A40" s="88" t="s">
        <v>64</v>
      </c>
      <c r="B40" s="88" t="s">
        <v>64</v>
      </c>
      <c r="C40" s="88" t="s">
        <v>66</v>
      </c>
      <c r="D40" s="88" t="s">
        <v>79</v>
      </c>
      <c r="E40" s="109" t="s">
        <v>115</v>
      </c>
      <c r="F40" s="108">
        <v>700000177251</v>
      </c>
      <c r="G40" s="109" t="s">
        <v>93</v>
      </c>
      <c r="H40" s="88" t="str">
        <f>IF(ISNA(VLOOKUP(E40,'[1]2013 Sizes'!$A$2:$L$35,10,FALSE)),"",VLOOKUP(E40,'[1]2013 Sizes'!$A$2:$L$35,10,FALSE))</f>
        <v/>
      </c>
      <c r="I40" s="88"/>
      <c r="J40" s="88"/>
      <c r="K40" s="110">
        <v>42004</v>
      </c>
      <c r="L40" s="111">
        <v>6283.14</v>
      </c>
      <c r="M40" s="112">
        <v>1</v>
      </c>
      <c r="N40" s="94">
        <f>(L40/M40)*0.8*12</f>
        <v>60318.144000000008</v>
      </c>
      <c r="O40" s="88" t="s">
        <v>70</v>
      </c>
      <c r="P40" s="88" t="s">
        <v>81</v>
      </c>
      <c r="Q40" s="115">
        <v>42825</v>
      </c>
      <c r="R40" s="115" t="s">
        <v>4</v>
      </c>
      <c r="S40" s="114">
        <v>6</v>
      </c>
      <c r="T40" s="114">
        <v>1</v>
      </c>
      <c r="U40" s="96">
        <v>50</v>
      </c>
      <c r="V40" s="97">
        <f t="shared" si="2"/>
        <v>5026.5120000000006</v>
      </c>
      <c r="W40" s="98">
        <f t="shared" si="3"/>
        <v>42021</v>
      </c>
      <c r="X40" s="120"/>
      <c r="Y40" s="100">
        <v>41909</v>
      </c>
      <c r="Z40" s="82"/>
      <c r="AA40" s="116"/>
      <c r="AB40" s="101" t="e">
        <f>SUM(#REF!)/4</f>
        <v>#REF!</v>
      </c>
      <c r="AC40" s="102" t="e">
        <f t="shared" si="8"/>
        <v>#REF!</v>
      </c>
      <c r="AD40" s="103">
        <v>0</v>
      </c>
      <c r="AE40" s="103">
        <v>0</v>
      </c>
      <c r="AF40" s="103">
        <v>0</v>
      </c>
      <c r="AG40" s="104">
        <v>0</v>
      </c>
      <c r="AH40" s="105">
        <v>0</v>
      </c>
    </row>
    <row r="41" spans="1:34" x14ac:dyDescent="0.25">
      <c r="A41" s="88" t="s">
        <v>64</v>
      </c>
      <c r="B41" s="88" t="s">
        <v>64</v>
      </c>
      <c r="C41" s="88" t="s">
        <v>66</v>
      </c>
      <c r="D41" s="88" t="s">
        <v>79</v>
      </c>
      <c r="E41" s="109" t="s">
        <v>116</v>
      </c>
      <c r="F41" s="122">
        <v>700000184345</v>
      </c>
      <c r="G41" s="109" t="s">
        <v>93</v>
      </c>
      <c r="H41" s="88" t="str">
        <f>IF(ISNA(VLOOKUP(E41,'[1]2013 Sizes'!$A$2:$L$35,10,FALSE)),"",VLOOKUP(E41,'[1]2013 Sizes'!$A$2:$L$35,10,FALSE))</f>
        <v/>
      </c>
      <c r="I41" s="88"/>
      <c r="J41" s="88"/>
      <c r="K41" s="110">
        <v>42004</v>
      </c>
      <c r="L41" s="111"/>
      <c r="M41" s="112"/>
      <c r="N41" s="113"/>
      <c r="O41" s="88" t="s">
        <v>70</v>
      </c>
      <c r="P41" s="88" t="s">
        <v>81</v>
      </c>
      <c r="Q41" s="115">
        <v>42825</v>
      </c>
      <c r="R41" s="115" t="s">
        <v>4</v>
      </c>
      <c r="S41" s="114">
        <v>6</v>
      </c>
      <c r="T41" s="114">
        <v>2</v>
      </c>
      <c r="U41" s="96">
        <v>50</v>
      </c>
      <c r="V41" s="97">
        <f t="shared" si="2"/>
        <v>0</v>
      </c>
      <c r="W41" s="98">
        <f t="shared" si="3"/>
        <v>42021</v>
      </c>
      <c r="X41" s="120"/>
      <c r="Y41" s="100">
        <v>41909</v>
      </c>
      <c r="Z41" s="82"/>
      <c r="AA41" s="116"/>
      <c r="AB41" s="101" t="e">
        <f>SUM(#REF!)/4</f>
        <v>#REF!</v>
      </c>
      <c r="AC41" s="102" t="e">
        <f t="shared" si="8"/>
        <v>#REF!</v>
      </c>
      <c r="AD41" s="103">
        <v>0</v>
      </c>
      <c r="AE41" s="103">
        <v>0</v>
      </c>
      <c r="AF41" s="103">
        <v>0</v>
      </c>
      <c r="AG41" s="104">
        <v>0</v>
      </c>
      <c r="AH41" s="105">
        <v>0</v>
      </c>
    </row>
    <row r="42" spans="1:34" x14ac:dyDescent="0.25">
      <c r="A42" s="88" t="s">
        <v>64</v>
      </c>
      <c r="B42" s="88" t="s">
        <v>64</v>
      </c>
      <c r="C42" s="88" t="s">
        <v>66</v>
      </c>
      <c r="D42" s="88" t="s">
        <v>79</v>
      </c>
      <c r="E42" s="109" t="s">
        <v>117</v>
      </c>
      <c r="F42" s="108">
        <v>700000177299</v>
      </c>
      <c r="G42" s="109" t="s">
        <v>93</v>
      </c>
      <c r="H42" s="88" t="str">
        <f>IF(ISNA(VLOOKUP(E42,'[1]2013 Sizes'!$A$2:$L$35,10,FALSE)),"",VLOOKUP(E42,'[1]2013 Sizes'!$A$2:$L$35,10,FALSE))</f>
        <v/>
      </c>
      <c r="I42" s="88"/>
      <c r="J42" s="88"/>
      <c r="K42" s="110">
        <v>42004</v>
      </c>
      <c r="L42" s="111">
        <v>6283.14</v>
      </c>
      <c r="M42" s="112">
        <v>1</v>
      </c>
      <c r="N42" s="94">
        <f>(L42/M42)*0.8*12</f>
        <v>60318.144000000008</v>
      </c>
      <c r="O42" s="88" t="s">
        <v>70</v>
      </c>
      <c r="P42" s="88" t="s">
        <v>81</v>
      </c>
      <c r="Q42" s="115">
        <v>42825</v>
      </c>
      <c r="R42" s="115" t="s">
        <v>4</v>
      </c>
      <c r="S42" s="114">
        <v>7</v>
      </c>
      <c r="T42" s="114">
        <v>1</v>
      </c>
      <c r="U42" s="96">
        <v>50</v>
      </c>
      <c r="V42" s="97">
        <f t="shared" si="2"/>
        <v>5026.5120000000006</v>
      </c>
      <c r="W42" s="98">
        <f t="shared" si="3"/>
        <v>42021</v>
      </c>
      <c r="X42" s="120"/>
      <c r="Y42" s="100">
        <v>41909</v>
      </c>
      <c r="Z42" s="82"/>
      <c r="AA42" s="116"/>
      <c r="AB42" s="101" t="e">
        <f>SUM(#REF!)/4</f>
        <v>#REF!</v>
      </c>
      <c r="AC42" s="102" t="e">
        <f t="shared" si="8"/>
        <v>#REF!</v>
      </c>
      <c r="AD42" s="103">
        <v>0</v>
      </c>
      <c r="AE42" s="103">
        <v>0</v>
      </c>
      <c r="AF42" s="103">
        <v>0</v>
      </c>
      <c r="AG42" s="104">
        <v>0</v>
      </c>
      <c r="AH42" s="105">
        <v>0</v>
      </c>
    </row>
    <row r="43" spans="1:34" x14ac:dyDescent="0.25">
      <c r="A43" s="88" t="s">
        <v>64</v>
      </c>
      <c r="B43" s="88" t="s">
        <v>64</v>
      </c>
      <c r="C43" s="88" t="s">
        <v>66</v>
      </c>
      <c r="D43" s="88" t="s">
        <v>79</v>
      </c>
      <c r="E43" s="109" t="s">
        <v>118</v>
      </c>
      <c r="F43" s="108">
        <v>700000177304</v>
      </c>
      <c r="G43" s="109" t="s">
        <v>93</v>
      </c>
      <c r="H43" s="88" t="str">
        <f>IF(ISNA(VLOOKUP(E43,'[1]2013 Sizes'!$A$2:$L$35,10,FALSE)),"",VLOOKUP(E43,'[1]2013 Sizes'!$A$2:$L$35,10,FALSE))</f>
        <v/>
      </c>
      <c r="I43" s="88"/>
      <c r="J43" s="88"/>
      <c r="K43" s="110">
        <v>42004</v>
      </c>
      <c r="L43" s="111"/>
      <c r="M43" s="112"/>
      <c r="N43" s="113"/>
      <c r="O43" s="88" t="s">
        <v>70</v>
      </c>
      <c r="P43" s="88" t="s">
        <v>81</v>
      </c>
      <c r="Q43" s="115">
        <v>42825</v>
      </c>
      <c r="R43" s="115" t="s">
        <v>4</v>
      </c>
      <c r="S43" s="114">
        <v>7</v>
      </c>
      <c r="T43" s="114">
        <v>2</v>
      </c>
      <c r="U43" s="96">
        <v>50</v>
      </c>
      <c r="V43" s="97">
        <f t="shared" si="2"/>
        <v>0</v>
      </c>
      <c r="W43" s="98">
        <f t="shared" si="3"/>
        <v>42021</v>
      </c>
      <c r="X43" s="120"/>
      <c r="Y43" s="100">
        <v>41909</v>
      </c>
      <c r="Z43" s="82"/>
      <c r="AA43" s="116"/>
      <c r="AB43" s="101" t="e">
        <f>SUM(#REF!)/4</f>
        <v>#REF!</v>
      </c>
      <c r="AC43" s="102" t="e">
        <f t="shared" si="8"/>
        <v>#REF!</v>
      </c>
      <c r="AD43" s="103">
        <v>0</v>
      </c>
      <c r="AE43" s="103">
        <v>0</v>
      </c>
      <c r="AF43" s="103">
        <v>0</v>
      </c>
      <c r="AG43" s="104">
        <v>0</v>
      </c>
      <c r="AH43" s="105">
        <v>0</v>
      </c>
    </row>
    <row r="44" spans="1:34" hidden="1" x14ac:dyDescent="0.25">
      <c r="A44" s="88" t="s">
        <v>64</v>
      </c>
      <c r="B44" s="88" t="s">
        <v>64</v>
      </c>
      <c r="C44" s="88" t="s">
        <v>66</v>
      </c>
      <c r="D44" s="88" t="s">
        <v>67</v>
      </c>
      <c r="E44" s="88" t="s">
        <v>119</v>
      </c>
      <c r="F44" s="90">
        <v>700000048979</v>
      </c>
      <c r="G44" s="88" t="s">
        <v>93</v>
      </c>
      <c r="H44" s="88" t="str">
        <f>IF(ISNA(VLOOKUP(E44,'[1]2013 Sizes'!$A$2:$L$35,10,FALSE)),"",VLOOKUP(E44,'[1]2013 Sizes'!$A$2:$L$35,10,FALSE))</f>
        <v/>
      </c>
      <c r="I44" s="88"/>
      <c r="J44" s="88"/>
      <c r="K44" s="123">
        <v>42004</v>
      </c>
      <c r="L44" s="118">
        <v>6043.12</v>
      </c>
      <c r="M44" s="119">
        <v>1</v>
      </c>
      <c r="N44" s="94">
        <f>(L44/M44)*0.8*12</f>
        <v>58013.952000000005</v>
      </c>
      <c r="O44" s="88" t="s">
        <v>70</v>
      </c>
      <c r="P44" s="88" t="s">
        <v>71</v>
      </c>
      <c r="Q44" s="115">
        <v>42825</v>
      </c>
      <c r="R44" s="115" t="s">
        <v>3</v>
      </c>
      <c r="S44" s="114">
        <v>27</v>
      </c>
      <c r="T44" s="114">
        <v>1</v>
      </c>
      <c r="U44" s="96">
        <v>53</v>
      </c>
      <c r="V44" s="97">
        <f t="shared" si="2"/>
        <v>4834.4960000000001</v>
      </c>
      <c r="W44" s="98">
        <f t="shared" si="3"/>
        <v>42021</v>
      </c>
      <c r="X44" s="120"/>
      <c r="Y44" s="100">
        <v>41909</v>
      </c>
      <c r="Z44" s="82"/>
      <c r="AA44" s="116"/>
      <c r="AB44" s="101" t="e">
        <f>SUM(#REF!)/4</f>
        <v>#REF!</v>
      </c>
      <c r="AC44" s="102" t="e">
        <f t="shared" si="8"/>
        <v>#REF!</v>
      </c>
      <c r="AD44" s="103">
        <v>0</v>
      </c>
      <c r="AE44" s="103">
        <v>0</v>
      </c>
      <c r="AF44" s="103">
        <v>0</v>
      </c>
      <c r="AG44" s="104">
        <v>0</v>
      </c>
      <c r="AH44" s="105">
        <v>0</v>
      </c>
    </row>
    <row r="45" spans="1:34" hidden="1" x14ac:dyDescent="0.25">
      <c r="A45" s="88" t="s">
        <v>64</v>
      </c>
      <c r="B45" s="88" t="s">
        <v>64</v>
      </c>
      <c r="C45" s="88" t="s">
        <v>66</v>
      </c>
      <c r="D45" s="88" t="s">
        <v>67</v>
      </c>
      <c r="E45" s="88" t="s">
        <v>120</v>
      </c>
      <c r="F45" s="90">
        <v>700000048981</v>
      </c>
      <c r="G45" s="88" t="s">
        <v>93</v>
      </c>
      <c r="H45" s="88" t="str">
        <f>IF(ISNA(VLOOKUP(E45,'[1]2013 Sizes'!$A$2:$L$35,10,FALSE)),"",VLOOKUP(E45,'[1]2013 Sizes'!$A$2:$L$35,10,FALSE))</f>
        <v/>
      </c>
      <c r="I45" s="88"/>
      <c r="J45" s="88"/>
      <c r="K45" s="123">
        <v>42004</v>
      </c>
      <c r="L45" s="118"/>
      <c r="M45" s="119"/>
      <c r="N45" s="124"/>
      <c r="O45" s="88" t="s">
        <v>70</v>
      </c>
      <c r="P45" s="88" t="s">
        <v>71</v>
      </c>
      <c r="Q45" s="115">
        <v>42825</v>
      </c>
      <c r="R45" s="115" t="s">
        <v>3</v>
      </c>
      <c r="S45" s="114">
        <v>27</v>
      </c>
      <c r="T45" s="114">
        <v>2</v>
      </c>
      <c r="U45" s="96">
        <v>53</v>
      </c>
      <c r="V45" s="97">
        <f t="shared" si="2"/>
        <v>0</v>
      </c>
      <c r="W45" s="98">
        <f t="shared" si="3"/>
        <v>42021</v>
      </c>
      <c r="X45" s="120"/>
      <c r="Y45" s="100">
        <v>41909</v>
      </c>
      <c r="Z45" s="82"/>
      <c r="AA45" s="116"/>
      <c r="AB45" s="101" t="e">
        <f>SUM(#REF!)/4</f>
        <v>#REF!</v>
      </c>
      <c r="AC45" s="102" t="e">
        <f t="shared" si="8"/>
        <v>#REF!</v>
      </c>
      <c r="AD45" s="103">
        <v>0</v>
      </c>
      <c r="AE45" s="103">
        <v>0</v>
      </c>
      <c r="AF45" s="103">
        <v>0</v>
      </c>
      <c r="AG45" s="104">
        <v>0</v>
      </c>
      <c r="AH45" s="105">
        <v>0</v>
      </c>
    </row>
    <row r="46" spans="1:34" hidden="1" x14ac:dyDescent="0.25">
      <c r="A46" s="88" t="s">
        <v>64</v>
      </c>
      <c r="B46" s="88" t="s">
        <v>64</v>
      </c>
      <c r="C46" s="88" t="s">
        <v>66</v>
      </c>
      <c r="D46" s="88" t="s">
        <v>79</v>
      </c>
      <c r="E46" s="106" t="s">
        <v>121</v>
      </c>
      <c r="F46" s="114">
        <v>700000329000</v>
      </c>
      <c r="G46" s="106" t="s">
        <v>93</v>
      </c>
      <c r="H46" s="88" t="str">
        <f>IF(ISNA(VLOOKUP(E46,'[1]2013 Sizes'!$A$2:$L$35,10,FALSE)),"",VLOOKUP(E46,'[1]2013 Sizes'!$A$2:$L$35,10,FALSE))</f>
        <v/>
      </c>
      <c r="I46" s="88"/>
      <c r="J46" s="88"/>
      <c r="K46" s="91">
        <v>42004</v>
      </c>
      <c r="L46" s="92">
        <v>5653.14</v>
      </c>
      <c r="M46" s="93">
        <v>1</v>
      </c>
      <c r="N46" s="94">
        <f>(L46/M46)*0.8*12</f>
        <v>54270.144000000008</v>
      </c>
      <c r="O46" s="106" t="s">
        <v>70</v>
      </c>
      <c r="P46" s="106" t="s">
        <v>81</v>
      </c>
      <c r="Q46" s="115">
        <v>42825</v>
      </c>
      <c r="R46" s="115" t="s">
        <v>3</v>
      </c>
      <c r="S46" s="114">
        <v>18</v>
      </c>
      <c r="T46" s="114">
        <v>1</v>
      </c>
      <c r="U46" s="96">
        <v>57</v>
      </c>
      <c r="V46" s="97">
        <f t="shared" si="2"/>
        <v>4522.5120000000006</v>
      </c>
      <c r="W46" s="98">
        <f t="shared" si="3"/>
        <v>42021</v>
      </c>
      <c r="X46" s="120"/>
      <c r="Y46" s="116"/>
      <c r="Z46" s="116"/>
      <c r="AA46" s="116"/>
      <c r="AB46" s="101" t="e">
        <f>SUM(#REF!)/4</f>
        <v>#REF!</v>
      </c>
      <c r="AC46" s="102" t="e">
        <f t="shared" si="8"/>
        <v>#REF!</v>
      </c>
      <c r="AD46" s="103">
        <v>0</v>
      </c>
      <c r="AE46" s="103">
        <v>0</v>
      </c>
      <c r="AF46" s="103">
        <v>0</v>
      </c>
      <c r="AG46" s="104">
        <v>0</v>
      </c>
      <c r="AH46" s="105">
        <v>0</v>
      </c>
    </row>
    <row r="47" spans="1:34" hidden="1" x14ac:dyDescent="0.25">
      <c r="A47" s="88" t="s">
        <v>64</v>
      </c>
      <c r="B47" s="88" t="s">
        <v>64</v>
      </c>
      <c r="C47" s="88" t="s">
        <v>66</v>
      </c>
      <c r="D47" s="88" t="s">
        <v>79</v>
      </c>
      <c r="E47" s="106" t="s">
        <v>122</v>
      </c>
      <c r="F47" s="114">
        <v>700000328991</v>
      </c>
      <c r="G47" s="106" t="s">
        <v>93</v>
      </c>
      <c r="H47" s="88" t="str">
        <f>IF(ISNA(VLOOKUP(E47,'[1]2013 Sizes'!$A$2:$L$35,10,FALSE)),"",VLOOKUP(E47,'[1]2013 Sizes'!$A$2:$L$35,10,FALSE))</f>
        <v/>
      </c>
      <c r="I47" s="88"/>
      <c r="J47" s="88"/>
      <c r="K47" s="91">
        <v>42004</v>
      </c>
      <c r="L47" s="92"/>
      <c r="M47" s="93"/>
      <c r="N47" s="94"/>
      <c r="O47" s="106" t="s">
        <v>70</v>
      </c>
      <c r="P47" s="106" t="s">
        <v>81</v>
      </c>
      <c r="Q47" s="115">
        <v>42825</v>
      </c>
      <c r="R47" s="115" t="s">
        <v>3</v>
      </c>
      <c r="S47" s="114">
        <v>18</v>
      </c>
      <c r="T47" s="114">
        <v>2</v>
      </c>
      <c r="U47" s="96">
        <v>57</v>
      </c>
      <c r="V47" s="97">
        <f t="shared" si="2"/>
        <v>0</v>
      </c>
      <c r="W47" s="98">
        <f t="shared" si="3"/>
        <v>42021</v>
      </c>
      <c r="X47" s="120"/>
      <c r="Y47" s="116"/>
      <c r="Z47" s="116"/>
      <c r="AA47" s="116"/>
      <c r="AB47" s="101" t="e">
        <f>SUM(#REF!)/4</f>
        <v>#REF!</v>
      </c>
      <c r="AC47" s="102" t="e">
        <f t="shared" si="8"/>
        <v>#REF!</v>
      </c>
      <c r="AD47" s="103">
        <v>0</v>
      </c>
      <c r="AE47" s="103">
        <v>0</v>
      </c>
      <c r="AF47" s="103">
        <v>0</v>
      </c>
      <c r="AG47" s="104">
        <v>0</v>
      </c>
      <c r="AH47" s="105">
        <v>0</v>
      </c>
    </row>
    <row r="48" spans="1:34" hidden="1" x14ac:dyDescent="0.25">
      <c r="A48" s="125" t="s">
        <v>65</v>
      </c>
      <c r="B48" s="125" t="s">
        <v>65</v>
      </c>
      <c r="C48" s="125" t="s">
        <v>66</v>
      </c>
      <c r="D48" s="126" t="s">
        <v>67</v>
      </c>
      <c r="E48" s="126" t="s">
        <v>123</v>
      </c>
      <c r="F48" s="127">
        <v>700000729004</v>
      </c>
      <c r="G48" s="126" t="s">
        <v>124</v>
      </c>
      <c r="H48" s="88" t="str">
        <f>IF(ISNA(VLOOKUP(E48,'[1]2013 Sizes'!$A$2:$L$35,10,FALSE)),"",VLOOKUP(E48,'[1]2013 Sizes'!$A$2:$L$35,10,FALSE))</f>
        <v/>
      </c>
      <c r="I48" s="88"/>
      <c r="J48" s="88"/>
      <c r="K48" s="91">
        <v>42216</v>
      </c>
      <c r="L48" s="92">
        <v>13446.76</v>
      </c>
      <c r="M48" s="93">
        <v>1</v>
      </c>
      <c r="N48" s="94">
        <f>(L48/M48)*0.8*5</f>
        <v>53787.040000000008</v>
      </c>
      <c r="O48" s="125" t="s">
        <v>70</v>
      </c>
      <c r="P48" s="106" t="s">
        <v>71</v>
      </c>
      <c r="Q48" s="115">
        <v>43465</v>
      </c>
      <c r="R48" s="115"/>
      <c r="S48" s="114"/>
      <c r="T48" s="114"/>
      <c r="U48" s="128"/>
      <c r="V48" s="97">
        <f t="shared" si="2"/>
        <v>4482.253333333334</v>
      </c>
      <c r="W48" s="129"/>
      <c r="X48" s="130"/>
      <c r="Y48" s="100">
        <v>41909</v>
      </c>
      <c r="Z48" s="82"/>
      <c r="AA48" s="116"/>
      <c r="AB48" s="101">
        <v>0</v>
      </c>
      <c r="AC48" s="102">
        <f t="shared" si="8"/>
        <v>0</v>
      </c>
      <c r="AD48" s="103">
        <v>0</v>
      </c>
      <c r="AE48" s="103">
        <v>0</v>
      </c>
      <c r="AF48" s="103">
        <v>0</v>
      </c>
      <c r="AG48" s="104">
        <v>0</v>
      </c>
      <c r="AH48" s="105">
        <f t="shared" ref="AH48:AH79" si="11">SUM(AC48:AG48)</f>
        <v>0</v>
      </c>
    </row>
    <row r="49" spans="1:34" hidden="1" x14ac:dyDescent="0.25">
      <c r="A49" s="125" t="s">
        <v>65</v>
      </c>
      <c r="B49" s="125" t="s">
        <v>65</v>
      </c>
      <c r="C49" s="125" t="s">
        <v>66</v>
      </c>
      <c r="D49" s="126" t="s">
        <v>67</v>
      </c>
      <c r="E49" s="126" t="s">
        <v>125</v>
      </c>
      <c r="F49" s="127">
        <v>700000729016</v>
      </c>
      <c r="G49" s="126" t="s">
        <v>124</v>
      </c>
      <c r="H49" s="88" t="str">
        <f>IF(ISNA(VLOOKUP(E49,'[1]2013 Sizes'!$A$2:$L$35,10,FALSE)),"",VLOOKUP(E49,'[1]2013 Sizes'!$A$2:$L$35,10,FALSE))</f>
        <v/>
      </c>
      <c r="I49" s="88"/>
      <c r="J49" s="88"/>
      <c r="K49" s="91">
        <v>42216</v>
      </c>
      <c r="L49" s="92"/>
      <c r="M49" s="93"/>
      <c r="N49" s="94"/>
      <c r="O49" s="125" t="s">
        <v>70</v>
      </c>
      <c r="P49" s="106" t="s">
        <v>71</v>
      </c>
      <c r="Q49" s="115">
        <v>43465</v>
      </c>
      <c r="R49" s="115"/>
      <c r="S49" s="114"/>
      <c r="T49" s="114"/>
      <c r="U49" s="128"/>
      <c r="V49" s="97">
        <f t="shared" si="2"/>
        <v>0</v>
      </c>
      <c r="W49" s="129"/>
      <c r="X49" s="130"/>
      <c r="Y49" s="100">
        <v>41909</v>
      </c>
      <c r="Z49" s="82"/>
      <c r="AA49" s="116"/>
      <c r="AB49" s="101">
        <v>0</v>
      </c>
      <c r="AC49" s="102">
        <f t="shared" si="8"/>
        <v>0</v>
      </c>
      <c r="AD49" s="103">
        <v>0</v>
      </c>
      <c r="AE49" s="103">
        <v>0</v>
      </c>
      <c r="AF49" s="103">
        <v>0</v>
      </c>
      <c r="AG49" s="104">
        <v>0</v>
      </c>
      <c r="AH49" s="105">
        <f t="shared" si="11"/>
        <v>0</v>
      </c>
    </row>
    <row r="50" spans="1:34" hidden="1" x14ac:dyDescent="0.25">
      <c r="A50" s="88" t="s">
        <v>65</v>
      </c>
      <c r="B50" s="88" t="s">
        <v>65</v>
      </c>
      <c r="C50" s="88" t="s">
        <v>5</v>
      </c>
      <c r="D50" s="106" t="s">
        <v>126</v>
      </c>
      <c r="E50" s="106" t="s">
        <v>127</v>
      </c>
      <c r="F50" s="114">
        <v>200000187294</v>
      </c>
      <c r="G50" s="88" t="s">
        <v>69</v>
      </c>
      <c r="H50" s="88" t="str">
        <f>IF(ISNA(VLOOKUP(E50,'[1]2013 Sizes'!$A$2:$L$35,10,FALSE)),"",VLOOKUP(E50,'[1]2013 Sizes'!$A$2:$L$35,10,FALSE))</f>
        <v/>
      </c>
      <c r="I50" s="88"/>
      <c r="J50" s="88"/>
      <c r="K50" s="91">
        <v>42004</v>
      </c>
      <c r="L50" s="92">
        <v>5490.48</v>
      </c>
      <c r="M50" s="93">
        <v>1</v>
      </c>
      <c r="N50" s="94">
        <f>(L50/M50)*0.8*12</f>
        <v>52708.608</v>
      </c>
      <c r="O50" s="106" t="s">
        <v>128</v>
      </c>
      <c r="P50" s="106"/>
      <c r="Q50" s="95">
        <v>42825</v>
      </c>
      <c r="R50" s="95"/>
      <c r="S50" s="90"/>
      <c r="T50" s="90"/>
      <c r="U50" s="90"/>
      <c r="V50" s="97">
        <f t="shared" si="2"/>
        <v>4392.384</v>
      </c>
      <c r="W50" s="131"/>
      <c r="X50" s="132"/>
      <c r="Y50" s="132"/>
      <c r="Z50" s="132"/>
      <c r="AA50" s="116"/>
      <c r="AB50" s="101">
        <v>0</v>
      </c>
      <c r="AC50" s="102">
        <f t="shared" si="8"/>
        <v>0</v>
      </c>
      <c r="AD50" s="103">
        <v>0</v>
      </c>
      <c r="AE50" s="103">
        <v>0</v>
      </c>
      <c r="AF50" s="103">
        <v>0</v>
      </c>
      <c r="AG50" s="104">
        <v>0</v>
      </c>
      <c r="AH50" s="105">
        <f t="shared" si="11"/>
        <v>0</v>
      </c>
    </row>
    <row r="51" spans="1:34" hidden="1" x14ac:dyDescent="0.25">
      <c r="A51" s="88" t="s">
        <v>65</v>
      </c>
      <c r="B51" s="88" t="s">
        <v>65</v>
      </c>
      <c r="C51" s="88" t="s">
        <v>5</v>
      </c>
      <c r="D51" s="106" t="s">
        <v>126</v>
      </c>
      <c r="E51" s="106" t="s">
        <v>129</v>
      </c>
      <c r="F51" s="114">
        <v>200000187309</v>
      </c>
      <c r="G51" s="88" t="s">
        <v>69</v>
      </c>
      <c r="H51" s="88" t="str">
        <f>IF(ISNA(VLOOKUP(E51,'[1]2013 Sizes'!$A$2:$L$35,10,FALSE)),"",VLOOKUP(E51,'[1]2013 Sizes'!$A$2:$L$35,10,FALSE))</f>
        <v/>
      </c>
      <c r="I51" s="88"/>
      <c r="J51" s="88"/>
      <c r="K51" s="91">
        <v>42004</v>
      </c>
      <c r="L51" s="92"/>
      <c r="M51" s="93"/>
      <c r="N51" s="94"/>
      <c r="O51" s="106" t="s">
        <v>128</v>
      </c>
      <c r="P51" s="106"/>
      <c r="Q51" s="95">
        <v>42825</v>
      </c>
      <c r="R51" s="95"/>
      <c r="S51" s="90"/>
      <c r="T51" s="90"/>
      <c r="U51" s="90"/>
      <c r="V51" s="97">
        <f t="shared" si="2"/>
        <v>0</v>
      </c>
      <c r="W51" s="131"/>
      <c r="X51" s="132"/>
      <c r="Y51" s="132"/>
      <c r="Z51" s="132"/>
      <c r="AA51" s="116"/>
      <c r="AB51" s="101">
        <v>0</v>
      </c>
      <c r="AC51" s="102">
        <f t="shared" si="8"/>
        <v>0</v>
      </c>
      <c r="AD51" s="103">
        <v>0</v>
      </c>
      <c r="AE51" s="103">
        <v>0</v>
      </c>
      <c r="AF51" s="103">
        <v>0</v>
      </c>
      <c r="AG51" s="104">
        <v>0</v>
      </c>
      <c r="AH51" s="105">
        <f t="shared" si="11"/>
        <v>0</v>
      </c>
    </row>
    <row r="52" spans="1:34" hidden="1" x14ac:dyDescent="0.25">
      <c r="A52" s="133" t="s">
        <v>65</v>
      </c>
      <c r="B52" s="133" t="s">
        <v>65</v>
      </c>
      <c r="C52" s="133" t="s">
        <v>66</v>
      </c>
      <c r="D52" s="133" t="s">
        <v>130</v>
      </c>
      <c r="E52" s="133" t="s">
        <v>131</v>
      </c>
      <c r="F52" s="134">
        <v>3086762</v>
      </c>
      <c r="G52" s="133" t="s">
        <v>132</v>
      </c>
      <c r="H52" s="88" t="str">
        <f>IF(ISNA(VLOOKUP(E52,'[1]2013 Sizes'!$A$2:$L$35,10,FALSE)),"",VLOOKUP(E52,'[1]2013 Sizes'!$A$2:$L$35,10,FALSE))</f>
        <v/>
      </c>
      <c r="I52" s="88"/>
      <c r="J52" s="88"/>
      <c r="K52" s="135">
        <v>41943</v>
      </c>
      <c r="L52" s="92">
        <v>1347</v>
      </c>
      <c r="M52" s="93">
        <v>1</v>
      </c>
      <c r="N52" s="136"/>
      <c r="O52" s="88" t="s">
        <v>70</v>
      </c>
      <c r="P52" s="133" t="s">
        <v>133</v>
      </c>
      <c r="Q52" s="133"/>
      <c r="R52" s="133"/>
      <c r="S52" s="137"/>
      <c r="T52" s="137"/>
      <c r="U52" s="137"/>
      <c r="V52" s="97">
        <f t="shared" si="2"/>
        <v>0</v>
      </c>
      <c r="W52" s="131"/>
      <c r="X52" s="132"/>
      <c r="Y52" s="132"/>
      <c r="Z52" s="132"/>
      <c r="AA52" s="116"/>
      <c r="AB52" s="101">
        <v>0</v>
      </c>
      <c r="AC52" s="102">
        <f t="shared" si="8"/>
        <v>0</v>
      </c>
      <c r="AD52" s="103">
        <v>0</v>
      </c>
      <c r="AE52" s="103">
        <v>0</v>
      </c>
      <c r="AF52" s="103">
        <v>0</v>
      </c>
      <c r="AG52" s="104">
        <v>0</v>
      </c>
      <c r="AH52" s="105">
        <f t="shared" si="11"/>
        <v>0</v>
      </c>
    </row>
    <row r="53" spans="1:34" hidden="1" x14ac:dyDescent="0.25">
      <c r="A53" s="133" t="s">
        <v>65</v>
      </c>
      <c r="B53" s="133" t="s">
        <v>65</v>
      </c>
      <c r="C53" s="133" t="s">
        <v>66</v>
      </c>
      <c r="D53" s="133" t="s">
        <v>130</v>
      </c>
      <c r="E53" s="133" t="s">
        <v>134</v>
      </c>
      <c r="F53" s="134">
        <v>3086763</v>
      </c>
      <c r="G53" s="133" t="s">
        <v>132</v>
      </c>
      <c r="H53" s="88" t="str">
        <f>IF(ISNA(VLOOKUP(E53,'[1]2013 Sizes'!$A$2:$L$35,10,FALSE)),"",VLOOKUP(E53,'[1]2013 Sizes'!$A$2:$L$35,10,FALSE))</f>
        <v/>
      </c>
      <c r="I53" s="88"/>
      <c r="J53" s="88"/>
      <c r="K53" s="135">
        <v>41943</v>
      </c>
      <c r="L53" s="136"/>
      <c r="M53" s="136"/>
      <c r="N53" s="136"/>
      <c r="O53" s="88" t="s">
        <v>70</v>
      </c>
      <c r="P53" s="133" t="s">
        <v>133</v>
      </c>
      <c r="Q53" s="133"/>
      <c r="R53" s="133"/>
      <c r="S53" s="137"/>
      <c r="T53" s="137"/>
      <c r="U53" s="137"/>
      <c r="V53" s="97">
        <f t="shared" si="2"/>
        <v>0</v>
      </c>
      <c r="W53" s="131"/>
      <c r="X53" s="132"/>
      <c r="Y53" s="132"/>
      <c r="Z53" s="132"/>
      <c r="AA53" s="116"/>
      <c r="AB53" s="101">
        <v>0</v>
      </c>
      <c r="AC53" s="102">
        <f t="shared" si="8"/>
        <v>0</v>
      </c>
      <c r="AD53" s="103">
        <v>0</v>
      </c>
      <c r="AE53" s="103">
        <v>0</v>
      </c>
      <c r="AF53" s="103">
        <v>0</v>
      </c>
      <c r="AG53" s="104">
        <v>0</v>
      </c>
      <c r="AH53" s="105">
        <f t="shared" si="11"/>
        <v>0</v>
      </c>
    </row>
    <row r="54" spans="1:34" hidden="1" x14ac:dyDescent="0.25">
      <c r="A54" s="138" t="s">
        <v>65</v>
      </c>
      <c r="B54" s="138" t="s">
        <v>65</v>
      </c>
      <c r="C54" s="138" t="s">
        <v>5</v>
      </c>
      <c r="D54" s="138" t="s">
        <v>135</v>
      </c>
      <c r="E54" s="138" t="s">
        <v>136</v>
      </c>
      <c r="F54" s="139">
        <v>20007947</v>
      </c>
      <c r="G54" s="138" t="s">
        <v>137</v>
      </c>
      <c r="H54" s="88" t="str">
        <f>IF(ISNA(VLOOKUP(E54,'[1]2013 Sizes'!$A$2:$L$35,10,FALSE)),"",VLOOKUP(E54,'[1]2013 Sizes'!$A$2:$L$35,10,FALSE))</f>
        <v/>
      </c>
      <c r="I54" s="88"/>
      <c r="J54" s="88"/>
      <c r="K54" s="140">
        <v>41759</v>
      </c>
      <c r="L54" s="141">
        <v>3973.12</v>
      </c>
      <c r="M54" s="142">
        <v>1</v>
      </c>
      <c r="N54" s="143"/>
      <c r="O54" s="138" t="s">
        <v>128</v>
      </c>
      <c r="P54" s="138"/>
      <c r="Q54" s="144">
        <v>41740</v>
      </c>
      <c r="R54" s="144"/>
      <c r="S54" s="139"/>
      <c r="T54" s="139"/>
      <c r="U54" s="139"/>
      <c r="V54" s="97">
        <f t="shared" si="2"/>
        <v>0</v>
      </c>
      <c r="W54" s="131"/>
      <c r="X54" s="132"/>
      <c r="Y54" s="132"/>
      <c r="Z54" s="132"/>
      <c r="AA54" s="116"/>
      <c r="AB54" s="101">
        <v>0</v>
      </c>
      <c r="AC54" s="102">
        <f t="shared" si="8"/>
        <v>0</v>
      </c>
      <c r="AD54" s="103">
        <v>0</v>
      </c>
      <c r="AE54" s="103">
        <v>0</v>
      </c>
      <c r="AF54" s="103">
        <v>0</v>
      </c>
      <c r="AG54" s="104">
        <v>0</v>
      </c>
      <c r="AH54" s="105">
        <f t="shared" si="11"/>
        <v>0</v>
      </c>
    </row>
    <row r="55" spans="1:34" hidden="1" x14ac:dyDescent="0.25">
      <c r="A55" s="138" t="s">
        <v>65</v>
      </c>
      <c r="B55" s="138" t="s">
        <v>65</v>
      </c>
      <c r="C55" s="138" t="s">
        <v>5</v>
      </c>
      <c r="D55" s="138" t="s">
        <v>135</v>
      </c>
      <c r="E55" s="138" t="s">
        <v>138</v>
      </c>
      <c r="F55" s="139">
        <v>20005889</v>
      </c>
      <c r="G55" s="138" t="s">
        <v>137</v>
      </c>
      <c r="H55" s="88" t="str">
        <f>IF(ISNA(VLOOKUP(E55,'[1]2013 Sizes'!$A$2:$L$35,10,FALSE)),"",VLOOKUP(E55,'[1]2013 Sizes'!$A$2:$L$35,10,FALSE))</f>
        <v/>
      </c>
      <c r="I55" s="88"/>
      <c r="J55" s="88"/>
      <c r="K55" s="140">
        <v>41759</v>
      </c>
      <c r="L55" s="141"/>
      <c r="M55" s="142"/>
      <c r="N55" s="143"/>
      <c r="O55" s="138" t="s">
        <v>128</v>
      </c>
      <c r="P55" s="138"/>
      <c r="Q55" s="144">
        <v>41741</v>
      </c>
      <c r="R55" s="144"/>
      <c r="S55" s="139"/>
      <c r="T55" s="139"/>
      <c r="U55" s="139"/>
      <c r="V55" s="97">
        <f t="shared" si="2"/>
        <v>0</v>
      </c>
      <c r="W55" s="131"/>
      <c r="X55" s="132"/>
      <c r="Y55" s="132"/>
      <c r="Z55" s="132"/>
      <c r="AA55" s="116"/>
      <c r="AB55" s="101">
        <v>0</v>
      </c>
      <c r="AC55" s="102">
        <f t="shared" si="8"/>
        <v>0</v>
      </c>
      <c r="AD55" s="103">
        <v>0</v>
      </c>
      <c r="AE55" s="103">
        <v>0</v>
      </c>
      <c r="AF55" s="103">
        <v>0</v>
      </c>
      <c r="AG55" s="104">
        <v>0</v>
      </c>
      <c r="AH55" s="105">
        <f t="shared" si="11"/>
        <v>0</v>
      </c>
    </row>
    <row r="56" spans="1:34" hidden="1" x14ac:dyDescent="0.25">
      <c r="A56" s="138" t="s">
        <v>65</v>
      </c>
      <c r="B56" s="138" t="s">
        <v>65</v>
      </c>
      <c r="C56" s="138" t="s">
        <v>5</v>
      </c>
      <c r="D56" s="138" t="s">
        <v>135</v>
      </c>
      <c r="E56" s="138" t="s">
        <v>139</v>
      </c>
      <c r="F56" s="139">
        <v>20008796</v>
      </c>
      <c r="G56" s="138" t="s">
        <v>137</v>
      </c>
      <c r="H56" s="88" t="str">
        <f>IF(ISNA(VLOOKUP(E56,'[1]2013 Sizes'!$A$2:$L$35,10,FALSE)),"",VLOOKUP(E56,'[1]2013 Sizes'!$A$2:$L$35,10,FALSE))</f>
        <v/>
      </c>
      <c r="I56" s="88"/>
      <c r="J56" s="88"/>
      <c r="K56" s="140">
        <v>41759</v>
      </c>
      <c r="L56" s="141">
        <v>3973.12</v>
      </c>
      <c r="M56" s="142">
        <v>1</v>
      </c>
      <c r="N56" s="143"/>
      <c r="O56" s="138" t="s">
        <v>128</v>
      </c>
      <c r="P56" s="138"/>
      <c r="Q56" s="144">
        <v>41742</v>
      </c>
      <c r="R56" s="144"/>
      <c r="S56" s="139"/>
      <c r="T56" s="139"/>
      <c r="U56" s="139"/>
      <c r="V56" s="97">
        <f t="shared" si="2"/>
        <v>0</v>
      </c>
      <c r="W56" s="131"/>
      <c r="X56" s="132"/>
      <c r="Y56" s="132"/>
      <c r="Z56" s="132"/>
      <c r="AA56" s="116"/>
      <c r="AB56" s="101">
        <v>0</v>
      </c>
      <c r="AC56" s="102">
        <f t="shared" si="8"/>
        <v>0</v>
      </c>
      <c r="AD56" s="103">
        <v>0</v>
      </c>
      <c r="AE56" s="103">
        <v>0</v>
      </c>
      <c r="AF56" s="103">
        <v>0</v>
      </c>
      <c r="AG56" s="104">
        <v>0</v>
      </c>
      <c r="AH56" s="105">
        <f t="shared" si="11"/>
        <v>0</v>
      </c>
    </row>
    <row r="57" spans="1:34" hidden="1" x14ac:dyDescent="0.25">
      <c r="A57" s="138" t="s">
        <v>65</v>
      </c>
      <c r="B57" s="138" t="s">
        <v>65</v>
      </c>
      <c r="C57" s="138" t="s">
        <v>5</v>
      </c>
      <c r="D57" s="138" t="s">
        <v>135</v>
      </c>
      <c r="E57" s="138" t="s">
        <v>140</v>
      </c>
      <c r="F57" s="139">
        <v>20008793</v>
      </c>
      <c r="G57" s="138" t="s">
        <v>137</v>
      </c>
      <c r="H57" s="88" t="str">
        <f>IF(ISNA(VLOOKUP(E57,'[1]2013 Sizes'!$A$2:$L$35,10,FALSE)),"",VLOOKUP(E57,'[1]2013 Sizes'!$A$2:$L$35,10,FALSE))</f>
        <v/>
      </c>
      <c r="I57" s="88"/>
      <c r="J57" s="88"/>
      <c r="K57" s="140">
        <v>41759</v>
      </c>
      <c r="L57" s="141"/>
      <c r="M57" s="142"/>
      <c r="N57" s="143"/>
      <c r="O57" s="138" t="s">
        <v>128</v>
      </c>
      <c r="P57" s="138"/>
      <c r="Q57" s="144">
        <v>41743</v>
      </c>
      <c r="R57" s="144"/>
      <c r="S57" s="139"/>
      <c r="T57" s="139"/>
      <c r="U57" s="139"/>
      <c r="V57" s="97">
        <f t="shared" si="2"/>
        <v>0</v>
      </c>
      <c r="W57" s="131"/>
      <c r="X57" s="132"/>
      <c r="Y57" s="132"/>
      <c r="Z57" s="132"/>
      <c r="AA57" s="116"/>
      <c r="AB57" s="101">
        <v>0</v>
      </c>
      <c r="AC57" s="102">
        <f t="shared" si="8"/>
        <v>0</v>
      </c>
      <c r="AD57" s="103">
        <v>0</v>
      </c>
      <c r="AE57" s="103">
        <v>0</v>
      </c>
      <c r="AF57" s="103">
        <v>0</v>
      </c>
      <c r="AG57" s="104">
        <v>0</v>
      </c>
      <c r="AH57" s="105">
        <f t="shared" si="11"/>
        <v>0</v>
      </c>
    </row>
    <row r="58" spans="1:34" hidden="1" x14ac:dyDescent="0.25">
      <c r="A58" s="106" t="s">
        <v>65</v>
      </c>
      <c r="B58" s="106" t="s">
        <v>65</v>
      </c>
      <c r="C58" s="106" t="s">
        <v>7</v>
      </c>
      <c r="D58" s="109" t="s">
        <v>141</v>
      </c>
      <c r="E58" s="109" t="s">
        <v>142</v>
      </c>
      <c r="F58" s="145">
        <v>700000713598</v>
      </c>
      <c r="G58" s="88" t="s">
        <v>143</v>
      </c>
      <c r="H58" s="88" t="str">
        <f>IF(ISNA(VLOOKUP(E58,'[1]2013 Sizes'!$A$2:$L$35,10,FALSE)),"",VLOOKUP(E58,'[1]2013 Sizes'!$A$2:$L$35,10,FALSE))</f>
        <v/>
      </c>
      <c r="I58" s="88"/>
      <c r="J58" s="88"/>
      <c r="K58" s="91">
        <v>42277</v>
      </c>
      <c r="L58" s="92">
        <v>2383.44</v>
      </c>
      <c r="M58" s="93">
        <v>1</v>
      </c>
      <c r="N58" s="94">
        <f>(L58/M58)*0.8*2</f>
        <v>3813.5040000000004</v>
      </c>
      <c r="O58" s="106" t="s">
        <v>144</v>
      </c>
      <c r="P58" s="109"/>
      <c r="Q58" s="95">
        <v>42348</v>
      </c>
      <c r="R58" s="95"/>
      <c r="S58" s="90"/>
      <c r="T58" s="90"/>
      <c r="U58" s="90"/>
      <c r="V58" s="97">
        <f t="shared" si="2"/>
        <v>317.79200000000003</v>
      </c>
      <c r="W58" s="131"/>
      <c r="X58" s="132"/>
      <c r="Y58" s="132"/>
      <c r="Z58" s="132"/>
      <c r="AA58" s="116"/>
      <c r="AB58" s="101">
        <v>0</v>
      </c>
      <c r="AC58" s="102">
        <f t="shared" si="8"/>
        <v>0</v>
      </c>
      <c r="AD58" s="103">
        <v>0</v>
      </c>
      <c r="AE58" s="103">
        <v>0</v>
      </c>
      <c r="AF58" s="103">
        <v>0</v>
      </c>
      <c r="AG58" s="104">
        <v>0</v>
      </c>
      <c r="AH58" s="105">
        <f t="shared" si="11"/>
        <v>0</v>
      </c>
    </row>
    <row r="59" spans="1:34" hidden="1" x14ac:dyDescent="0.25">
      <c r="A59" s="106" t="s">
        <v>65</v>
      </c>
      <c r="B59" s="106" t="s">
        <v>65</v>
      </c>
      <c r="C59" s="106" t="s">
        <v>7</v>
      </c>
      <c r="D59" s="109" t="s">
        <v>141</v>
      </c>
      <c r="E59" s="109" t="s">
        <v>145</v>
      </c>
      <c r="F59" s="145">
        <v>700000714528</v>
      </c>
      <c r="G59" s="88" t="s">
        <v>143</v>
      </c>
      <c r="H59" s="88" t="str">
        <f>IF(ISNA(VLOOKUP(E59,'[1]2013 Sizes'!$A$2:$L$35,10,FALSE)),"",VLOOKUP(E59,'[1]2013 Sizes'!$A$2:$L$35,10,FALSE))</f>
        <v/>
      </c>
      <c r="I59" s="88"/>
      <c r="J59" s="88"/>
      <c r="K59" s="91">
        <v>42277</v>
      </c>
      <c r="L59" s="92"/>
      <c r="M59" s="93"/>
      <c r="N59" s="94"/>
      <c r="O59" s="106" t="s">
        <v>144</v>
      </c>
      <c r="P59" s="109"/>
      <c r="Q59" s="95">
        <v>42348</v>
      </c>
      <c r="R59" s="95"/>
      <c r="S59" s="90"/>
      <c r="T59" s="90"/>
      <c r="U59" s="90"/>
      <c r="V59" s="97">
        <f t="shared" si="2"/>
        <v>0</v>
      </c>
      <c r="W59" s="131"/>
      <c r="X59" s="132"/>
      <c r="Y59" s="132"/>
      <c r="Z59" s="132"/>
      <c r="AA59" s="116"/>
      <c r="AB59" s="101">
        <v>0</v>
      </c>
      <c r="AC59" s="102">
        <f t="shared" si="8"/>
        <v>0</v>
      </c>
      <c r="AD59" s="103">
        <v>0</v>
      </c>
      <c r="AE59" s="103">
        <v>0</v>
      </c>
      <c r="AF59" s="103">
        <v>0</v>
      </c>
      <c r="AG59" s="104">
        <v>0</v>
      </c>
      <c r="AH59" s="105">
        <f t="shared" si="11"/>
        <v>0</v>
      </c>
    </row>
    <row r="60" spans="1:34" hidden="1" x14ac:dyDescent="0.25">
      <c r="A60" s="106" t="s">
        <v>65</v>
      </c>
      <c r="B60" s="106" t="s">
        <v>65</v>
      </c>
      <c r="C60" s="106" t="s">
        <v>7</v>
      </c>
      <c r="D60" s="109" t="s">
        <v>141</v>
      </c>
      <c r="E60" s="109" t="s">
        <v>146</v>
      </c>
      <c r="F60" s="145">
        <v>700000713603</v>
      </c>
      <c r="G60" s="88" t="s">
        <v>143</v>
      </c>
      <c r="H60" s="88" t="str">
        <f>IF(ISNA(VLOOKUP(E60,'[1]2013 Sizes'!$A$2:$L$35,10,FALSE)),"",VLOOKUP(E60,'[1]2013 Sizes'!$A$2:$L$35,10,FALSE))</f>
        <v/>
      </c>
      <c r="I60" s="88"/>
      <c r="J60" s="88"/>
      <c r="K60" s="91">
        <v>42277</v>
      </c>
      <c r="L60" s="92">
        <v>1903.66</v>
      </c>
      <c r="M60" s="93">
        <v>1</v>
      </c>
      <c r="N60" s="94">
        <f>(L60/M60)*0.8*2</f>
        <v>3045.8560000000002</v>
      </c>
      <c r="O60" s="106" t="s">
        <v>144</v>
      </c>
      <c r="P60" s="109"/>
      <c r="Q60" s="95">
        <v>42348</v>
      </c>
      <c r="R60" s="95"/>
      <c r="S60" s="90"/>
      <c r="T60" s="90"/>
      <c r="U60" s="90"/>
      <c r="V60" s="97">
        <f t="shared" si="2"/>
        <v>253.82133333333334</v>
      </c>
      <c r="W60" s="131"/>
      <c r="X60" s="132"/>
      <c r="Y60" s="132"/>
      <c r="Z60" s="132"/>
      <c r="AA60" s="116"/>
      <c r="AB60" s="101">
        <v>0</v>
      </c>
      <c r="AC60" s="102">
        <f t="shared" si="8"/>
        <v>0</v>
      </c>
      <c r="AD60" s="103">
        <v>0</v>
      </c>
      <c r="AE60" s="103">
        <v>0</v>
      </c>
      <c r="AF60" s="103">
        <v>0</v>
      </c>
      <c r="AG60" s="104">
        <v>0</v>
      </c>
      <c r="AH60" s="105">
        <f t="shared" si="11"/>
        <v>0</v>
      </c>
    </row>
    <row r="61" spans="1:34" hidden="1" x14ac:dyDescent="0.25">
      <c r="A61" s="106" t="s">
        <v>65</v>
      </c>
      <c r="B61" s="106" t="s">
        <v>65</v>
      </c>
      <c r="C61" s="106" t="s">
        <v>7</v>
      </c>
      <c r="D61" s="109" t="s">
        <v>141</v>
      </c>
      <c r="E61" s="109" t="s">
        <v>147</v>
      </c>
      <c r="F61" s="145">
        <v>700000714516</v>
      </c>
      <c r="G61" s="88" t="s">
        <v>143</v>
      </c>
      <c r="H61" s="88" t="str">
        <f>IF(ISNA(VLOOKUP(E61,'[1]2013 Sizes'!$A$2:$L$35,10,FALSE)),"",VLOOKUP(E61,'[1]2013 Sizes'!$A$2:$L$35,10,FALSE))</f>
        <v/>
      </c>
      <c r="I61" s="88"/>
      <c r="J61" s="88"/>
      <c r="K61" s="91">
        <v>42277</v>
      </c>
      <c r="L61" s="92"/>
      <c r="M61" s="93"/>
      <c r="N61" s="94"/>
      <c r="O61" s="106" t="s">
        <v>144</v>
      </c>
      <c r="P61" s="109"/>
      <c r="Q61" s="95">
        <v>42348</v>
      </c>
      <c r="R61" s="95"/>
      <c r="S61" s="90"/>
      <c r="T61" s="90"/>
      <c r="U61" s="90"/>
      <c r="V61" s="97">
        <f t="shared" si="2"/>
        <v>0</v>
      </c>
      <c r="W61" s="131"/>
      <c r="X61" s="132"/>
      <c r="Y61" s="132"/>
      <c r="Z61" s="132"/>
      <c r="AA61" s="116"/>
      <c r="AB61" s="101">
        <v>0</v>
      </c>
      <c r="AC61" s="102">
        <f t="shared" si="8"/>
        <v>0</v>
      </c>
      <c r="AD61" s="103">
        <v>0</v>
      </c>
      <c r="AE61" s="103">
        <v>0</v>
      </c>
      <c r="AF61" s="103">
        <v>0</v>
      </c>
      <c r="AG61" s="104">
        <v>0</v>
      </c>
      <c r="AH61" s="105">
        <f t="shared" si="11"/>
        <v>0</v>
      </c>
    </row>
    <row r="62" spans="1:34" hidden="1" x14ac:dyDescent="0.25">
      <c r="A62" s="88" t="s">
        <v>65</v>
      </c>
      <c r="B62" s="88" t="s">
        <v>65</v>
      </c>
      <c r="C62" s="88" t="s">
        <v>5</v>
      </c>
      <c r="D62" s="88" t="s">
        <v>148</v>
      </c>
      <c r="E62" s="88" t="s">
        <v>149</v>
      </c>
      <c r="F62" s="146">
        <v>200000002054</v>
      </c>
      <c r="G62" s="88" t="s">
        <v>69</v>
      </c>
      <c r="H62" s="88" t="str">
        <f>IF(ISNA(VLOOKUP(E62,'[1]2013 Sizes'!$A$2:$L$35,10,FALSE)),"",VLOOKUP(E62,'[1]2013 Sizes'!$A$2:$L$35,10,FALSE))</f>
        <v/>
      </c>
      <c r="I62" s="88"/>
      <c r="J62" s="88"/>
      <c r="K62" s="91">
        <v>42004</v>
      </c>
      <c r="L62" s="92">
        <v>4122.5200000000004</v>
      </c>
      <c r="M62" s="93">
        <v>1</v>
      </c>
      <c r="N62" s="94">
        <f>(L62/M62)*0.8*12</f>
        <v>39576.19200000001</v>
      </c>
      <c r="O62" s="88" t="s">
        <v>150</v>
      </c>
      <c r="P62" s="88"/>
      <c r="Q62" s="95">
        <v>42825</v>
      </c>
      <c r="R62" s="95"/>
      <c r="S62" s="90"/>
      <c r="T62" s="90"/>
      <c r="U62" s="90"/>
      <c r="V62" s="97">
        <f t="shared" si="2"/>
        <v>3298.016000000001</v>
      </c>
      <c r="W62" s="131"/>
      <c r="X62" s="132"/>
      <c r="Y62" s="132"/>
      <c r="Z62" s="132"/>
      <c r="AA62" s="116"/>
      <c r="AB62" s="101">
        <v>0</v>
      </c>
      <c r="AC62" s="102">
        <f t="shared" si="8"/>
        <v>0</v>
      </c>
      <c r="AD62" s="103">
        <v>0</v>
      </c>
      <c r="AE62" s="103">
        <v>0</v>
      </c>
      <c r="AF62" s="103">
        <v>0</v>
      </c>
      <c r="AG62" s="104">
        <v>0</v>
      </c>
      <c r="AH62" s="105">
        <f t="shared" si="11"/>
        <v>0</v>
      </c>
    </row>
    <row r="63" spans="1:34" hidden="1" x14ac:dyDescent="0.25">
      <c r="A63" s="88" t="s">
        <v>65</v>
      </c>
      <c r="B63" s="88" t="s">
        <v>65</v>
      </c>
      <c r="C63" s="88" t="s">
        <v>5</v>
      </c>
      <c r="D63" s="88" t="s">
        <v>148</v>
      </c>
      <c r="E63" s="88" t="s">
        <v>151</v>
      </c>
      <c r="F63" s="146">
        <v>200000002028</v>
      </c>
      <c r="G63" s="88" t="s">
        <v>69</v>
      </c>
      <c r="H63" s="88" t="str">
        <f>IF(ISNA(VLOOKUP(E63,'[1]2013 Sizes'!$A$2:$L$35,10,FALSE)),"",VLOOKUP(E63,'[1]2013 Sizes'!$A$2:$L$35,10,FALSE))</f>
        <v/>
      </c>
      <c r="I63" s="88"/>
      <c r="J63" s="88"/>
      <c r="K63" s="91">
        <v>42004</v>
      </c>
      <c r="L63" s="92"/>
      <c r="M63" s="93"/>
      <c r="N63" s="94"/>
      <c r="O63" s="88" t="s">
        <v>150</v>
      </c>
      <c r="P63" s="88"/>
      <c r="Q63" s="95">
        <v>42825</v>
      </c>
      <c r="R63" s="95"/>
      <c r="S63" s="90"/>
      <c r="T63" s="90"/>
      <c r="U63" s="90"/>
      <c r="V63" s="97">
        <f t="shared" si="2"/>
        <v>0</v>
      </c>
      <c r="W63" s="131"/>
      <c r="X63" s="132"/>
      <c r="Y63" s="132"/>
      <c r="Z63" s="132"/>
      <c r="AA63" s="116"/>
      <c r="AB63" s="101">
        <v>0</v>
      </c>
      <c r="AC63" s="102">
        <f t="shared" si="8"/>
        <v>0</v>
      </c>
      <c r="AD63" s="103">
        <v>0</v>
      </c>
      <c r="AE63" s="103">
        <v>0</v>
      </c>
      <c r="AF63" s="103">
        <v>0</v>
      </c>
      <c r="AG63" s="104">
        <v>0</v>
      </c>
      <c r="AH63" s="105">
        <f t="shared" si="11"/>
        <v>0</v>
      </c>
    </row>
    <row r="64" spans="1:34" hidden="1" x14ac:dyDescent="0.25">
      <c r="A64" s="88" t="s">
        <v>65</v>
      </c>
      <c r="B64" s="88" t="s">
        <v>65</v>
      </c>
      <c r="C64" s="88" t="s">
        <v>5</v>
      </c>
      <c r="D64" s="88" t="s">
        <v>148</v>
      </c>
      <c r="E64" s="88" t="s">
        <v>152</v>
      </c>
      <c r="F64" s="146">
        <v>200000001995</v>
      </c>
      <c r="G64" s="88" t="s">
        <v>69</v>
      </c>
      <c r="H64" s="88" t="str">
        <f>IF(ISNA(VLOOKUP(E64,'[1]2013 Sizes'!$A$2:$L$35,10,FALSE)),"",VLOOKUP(E64,'[1]2013 Sizes'!$A$2:$L$35,10,FALSE))</f>
        <v/>
      </c>
      <c r="I64" s="88"/>
      <c r="J64" s="88"/>
      <c r="K64" s="91">
        <v>42004</v>
      </c>
      <c r="L64" s="92">
        <v>4122.5200000000004</v>
      </c>
      <c r="M64" s="93">
        <v>1</v>
      </c>
      <c r="N64" s="94">
        <f>(L64/M64)*0.8*12</f>
        <v>39576.19200000001</v>
      </c>
      <c r="O64" s="88" t="s">
        <v>150</v>
      </c>
      <c r="P64" s="88"/>
      <c r="Q64" s="95">
        <v>42825</v>
      </c>
      <c r="R64" s="95"/>
      <c r="S64" s="90"/>
      <c r="T64" s="90"/>
      <c r="U64" s="90"/>
      <c r="V64" s="97">
        <f t="shared" si="2"/>
        <v>3298.016000000001</v>
      </c>
      <c r="W64" s="131"/>
      <c r="X64" s="132"/>
      <c r="Y64" s="132"/>
      <c r="Z64" s="132"/>
      <c r="AA64" s="116"/>
      <c r="AB64" s="101">
        <v>0</v>
      </c>
      <c r="AC64" s="102">
        <f t="shared" si="8"/>
        <v>0</v>
      </c>
      <c r="AD64" s="103">
        <v>0</v>
      </c>
      <c r="AE64" s="103">
        <v>0</v>
      </c>
      <c r="AF64" s="103">
        <v>0</v>
      </c>
      <c r="AG64" s="104">
        <v>0</v>
      </c>
      <c r="AH64" s="105">
        <f t="shared" si="11"/>
        <v>0</v>
      </c>
    </row>
    <row r="65" spans="1:34" hidden="1" x14ac:dyDescent="0.25">
      <c r="A65" s="88" t="s">
        <v>65</v>
      </c>
      <c r="B65" s="88" t="s">
        <v>65</v>
      </c>
      <c r="C65" s="88" t="s">
        <v>5</v>
      </c>
      <c r="D65" s="88" t="s">
        <v>148</v>
      </c>
      <c r="E65" s="88" t="s">
        <v>153</v>
      </c>
      <c r="F65" s="146">
        <v>200000002016</v>
      </c>
      <c r="G65" s="88" t="s">
        <v>69</v>
      </c>
      <c r="H65" s="88" t="str">
        <f>IF(ISNA(VLOOKUP(E65,'[1]2013 Sizes'!$A$2:$L$35,10,FALSE)),"",VLOOKUP(E65,'[1]2013 Sizes'!$A$2:$L$35,10,FALSE))</f>
        <v/>
      </c>
      <c r="I65" s="88"/>
      <c r="J65" s="88"/>
      <c r="K65" s="91">
        <v>42004</v>
      </c>
      <c r="L65" s="92"/>
      <c r="M65" s="93"/>
      <c r="N65" s="94"/>
      <c r="O65" s="88" t="s">
        <v>150</v>
      </c>
      <c r="P65" s="88"/>
      <c r="Q65" s="95">
        <v>42825</v>
      </c>
      <c r="R65" s="95"/>
      <c r="S65" s="90"/>
      <c r="T65" s="90"/>
      <c r="U65" s="90"/>
      <c r="V65" s="97">
        <f t="shared" si="2"/>
        <v>0</v>
      </c>
      <c r="W65" s="131"/>
      <c r="X65" s="132"/>
      <c r="Y65" s="132"/>
      <c r="Z65" s="132"/>
      <c r="AA65" s="116"/>
      <c r="AB65" s="101">
        <v>0</v>
      </c>
      <c r="AC65" s="102">
        <f t="shared" si="8"/>
        <v>0</v>
      </c>
      <c r="AD65" s="103">
        <v>0</v>
      </c>
      <c r="AE65" s="103">
        <v>0</v>
      </c>
      <c r="AF65" s="103">
        <v>0</v>
      </c>
      <c r="AG65" s="104">
        <v>0</v>
      </c>
      <c r="AH65" s="105">
        <f t="shared" si="11"/>
        <v>0</v>
      </c>
    </row>
    <row r="66" spans="1:34" hidden="1" x14ac:dyDescent="0.25">
      <c r="A66" s="88" t="s">
        <v>65</v>
      </c>
      <c r="B66" s="88" t="s">
        <v>64</v>
      </c>
      <c r="C66" s="88" t="s">
        <v>66</v>
      </c>
      <c r="D66" s="88" t="s">
        <v>79</v>
      </c>
      <c r="E66" s="88" t="s">
        <v>154</v>
      </c>
      <c r="F66" s="90">
        <v>700000044959</v>
      </c>
      <c r="G66" s="88" t="s">
        <v>93</v>
      </c>
      <c r="H66" s="88" t="str">
        <f>IF(ISNA(VLOOKUP(E66,'[1]2013 Sizes'!$A$2:$L$35,10,FALSE)),"",VLOOKUP(E66,'[1]2013 Sizes'!$A$2:$L$35,10,FALSE))</f>
        <v/>
      </c>
      <c r="I66" s="88"/>
      <c r="J66" s="88"/>
      <c r="K66" s="123">
        <v>42004</v>
      </c>
      <c r="L66" s="118">
        <v>6043.12</v>
      </c>
      <c r="M66" s="119">
        <v>1</v>
      </c>
      <c r="N66" s="94">
        <f>(L66/M66)*0.8*12</f>
        <v>58013.952000000005</v>
      </c>
      <c r="O66" s="88" t="s">
        <v>70</v>
      </c>
      <c r="P66" s="88" t="s">
        <v>81</v>
      </c>
      <c r="Q66" s="115">
        <v>42825</v>
      </c>
      <c r="R66" s="115"/>
      <c r="S66" s="114"/>
      <c r="T66" s="114"/>
      <c r="U66" s="114"/>
      <c r="V66" s="97">
        <f t="shared" si="2"/>
        <v>4834.4960000000001</v>
      </c>
      <c r="W66" s="131"/>
      <c r="X66" s="132"/>
      <c r="Y66" s="132"/>
      <c r="Z66" s="132"/>
      <c r="AA66" s="116"/>
      <c r="AB66" s="101">
        <v>0</v>
      </c>
      <c r="AC66" s="102">
        <f t="shared" si="8"/>
        <v>0</v>
      </c>
      <c r="AD66" s="103">
        <v>0</v>
      </c>
      <c r="AE66" s="103">
        <v>0</v>
      </c>
      <c r="AF66" s="103">
        <v>0</v>
      </c>
      <c r="AG66" s="104">
        <v>0</v>
      </c>
      <c r="AH66" s="105">
        <f t="shared" si="11"/>
        <v>0</v>
      </c>
    </row>
    <row r="67" spans="1:34" hidden="1" x14ac:dyDescent="0.25">
      <c r="A67" s="88" t="s">
        <v>65</v>
      </c>
      <c r="B67" s="88" t="s">
        <v>64</v>
      </c>
      <c r="C67" s="88" t="s">
        <v>66</v>
      </c>
      <c r="D67" s="88" t="s">
        <v>79</v>
      </c>
      <c r="E67" s="88" t="s">
        <v>155</v>
      </c>
      <c r="F67" s="90">
        <v>700000044961</v>
      </c>
      <c r="G67" s="88" t="s">
        <v>93</v>
      </c>
      <c r="H67" s="88" t="str">
        <f>IF(ISNA(VLOOKUP(E67,'[1]2013 Sizes'!$A$2:$L$35,10,FALSE)),"",VLOOKUP(E67,'[1]2013 Sizes'!$A$2:$L$35,10,FALSE))</f>
        <v/>
      </c>
      <c r="I67" s="88"/>
      <c r="J67" s="88"/>
      <c r="K67" s="123">
        <v>42004</v>
      </c>
      <c r="L67" s="118"/>
      <c r="M67" s="119"/>
      <c r="N67" s="124"/>
      <c r="O67" s="88" t="s">
        <v>70</v>
      </c>
      <c r="P67" s="88" t="s">
        <v>81</v>
      </c>
      <c r="Q67" s="115">
        <v>42825</v>
      </c>
      <c r="R67" s="115"/>
      <c r="S67" s="114"/>
      <c r="T67" s="114"/>
      <c r="U67" s="114"/>
      <c r="V67" s="97">
        <f t="shared" si="2"/>
        <v>0</v>
      </c>
      <c r="W67" s="131"/>
      <c r="X67" s="132"/>
      <c r="Y67" s="132"/>
      <c r="Z67" s="132"/>
      <c r="AA67" s="116"/>
      <c r="AB67" s="101">
        <v>0</v>
      </c>
      <c r="AC67" s="102">
        <f t="shared" si="8"/>
        <v>0</v>
      </c>
      <c r="AD67" s="103">
        <v>0</v>
      </c>
      <c r="AE67" s="103">
        <v>0</v>
      </c>
      <c r="AF67" s="103">
        <v>0</v>
      </c>
      <c r="AG67" s="104">
        <v>0</v>
      </c>
      <c r="AH67" s="105">
        <f t="shared" si="11"/>
        <v>0</v>
      </c>
    </row>
    <row r="68" spans="1:34" hidden="1" x14ac:dyDescent="0.25">
      <c r="A68" s="125" t="s">
        <v>65</v>
      </c>
      <c r="B68" s="125" t="s">
        <v>64</v>
      </c>
      <c r="C68" s="125" t="s">
        <v>66</v>
      </c>
      <c r="D68" s="88" t="s">
        <v>79</v>
      </c>
      <c r="E68" s="125" t="s">
        <v>156</v>
      </c>
      <c r="F68" s="127">
        <v>700000596914</v>
      </c>
      <c r="G68" s="125" t="s">
        <v>93</v>
      </c>
      <c r="H68" s="88" t="str">
        <f>IF(ISNA(VLOOKUP(E68,'[1]2013 Sizes'!$A$2:$L$35,10,FALSE)),"",VLOOKUP(E68,'[1]2013 Sizes'!$A$2:$L$35,10,FALSE))</f>
        <v/>
      </c>
      <c r="I68" s="88"/>
      <c r="J68" s="88"/>
      <c r="K68" s="91">
        <v>42124</v>
      </c>
      <c r="L68" s="92">
        <v>9541.94</v>
      </c>
      <c r="M68" s="93">
        <v>1</v>
      </c>
      <c r="N68" s="94">
        <f>(L68/M68)*0.8*8</f>
        <v>61068.416000000005</v>
      </c>
      <c r="O68" s="125" t="s">
        <v>70</v>
      </c>
      <c r="P68" s="106" t="s">
        <v>81</v>
      </c>
      <c r="Q68" s="115">
        <v>42825</v>
      </c>
      <c r="R68" s="115"/>
      <c r="S68" s="114"/>
      <c r="T68" s="114"/>
      <c r="U68" s="114"/>
      <c r="V68" s="97">
        <f t="shared" ref="V68:V131" si="12">IF(N68&gt;0,N68/12,0)</f>
        <v>5089.0346666666674</v>
      </c>
      <c r="W68" s="131"/>
      <c r="X68" s="132"/>
      <c r="Y68" s="132"/>
      <c r="Z68" s="132"/>
      <c r="AA68" s="116"/>
      <c r="AB68" s="101">
        <v>0</v>
      </c>
      <c r="AC68" s="102">
        <f t="shared" ref="AC68:AC131" si="13">V68*AB68</f>
        <v>0</v>
      </c>
      <c r="AD68" s="103">
        <v>0</v>
      </c>
      <c r="AE68" s="103">
        <v>0</v>
      </c>
      <c r="AF68" s="103">
        <v>0</v>
      </c>
      <c r="AG68" s="104">
        <v>0</v>
      </c>
      <c r="AH68" s="105">
        <f t="shared" si="11"/>
        <v>0</v>
      </c>
    </row>
    <row r="69" spans="1:34" hidden="1" x14ac:dyDescent="0.25">
      <c r="A69" s="125" t="s">
        <v>65</v>
      </c>
      <c r="B69" s="125" t="s">
        <v>64</v>
      </c>
      <c r="C69" s="125" t="s">
        <v>66</v>
      </c>
      <c r="D69" s="88" t="s">
        <v>79</v>
      </c>
      <c r="E69" s="125" t="s">
        <v>157</v>
      </c>
      <c r="F69" s="127">
        <v>700000596926</v>
      </c>
      <c r="G69" s="125" t="s">
        <v>93</v>
      </c>
      <c r="H69" s="88" t="str">
        <f>IF(ISNA(VLOOKUP(E69,'[1]2013 Sizes'!$A$2:$L$35,10,FALSE)),"",VLOOKUP(E69,'[1]2013 Sizes'!$A$2:$L$35,10,FALSE))</f>
        <v/>
      </c>
      <c r="I69" s="88"/>
      <c r="J69" s="88"/>
      <c r="K69" s="91">
        <v>42124</v>
      </c>
      <c r="L69" s="92"/>
      <c r="M69" s="93"/>
      <c r="N69" s="94"/>
      <c r="O69" s="125" t="s">
        <v>70</v>
      </c>
      <c r="P69" s="106" t="s">
        <v>81</v>
      </c>
      <c r="Q69" s="115">
        <v>42825</v>
      </c>
      <c r="R69" s="115"/>
      <c r="S69" s="114"/>
      <c r="T69" s="114"/>
      <c r="U69" s="114"/>
      <c r="V69" s="97">
        <f t="shared" si="12"/>
        <v>0</v>
      </c>
      <c r="W69" s="131"/>
      <c r="X69" s="132"/>
      <c r="Y69" s="132"/>
      <c r="Z69" s="132"/>
      <c r="AA69" s="116"/>
      <c r="AB69" s="101">
        <v>0</v>
      </c>
      <c r="AC69" s="102">
        <f t="shared" si="13"/>
        <v>0</v>
      </c>
      <c r="AD69" s="103">
        <v>0</v>
      </c>
      <c r="AE69" s="103">
        <v>0</v>
      </c>
      <c r="AF69" s="103">
        <v>0</v>
      </c>
      <c r="AG69" s="104">
        <v>0</v>
      </c>
      <c r="AH69" s="105">
        <f t="shared" si="11"/>
        <v>0</v>
      </c>
    </row>
    <row r="70" spans="1:34" hidden="1" x14ac:dyDescent="0.25">
      <c r="A70" s="133" t="s">
        <v>65</v>
      </c>
      <c r="B70" s="133" t="s">
        <v>65</v>
      </c>
      <c r="C70" s="133" t="s">
        <v>66</v>
      </c>
      <c r="D70" s="133" t="s">
        <v>79</v>
      </c>
      <c r="E70" s="133" t="s">
        <v>158</v>
      </c>
      <c r="F70" s="134">
        <v>3091333</v>
      </c>
      <c r="G70" s="133" t="s">
        <v>159</v>
      </c>
      <c r="H70" s="88" t="str">
        <f>IF(ISNA(VLOOKUP(E70,'[1]2013 Sizes'!$A$2:$L$35,10,FALSE)),"",VLOOKUP(E70,'[1]2013 Sizes'!$A$2:$L$35,10,FALSE))</f>
        <v/>
      </c>
      <c r="I70" s="88"/>
      <c r="J70" s="88"/>
      <c r="K70" s="135">
        <v>41943</v>
      </c>
      <c r="L70" s="92">
        <v>4122.5200000000004</v>
      </c>
      <c r="M70" s="93">
        <v>1</v>
      </c>
      <c r="N70" s="136"/>
      <c r="O70" s="88" t="s">
        <v>70</v>
      </c>
      <c r="P70" s="133" t="s">
        <v>81</v>
      </c>
      <c r="Q70" s="133"/>
      <c r="R70" s="133"/>
      <c r="S70" s="137"/>
      <c r="T70" s="137"/>
      <c r="U70" s="137"/>
      <c r="V70" s="97">
        <f t="shared" si="12"/>
        <v>0</v>
      </c>
      <c r="W70" s="131"/>
      <c r="X70" s="132"/>
      <c r="Y70" s="132"/>
      <c r="Z70" s="132"/>
      <c r="AA70" s="116"/>
      <c r="AB70" s="101">
        <v>0</v>
      </c>
      <c r="AC70" s="102">
        <f t="shared" si="13"/>
        <v>0</v>
      </c>
      <c r="AD70" s="103">
        <v>0</v>
      </c>
      <c r="AE70" s="103">
        <v>0</v>
      </c>
      <c r="AF70" s="103">
        <v>0</v>
      </c>
      <c r="AG70" s="104">
        <v>0</v>
      </c>
      <c r="AH70" s="105">
        <f t="shared" si="11"/>
        <v>0</v>
      </c>
    </row>
    <row r="71" spans="1:34" hidden="1" x14ac:dyDescent="0.25">
      <c r="A71" s="133" t="s">
        <v>65</v>
      </c>
      <c r="B71" s="133" t="s">
        <v>65</v>
      </c>
      <c r="C71" s="133" t="s">
        <v>66</v>
      </c>
      <c r="D71" s="133" t="s">
        <v>79</v>
      </c>
      <c r="E71" s="133" t="s">
        <v>160</v>
      </c>
      <c r="F71" s="134">
        <v>3091332</v>
      </c>
      <c r="G71" s="133" t="s">
        <v>159</v>
      </c>
      <c r="H71" s="88" t="str">
        <f>IF(ISNA(VLOOKUP(E71,'[1]2013 Sizes'!$A$2:$L$35,10,FALSE)),"",VLOOKUP(E71,'[1]2013 Sizes'!$A$2:$L$35,10,FALSE))</f>
        <v/>
      </c>
      <c r="I71" s="88"/>
      <c r="J71" s="88"/>
      <c r="K71" s="135">
        <v>41943</v>
      </c>
      <c r="L71" s="136"/>
      <c r="M71" s="136"/>
      <c r="N71" s="136"/>
      <c r="O71" s="88" t="s">
        <v>70</v>
      </c>
      <c r="P71" s="133" t="s">
        <v>81</v>
      </c>
      <c r="Q71" s="133"/>
      <c r="R71" s="133"/>
      <c r="S71" s="137"/>
      <c r="T71" s="137"/>
      <c r="U71" s="137"/>
      <c r="V71" s="97">
        <f t="shared" si="12"/>
        <v>0</v>
      </c>
      <c r="W71" s="131"/>
      <c r="X71" s="132"/>
      <c r="Y71" s="132"/>
      <c r="Z71" s="132"/>
      <c r="AA71" s="116"/>
      <c r="AB71" s="101">
        <v>0</v>
      </c>
      <c r="AC71" s="102">
        <f t="shared" si="13"/>
        <v>0</v>
      </c>
      <c r="AD71" s="103">
        <v>0</v>
      </c>
      <c r="AE71" s="103">
        <v>0</v>
      </c>
      <c r="AF71" s="103">
        <v>0</v>
      </c>
      <c r="AG71" s="104">
        <v>0</v>
      </c>
      <c r="AH71" s="105">
        <f t="shared" si="11"/>
        <v>0</v>
      </c>
    </row>
    <row r="72" spans="1:34" hidden="1" x14ac:dyDescent="0.25">
      <c r="A72" s="133" t="s">
        <v>65</v>
      </c>
      <c r="B72" s="133" t="s">
        <v>65</v>
      </c>
      <c r="C72" s="133" t="s">
        <v>66</v>
      </c>
      <c r="D72" s="133" t="s">
        <v>79</v>
      </c>
      <c r="E72" s="133" t="s">
        <v>161</v>
      </c>
      <c r="F72" s="134">
        <v>3089909</v>
      </c>
      <c r="G72" s="133" t="s">
        <v>132</v>
      </c>
      <c r="H72" s="88" t="str">
        <f>IF(ISNA(VLOOKUP(E72,'[1]2013 Sizes'!$A$2:$L$35,10,FALSE)),"",VLOOKUP(E72,'[1]2013 Sizes'!$A$2:$L$35,10,FALSE))</f>
        <v/>
      </c>
      <c r="I72" s="88"/>
      <c r="J72" s="88"/>
      <c r="K72" s="135">
        <v>41943</v>
      </c>
      <c r="L72" s="92">
        <v>7518.88</v>
      </c>
      <c r="M72" s="93">
        <v>1</v>
      </c>
      <c r="N72" s="136"/>
      <c r="O72" s="88" t="s">
        <v>70</v>
      </c>
      <c r="P72" s="133" t="s">
        <v>81</v>
      </c>
      <c r="Q72" s="133"/>
      <c r="R72" s="133"/>
      <c r="S72" s="137"/>
      <c r="T72" s="137"/>
      <c r="U72" s="137"/>
      <c r="V72" s="97">
        <f t="shared" si="12"/>
        <v>0</v>
      </c>
      <c r="W72" s="131"/>
      <c r="X72" s="132"/>
      <c r="Y72" s="132"/>
      <c r="Z72" s="132"/>
      <c r="AA72" s="116"/>
      <c r="AB72" s="101">
        <v>0</v>
      </c>
      <c r="AC72" s="102">
        <f t="shared" si="13"/>
        <v>0</v>
      </c>
      <c r="AD72" s="103">
        <v>0</v>
      </c>
      <c r="AE72" s="103">
        <v>0</v>
      </c>
      <c r="AF72" s="103">
        <v>0</v>
      </c>
      <c r="AG72" s="104">
        <v>0</v>
      </c>
      <c r="AH72" s="105">
        <f t="shared" si="11"/>
        <v>0</v>
      </c>
    </row>
    <row r="73" spans="1:34" hidden="1" x14ac:dyDescent="0.25">
      <c r="A73" s="133" t="s">
        <v>65</v>
      </c>
      <c r="B73" s="133" t="s">
        <v>65</v>
      </c>
      <c r="C73" s="133" t="s">
        <v>66</v>
      </c>
      <c r="D73" s="133" t="s">
        <v>79</v>
      </c>
      <c r="E73" s="133" t="s">
        <v>162</v>
      </c>
      <c r="F73" s="134">
        <v>3089910</v>
      </c>
      <c r="G73" s="133" t="s">
        <v>132</v>
      </c>
      <c r="H73" s="88" t="str">
        <f>IF(ISNA(VLOOKUP(E73,'[1]2013 Sizes'!$A$2:$L$35,10,FALSE)),"",VLOOKUP(E73,'[1]2013 Sizes'!$A$2:$L$35,10,FALSE))</f>
        <v/>
      </c>
      <c r="I73" s="88"/>
      <c r="J73" s="88"/>
      <c r="K73" s="135">
        <v>41943</v>
      </c>
      <c r="L73" s="136"/>
      <c r="M73" s="136"/>
      <c r="N73" s="136"/>
      <c r="O73" s="88" t="s">
        <v>70</v>
      </c>
      <c r="P73" s="133" t="s">
        <v>81</v>
      </c>
      <c r="Q73" s="133"/>
      <c r="R73" s="133"/>
      <c r="S73" s="137"/>
      <c r="T73" s="137"/>
      <c r="U73" s="137"/>
      <c r="V73" s="97">
        <f t="shared" si="12"/>
        <v>0</v>
      </c>
      <c r="W73" s="131"/>
      <c r="X73" s="132"/>
      <c r="Y73" s="132"/>
      <c r="Z73" s="132"/>
      <c r="AA73" s="116"/>
      <c r="AB73" s="101">
        <v>0</v>
      </c>
      <c r="AC73" s="102">
        <f t="shared" si="13"/>
        <v>0</v>
      </c>
      <c r="AD73" s="103">
        <v>0</v>
      </c>
      <c r="AE73" s="103">
        <v>0</v>
      </c>
      <c r="AF73" s="103">
        <v>0</v>
      </c>
      <c r="AG73" s="104">
        <v>0</v>
      </c>
      <c r="AH73" s="105">
        <f t="shared" si="11"/>
        <v>0</v>
      </c>
    </row>
    <row r="74" spans="1:34" hidden="1" x14ac:dyDescent="0.25">
      <c r="A74" s="88" t="s">
        <v>65</v>
      </c>
      <c r="B74" s="88" t="s">
        <v>65</v>
      </c>
      <c r="C74" s="88" t="s">
        <v>66</v>
      </c>
      <c r="D74" s="88" t="s">
        <v>79</v>
      </c>
      <c r="E74" s="106" t="s">
        <v>163</v>
      </c>
      <c r="F74" s="114">
        <v>700000334794</v>
      </c>
      <c r="G74" s="109" t="s">
        <v>69</v>
      </c>
      <c r="H74" s="88" t="str">
        <f>IF(ISNA(VLOOKUP(E74,'[1]2013 Sizes'!$A$2:$L$35,10,FALSE)),"",VLOOKUP(E74,'[1]2013 Sizes'!$A$2:$L$35,10,FALSE))</f>
        <v/>
      </c>
      <c r="I74" s="88"/>
      <c r="J74" s="88"/>
      <c r="K74" s="91">
        <v>42004</v>
      </c>
      <c r="L74" s="92">
        <v>5889.9</v>
      </c>
      <c r="M74" s="93">
        <v>1</v>
      </c>
      <c r="N74" s="94">
        <f>(L74/M74)*0.8*12</f>
        <v>56543.040000000001</v>
      </c>
      <c r="O74" s="106" t="s">
        <v>70</v>
      </c>
      <c r="P74" s="106" t="s">
        <v>81</v>
      </c>
      <c r="Q74" s="95">
        <v>42825</v>
      </c>
      <c r="R74" s="95"/>
      <c r="S74" s="90"/>
      <c r="T74" s="90"/>
      <c r="U74" s="90"/>
      <c r="V74" s="97">
        <f t="shared" si="12"/>
        <v>4711.92</v>
      </c>
      <c r="W74" s="131"/>
      <c r="X74" s="132"/>
      <c r="Y74" s="132"/>
      <c r="Z74" s="132"/>
      <c r="AA74" s="116"/>
      <c r="AB74" s="101">
        <v>0</v>
      </c>
      <c r="AC74" s="102">
        <f t="shared" si="13"/>
        <v>0</v>
      </c>
      <c r="AD74" s="103">
        <v>0</v>
      </c>
      <c r="AE74" s="103">
        <v>0</v>
      </c>
      <c r="AF74" s="103">
        <v>0</v>
      </c>
      <c r="AG74" s="104">
        <v>0</v>
      </c>
      <c r="AH74" s="105">
        <f t="shared" si="11"/>
        <v>0</v>
      </c>
    </row>
    <row r="75" spans="1:34" hidden="1" x14ac:dyDescent="0.25">
      <c r="A75" s="88" t="s">
        <v>65</v>
      </c>
      <c r="B75" s="88" t="s">
        <v>65</v>
      </c>
      <c r="C75" s="88" t="s">
        <v>66</v>
      </c>
      <c r="D75" s="88" t="s">
        <v>79</v>
      </c>
      <c r="E75" s="106" t="s">
        <v>164</v>
      </c>
      <c r="F75" s="114">
        <v>700000334782</v>
      </c>
      <c r="G75" s="109" t="s">
        <v>69</v>
      </c>
      <c r="H75" s="88" t="str">
        <f>IF(ISNA(VLOOKUP(E75,'[1]2013 Sizes'!$A$2:$L$35,10,FALSE)),"",VLOOKUP(E75,'[1]2013 Sizes'!$A$2:$L$35,10,FALSE))</f>
        <v/>
      </c>
      <c r="I75" s="88"/>
      <c r="J75" s="88"/>
      <c r="K75" s="91">
        <v>42004</v>
      </c>
      <c r="L75" s="92"/>
      <c r="M75" s="93"/>
      <c r="N75" s="94"/>
      <c r="O75" s="106" t="s">
        <v>70</v>
      </c>
      <c r="P75" s="106" t="s">
        <v>81</v>
      </c>
      <c r="Q75" s="95">
        <v>42825</v>
      </c>
      <c r="R75" s="95"/>
      <c r="S75" s="90"/>
      <c r="T75" s="90"/>
      <c r="U75" s="90"/>
      <c r="V75" s="97">
        <f t="shared" si="12"/>
        <v>0</v>
      </c>
      <c r="W75" s="131"/>
      <c r="X75" s="132"/>
      <c r="Y75" s="132"/>
      <c r="Z75" s="132"/>
      <c r="AA75" s="116"/>
      <c r="AB75" s="101">
        <v>0</v>
      </c>
      <c r="AC75" s="102">
        <f t="shared" si="13"/>
        <v>0</v>
      </c>
      <c r="AD75" s="103">
        <v>0</v>
      </c>
      <c r="AE75" s="103">
        <v>0</v>
      </c>
      <c r="AF75" s="103">
        <v>0</v>
      </c>
      <c r="AG75" s="104">
        <v>0</v>
      </c>
      <c r="AH75" s="105">
        <f t="shared" si="11"/>
        <v>0</v>
      </c>
    </row>
    <row r="76" spans="1:34" hidden="1" x14ac:dyDescent="0.25">
      <c r="A76" s="88" t="s">
        <v>65</v>
      </c>
      <c r="B76" s="88" t="s">
        <v>65</v>
      </c>
      <c r="C76" s="88" t="s">
        <v>66</v>
      </c>
      <c r="D76" s="88" t="s">
        <v>79</v>
      </c>
      <c r="E76" s="106" t="s">
        <v>165</v>
      </c>
      <c r="F76" s="114">
        <v>700000382387</v>
      </c>
      <c r="G76" s="109" t="s">
        <v>69</v>
      </c>
      <c r="H76" s="88" t="str">
        <f>IF(ISNA(VLOOKUP(E76,'[1]2013 Sizes'!$A$2:$L$35,10,FALSE)),"",VLOOKUP(E76,'[1]2013 Sizes'!$A$2:$L$35,10,FALSE))</f>
        <v/>
      </c>
      <c r="I76" s="88"/>
      <c r="J76" s="88"/>
      <c r="K76" s="91">
        <v>42004</v>
      </c>
      <c r="L76" s="92">
        <v>10111.959999999999</v>
      </c>
      <c r="M76" s="93">
        <v>1</v>
      </c>
      <c r="N76" s="94">
        <f>(L76/M76)*0.8*12</f>
        <v>97074.815999999992</v>
      </c>
      <c r="O76" s="106" t="s">
        <v>70</v>
      </c>
      <c r="P76" s="106" t="s">
        <v>81</v>
      </c>
      <c r="Q76" s="95">
        <v>42825</v>
      </c>
      <c r="R76" s="95"/>
      <c r="S76" s="90"/>
      <c r="T76" s="90"/>
      <c r="U76" s="90"/>
      <c r="V76" s="97">
        <f t="shared" si="12"/>
        <v>8089.5679999999993</v>
      </c>
      <c r="W76" s="131"/>
      <c r="X76" s="132"/>
      <c r="Y76" s="132"/>
      <c r="Z76" s="132"/>
      <c r="AA76" s="116"/>
      <c r="AB76" s="101">
        <v>0</v>
      </c>
      <c r="AC76" s="102">
        <f t="shared" si="13"/>
        <v>0</v>
      </c>
      <c r="AD76" s="103">
        <v>0</v>
      </c>
      <c r="AE76" s="103">
        <v>0</v>
      </c>
      <c r="AF76" s="103">
        <v>0</v>
      </c>
      <c r="AG76" s="104">
        <v>0</v>
      </c>
      <c r="AH76" s="105">
        <f t="shared" si="11"/>
        <v>0</v>
      </c>
    </row>
    <row r="77" spans="1:34" hidden="1" x14ac:dyDescent="0.25">
      <c r="A77" s="88" t="s">
        <v>65</v>
      </c>
      <c r="B77" s="88" t="s">
        <v>65</v>
      </c>
      <c r="C77" s="88" t="s">
        <v>66</v>
      </c>
      <c r="D77" s="88" t="s">
        <v>79</v>
      </c>
      <c r="E77" s="106" t="s">
        <v>166</v>
      </c>
      <c r="F77" s="114">
        <v>700000382399</v>
      </c>
      <c r="G77" s="109" t="s">
        <v>69</v>
      </c>
      <c r="H77" s="88" t="str">
        <f>IF(ISNA(VLOOKUP(E77,'[1]2013 Sizes'!$A$2:$L$35,10,FALSE)),"",VLOOKUP(E77,'[1]2013 Sizes'!$A$2:$L$35,10,FALSE))</f>
        <v/>
      </c>
      <c r="I77" s="88"/>
      <c r="J77" s="88"/>
      <c r="K77" s="91">
        <v>42004</v>
      </c>
      <c r="L77" s="92"/>
      <c r="M77" s="93"/>
      <c r="N77" s="94"/>
      <c r="O77" s="106" t="s">
        <v>70</v>
      </c>
      <c r="P77" s="106" t="s">
        <v>81</v>
      </c>
      <c r="Q77" s="95">
        <v>42825</v>
      </c>
      <c r="R77" s="95"/>
      <c r="S77" s="90"/>
      <c r="T77" s="90"/>
      <c r="U77" s="90"/>
      <c r="V77" s="97">
        <f t="shared" si="12"/>
        <v>0</v>
      </c>
      <c r="W77" s="131"/>
      <c r="X77" s="132"/>
      <c r="Y77" s="132"/>
      <c r="Z77" s="132"/>
      <c r="AA77" s="116"/>
      <c r="AB77" s="101">
        <v>0</v>
      </c>
      <c r="AC77" s="102">
        <f t="shared" si="13"/>
        <v>0</v>
      </c>
      <c r="AD77" s="103">
        <v>0</v>
      </c>
      <c r="AE77" s="103">
        <v>0</v>
      </c>
      <c r="AF77" s="103">
        <v>0</v>
      </c>
      <c r="AG77" s="104">
        <v>0</v>
      </c>
      <c r="AH77" s="105">
        <f t="shared" si="11"/>
        <v>0</v>
      </c>
    </row>
    <row r="78" spans="1:34" hidden="1" x14ac:dyDescent="0.25">
      <c r="A78" s="88" t="s">
        <v>65</v>
      </c>
      <c r="B78" s="88" t="s">
        <v>65</v>
      </c>
      <c r="C78" s="88" t="s">
        <v>66</v>
      </c>
      <c r="D78" s="88" t="s">
        <v>79</v>
      </c>
      <c r="E78" s="88" t="s">
        <v>167</v>
      </c>
      <c r="F78" s="90">
        <v>700000380133</v>
      </c>
      <c r="G78" s="88" t="s">
        <v>69</v>
      </c>
      <c r="H78" s="88" t="str">
        <f>IF(ISNA(VLOOKUP(E78,'[1]2013 Sizes'!$A$2:$L$35,10,FALSE)),"",VLOOKUP(E78,'[1]2013 Sizes'!$A$2:$L$35,10,FALSE))</f>
        <v/>
      </c>
      <c r="I78" s="88"/>
      <c r="J78" s="88"/>
      <c r="K78" s="91">
        <v>42004</v>
      </c>
      <c r="L78" s="92">
        <v>2928.28</v>
      </c>
      <c r="M78" s="93">
        <v>1</v>
      </c>
      <c r="N78" s="94">
        <f>(L78/M78)*0.8*12</f>
        <v>28111.488000000005</v>
      </c>
      <c r="O78" s="88" t="s">
        <v>70</v>
      </c>
      <c r="P78" s="106" t="s">
        <v>81</v>
      </c>
      <c r="Q78" s="95">
        <v>42825</v>
      </c>
      <c r="R78" s="95"/>
      <c r="S78" s="90"/>
      <c r="T78" s="90"/>
      <c r="U78" s="90"/>
      <c r="V78" s="97">
        <f t="shared" si="12"/>
        <v>2342.6240000000003</v>
      </c>
      <c r="W78" s="131"/>
      <c r="X78" s="132"/>
      <c r="Y78" s="132"/>
      <c r="Z78" s="132"/>
      <c r="AA78" s="116"/>
      <c r="AB78" s="101">
        <v>0</v>
      </c>
      <c r="AC78" s="102">
        <f t="shared" si="13"/>
        <v>0</v>
      </c>
      <c r="AD78" s="103">
        <v>0</v>
      </c>
      <c r="AE78" s="103">
        <v>0</v>
      </c>
      <c r="AF78" s="103">
        <v>0</v>
      </c>
      <c r="AG78" s="104">
        <v>0</v>
      </c>
      <c r="AH78" s="105">
        <f t="shared" si="11"/>
        <v>0</v>
      </c>
    </row>
    <row r="79" spans="1:34" hidden="1" x14ac:dyDescent="0.25">
      <c r="A79" s="88" t="s">
        <v>65</v>
      </c>
      <c r="B79" s="88" t="s">
        <v>65</v>
      </c>
      <c r="C79" s="88" t="s">
        <v>66</v>
      </c>
      <c r="D79" s="88" t="s">
        <v>79</v>
      </c>
      <c r="E79" s="88" t="s">
        <v>168</v>
      </c>
      <c r="F79" s="90">
        <v>700000380121</v>
      </c>
      <c r="G79" s="88" t="s">
        <v>69</v>
      </c>
      <c r="H79" s="88" t="str">
        <f>IF(ISNA(VLOOKUP(E79,'[1]2013 Sizes'!$A$2:$L$35,10,FALSE)),"",VLOOKUP(E79,'[1]2013 Sizes'!$A$2:$L$35,10,FALSE))</f>
        <v/>
      </c>
      <c r="I79" s="88"/>
      <c r="J79" s="88"/>
      <c r="K79" s="91">
        <v>42004</v>
      </c>
      <c r="L79" s="92"/>
      <c r="M79" s="93"/>
      <c r="N79" s="94"/>
      <c r="O79" s="88" t="s">
        <v>70</v>
      </c>
      <c r="P79" s="106" t="s">
        <v>81</v>
      </c>
      <c r="Q79" s="95">
        <v>42825</v>
      </c>
      <c r="R79" s="95"/>
      <c r="S79" s="90"/>
      <c r="T79" s="90"/>
      <c r="U79" s="90"/>
      <c r="V79" s="97">
        <f t="shared" si="12"/>
        <v>0</v>
      </c>
      <c r="W79" s="131"/>
      <c r="X79" s="132"/>
      <c r="Y79" s="132"/>
      <c r="Z79" s="132"/>
      <c r="AA79" s="116"/>
      <c r="AB79" s="101">
        <v>0</v>
      </c>
      <c r="AC79" s="102">
        <f t="shared" si="13"/>
        <v>0</v>
      </c>
      <c r="AD79" s="103">
        <v>0</v>
      </c>
      <c r="AE79" s="103">
        <v>0</v>
      </c>
      <c r="AF79" s="103">
        <v>0</v>
      </c>
      <c r="AG79" s="104">
        <v>0</v>
      </c>
      <c r="AH79" s="105">
        <f t="shared" si="11"/>
        <v>0</v>
      </c>
    </row>
    <row r="80" spans="1:34" hidden="1" x14ac:dyDescent="0.25">
      <c r="A80" s="88" t="s">
        <v>65</v>
      </c>
      <c r="B80" s="88" t="s">
        <v>65</v>
      </c>
      <c r="C80" s="88" t="s">
        <v>66</v>
      </c>
      <c r="D80" s="88" t="s">
        <v>79</v>
      </c>
      <c r="E80" s="88" t="s">
        <v>169</v>
      </c>
      <c r="F80" s="90">
        <v>700000515350</v>
      </c>
      <c r="G80" s="88" t="s">
        <v>69</v>
      </c>
      <c r="H80" s="88" t="str">
        <f>IF(ISNA(VLOOKUP(E80,'[1]2013 Sizes'!$A$2:$L$35,10,FALSE)),"",VLOOKUP(E80,'[1]2013 Sizes'!$A$2:$L$35,10,FALSE))</f>
        <v/>
      </c>
      <c r="I80" s="88"/>
      <c r="J80" s="88"/>
      <c r="K80" s="91">
        <v>42034</v>
      </c>
      <c r="L80" s="92">
        <v>3132.06</v>
      </c>
      <c r="M80" s="93">
        <v>1</v>
      </c>
      <c r="N80" s="94">
        <f>(L80/M80)*0.8*11</f>
        <v>27562.128000000001</v>
      </c>
      <c r="O80" s="88" t="s">
        <v>70</v>
      </c>
      <c r="P80" s="88" t="s">
        <v>81</v>
      </c>
      <c r="Q80" s="95">
        <v>42825</v>
      </c>
      <c r="R80" s="95"/>
      <c r="S80" s="90"/>
      <c r="T80" s="90"/>
      <c r="U80" s="90"/>
      <c r="V80" s="97">
        <f t="shared" si="12"/>
        <v>2296.8440000000001</v>
      </c>
      <c r="W80" s="131"/>
      <c r="X80" s="132"/>
      <c r="Y80" s="132"/>
      <c r="Z80" s="132"/>
      <c r="AA80" s="116"/>
      <c r="AB80" s="101">
        <v>0</v>
      </c>
      <c r="AC80" s="102">
        <f t="shared" si="13"/>
        <v>0</v>
      </c>
      <c r="AD80" s="103">
        <v>0</v>
      </c>
      <c r="AE80" s="103">
        <v>0</v>
      </c>
      <c r="AF80" s="103">
        <v>0</v>
      </c>
      <c r="AG80" s="104">
        <v>0</v>
      </c>
      <c r="AH80" s="105">
        <f t="shared" ref="AH80:AH111" si="14">SUM(AC80:AG80)</f>
        <v>0</v>
      </c>
    </row>
    <row r="81" spans="1:34" hidden="1" x14ac:dyDescent="0.25">
      <c r="A81" s="88" t="s">
        <v>65</v>
      </c>
      <c r="B81" s="88" t="s">
        <v>65</v>
      </c>
      <c r="C81" s="88" t="s">
        <v>66</v>
      </c>
      <c r="D81" s="88" t="s">
        <v>79</v>
      </c>
      <c r="E81" s="88" t="s">
        <v>170</v>
      </c>
      <c r="F81" s="90">
        <v>700000515348</v>
      </c>
      <c r="G81" s="88" t="s">
        <v>69</v>
      </c>
      <c r="H81" s="88" t="str">
        <f>IF(ISNA(VLOOKUP(E81,'[1]2013 Sizes'!$A$2:$L$35,10,FALSE)),"",VLOOKUP(E81,'[1]2013 Sizes'!$A$2:$L$35,10,FALSE))</f>
        <v/>
      </c>
      <c r="I81" s="88"/>
      <c r="J81" s="88"/>
      <c r="K81" s="91">
        <v>42034</v>
      </c>
      <c r="L81" s="92"/>
      <c r="M81" s="93"/>
      <c r="N81" s="94"/>
      <c r="O81" s="88" t="s">
        <v>70</v>
      </c>
      <c r="P81" s="88" t="s">
        <v>81</v>
      </c>
      <c r="Q81" s="95">
        <v>42825</v>
      </c>
      <c r="R81" s="95"/>
      <c r="S81" s="90"/>
      <c r="T81" s="90"/>
      <c r="U81" s="90"/>
      <c r="V81" s="97">
        <f t="shared" si="12"/>
        <v>0</v>
      </c>
      <c r="W81" s="131"/>
      <c r="X81" s="132"/>
      <c r="Y81" s="132"/>
      <c r="Z81" s="132"/>
      <c r="AA81" s="116"/>
      <c r="AB81" s="101">
        <v>0</v>
      </c>
      <c r="AC81" s="102">
        <f t="shared" si="13"/>
        <v>0</v>
      </c>
      <c r="AD81" s="103">
        <v>0</v>
      </c>
      <c r="AE81" s="103">
        <v>0</v>
      </c>
      <c r="AF81" s="103">
        <v>0</v>
      </c>
      <c r="AG81" s="104">
        <v>0</v>
      </c>
      <c r="AH81" s="105">
        <f t="shared" si="14"/>
        <v>0</v>
      </c>
    </row>
    <row r="82" spans="1:34" hidden="1" x14ac:dyDescent="0.25">
      <c r="A82" s="88" t="s">
        <v>65</v>
      </c>
      <c r="B82" s="88" t="s">
        <v>65</v>
      </c>
      <c r="C82" s="88" t="s">
        <v>66</v>
      </c>
      <c r="D82" s="88" t="s">
        <v>79</v>
      </c>
      <c r="E82" s="88" t="s">
        <v>171</v>
      </c>
      <c r="F82" s="90">
        <v>700000517009</v>
      </c>
      <c r="G82" s="88" t="s">
        <v>69</v>
      </c>
      <c r="H82" s="88" t="str">
        <f>IF(ISNA(VLOOKUP(E82,'[1]2013 Sizes'!$A$2:$L$35,10,FALSE)),"",VLOOKUP(E82,'[1]2013 Sizes'!$A$2:$L$35,10,FALSE))</f>
        <v/>
      </c>
      <c r="I82" s="88"/>
      <c r="J82" s="88"/>
      <c r="K82" s="91">
        <v>42034</v>
      </c>
      <c r="L82" s="92">
        <v>7634.16</v>
      </c>
      <c r="M82" s="93">
        <v>1</v>
      </c>
      <c r="N82" s="94">
        <f>(L82/M82)*0.8*11</f>
        <v>67180.608000000007</v>
      </c>
      <c r="O82" s="88" t="s">
        <v>70</v>
      </c>
      <c r="P82" s="88" t="s">
        <v>81</v>
      </c>
      <c r="Q82" s="95">
        <v>42825</v>
      </c>
      <c r="R82" s="95"/>
      <c r="S82" s="90"/>
      <c r="T82" s="90"/>
      <c r="U82" s="90"/>
      <c r="V82" s="97">
        <f t="shared" si="12"/>
        <v>5598.3840000000009</v>
      </c>
      <c r="W82" s="131"/>
      <c r="X82" s="132"/>
      <c r="Y82" s="132"/>
      <c r="Z82" s="132"/>
      <c r="AA82" s="116"/>
      <c r="AB82" s="101">
        <v>0</v>
      </c>
      <c r="AC82" s="102">
        <f t="shared" si="13"/>
        <v>0</v>
      </c>
      <c r="AD82" s="103">
        <v>0</v>
      </c>
      <c r="AE82" s="103">
        <v>0</v>
      </c>
      <c r="AF82" s="103">
        <v>0</v>
      </c>
      <c r="AG82" s="104">
        <v>0</v>
      </c>
      <c r="AH82" s="105">
        <f t="shared" si="14"/>
        <v>0</v>
      </c>
    </row>
    <row r="83" spans="1:34" hidden="1" x14ac:dyDescent="0.25">
      <c r="A83" s="88" t="s">
        <v>65</v>
      </c>
      <c r="B83" s="88" t="s">
        <v>65</v>
      </c>
      <c r="C83" s="88" t="s">
        <v>66</v>
      </c>
      <c r="D83" s="88" t="s">
        <v>79</v>
      </c>
      <c r="E83" s="88" t="s">
        <v>172</v>
      </c>
      <c r="F83" s="90">
        <v>700000517011</v>
      </c>
      <c r="G83" s="88" t="s">
        <v>69</v>
      </c>
      <c r="H83" s="88" t="str">
        <f>IF(ISNA(VLOOKUP(E83,'[1]2013 Sizes'!$A$2:$L$35,10,FALSE)),"",VLOOKUP(E83,'[1]2013 Sizes'!$A$2:$L$35,10,FALSE))</f>
        <v/>
      </c>
      <c r="I83" s="88"/>
      <c r="J83" s="88"/>
      <c r="K83" s="91">
        <v>42034</v>
      </c>
      <c r="L83" s="92"/>
      <c r="M83" s="93"/>
      <c r="N83" s="94"/>
      <c r="O83" s="88" t="s">
        <v>70</v>
      </c>
      <c r="P83" s="88" t="s">
        <v>81</v>
      </c>
      <c r="Q83" s="95">
        <v>42825</v>
      </c>
      <c r="R83" s="95"/>
      <c r="S83" s="90"/>
      <c r="T83" s="90"/>
      <c r="U83" s="90"/>
      <c r="V83" s="97">
        <f t="shared" si="12"/>
        <v>0</v>
      </c>
      <c r="W83" s="131"/>
      <c r="X83" s="132"/>
      <c r="Y83" s="132"/>
      <c r="Z83" s="132"/>
      <c r="AA83" s="116"/>
      <c r="AB83" s="101">
        <v>0</v>
      </c>
      <c r="AC83" s="102">
        <f t="shared" si="13"/>
        <v>0</v>
      </c>
      <c r="AD83" s="103">
        <v>0</v>
      </c>
      <c r="AE83" s="103">
        <v>0</v>
      </c>
      <c r="AF83" s="103">
        <v>0</v>
      </c>
      <c r="AG83" s="104">
        <v>0</v>
      </c>
      <c r="AH83" s="105">
        <f t="shared" si="14"/>
        <v>0</v>
      </c>
    </row>
    <row r="84" spans="1:34" hidden="1" x14ac:dyDescent="0.25">
      <c r="A84" s="125" t="s">
        <v>65</v>
      </c>
      <c r="B84" s="125" t="s">
        <v>65</v>
      </c>
      <c r="C84" s="125" t="s">
        <v>66</v>
      </c>
      <c r="D84" s="88" t="s">
        <v>79</v>
      </c>
      <c r="E84" s="125" t="s">
        <v>173</v>
      </c>
      <c r="F84" s="127">
        <v>700000567004</v>
      </c>
      <c r="G84" s="125" t="s">
        <v>69</v>
      </c>
      <c r="H84" s="88" t="str">
        <f>IF(ISNA(VLOOKUP(E84,'[1]2013 Sizes'!$A$2:$L$35,10,FALSE)),"",VLOOKUP(E84,'[1]2013 Sizes'!$A$2:$L$35,10,FALSE))</f>
        <v/>
      </c>
      <c r="I84" s="88"/>
      <c r="J84" s="88"/>
      <c r="K84" s="91">
        <v>42094</v>
      </c>
      <c r="L84" s="92">
        <v>4468.54</v>
      </c>
      <c r="M84" s="93">
        <v>1</v>
      </c>
      <c r="N84" s="94">
        <f>(L84/M84)*0.8*9</f>
        <v>32173.488000000005</v>
      </c>
      <c r="O84" s="125" t="s">
        <v>70</v>
      </c>
      <c r="P84" s="106" t="s">
        <v>81</v>
      </c>
      <c r="Q84" s="95">
        <v>42825</v>
      </c>
      <c r="R84" s="95"/>
      <c r="S84" s="90"/>
      <c r="T84" s="90"/>
      <c r="U84" s="90"/>
      <c r="V84" s="97">
        <f t="shared" si="12"/>
        <v>2681.1240000000003</v>
      </c>
      <c r="W84" s="131"/>
      <c r="X84" s="132"/>
      <c r="Y84" s="132"/>
      <c r="Z84" s="132"/>
      <c r="AA84" s="116"/>
      <c r="AB84" s="101">
        <v>0</v>
      </c>
      <c r="AC84" s="102">
        <f t="shared" si="13"/>
        <v>0</v>
      </c>
      <c r="AD84" s="103">
        <v>0</v>
      </c>
      <c r="AE84" s="103">
        <v>0</v>
      </c>
      <c r="AF84" s="103">
        <v>0</v>
      </c>
      <c r="AG84" s="104">
        <v>0</v>
      </c>
      <c r="AH84" s="105">
        <f t="shared" si="14"/>
        <v>0</v>
      </c>
    </row>
    <row r="85" spans="1:34" hidden="1" x14ac:dyDescent="0.25">
      <c r="A85" s="125" t="s">
        <v>65</v>
      </c>
      <c r="B85" s="125" t="s">
        <v>65</v>
      </c>
      <c r="C85" s="125" t="s">
        <v>66</v>
      </c>
      <c r="D85" s="88" t="s">
        <v>79</v>
      </c>
      <c r="E85" s="125" t="s">
        <v>174</v>
      </c>
      <c r="F85" s="127">
        <v>700000566995</v>
      </c>
      <c r="G85" s="125" t="s">
        <v>69</v>
      </c>
      <c r="H85" s="88" t="str">
        <f>IF(ISNA(VLOOKUP(E85,'[1]2013 Sizes'!$A$2:$L$35,10,FALSE)),"",VLOOKUP(E85,'[1]2013 Sizes'!$A$2:$L$35,10,FALSE))</f>
        <v/>
      </c>
      <c r="I85" s="88"/>
      <c r="J85" s="88"/>
      <c r="K85" s="91">
        <v>42094</v>
      </c>
      <c r="L85" s="92"/>
      <c r="M85" s="93"/>
      <c r="N85" s="94"/>
      <c r="O85" s="125" t="s">
        <v>70</v>
      </c>
      <c r="P85" s="106" t="s">
        <v>81</v>
      </c>
      <c r="Q85" s="95">
        <v>42825</v>
      </c>
      <c r="R85" s="95"/>
      <c r="S85" s="90"/>
      <c r="T85" s="90"/>
      <c r="U85" s="90"/>
      <c r="V85" s="97">
        <f t="shared" si="12"/>
        <v>0</v>
      </c>
      <c r="W85" s="131"/>
      <c r="X85" s="132"/>
      <c r="Y85" s="132"/>
      <c r="Z85" s="132"/>
      <c r="AA85" s="116"/>
      <c r="AB85" s="101">
        <v>0</v>
      </c>
      <c r="AC85" s="102">
        <f t="shared" si="13"/>
        <v>0</v>
      </c>
      <c r="AD85" s="103">
        <v>0</v>
      </c>
      <c r="AE85" s="103">
        <v>0</v>
      </c>
      <c r="AF85" s="103">
        <v>0</v>
      </c>
      <c r="AG85" s="104">
        <v>0</v>
      </c>
      <c r="AH85" s="105">
        <f t="shared" si="14"/>
        <v>0</v>
      </c>
    </row>
    <row r="86" spans="1:34" hidden="1" x14ac:dyDescent="0.25">
      <c r="A86" s="125" t="s">
        <v>65</v>
      </c>
      <c r="B86" s="125" t="s">
        <v>65</v>
      </c>
      <c r="C86" s="125" t="s">
        <v>66</v>
      </c>
      <c r="D86" s="88" t="s">
        <v>79</v>
      </c>
      <c r="E86" s="125" t="s">
        <v>175</v>
      </c>
      <c r="F86" s="127">
        <v>700000655057</v>
      </c>
      <c r="G86" s="125" t="s">
        <v>176</v>
      </c>
      <c r="H86" s="88" t="str">
        <f>IF(ISNA(VLOOKUP(E86,'[1]2013 Sizes'!$A$2:$L$35,10,FALSE)),"",VLOOKUP(E86,'[1]2013 Sizes'!$A$2:$L$35,10,FALSE))</f>
        <v/>
      </c>
      <c r="I86" s="88"/>
      <c r="J86" s="88"/>
      <c r="K86" s="91">
        <v>42124</v>
      </c>
      <c r="L86" s="92">
        <v>3518.5</v>
      </c>
      <c r="M86" s="93">
        <v>1</v>
      </c>
      <c r="N86" s="94">
        <f>(L86/M86)*0.8*8</f>
        <v>22518.400000000001</v>
      </c>
      <c r="O86" s="125" t="s">
        <v>70</v>
      </c>
      <c r="P86" s="106" t="s">
        <v>81</v>
      </c>
      <c r="Q86" s="115">
        <v>43465</v>
      </c>
      <c r="R86" s="115"/>
      <c r="S86" s="114"/>
      <c r="T86" s="114"/>
      <c r="U86" s="114"/>
      <c r="V86" s="97">
        <f t="shared" si="12"/>
        <v>1876.5333333333335</v>
      </c>
      <c r="W86" s="131"/>
      <c r="X86" s="132"/>
      <c r="Y86" s="132"/>
      <c r="Z86" s="132"/>
      <c r="AA86" s="116"/>
      <c r="AB86" s="101">
        <v>0</v>
      </c>
      <c r="AC86" s="102">
        <f t="shared" si="13"/>
        <v>0</v>
      </c>
      <c r="AD86" s="103">
        <v>0</v>
      </c>
      <c r="AE86" s="103">
        <v>0</v>
      </c>
      <c r="AF86" s="103">
        <v>0</v>
      </c>
      <c r="AG86" s="104">
        <v>0</v>
      </c>
      <c r="AH86" s="105">
        <f t="shared" si="14"/>
        <v>0</v>
      </c>
    </row>
    <row r="87" spans="1:34" hidden="1" x14ac:dyDescent="0.25">
      <c r="A87" s="125" t="s">
        <v>65</v>
      </c>
      <c r="B87" s="125" t="s">
        <v>65</v>
      </c>
      <c r="C87" s="125" t="s">
        <v>66</v>
      </c>
      <c r="D87" s="88" t="s">
        <v>79</v>
      </c>
      <c r="E87" s="125" t="s">
        <v>177</v>
      </c>
      <c r="F87" s="127">
        <v>700000655069</v>
      </c>
      <c r="G87" s="125" t="s">
        <v>176</v>
      </c>
      <c r="H87" s="88" t="str">
        <f>IF(ISNA(VLOOKUP(E87,'[1]2013 Sizes'!$A$2:$L$35,10,FALSE)),"",VLOOKUP(E87,'[1]2013 Sizes'!$A$2:$L$35,10,FALSE))</f>
        <v/>
      </c>
      <c r="I87" s="88"/>
      <c r="J87" s="88"/>
      <c r="K87" s="91">
        <v>42124</v>
      </c>
      <c r="L87" s="92"/>
      <c r="M87" s="93"/>
      <c r="N87" s="94"/>
      <c r="O87" s="125" t="s">
        <v>70</v>
      </c>
      <c r="P87" s="106" t="s">
        <v>81</v>
      </c>
      <c r="Q87" s="115">
        <v>43465</v>
      </c>
      <c r="R87" s="115"/>
      <c r="S87" s="114"/>
      <c r="T87" s="114"/>
      <c r="U87" s="114"/>
      <c r="V87" s="97">
        <f t="shared" si="12"/>
        <v>0</v>
      </c>
      <c r="W87" s="131"/>
      <c r="X87" s="132"/>
      <c r="Y87" s="132"/>
      <c r="Z87" s="132"/>
      <c r="AA87" s="116"/>
      <c r="AB87" s="101">
        <v>0</v>
      </c>
      <c r="AC87" s="102">
        <f t="shared" si="13"/>
        <v>0</v>
      </c>
      <c r="AD87" s="103">
        <v>0</v>
      </c>
      <c r="AE87" s="103">
        <v>0</v>
      </c>
      <c r="AF87" s="103">
        <v>0</v>
      </c>
      <c r="AG87" s="104">
        <v>0</v>
      </c>
      <c r="AH87" s="105">
        <f t="shared" si="14"/>
        <v>0</v>
      </c>
    </row>
    <row r="88" spans="1:34" hidden="1" x14ac:dyDescent="0.25">
      <c r="A88" s="125" t="s">
        <v>65</v>
      </c>
      <c r="B88" s="125" t="s">
        <v>65</v>
      </c>
      <c r="C88" s="125" t="s">
        <v>66</v>
      </c>
      <c r="D88" s="88" t="s">
        <v>79</v>
      </c>
      <c r="E88" s="125" t="s">
        <v>178</v>
      </c>
      <c r="F88" s="127">
        <v>700000634821</v>
      </c>
      <c r="G88" s="125" t="s">
        <v>179</v>
      </c>
      <c r="H88" s="88" t="str">
        <f>IF(ISNA(VLOOKUP(E88,'[1]2013 Sizes'!$A$2:$L$35,10,FALSE)),"",VLOOKUP(E88,'[1]2013 Sizes'!$A$2:$L$35,10,FALSE))</f>
        <v/>
      </c>
      <c r="I88" s="88"/>
      <c r="J88" s="88"/>
      <c r="K88" s="91">
        <v>42124</v>
      </c>
      <c r="L88" s="92">
        <v>2592.02</v>
      </c>
      <c r="M88" s="93">
        <v>1</v>
      </c>
      <c r="N88" s="94">
        <f>(L88/M88)*0.8*8</f>
        <v>16588.928</v>
      </c>
      <c r="O88" s="125" t="s">
        <v>70</v>
      </c>
      <c r="P88" s="106" t="s">
        <v>81</v>
      </c>
      <c r="Q88" s="115">
        <v>43465</v>
      </c>
      <c r="R88" s="115"/>
      <c r="S88" s="114"/>
      <c r="T88" s="114"/>
      <c r="U88" s="114"/>
      <c r="V88" s="97">
        <f t="shared" si="12"/>
        <v>1382.4106666666667</v>
      </c>
      <c r="W88" s="131"/>
      <c r="X88" s="132"/>
      <c r="Y88" s="132"/>
      <c r="Z88" s="132"/>
      <c r="AA88" s="116"/>
      <c r="AB88" s="101">
        <v>0</v>
      </c>
      <c r="AC88" s="102">
        <f t="shared" si="13"/>
        <v>0</v>
      </c>
      <c r="AD88" s="103">
        <v>0</v>
      </c>
      <c r="AE88" s="103">
        <v>0</v>
      </c>
      <c r="AF88" s="103">
        <v>0</v>
      </c>
      <c r="AG88" s="104">
        <v>0</v>
      </c>
      <c r="AH88" s="105">
        <f t="shared" si="14"/>
        <v>0</v>
      </c>
    </row>
    <row r="89" spans="1:34" hidden="1" x14ac:dyDescent="0.25">
      <c r="A89" s="147" t="s">
        <v>65</v>
      </c>
      <c r="B89" s="147" t="s">
        <v>65</v>
      </c>
      <c r="C89" s="147" t="s">
        <v>66</v>
      </c>
      <c r="D89" s="88" t="s">
        <v>79</v>
      </c>
      <c r="E89" s="125" t="s">
        <v>180</v>
      </c>
      <c r="F89" s="127">
        <v>700000638451</v>
      </c>
      <c r="G89" s="125" t="s">
        <v>179</v>
      </c>
      <c r="H89" s="88" t="str">
        <f>IF(ISNA(VLOOKUP(E89,'[1]2013 Sizes'!$A$2:$L$35,10,FALSE)),"",VLOOKUP(E89,'[1]2013 Sizes'!$A$2:$L$35,10,FALSE))</f>
        <v/>
      </c>
      <c r="I89" s="88"/>
      <c r="J89" s="88"/>
      <c r="K89" s="91">
        <v>42124</v>
      </c>
      <c r="L89" s="92">
        <v>11485.64</v>
      </c>
      <c r="M89" s="93">
        <v>1</v>
      </c>
      <c r="N89" s="94">
        <f>(L89/M89)*0.8*8</f>
        <v>73508.096000000005</v>
      </c>
      <c r="O89" s="125" t="s">
        <v>70</v>
      </c>
      <c r="P89" s="106" t="s">
        <v>81</v>
      </c>
      <c r="Q89" s="115">
        <v>43465</v>
      </c>
      <c r="R89" s="115"/>
      <c r="S89" s="114"/>
      <c r="T89" s="114"/>
      <c r="U89" s="114"/>
      <c r="V89" s="97">
        <f t="shared" si="12"/>
        <v>6125.6746666666668</v>
      </c>
      <c r="W89" s="131"/>
      <c r="X89" s="132"/>
      <c r="Y89" s="132"/>
      <c r="Z89" s="132"/>
      <c r="AA89" s="116"/>
      <c r="AB89" s="101">
        <v>0</v>
      </c>
      <c r="AC89" s="102">
        <f t="shared" si="13"/>
        <v>0</v>
      </c>
      <c r="AD89" s="103">
        <v>0</v>
      </c>
      <c r="AE89" s="103">
        <v>0</v>
      </c>
      <c r="AF89" s="103">
        <v>0</v>
      </c>
      <c r="AG89" s="104">
        <v>0</v>
      </c>
      <c r="AH89" s="105">
        <f t="shared" si="14"/>
        <v>0</v>
      </c>
    </row>
    <row r="90" spans="1:34" hidden="1" x14ac:dyDescent="0.25">
      <c r="A90" s="147" t="s">
        <v>65</v>
      </c>
      <c r="B90" s="147" t="s">
        <v>65</v>
      </c>
      <c r="C90" s="147" t="s">
        <v>66</v>
      </c>
      <c r="D90" s="88" t="s">
        <v>79</v>
      </c>
      <c r="E90" s="125" t="s">
        <v>181</v>
      </c>
      <c r="F90" s="127">
        <v>700000638449</v>
      </c>
      <c r="G90" s="125" t="s">
        <v>179</v>
      </c>
      <c r="H90" s="88" t="str">
        <f>IF(ISNA(VLOOKUP(E90,'[1]2013 Sizes'!$A$2:$L$35,10,FALSE)),"",VLOOKUP(E90,'[1]2013 Sizes'!$A$2:$L$35,10,FALSE))</f>
        <v/>
      </c>
      <c r="I90" s="88"/>
      <c r="J90" s="88"/>
      <c r="K90" s="91">
        <v>42124</v>
      </c>
      <c r="L90" s="92"/>
      <c r="M90" s="93"/>
      <c r="N90" s="94"/>
      <c r="O90" s="125" t="s">
        <v>70</v>
      </c>
      <c r="P90" s="106" t="s">
        <v>81</v>
      </c>
      <c r="Q90" s="115">
        <v>43465</v>
      </c>
      <c r="R90" s="115"/>
      <c r="S90" s="114"/>
      <c r="T90" s="114"/>
      <c r="U90" s="114"/>
      <c r="V90" s="97">
        <f t="shared" si="12"/>
        <v>0</v>
      </c>
      <c r="W90" s="131"/>
      <c r="X90" s="132"/>
      <c r="Y90" s="132"/>
      <c r="Z90" s="132"/>
      <c r="AA90" s="116"/>
      <c r="AB90" s="101">
        <v>0</v>
      </c>
      <c r="AC90" s="102">
        <f t="shared" si="13"/>
        <v>0</v>
      </c>
      <c r="AD90" s="103">
        <v>0</v>
      </c>
      <c r="AE90" s="103">
        <v>0</v>
      </c>
      <c r="AF90" s="103">
        <v>0</v>
      </c>
      <c r="AG90" s="104">
        <v>0</v>
      </c>
      <c r="AH90" s="105">
        <f t="shared" si="14"/>
        <v>0</v>
      </c>
    </row>
    <row r="91" spans="1:34" hidden="1" x14ac:dyDescent="0.25">
      <c r="A91" s="125" t="s">
        <v>65</v>
      </c>
      <c r="B91" s="125" t="s">
        <v>65</v>
      </c>
      <c r="C91" s="125" t="s">
        <v>66</v>
      </c>
      <c r="D91" s="88" t="s">
        <v>79</v>
      </c>
      <c r="E91" s="125" t="s">
        <v>182</v>
      </c>
      <c r="F91" s="127">
        <v>700000638487</v>
      </c>
      <c r="G91" s="125" t="s">
        <v>179</v>
      </c>
      <c r="H91" s="88" t="str">
        <f>IF(ISNA(VLOOKUP(E91,'[1]2013 Sizes'!$A$2:$L$35,10,FALSE)),"",VLOOKUP(E91,'[1]2013 Sizes'!$A$2:$L$35,10,FALSE))</f>
        <v/>
      </c>
      <c r="I91" s="88"/>
      <c r="J91" s="88"/>
      <c r="K91" s="91">
        <v>42124</v>
      </c>
      <c r="L91" s="92">
        <v>12242.6</v>
      </c>
      <c r="M91" s="93">
        <v>1</v>
      </c>
      <c r="N91" s="94">
        <f>(L91/M91)*0.8*8</f>
        <v>78352.639999999999</v>
      </c>
      <c r="O91" s="125" t="s">
        <v>70</v>
      </c>
      <c r="P91" s="106" t="s">
        <v>81</v>
      </c>
      <c r="Q91" s="115">
        <v>43465</v>
      </c>
      <c r="R91" s="115"/>
      <c r="S91" s="114"/>
      <c r="T91" s="114"/>
      <c r="U91" s="114"/>
      <c r="V91" s="97">
        <f t="shared" si="12"/>
        <v>6529.3866666666663</v>
      </c>
      <c r="W91" s="131"/>
      <c r="X91" s="132"/>
      <c r="Y91" s="132"/>
      <c r="Z91" s="132"/>
      <c r="AA91" s="116"/>
      <c r="AB91" s="101">
        <v>0</v>
      </c>
      <c r="AC91" s="102">
        <f t="shared" si="13"/>
        <v>0</v>
      </c>
      <c r="AD91" s="103">
        <v>0</v>
      </c>
      <c r="AE91" s="103">
        <v>0</v>
      </c>
      <c r="AF91" s="103">
        <v>0</v>
      </c>
      <c r="AG91" s="104">
        <v>0</v>
      </c>
      <c r="AH91" s="105">
        <f t="shared" si="14"/>
        <v>0</v>
      </c>
    </row>
    <row r="92" spans="1:34" hidden="1" x14ac:dyDescent="0.25">
      <c r="A92" s="125" t="s">
        <v>65</v>
      </c>
      <c r="B92" s="125" t="s">
        <v>65</v>
      </c>
      <c r="C92" s="125" t="s">
        <v>66</v>
      </c>
      <c r="D92" s="88" t="s">
        <v>79</v>
      </c>
      <c r="E92" s="125" t="s">
        <v>183</v>
      </c>
      <c r="F92" s="148">
        <v>700000638499</v>
      </c>
      <c r="G92" s="125" t="s">
        <v>179</v>
      </c>
      <c r="H92" s="88" t="str">
        <f>IF(ISNA(VLOOKUP(E92,'[1]2013 Sizes'!$A$2:$L$35,10,FALSE)),"",VLOOKUP(E92,'[1]2013 Sizes'!$A$2:$L$35,10,FALSE))</f>
        <v/>
      </c>
      <c r="I92" s="88"/>
      <c r="J92" s="88"/>
      <c r="K92" s="91">
        <v>42124</v>
      </c>
      <c r="L92" s="92"/>
      <c r="M92" s="93"/>
      <c r="N92" s="94"/>
      <c r="O92" s="125" t="s">
        <v>70</v>
      </c>
      <c r="P92" s="106" t="s">
        <v>81</v>
      </c>
      <c r="Q92" s="115">
        <v>43465</v>
      </c>
      <c r="R92" s="115"/>
      <c r="S92" s="114"/>
      <c r="T92" s="114"/>
      <c r="U92" s="114"/>
      <c r="V92" s="97">
        <f t="shared" si="12"/>
        <v>0</v>
      </c>
      <c r="W92" s="131"/>
      <c r="X92" s="132"/>
      <c r="Y92" s="132"/>
      <c r="Z92" s="132"/>
      <c r="AA92" s="116"/>
      <c r="AB92" s="101">
        <v>0</v>
      </c>
      <c r="AC92" s="102">
        <f t="shared" si="13"/>
        <v>0</v>
      </c>
      <c r="AD92" s="103">
        <v>0</v>
      </c>
      <c r="AE92" s="103">
        <v>0</v>
      </c>
      <c r="AF92" s="103">
        <v>0</v>
      </c>
      <c r="AG92" s="104">
        <v>0</v>
      </c>
      <c r="AH92" s="105">
        <f t="shared" si="14"/>
        <v>0</v>
      </c>
    </row>
    <row r="93" spans="1:34" hidden="1" x14ac:dyDescent="0.25">
      <c r="A93" s="125" t="s">
        <v>65</v>
      </c>
      <c r="B93" s="125" t="s">
        <v>65</v>
      </c>
      <c r="C93" s="125" t="s">
        <v>66</v>
      </c>
      <c r="D93" s="88" t="s">
        <v>79</v>
      </c>
      <c r="E93" s="125" t="s">
        <v>184</v>
      </c>
      <c r="F93" s="127">
        <v>940000062595</v>
      </c>
      <c r="G93" s="125" t="s">
        <v>179</v>
      </c>
      <c r="H93" s="88" t="str">
        <f>IF(ISNA(VLOOKUP(E93,'[1]2013 Sizes'!$A$2:$L$35,10,FALSE)),"",VLOOKUP(E93,'[1]2013 Sizes'!$A$2:$L$35,10,FALSE))</f>
        <v/>
      </c>
      <c r="I93" s="88"/>
      <c r="J93" s="88"/>
      <c r="K93" s="91">
        <v>42124</v>
      </c>
      <c r="L93" s="92">
        <v>10287.6</v>
      </c>
      <c r="M93" s="93">
        <v>1</v>
      </c>
      <c r="N93" s="94">
        <f>(L93/M93)*0.8*8</f>
        <v>65840.639999999999</v>
      </c>
      <c r="O93" s="125" t="s">
        <v>70</v>
      </c>
      <c r="P93" s="106" t="s">
        <v>81</v>
      </c>
      <c r="Q93" s="115">
        <v>43465</v>
      </c>
      <c r="R93" s="115"/>
      <c r="S93" s="114"/>
      <c r="T93" s="114"/>
      <c r="U93" s="114"/>
      <c r="V93" s="97">
        <f t="shared" si="12"/>
        <v>5486.72</v>
      </c>
      <c r="W93" s="131"/>
      <c r="X93" s="132"/>
      <c r="Y93" s="132"/>
      <c r="Z93" s="132"/>
      <c r="AA93" s="116"/>
      <c r="AB93" s="101">
        <v>0</v>
      </c>
      <c r="AC93" s="102">
        <f t="shared" si="13"/>
        <v>0</v>
      </c>
      <c r="AD93" s="103">
        <v>0</v>
      </c>
      <c r="AE93" s="103">
        <v>0</v>
      </c>
      <c r="AF93" s="103">
        <v>0</v>
      </c>
      <c r="AG93" s="104">
        <v>0</v>
      </c>
      <c r="AH93" s="105">
        <f t="shared" si="14"/>
        <v>0</v>
      </c>
    </row>
    <row r="94" spans="1:34" hidden="1" x14ac:dyDescent="0.25">
      <c r="A94" s="125" t="s">
        <v>65</v>
      </c>
      <c r="B94" s="125" t="s">
        <v>65</v>
      </c>
      <c r="C94" s="125" t="s">
        <v>66</v>
      </c>
      <c r="D94" s="88" t="s">
        <v>79</v>
      </c>
      <c r="E94" s="125" t="s">
        <v>185</v>
      </c>
      <c r="F94" s="127">
        <v>700000647220</v>
      </c>
      <c r="G94" s="125" t="s">
        <v>179</v>
      </c>
      <c r="H94" s="88" t="str">
        <f>IF(ISNA(VLOOKUP(E94,'[1]2013 Sizes'!$A$2:$L$35,10,FALSE)),"",VLOOKUP(E94,'[1]2013 Sizes'!$A$2:$L$35,10,FALSE))</f>
        <v/>
      </c>
      <c r="I94" s="88"/>
      <c r="J94" s="88"/>
      <c r="K94" s="91">
        <v>42124</v>
      </c>
      <c r="L94" s="92"/>
      <c r="M94" s="93"/>
      <c r="N94" s="94"/>
      <c r="O94" s="125" t="s">
        <v>70</v>
      </c>
      <c r="P94" s="106" t="s">
        <v>81</v>
      </c>
      <c r="Q94" s="115">
        <v>43465</v>
      </c>
      <c r="R94" s="115"/>
      <c r="S94" s="114"/>
      <c r="T94" s="114"/>
      <c r="U94" s="114"/>
      <c r="V94" s="97">
        <f t="shared" si="12"/>
        <v>0</v>
      </c>
      <c r="W94" s="131"/>
      <c r="X94" s="132"/>
      <c r="Y94" s="132"/>
      <c r="Z94" s="132"/>
      <c r="AA94" s="116"/>
      <c r="AB94" s="101">
        <v>0</v>
      </c>
      <c r="AC94" s="102">
        <f t="shared" si="13"/>
        <v>0</v>
      </c>
      <c r="AD94" s="103">
        <v>0</v>
      </c>
      <c r="AE94" s="103">
        <v>0</v>
      </c>
      <c r="AF94" s="103">
        <v>0</v>
      </c>
      <c r="AG94" s="104">
        <v>0</v>
      </c>
      <c r="AH94" s="105">
        <f t="shared" si="14"/>
        <v>0</v>
      </c>
    </row>
    <row r="95" spans="1:34" hidden="1" x14ac:dyDescent="0.25">
      <c r="A95" s="125" t="s">
        <v>65</v>
      </c>
      <c r="B95" s="125" t="s">
        <v>65</v>
      </c>
      <c r="C95" s="125" t="s">
        <v>66</v>
      </c>
      <c r="D95" s="88" t="s">
        <v>79</v>
      </c>
      <c r="E95" s="125" t="s">
        <v>186</v>
      </c>
      <c r="F95" s="149">
        <v>940001048778</v>
      </c>
      <c r="G95" s="125" t="s">
        <v>179</v>
      </c>
      <c r="H95" s="88" t="str">
        <f>IF(ISNA(VLOOKUP(E95,'[1]2013 Sizes'!$A$2:$L$35,10,FALSE)),"",VLOOKUP(E95,'[1]2013 Sizes'!$A$2:$L$35,10,FALSE))</f>
        <v/>
      </c>
      <c r="I95" s="88"/>
      <c r="J95" s="88"/>
      <c r="K95" s="91">
        <v>42124</v>
      </c>
      <c r="L95" s="92">
        <v>10728.68</v>
      </c>
      <c r="M95" s="93">
        <v>1</v>
      </c>
      <c r="N95" s="94">
        <f>(L95/M95)*0.8*8</f>
        <v>68663.552000000011</v>
      </c>
      <c r="O95" s="125" t="s">
        <v>70</v>
      </c>
      <c r="P95" s="106" t="s">
        <v>81</v>
      </c>
      <c r="Q95" s="115">
        <v>43465</v>
      </c>
      <c r="R95" s="115"/>
      <c r="S95" s="114"/>
      <c r="T95" s="114"/>
      <c r="U95" s="114"/>
      <c r="V95" s="97">
        <f t="shared" si="12"/>
        <v>5721.9626666666672</v>
      </c>
      <c r="W95" s="131"/>
      <c r="X95" s="132"/>
      <c r="Y95" s="132"/>
      <c r="Z95" s="132"/>
      <c r="AA95" s="116"/>
      <c r="AB95" s="101">
        <v>0</v>
      </c>
      <c r="AC95" s="102">
        <f t="shared" si="13"/>
        <v>0</v>
      </c>
      <c r="AD95" s="103">
        <v>0</v>
      </c>
      <c r="AE95" s="103">
        <v>0</v>
      </c>
      <c r="AF95" s="103">
        <v>0</v>
      </c>
      <c r="AG95" s="104">
        <v>0</v>
      </c>
      <c r="AH95" s="105">
        <f t="shared" si="14"/>
        <v>0</v>
      </c>
    </row>
    <row r="96" spans="1:34" hidden="1" x14ac:dyDescent="0.25">
      <c r="A96" s="125" t="s">
        <v>65</v>
      </c>
      <c r="B96" s="125" t="s">
        <v>65</v>
      </c>
      <c r="C96" s="125" t="s">
        <v>66</v>
      </c>
      <c r="D96" s="88" t="s">
        <v>79</v>
      </c>
      <c r="E96" s="125" t="s">
        <v>187</v>
      </c>
      <c r="F96" s="127">
        <v>700000635344</v>
      </c>
      <c r="G96" s="125" t="s">
        <v>179</v>
      </c>
      <c r="H96" s="88" t="str">
        <f>IF(ISNA(VLOOKUP(E96,'[1]2013 Sizes'!$A$2:$L$35,10,FALSE)),"",VLOOKUP(E96,'[1]2013 Sizes'!$A$2:$L$35,10,FALSE))</f>
        <v/>
      </c>
      <c r="I96" s="88"/>
      <c r="J96" s="88"/>
      <c r="K96" s="91">
        <v>42124</v>
      </c>
      <c r="L96" s="92"/>
      <c r="M96" s="93"/>
      <c r="N96" s="94"/>
      <c r="O96" s="125" t="s">
        <v>70</v>
      </c>
      <c r="P96" s="106" t="s">
        <v>81</v>
      </c>
      <c r="Q96" s="115">
        <v>43465</v>
      </c>
      <c r="R96" s="115"/>
      <c r="S96" s="114"/>
      <c r="T96" s="114"/>
      <c r="U96" s="114"/>
      <c r="V96" s="97">
        <f t="shared" si="12"/>
        <v>0</v>
      </c>
      <c r="W96" s="131"/>
      <c r="X96" s="132"/>
      <c r="Y96" s="132"/>
      <c r="Z96" s="132"/>
      <c r="AA96" s="116"/>
      <c r="AB96" s="101">
        <v>0</v>
      </c>
      <c r="AC96" s="102">
        <f t="shared" si="13"/>
        <v>0</v>
      </c>
      <c r="AD96" s="103">
        <v>0</v>
      </c>
      <c r="AE96" s="103">
        <v>0</v>
      </c>
      <c r="AF96" s="103">
        <v>0</v>
      </c>
      <c r="AG96" s="104">
        <v>0</v>
      </c>
      <c r="AH96" s="105">
        <f t="shared" si="14"/>
        <v>0</v>
      </c>
    </row>
    <row r="97" spans="1:34" hidden="1" x14ac:dyDescent="0.25">
      <c r="A97" s="125" t="s">
        <v>65</v>
      </c>
      <c r="B97" s="125" t="s">
        <v>65</v>
      </c>
      <c r="C97" s="125" t="s">
        <v>66</v>
      </c>
      <c r="D97" s="88" t="s">
        <v>79</v>
      </c>
      <c r="E97" s="125" t="s">
        <v>188</v>
      </c>
      <c r="F97" s="127">
        <v>700000934453</v>
      </c>
      <c r="G97" s="125" t="s">
        <v>179</v>
      </c>
      <c r="H97" s="88" t="str">
        <f>IF(ISNA(VLOOKUP(E97,'[1]2013 Sizes'!$A$2:$L$35,10,FALSE)),"",VLOOKUP(E97,'[1]2013 Sizes'!$A$2:$L$35,10,FALSE))</f>
        <v/>
      </c>
      <c r="I97" s="88"/>
      <c r="J97" s="88"/>
      <c r="K97" s="91">
        <v>42124</v>
      </c>
      <c r="L97" s="92">
        <v>2097.04</v>
      </c>
      <c r="M97" s="93">
        <v>1</v>
      </c>
      <c r="N97" s="94">
        <f>(L97/M97)*0.8*8</f>
        <v>13421.056</v>
      </c>
      <c r="O97" s="125" t="s">
        <v>70</v>
      </c>
      <c r="P97" s="106" t="s">
        <v>81</v>
      </c>
      <c r="Q97" s="115">
        <v>43465</v>
      </c>
      <c r="R97" s="115"/>
      <c r="S97" s="114"/>
      <c r="T97" s="114"/>
      <c r="U97" s="114"/>
      <c r="V97" s="97">
        <f t="shared" si="12"/>
        <v>1118.4213333333335</v>
      </c>
      <c r="W97" s="131"/>
      <c r="X97" s="132"/>
      <c r="Y97" s="132"/>
      <c r="Z97" s="132"/>
      <c r="AA97" s="116"/>
      <c r="AB97" s="101">
        <v>0</v>
      </c>
      <c r="AC97" s="102">
        <f t="shared" si="13"/>
        <v>0</v>
      </c>
      <c r="AD97" s="103">
        <v>0</v>
      </c>
      <c r="AE97" s="103">
        <v>0</v>
      </c>
      <c r="AF97" s="103">
        <v>0</v>
      </c>
      <c r="AG97" s="104">
        <v>0</v>
      </c>
      <c r="AH97" s="105">
        <f t="shared" si="14"/>
        <v>0</v>
      </c>
    </row>
    <row r="98" spans="1:34" hidden="1" x14ac:dyDescent="0.25">
      <c r="A98" s="125" t="s">
        <v>65</v>
      </c>
      <c r="B98" s="125" t="s">
        <v>65</v>
      </c>
      <c r="C98" s="125" t="s">
        <v>66</v>
      </c>
      <c r="D98" s="88" t="s">
        <v>79</v>
      </c>
      <c r="E98" s="125" t="s">
        <v>189</v>
      </c>
      <c r="F98" s="127">
        <v>500000245690</v>
      </c>
      <c r="G98" s="125" t="s">
        <v>179</v>
      </c>
      <c r="H98" s="88" t="str">
        <f>IF(ISNA(VLOOKUP(E98,'[1]2013 Sizes'!$A$2:$L$35,10,FALSE)),"",VLOOKUP(E98,'[1]2013 Sizes'!$A$2:$L$35,10,FALSE))</f>
        <v/>
      </c>
      <c r="I98" s="88"/>
      <c r="J98" s="88"/>
      <c r="K98" s="91">
        <v>42124</v>
      </c>
      <c r="L98" s="92"/>
      <c r="M98" s="93"/>
      <c r="N98" s="94"/>
      <c r="O98" s="125" t="s">
        <v>70</v>
      </c>
      <c r="P98" s="106" t="s">
        <v>81</v>
      </c>
      <c r="Q98" s="115">
        <v>43465</v>
      </c>
      <c r="R98" s="115"/>
      <c r="S98" s="114"/>
      <c r="T98" s="114"/>
      <c r="U98" s="114"/>
      <c r="V98" s="97">
        <f t="shared" si="12"/>
        <v>0</v>
      </c>
      <c r="W98" s="131"/>
      <c r="X98" s="132"/>
      <c r="Y98" s="132"/>
      <c r="Z98" s="132"/>
      <c r="AA98" s="116"/>
      <c r="AB98" s="101">
        <v>0</v>
      </c>
      <c r="AC98" s="102">
        <f t="shared" si="13"/>
        <v>0</v>
      </c>
      <c r="AD98" s="103">
        <v>0</v>
      </c>
      <c r="AE98" s="103">
        <v>0</v>
      </c>
      <c r="AF98" s="103">
        <v>0</v>
      </c>
      <c r="AG98" s="104">
        <v>0</v>
      </c>
      <c r="AH98" s="105">
        <f t="shared" si="14"/>
        <v>0</v>
      </c>
    </row>
    <row r="99" spans="1:34" hidden="1" x14ac:dyDescent="0.25">
      <c r="A99" s="125" t="s">
        <v>65</v>
      </c>
      <c r="B99" s="125" t="s">
        <v>65</v>
      </c>
      <c r="C99" s="125" t="s">
        <v>66</v>
      </c>
      <c r="D99" s="88" t="s">
        <v>79</v>
      </c>
      <c r="E99" s="125" t="s">
        <v>190</v>
      </c>
      <c r="F99" s="127">
        <v>850000089803</v>
      </c>
      <c r="G99" s="125" t="s">
        <v>179</v>
      </c>
      <c r="H99" s="88" t="str">
        <f>IF(ISNA(VLOOKUP(E99,'[1]2013 Sizes'!$A$2:$L$35,10,FALSE)),"",VLOOKUP(E99,'[1]2013 Sizes'!$A$2:$L$35,10,FALSE))</f>
        <v/>
      </c>
      <c r="I99" s="88"/>
      <c r="J99" s="88"/>
      <c r="K99" s="91">
        <v>42124</v>
      </c>
      <c r="L99" s="92">
        <v>5138.9799999999996</v>
      </c>
      <c r="M99" s="93">
        <v>1</v>
      </c>
      <c r="N99" s="94">
        <f>(L99/M99)*0.8*8</f>
        <v>32889.472000000002</v>
      </c>
      <c r="O99" s="125" t="s">
        <v>70</v>
      </c>
      <c r="P99" s="106" t="s">
        <v>81</v>
      </c>
      <c r="Q99" s="115">
        <v>43465</v>
      </c>
      <c r="R99" s="115"/>
      <c r="S99" s="114"/>
      <c r="T99" s="114"/>
      <c r="U99" s="114"/>
      <c r="V99" s="97">
        <f t="shared" si="12"/>
        <v>2740.7893333333336</v>
      </c>
      <c r="W99" s="131"/>
      <c r="X99" s="132"/>
      <c r="Y99" s="132"/>
      <c r="Z99" s="132"/>
      <c r="AA99" s="116"/>
      <c r="AB99" s="101">
        <v>0</v>
      </c>
      <c r="AC99" s="102">
        <f t="shared" si="13"/>
        <v>0</v>
      </c>
      <c r="AD99" s="103">
        <v>0</v>
      </c>
      <c r="AE99" s="103">
        <v>0</v>
      </c>
      <c r="AF99" s="103">
        <v>0</v>
      </c>
      <c r="AG99" s="104">
        <v>0</v>
      </c>
      <c r="AH99" s="105">
        <f t="shared" si="14"/>
        <v>0</v>
      </c>
    </row>
    <row r="100" spans="1:34" hidden="1" x14ac:dyDescent="0.25">
      <c r="A100" s="125" t="s">
        <v>65</v>
      </c>
      <c r="B100" s="125" t="s">
        <v>65</v>
      </c>
      <c r="C100" s="125" t="s">
        <v>66</v>
      </c>
      <c r="D100" s="88" t="s">
        <v>79</v>
      </c>
      <c r="E100" s="125" t="s">
        <v>191</v>
      </c>
      <c r="F100" s="127">
        <v>940000041242</v>
      </c>
      <c r="G100" s="125" t="s">
        <v>179</v>
      </c>
      <c r="H100" s="88" t="str">
        <f>IF(ISNA(VLOOKUP(E100,'[1]2013 Sizes'!$A$2:$L$35,10,FALSE)),"",VLOOKUP(E100,'[1]2013 Sizes'!$A$2:$L$35,10,FALSE))</f>
        <v/>
      </c>
      <c r="I100" s="88"/>
      <c r="J100" s="88"/>
      <c r="K100" s="91">
        <v>42124</v>
      </c>
      <c r="L100" s="92"/>
      <c r="M100" s="93"/>
      <c r="N100" s="94"/>
      <c r="O100" s="125" t="s">
        <v>70</v>
      </c>
      <c r="P100" s="106" t="s">
        <v>81</v>
      </c>
      <c r="Q100" s="115">
        <v>43465</v>
      </c>
      <c r="R100" s="115"/>
      <c r="S100" s="114"/>
      <c r="T100" s="114"/>
      <c r="U100" s="114"/>
      <c r="V100" s="97">
        <f t="shared" si="12"/>
        <v>0</v>
      </c>
      <c r="W100" s="131"/>
      <c r="X100" s="132"/>
      <c r="Y100" s="132"/>
      <c r="Z100" s="132"/>
      <c r="AA100" s="116"/>
      <c r="AB100" s="101">
        <v>0</v>
      </c>
      <c r="AC100" s="102">
        <f t="shared" si="13"/>
        <v>0</v>
      </c>
      <c r="AD100" s="103">
        <v>0</v>
      </c>
      <c r="AE100" s="103">
        <v>0</v>
      </c>
      <c r="AF100" s="103">
        <v>0</v>
      </c>
      <c r="AG100" s="104">
        <v>0</v>
      </c>
      <c r="AH100" s="105">
        <f t="shared" si="14"/>
        <v>0</v>
      </c>
    </row>
    <row r="101" spans="1:34" hidden="1" x14ac:dyDescent="0.25">
      <c r="A101" s="125" t="s">
        <v>65</v>
      </c>
      <c r="B101" s="125" t="s">
        <v>65</v>
      </c>
      <c r="C101" s="125" t="s">
        <v>66</v>
      </c>
      <c r="D101" s="88" t="s">
        <v>79</v>
      </c>
      <c r="E101" s="125" t="s">
        <v>192</v>
      </c>
      <c r="F101" s="127">
        <v>700000668925</v>
      </c>
      <c r="G101" s="125" t="s">
        <v>179</v>
      </c>
      <c r="H101" s="88" t="str">
        <f>IF(ISNA(VLOOKUP(E101,'[1]2013 Sizes'!$A$2:$L$35,10,FALSE)),"",VLOOKUP(E101,'[1]2013 Sizes'!$A$2:$L$35,10,FALSE))</f>
        <v/>
      </c>
      <c r="I101" s="88"/>
      <c r="J101" s="88"/>
      <c r="K101" s="91">
        <v>42155</v>
      </c>
      <c r="L101" s="92">
        <v>10728.68</v>
      </c>
      <c r="M101" s="93">
        <v>1</v>
      </c>
      <c r="N101" s="94">
        <f>(L101/M101)*0.8*7</f>
        <v>60080.608000000007</v>
      </c>
      <c r="O101" s="125" t="s">
        <v>70</v>
      </c>
      <c r="P101" s="106" t="s">
        <v>81</v>
      </c>
      <c r="Q101" s="115">
        <v>43465</v>
      </c>
      <c r="R101" s="115"/>
      <c r="S101" s="114"/>
      <c r="T101" s="114"/>
      <c r="U101" s="114"/>
      <c r="V101" s="97">
        <f t="shared" si="12"/>
        <v>5006.717333333334</v>
      </c>
      <c r="W101" s="131"/>
      <c r="X101" s="132"/>
      <c r="Y101" s="132"/>
      <c r="Z101" s="132"/>
      <c r="AA101" s="116"/>
      <c r="AB101" s="101">
        <v>0</v>
      </c>
      <c r="AC101" s="102">
        <f t="shared" si="13"/>
        <v>0</v>
      </c>
      <c r="AD101" s="103">
        <v>0</v>
      </c>
      <c r="AE101" s="103">
        <v>0</v>
      </c>
      <c r="AF101" s="103">
        <v>0</v>
      </c>
      <c r="AG101" s="104">
        <v>0</v>
      </c>
      <c r="AH101" s="105">
        <f t="shared" si="14"/>
        <v>0</v>
      </c>
    </row>
    <row r="102" spans="1:34" hidden="1" x14ac:dyDescent="0.25">
      <c r="A102" s="125" t="s">
        <v>65</v>
      </c>
      <c r="B102" s="125" t="s">
        <v>65</v>
      </c>
      <c r="C102" s="125" t="s">
        <v>66</v>
      </c>
      <c r="D102" s="88" t="s">
        <v>79</v>
      </c>
      <c r="E102" s="125" t="s">
        <v>193</v>
      </c>
      <c r="F102" s="127">
        <v>700000668913</v>
      </c>
      <c r="G102" s="125" t="s">
        <v>179</v>
      </c>
      <c r="H102" s="88" t="str">
        <f>IF(ISNA(VLOOKUP(E102,'[1]2013 Sizes'!$A$2:$L$35,10,FALSE)),"",VLOOKUP(E102,'[1]2013 Sizes'!$A$2:$L$35,10,FALSE))</f>
        <v/>
      </c>
      <c r="I102" s="88"/>
      <c r="J102" s="88"/>
      <c r="K102" s="91">
        <v>42155</v>
      </c>
      <c r="L102" s="92"/>
      <c r="M102" s="93"/>
      <c r="N102" s="94"/>
      <c r="O102" s="125" t="s">
        <v>70</v>
      </c>
      <c r="P102" s="106" t="s">
        <v>81</v>
      </c>
      <c r="Q102" s="115">
        <v>43465</v>
      </c>
      <c r="R102" s="115"/>
      <c r="S102" s="114"/>
      <c r="T102" s="114"/>
      <c r="U102" s="114"/>
      <c r="V102" s="97">
        <f t="shared" si="12"/>
        <v>0</v>
      </c>
      <c r="W102" s="131"/>
      <c r="X102" s="132"/>
      <c r="Y102" s="132"/>
      <c r="Z102" s="132"/>
      <c r="AA102" s="116"/>
      <c r="AB102" s="101">
        <v>0</v>
      </c>
      <c r="AC102" s="102">
        <f t="shared" si="13"/>
        <v>0</v>
      </c>
      <c r="AD102" s="103">
        <v>0</v>
      </c>
      <c r="AE102" s="103">
        <v>0</v>
      </c>
      <c r="AF102" s="103">
        <v>0</v>
      </c>
      <c r="AG102" s="104">
        <v>0</v>
      </c>
      <c r="AH102" s="105">
        <f t="shared" si="14"/>
        <v>0</v>
      </c>
    </row>
    <row r="103" spans="1:34" hidden="1" x14ac:dyDescent="0.25">
      <c r="A103" s="125" t="s">
        <v>65</v>
      </c>
      <c r="B103" s="125" t="s">
        <v>65</v>
      </c>
      <c r="C103" s="125" t="s">
        <v>66</v>
      </c>
      <c r="D103" s="88" t="s">
        <v>79</v>
      </c>
      <c r="E103" s="126" t="s">
        <v>194</v>
      </c>
      <c r="F103" s="122">
        <v>700000689761</v>
      </c>
      <c r="G103" s="126" t="s">
        <v>143</v>
      </c>
      <c r="H103" s="88" t="str">
        <f>IF(ISNA(VLOOKUP(E103,'[1]2013 Sizes'!$A$2:$L$35,10,FALSE)),"",VLOOKUP(E103,'[1]2013 Sizes'!$A$2:$L$35,10,FALSE))</f>
        <v/>
      </c>
      <c r="I103" s="88"/>
      <c r="J103" s="88"/>
      <c r="K103" s="91">
        <v>42185</v>
      </c>
      <c r="L103" s="92">
        <v>1949.94</v>
      </c>
      <c r="M103" s="93">
        <v>1</v>
      </c>
      <c r="N103" s="94">
        <f>(L103/M103)*0.8*6</f>
        <v>9359.7120000000014</v>
      </c>
      <c r="O103" s="125" t="s">
        <v>70</v>
      </c>
      <c r="P103" s="106" t="s">
        <v>81</v>
      </c>
      <c r="Q103" s="95">
        <v>42348</v>
      </c>
      <c r="R103" s="95"/>
      <c r="S103" s="90"/>
      <c r="T103" s="90"/>
      <c r="U103" s="90"/>
      <c r="V103" s="97">
        <f t="shared" si="12"/>
        <v>779.97600000000011</v>
      </c>
      <c r="W103" s="131"/>
      <c r="X103" s="132"/>
      <c r="Y103" s="132"/>
      <c r="Z103" s="132"/>
      <c r="AA103" s="116"/>
      <c r="AB103" s="101">
        <v>0</v>
      </c>
      <c r="AC103" s="102">
        <f t="shared" si="13"/>
        <v>0</v>
      </c>
      <c r="AD103" s="103">
        <v>0</v>
      </c>
      <c r="AE103" s="103">
        <v>0</v>
      </c>
      <c r="AF103" s="103">
        <v>0</v>
      </c>
      <c r="AG103" s="104">
        <v>0</v>
      </c>
      <c r="AH103" s="105">
        <f t="shared" si="14"/>
        <v>0</v>
      </c>
    </row>
    <row r="104" spans="1:34" hidden="1" x14ac:dyDescent="0.25">
      <c r="A104" s="125" t="s">
        <v>65</v>
      </c>
      <c r="B104" s="125" t="s">
        <v>65</v>
      </c>
      <c r="C104" s="125" t="s">
        <v>66</v>
      </c>
      <c r="D104" s="88" t="s">
        <v>79</v>
      </c>
      <c r="E104" s="126" t="s">
        <v>195</v>
      </c>
      <c r="F104" s="122">
        <v>700000689759</v>
      </c>
      <c r="G104" s="126" t="s">
        <v>143</v>
      </c>
      <c r="H104" s="88" t="str">
        <f>IF(ISNA(VLOOKUP(E104,'[1]2013 Sizes'!$A$2:$L$35,10,FALSE)),"",VLOOKUP(E104,'[1]2013 Sizes'!$A$2:$L$35,10,FALSE))</f>
        <v/>
      </c>
      <c r="I104" s="88"/>
      <c r="J104" s="88"/>
      <c r="K104" s="91">
        <v>42185</v>
      </c>
      <c r="L104" s="92"/>
      <c r="M104" s="93"/>
      <c r="N104" s="94"/>
      <c r="O104" s="125" t="s">
        <v>70</v>
      </c>
      <c r="P104" s="106" t="s">
        <v>81</v>
      </c>
      <c r="Q104" s="95">
        <v>42348</v>
      </c>
      <c r="R104" s="95"/>
      <c r="S104" s="90"/>
      <c r="T104" s="90"/>
      <c r="U104" s="90"/>
      <c r="V104" s="97">
        <f t="shared" si="12"/>
        <v>0</v>
      </c>
      <c r="W104" s="131"/>
      <c r="X104" s="132"/>
      <c r="Y104" s="132"/>
      <c r="Z104" s="132"/>
      <c r="AA104" s="116"/>
      <c r="AB104" s="101">
        <v>0</v>
      </c>
      <c r="AC104" s="102">
        <f t="shared" si="13"/>
        <v>0</v>
      </c>
      <c r="AD104" s="103">
        <v>0</v>
      </c>
      <c r="AE104" s="103">
        <v>0</v>
      </c>
      <c r="AF104" s="103">
        <v>0</v>
      </c>
      <c r="AG104" s="104">
        <v>0</v>
      </c>
      <c r="AH104" s="105">
        <f t="shared" si="14"/>
        <v>0</v>
      </c>
    </row>
    <row r="105" spans="1:34" hidden="1" x14ac:dyDescent="0.25">
      <c r="A105" s="138" t="s">
        <v>65</v>
      </c>
      <c r="B105" s="138" t="s">
        <v>65</v>
      </c>
      <c r="C105" s="138" t="s">
        <v>5</v>
      </c>
      <c r="D105" s="138" t="s">
        <v>196</v>
      </c>
      <c r="E105" s="138" t="s">
        <v>197</v>
      </c>
      <c r="F105" s="139">
        <v>20025965</v>
      </c>
      <c r="G105" s="138" t="s">
        <v>198</v>
      </c>
      <c r="H105" s="88" t="str">
        <f>IF(ISNA(VLOOKUP(E105,'[1]2013 Sizes'!$A$2:$L$35,10,FALSE)),"",VLOOKUP(E105,'[1]2013 Sizes'!$A$2:$L$35,10,FALSE))</f>
        <v/>
      </c>
      <c r="I105" s="88"/>
      <c r="J105" s="88"/>
      <c r="K105" s="140">
        <v>41729</v>
      </c>
      <c r="L105" s="141">
        <v>6766.18</v>
      </c>
      <c r="M105" s="142">
        <v>1</v>
      </c>
      <c r="N105" s="143"/>
      <c r="O105" s="138" t="s">
        <v>199</v>
      </c>
      <c r="P105" s="138"/>
      <c r="Q105" s="144">
        <v>41730</v>
      </c>
      <c r="R105" s="144"/>
      <c r="S105" s="139"/>
      <c r="T105" s="139"/>
      <c r="U105" s="139"/>
      <c r="V105" s="97">
        <f t="shared" si="12"/>
        <v>0</v>
      </c>
      <c r="W105" s="131"/>
      <c r="X105" s="132"/>
      <c r="Y105" s="132"/>
      <c r="Z105" s="132"/>
      <c r="AA105" s="116"/>
      <c r="AB105" s="101">
        <v>0</v>
      </c>
      <c r="AC105" s="102">
        <f t="shared" si="13"/>
        <v>0</v>
      </c>
      <c r="AD105" s="103">
        <v>0</v>
      </c>
      <c r="AE105" s="103">
        <v>0</v>
      </c>
      <c r="AF105" s="103">
        <v>0</v>
      </c>
      <c r="AG105" s="104">
        <v>0</v>
      </c>
      <c r="AH105" s="105">
        <f t="shared" si="14"/>
        <v>0</v>
      </c>
    </row>
    <row r="106" spans="1:34" hidden="1" x14ac:dyDescent="0.25">
      <c r="A106" s="138" t="s">
        <v>65</v>
      </c>
      <c r="B106" s="138" t="s">
        <v>65</v>
      </c>
      <c r="C106" s="138" t="s">
        <v>5</v>
      </c>
      <c r="D106" s="138" t="s">
        <v>196</v>
      </c>
      <c r="E106" s="138" t="s">
        <v>200</v>
      </c>
      <c r="F106" s="139">
        <v>20025966</v>
      </c>
      <c r="G106" s="138" t="s">
        <v>198</v>
      </c>
      <c r="H106" s="88" t="str">
        <f>IF(ISNA(VLOOKUP(E106,'[1]2013 Sizes'!$A$2:$L$35,10,FALSE)),"",VLOOKUP(E106,'[1]2013 Sizes'!$A$2:$L$35,10,FALSE))</f>
        <v/>
      </c>
      <c r="I106" s="88"/>
      <c r="J106" s="88"/>
      <c r="K106" s="140">
        <v>41729</v>
      </c>
      <c r="L106" s="141"/>
      <c r="M106" s="142"/>
      <c r="N106" s="143"/>
      <c r="O106" s="138" t="s">
        <v>199</v>
      </c>
      <c r="P106" s="138"/>
      <c r="Q106" s="144">
        <v>41731</v>
      </c>
      <c r="R106" s="144"/>
      <c r="S106" s="139"/>
      <c r="T106" s="139"/>
      <c r="U106" s="139"/>
      <c r="V106" s="97">
        <f t="shared" si="12"/>
        <v>0</v>
      </c>
      <c r="W106" s="131"/>
      <c r="X106" s="132"/>
      <c r="Y106" s="132"/>
      <c r="Z106" s="132"/>
      <c r="AA106" s="116"/>
      <c r="AB106" s="101">
        <v>0</v>
      </c>
      <c r="AC106" s="102">
        <f t="shared" si="13"/>
        <v>0</v>
      </c>
      <c r="AD106" s="103">
        <v>0</v>
      </c>
      <c r="AE106" s="103">
        <v>0</v>
      </c>
      <c r="AF106" s="103">
        <v>0</v>
      </c>
      <c r="AG106" s="104">
        <v>0</v>
      </c>
      <c r="AH106" s="105">
        <f t="shared" si="14"/>
        <v>0</v>
      </c>
    </row>
    <row r="107" spans="1:34" hidden="1" x14ac:dyDescent="0.25">
      <c r="A107" s="138" t="s">
        <v>65</v>
      </c>
      <c r="B107" s="138" t="s">
        <v>65</v>
      </c>
      <c r="C107" s="138" t="s">
        <v>5</v>
      </c>
      <c r="D107" s="138" t="s">
        <v>196</v>
      </c>
      <c r="E107" s="138" t="s">
        <v>201</v>
      </c>
      <c r="F107" s="139">
        <v>20016003</v>
      </c>
      <c r="G107" s="138" t="s">
        <v>198</v>
      </c>
      <c r="H107" s="88" t="str">
        <f>IF(ISNA(VLOOKUP(E107,'[1]2013 Sizes'!$A$2:$L$35,10,FALSE)),"",VLOOKUP(E107,'[1]2013 Sizes'!$A$2:$L$35,10,FALSE))</f>
        <v/>
      </c>
      <c r="I107" s="88"/>
      <c r="J107" s="88"/>
      <c r="K107" s="140">
        <v>41729</v>
      </c>
      <c r="L107" s="141"/>
      <c r="M107" s="142"/>
      <c r="N107" s="143"/>
      <c r="O107" s="138" t="s">
        <v>199</v>
      </c>
      <c r="P107" s="138"/>
      <c r="Q107" s="144">
        <v>41732</v>
      </c>
      <c r="R107" s="144"/>
      <c r="S107" s="139"/>
      <c r="T107" s="139"/>
      <c r="U107" s="139"/>
      <c r="V107" s="97">
        <f t="shared" si="12"/>
        <v>0</v>
      </c>
      <c r="W107" s="131"/>
      <c r="X107" s="132"/>
      <c r="Y107" s="132"/>
      <c r="Z107" s="132"/>
      <c r="AA107" s="116"/>
      <c r="AB107" s="101">
        <v>0</v>
      </c>
      <c r="AC107" s="102">
        <f t="shared" si="13"/>
        <v>0</v>
      </c>
      <c r="AD107" s="103">
        <v>0</v>
      </c>
      <c r="AE107" s="103">
        <v>0</v>
      </c>
      <c r="AF107" s="103">
        <v>0</v>
      </c>
      <c r="AG107" s="104">
        <v>0</v>
      </c>
      <c r="AH107" s="105">
        <f t="shared" si="14"/>
        <v>0</v>
      </c>
    </row>
    <row r="108" spans="1:34" hidden="1" x14ac:dyDescent="0.25">
      <c r="A108" s="138" t="s">
        <v>65</v>
      </c>
      <c r="B108" s="138" t="s">
        <v>65</v>
      </c>
      <c r="C108" s="138" t="s">
        <v>5</v>
      </c>
      <c r="D108" s="138" t="s">
        <v>196</v>
      </c>
      <c r="E108" s="138" t="s">
        <v>202</v>
      </c>
      <c r="F108" s="139">
        <v>20016351</v>
      </c>
      <c r="G108" s="138" t="s">
        <v>198</v>
      </c>
      <c r="H108" s="88" t="str">
        <f>IF(ISNA(VLOOKUP(E108,'[1]2013 Sizes'!$A$2:$L$35,10,FALSE)),"",VLOOKUP(E108,'[1]2013 Sizes'!$A$2:$L$35,10,FALSE))</f>
        <v/>
      </c>
      <c r="I108" s="88"/>
      <c r="J108" s="88"/>
      <c r="K108" s="140">
        <v>41729</v>
      </c>
      <c r="L108" s="141"/>
      <c r="M108" s="142"/>
      <c r="N108" s="143"/>
      <c r="O108" s="138" t="s">
        <v>199</v>
      </c>
      <c r="P108" s="138"/>
      <c r="Q108" s="144">
        <v>41733</v>
      </c>
      <c r="R108" s="144"/>
      <c r="S108" s="139"/>
      <c r="T108" s="139"/>
      <c r="U108" s="139"/>
      <c r="V108" s="97">
        <f t="shared" si="12"/>
        <v>0</v>
      </c>
      <c r="W108" s="131"/>
      <c r="X108" s="132"/>
      <c r="Y108" s="132"/>
      <c r="Z108" s="132"/>
      <c r="AA108" s="116"/>
      <c r="AB108" s="101">
        <v>0</v>
      </c>
      <c r="AC108" s="102">
        <f t="shared" si="13"/>
        <v>0</v>
      </c>
      <c r="AD108" s="103">
        <v>0</v>
      </c>
      <c r="AE108" s="103">
        <v>0</v>
      </c>
      <c r="AF108" s="103">
        <v>0</v>
      </c>
      <c r="AG108" s="104">
        <v>0</v>
      </c>
      <c r="AH108" s="105">
        <f t="shared" si="14"/>
        <v>0</v>
      </c>
    </row>
    <row r="109" spans="1:34" hidden="1" x14ac:dyDescent="0.25">
      <c r="A109" s="106" t="s">
        <v>65</v>
      </c>
      <c r="B109" s="106" t="s">
        <v>65</v>
      </c>
      <c r="C109" s="106" t="s">
        <v>5</v>
      </c>
      <c r="D109" s="88" t="s">
        <v>196</v>
      </c>
      <c r="E109" s="106" t="s">
        <v>203</v>
      </c>
      <c r="F109" s="150">
        <v>200000007365</v>
      </c>
      <c r="G109" s="106" t="s">
        <v>69</v>
      </c>
      <c r="H109" s="88" t="str">
        <f>IF(ISNA(VLOOKUP(E109,'[1]2013 Sizes'!$A$2:$L$35,10,FALSE)),"",VLOOKUP(E109,'[1]2013 Sizes'!$A$2:$L$35,10,FALSE))</f>
        <v/>
      </c>
      <c r="I109" s="88"/>
      <c r="J109" s="88"/>
      <c r="K109" s="91">
        <v>41820</v>
      </c>
      <c r="L109" s="92">
        <v>3084.24</v>
      </c>
      <c r="M109" s="93">
        <v>1</v>
      </c>
      <c r="N109" s="94">
        <f>((L109/M109)*0.8*12)</f>
        <v>29608.703999999998</v>
      </c>
      <c r="O109" s="106" t="s">
        <v>199</v>
      </c>
      <c r="P109" s="106"/>
      <c r="Q109" s="95">
        <v>42825</v>
      </c>
      <c r="R109" s="95"/>
      <c r="S109" s="90"/>
      <c r="T109" s="90"/>
      <c r="U109" s="90"/>
      <c r="V109" s="97">
        <f t="shared" si="12"/>
        <v>2467.3919999999998</v>
      </c>
      <c r="W109" s="131"/>
      <c r="X109" s="132"/>
      <c r="Y109" s="132"/>
      <c r="Z109" s="132"/>
      <c r="AA109" s="116"/>
      <c r="AB109" s="101">
        <v>0</v>
      </c>
      <c r="AC109" s="102">
        <f t="shared" si="13"/>
        <v>0</v>
      </c>
      <c r="AD109" s="103">
        <v>0</v>
      </c>
      <c r="AE109" s="103">
        <v>0</v>
      </c>
      <c r="AF109" s="103">
        <v>0</v>
      </c>
      <c r="AG109" s="104">
        <v>0</v>
      </c>
      <c r="AH109" s="105">
        <f t="shared" si="14"/>
        <v>0</v>
      </c>
    </row>
    <row r="110" spans="1:34" hidden="1" x14ac:dyDescent="0.25">
      <c r="A110" s="88" t="s">
        <v>65</v>
      </c>
      <c r="B110" s="88" t="s">
        <v>65</v>
      </c>
      <c r="C110" s="88" t="s">
        <v>5</v>
      </c>
      <c r="D110" s="88" t="s">
        <v>196</v>
      </c>
      <c r="E110" s="88" t="s">
        <v>204</v>
      </c>
      <c r="F110" s="145">
        <v>200000181276</v>
      </c>
      <c r="G110" s="121" t="s">
        <v>93</v>
      </c>
      <c r="H110" s="88" t="str">
        <f>IF(ISNA(VLOOKUP(E110,'[1]2013 Sizes'!$A$2:$L$35,10,FALSE)),"",VLOOKUP(E110,'[1]2013 Sizes'!$A$2:$L$35,10,FALSE))</f>
        <v/>
      </c>
      <c r="I110" s="88"/>
      <c r="J110" s="88"/>
      <c r="K110" s="91">
        <v>42004</v>
      </c>
      <c r="L110" s="92">
        <v>7518.88</v>
      </c>
      <c r="M110" s="93">
        <v>1</v>
      </c>
      <c r="N110" s="94">
        <f>(L110/M110)*0.8*12</f>
        <v>72181.248000000007</v>
      </c>
      <c r="O110" s="88" t="s">
        <v>199</v>
      </c>
      <c r="P110" s="88"/>
      <c r="Q110" s="115">
        <v>42825</v>
      </c>
      <c r="R110" s="115"/>
      <c r="S110" s="114"/>
      <c r="T110" s="114"/>
      <c r="U110" s="114"/>
      <c r="V110" s="97">
        <f t="shared" si="12"/>
        <v>6015.1040000000003</v>
      </c>
      <c r="W110" s="131"/>
      <c r="X110" s="132"/>
      <c r="Y110" s="132"/>
      <c r="Z110" s="132"/>
      <c r="AA110" s="116"/>
      <c r="AB110" s="101">
        <v>0</v>
      </c>
      <c r="AC110" s="102">
        <f t="shared" si="13"/>
        <v>0</v>
      </c>
      <c r="AD110" s="103">
        <v>0</v>
      </c>
      <c r="AE110" s="103">
        <v>0</v>
      </c>
      <c r="AF110" s="103">
        <v>0</v>
      </c>
      <c r="AG110" s="104">
        <v>0</v>
      </c>
      <c r="AH110" s="105">
        <f t="shared" si="14"/>
        <v>0</v>
      </c>
    </row>
    <row r="111" spans="1:34" hidden="1" x14ac:dyDescent="0.25">
      <c r="A111" s="88" t="s">
        <v>65</v>
      </c>
      <c r="B111" s="88" t="s">
        <v>65</v>
      </c>
      <c r="C111" s="88" t="s">
        <v>5</v>
      </c>
      <c r="D111" s="88" t="s">
        <v>196</v>
      </c>
      <c r="E111" s="88" t="s">
        <v>205</v>
      </c>
      <c r="F111" s="145">
        <v>200000179728</v>
      </c>
      <c r="G111" s="121" t="s">
        <v>93</v>
      </c>
      <c r="H111" s="88" t="str">
        <f>IF(ISNA(VLOOKUP(E111,'[1]2013 Sizes'!$A$2:$L$35,10,FALSE)),"",VLOOKUP(E111,'[1]2013 Sizes'!$A$2:$L$35,10,FALSE))</f>
        <v/>
      </c>
      <c r="I111" s="88"/>
      <c r="J111" s="88"/>
      <c r="K111" s="91">
        <v>42004</v>
      </c>
      <c r="L111" s="92"/>
      <c r="M111" s="93"/>
      <c r="N111" s="94"/>
      <c r="O111" s="88" t="s">
        <v>199</v>
      </c>
      <c r="P111" s="88"/>
      <c r="Q111" s="115">
        <v>42825</v>
      </c>
      <c r="R111" s="115"/>
      <c r="S111" s="114"/>
      <c r="T111" s="114"/>
      <c r="U111" s="114"/>
      <c r="V111" s="97">
        <f t="shared" si="12"/>
        <v>0</v>
      </c>
      <c r="W111" s="131"/>
      <c r="X111" s="132"/>
      <c r="Y111" s="132"/>
      <c r="Z111" s="132"/>
      <c r="AA111" s="116"/>
      <c r="AB111" s="101">
        <v>0</v>
      </c>
      <c r="AC111" s="102">
        <f t="shared" si="13"/>
        <v>0</v>
      </c>
      <c r="AD111" s="103">
        <v>0</v>
      </c>
      <c r="AE111" s="103">
        <v>0</v>
      </c>
      <c r="AF111" s="103">
        <v>0</v>
      </c>
      <c r="AG111" s="104">
        <v>0</v>
      </c>
      <c r="AH111" s="105">
        <f t="shared" si="14"/>
        <v>0</v>
      </c>
    </row>
    <row r="112" spans="1:34" hidden="1" x14ac:dyDescent="0.25">
      <c r="A112" s="88" t="s">
        <v>65</v>
      </c>
      <c r="B112" s="88" t="s">
        <v>65</v>
      </c>
      <c r="C112" s="88" t="s">
        <v>5</v>
      </c>
      <c r="D112" s="88" t="s">
        <v>196</v>
      </c>
      <c r="E112" s="88" t="s">
        <v>206</v>
      </c>
      <c r="F112" s="151">
        <v>200000034942</v>
      </c>
      <c r="G112" s="88" t="s">
        <v>93</v>
      </c>
      <c r="H112" s="88" t="str">
        <f>IF(ISNA(VLOOKUP(E112,'[1]2013 Sizes'!$A$2:$L$35,10,FALSE)),"",VLOOKUP(E112,'[1]2013 Sizes'!$A$2:$L$35,10,FALSE))</f>
        <v/>
      </c>
      <c r="I112" s="88"/>
      <c r="J112" s="88"/>
      <c r="K112" s="91">
        <v>42004</v>
      </c>
      <c r="L112" s="92">
        <v>8587.56</v>
      </c>
      <c r="M112" s="93">
        <v>1</v>
      </c>
      <c r="N112" s="94">
        <f>(L112/M112)*0.8*12</f>
        <v>82440.576000000001</v>
      </c>
      <c r="O112" s="88" t="s">
        <v>199</v>
      </c>
      <c r="P112" s="88"/>
      <c r="Q112" s="115">
        <v>42825</v>
      </c>
      <c r="R112" s="115"/>
      <c r="S112" s="114"/>
      <c r="T112" s="114"/>
      <c r="U112" s="114"/>
      <c r="V112" s="97">
        <f t="shared" si="12"/>
        <v>6870.0479999999998</v>
      </c>
      <c r="W112" s="131"/>
      <c r="X112" s="132"/>
      <c r="Y112" s="132"/>
      <c r="Z112" s="132"/>
      <c r="AA112" s="116"/>
      <c r="AB112" s="101">
        <v>0</v>
      </c>
      <c r="AC112" s="102">
        <f t="shared" si="13"/>
        <v>0</v>
      </c>
      <c r="AD112" s="103">
        <v>0</v>
      </c>
      <c r="AE112" s="103">
        <v>0</v>
      </c>
      <c r="AF112" s="103">
        <v>0</v>
      </c>
      <c r="AG112" s="104">
        <v>0</v>
      </c>
      <c r="AH112" s="105">
        <f t="shared" ref="AH112:AH121" si="15">SUM(AC112:AG112)</f>
        <v>0</v>
      </c>
    </row>
    <row r="113" spans="1:34" hidden="1" x14ac:dyDescent="0.25">
      <c r="A113" s="88" t="s">
        <v>65</v>
      </c>
      <c r="B113" s="88" t="s">
        <v>65</v>
      </c>
      <c r="C113" s="88" t="s">
        <v>5</v>
      </c>
      <c r="D113" s="88" t="s">
        <v>196</v>
      </c>
      <c r="E113" s="88" t="s">
        <v>207</v>
      </c>
      <c r="F113" s="151">
        <v>200000088278</v>
      </c>
      <c r="G113" s="88" t="s">
        <v>93</v>
      </c>
      <c r="H113" s="88" t="str">
        <f>IF(ISNA(VLOOKUP(E113,'[1]2013 Sizes'!$A$2:$L$35,10,FALSE)),"",VLOOKUP(E113,'[1]2013 Sizes'!$A$2:$L$35,10,FALSE))</f>
        <v/>
      </c>
      <c r="I113" s="88"/>
      <c r="J113" s="88"/>
      <c r="K113" s="91">
        <v>42004</v>
      </c>
      <c r="L113" s="92"/>
      <c r="M113" s="93"/>
      <c r="N113" s="94"/>
      <c r="O113" s="88" t="s">
        <v>199</v>
      </c>
      <c r="P113" s="88"/>
      <c r="Q113" s="115">
        <v>42825</v>
      </c>
      <c r="R113" s="115"/>
      <c r="S113" s="114"/>
      <c r="T113" s="114"/>
      <c r="U113" s="114"/>
      <c r="V113" s="97">
        <f t="shared" si="12"/>
        <v>0</v>
      </c>
      <c r="W113" s="131"/>
      <c r="X113" s="132"/>
      <c r="Y113" s="132"/>
      <c r="Z113" s="132"/>
      <c r="AA113" s="116"/>
      <c r="AB113" s="101">
        <v>0</v>
      </c>
      <c r="AC113" s="102">
        <f t="shared" si="13"/>
        <v>0</v>
      </c>
      <c r="AD113" s="103">
        <v>0</v>
      </c>
      <c r="AE113" s="103">
        <v>0</v>
      </c>
      <c r="AF113" s="103">
        <v>0</v>
      </c>
      <c r="AG113" s="104">
        <v>0</v>
      </c>
      <c r="AH113" s="105">
        <f t="shared" si="15"/>
        <v>0</v>
      </c>
    </row>
    <row r="114" spans="1:34" hidden="1" x14ac:dyDescent="0.25">
      <c r="A114" s="88" t="s">
        <v>65</v>
      </c>
      <c r="B114" s="88" t="s">
        <v>65</v>
      </c>
      <c r="C114" s="88" t="s">
        <v>5</v>
      </c>
      <c r="D114" s="88" t="s">
        <v>196</v>
      </c>
      <c r="E114" s="88" t="s">
        <v>208</v>
      </c>
      <c r="F114" s="108">
        <v>200000135837</v>
      </c>
      <c r="G114" s="109" t="s">
        <v>93</v>
      </c>
      <c r="H114" s="88" t="str">
        <f>IF(ISNA(VLOOKUP(E114,'[1]2013 Sizes'!$A$2:$L$35,10,FALSE)),"",VLOOKUP(E114,'[1]2013 Sizes'!$A$2:$L$35,10,FALSE))</f>
        <v/>
      </c>
      <c r="I114" s="88"/>
      <c r="J114" s="88"/>
      <c r="K114" s="91">
        <v>42004</v>
      </c>
      <c r="L114" s="92">
        <v>11028.42</v>
      </c>
      <c r="M114" s="93">
        <v>1</v>
      </c>
      <c r="N114" s="94">
        <f>(L114/M114)*0.8*12</f>
        <v>105872.83200000001</v>
      </c>
      <c r="O114" s="88" t="s">
        <v>199</v>
      </c>
      <c r="P114" s="88"/>
      <c r="Q114" s="115">
        <v>42825</v>
      </c>
      <c r="R114" s="115"/>
      <c r="S114" s="114"/>
      <c r="T114" s="114"/>
      <c r="U114" s="128"/>
      <c r="V114" s="97">
        <f t="shared" si="12"/>
        <v>8822.7360000000008</v>
      </c>
      <c r="W114" s="129"/>
      <c r="X114" s="130"/>
      <c r="Y114" s="130"/>
      <c r="Z114" s="130"/>
      <c r="AA114" s="116"/>
      <c r="AB114" s="101">
        <v>0</v>
      </c>
      <c r="AC114" s="102">
        <f t="shared" si="13"/>
        <v>0</v>
      </c>
      <c r="AD114" s="103">
        <v>0</v>
      </c>
      <c r="AE114" s="103">
        <v>0</v>
      </c>
      <c r="AF114" s="103">
        <v>0</v>
      </c>
      <c r="AG114" s="104">
        <v>0</v>
      </c>
      <c r="AH114" s="105">
        <f t="shared" si="15"/>
        <v>0</v>
      </c>
    </row>
    <row r="115" spans="1:34" hidden="1" x14ac:dyDescent="0.25">
      <c r="A115" s="88" t="s">
        <v>65</v>
      </c>
      <c r="B115" s="88" t="s">
        <v>65</v>
      </c>
      <c r="C115" s="88" t="s">
        <v>5</v>
      </c>
      <c r="D115" s="88" t="s">
        <v>196</v>
      </c>
      <c r="E115" s="88" t="s">
        <v>209</v>
      </c>
      <c r="F115" s="108">
        <v>200000136013</v>
      </c>
      <c r="G115" s="109" t="s">
        <v>93</v>
      </c>
      <c r="H115" s="88" t="str">
        <f>IF(ISNA(VLOOKUP(E115,'[1]2013 Sizes'!$A$2:$L$35,10,FALSE)),"",VLOOKUP(E115,'[1]2013 Sizes'!$A$2:$L$35,10,FALSE))</f>
        <v/>
      </c>
      <c r="I115" s="88"/>
      <c r="J115" s="88"/>
      <c r="K115" s="91">
        <v>42004</v>
      </c>
      <c r="L115" s="92"/>
      <c r="M115" s="93"/>
      <c r="N115" s="94"/>
      <c r="O115" s="88" t="s">
        <v>199</v>
      </c>
      <c r="P115" s="88"/>
      <c r="Q115" s="115">
        <v>42825</v>
      </c>
      <c r="R115" s="115"/>
      <c r="S115" s="114"/>
      <c r="T115" s="114"/>
      <c r="U115" s="128"/>
      <c r="V115" s="97">
        <f t="shared" si="12"/>
        <v>0</v>
      </c>
      <c r="W115" s="129"/>
      <c r="X115" s="130"/>
      <c r="Y115" s="130"/>
      <c r="Z115" s="130"/>
      <c r="AA115" s="116"/>
      <c r="AB115" s="101">
        <v>0</v>
      </c>
      <c r="AC115" s="102">
        <f t="shared" si="13"/>
        <v>0</v>
      </c>
      <c r="AD115" s="103">
        <v>0</v>
      </c>
      <c r="AE115" s="103">
        <v>0</v>
      </c>
      <c r="AF115" s="103">
        <v>0</v>
      </c>
      <c r="AG115" s="104">
        <v>0</v>
      </c>
      <c r="AH115" s="105">
        <f t="shared" si="15"/>
        <v>0</v>
      </c>
    </row>
    <row r="116" spans="1:34" hidden="1" x14ac:dyDescent="0.25">
      <c r="A116" s="88" t="s">
        <v>65</v>
      </c>
      <c r="B116" s="88" t="s">
        <v>65</v>
      </c>
      <c r="C116" s="88" t="s">
        <v>5</v>
      </c>
      <c r="D116" s="88" t="s">
        <v>196</v>
      </c>
      <c r="E116" s="88" t="s">
        <v>210</v>
      </c>
      <c r="F116" s="151">
        <v>200000035063</v>
      </c>
      <c r="G116" s="88" t="s">
        <v>93</v>
      </c>
      <c r="H116" s="88" t="str">
        <f>IF(ISNA(VLOOKUP(E116,'[1]2013 Sizes'!$A$2:$L$35,10,FALSE)),"",VLOOKUP(E116,'[1]2013 Sizes'!$A$2:$L$35,10,FALSE))</f>
        <v/>
      </c>
      <c r="I116" s="88"/>
      <c r="J116" s="88"/>
      <c r="K116" s="91">
        <v>42004</v>
      </c>
      <c r="L116" s="92">
        <v>12689.14</v>
      </c>
      <c r="M116" s="93">
        <v>1</v>
      </c>
      <c r="N116" s="94">
        <f>(L116/M116)*0.8*12</f>
        <v>121815.74400000001</v>
      </c>
      <c r="O116" s="88" t="s">
        <v>199</v>
      </c>
      <c r="P116" s="88"/>
      <c r="Q116" s="115">
        <v>42825</v>
      </c>
      <c r="R116" s="115"/>
      <c r="S116" s="114"/>
      <c r="T116" s="114"/>
      <c r="U116" s="128"/>
      <c r="V116" s="97">
        <f t="shared" si="12"/>
        <v>10151.312</v>
      </c>
      <c r="W116" s="129"/>
      <c r="X116" s="130"/>
      <c r="Y116" s="130"/>
      <c r="Z116" s="130"/>
      <c r="AA116" s="116"/>
      <c r="AB116" s="101">
        <v>0</v>
      </c>
      <c r="AC116" s="102">
        <f t="shared" si="13"/>
        <v>0</v>
      </c>
      <c r="AD116" s="103">
        <v>0</v>
      </c>
      <c r="AE116" s="103">
        <v>0</v>
      </c>
      <c r="AF116" s="103">
        <v>0</v>
      </c>
      <c r="AG116" s="104">
        <v>0</v>
      </c>
      <c r="AH116" s="105">
        <f t="shared" si="15"/>
        <v>0</v>
      </c>
    </row>
    <row r="117" spans="1:34" hidden="1" x14ac:dyDescent="0.25">
      <c r="A117" s="88" t="s">
        <v>65</v>
      </c>
      <c r="B117" s="88" t="s">
        <v>65</v>
      </c>
      <c r="C117" s="88" t="s">
        <v>5</v>
      </c>
      <c r="D117" s="88" t="s">
        <v>196</v>
      </c>
      <c r="E117" s="88" t="s">
        <v>211</v>
      </c>
      <c r="F117" s="152">
        <v>200000035099</v>
      </c>
      <c r="G117" s="88" t="s">
        <v>93</v>
      </c>
      <c r="H117" s="88" t="str">
        <f>IF(ISNA(VLOOKUP(E117,'[1]2013 Sizes'!$A$2:$L$35,10,FALSE)),"",VLOOKUP(E117,'[1]2013 Sizes'!$A$2:$L$35,10,FALSE))</f>
        <v/>
      </c>
      <c r="I117" s="88"/>
      <c r="J117" s="88"/>
      <c r="K117" s="91">
        <v>42004</v>
      </c>
      <c r="L117" s="92"/>
      <c r="M117" s="93"/>
      <c r="N117" s="94"/>
      <c r="O117" s="88" t="s">
        <v>199</v>
      </c>
      <c r="P117" s="88"/>
      <c r="Q117" s="115">
        <v>42825</v>
      </c>
      <c r="R117" s="115"/>
      <c r="S117" s="114"/>
      <c r="T117" s="114"/>
      <c r="U117" s="128"/>
      <c r="V117" s="97">
        <f t="shared" si="12"/>
        <v>0</v>
      </c>
      <c r="W117" s="129"/>
      <c r="X117" s="130"/>
      <c r="Y117" s="130"/>
      <c r="Z117" s="130"/>
      <c r="AA117" s="116"/>
      <c r="AB117" s="101">
        <v>0</v>
      </c>
      <c r="AC117" s="102">
        <f t="shared" si="13"/>
        <v>0</v>
      </c>
      <c r="AD117" s="103">
        <v>0</v>
      </c>
      <c r="AE117" s="103">
        <v>0</v>
      </c>
      <c r="AF117" s="103">
        <v>0</v>
      </c>
      <c r="AG117" s="104">
        <v>0</v>
      </c>
      <c r="AH117" s="105">
        <f t="shared" si="15"/>
        <v>0</v>
      </c>
    </row>
    <row r="118" spans="1:34" hidden="1" x14ac:dyDescent="0.25">
      <c r="A118" s="106" t="s">
        <v>64</v>
      </c>
      <c r="B118" s="106" t="s">
        <v>65</v>
      </c>
      <c r="C118" s="106" t="s">
        <v>66</v>
      </c>
      <c r="D118" s="106" t="s">
        <v>212</v>
      </c>
      <c r="E118" s="89" t="s">
        <v>213</v>
      </c>
      <c r="F118" s="114">
        <v>70000916</v>
      </c>
      <c r="G118" s="106" t="s">
        <v>93</v>
      </c>
      <c r="H118" s="88">
        <f>VLOOKUP(E118,'[1]2013 Sizes'!$A$2:$L$35,10,FALSE)</f>
        <v>15.23</v>
      </c>
      <c r="I118" s="88">
        <f>ROUNDUP(H118/$U$1,0)</f>
        <v>2</v>
      </c>
      <c r="J118" s="88">
        <f>ROUNDUP(H118/$K$1,0)*1.25</f>
        <v>6.25</v>
      </c>
      <c r="K118" s="110">
        <v>42004</v>
      </c>
      <c r="L118" s="111">
        <v>12385.78</v>
      </c>
      <c r="M118" s="112">
        <v>1</v>
      </c>
      <c r="N118" s="94">
        <f>(L118/M118)*0.8*12</f>
        <v>118903.48800000001</v>
      </c>
      <c r="O118" s="106" t="s">
        <v>70</v>
      </c>
      <c r="P118" s="106" t="s">
        <v>214</v>
      </c>
      <c r="Q118" s="115">
        <v>42825</v>
      </c>
      <c r="R118" s="115" t="s">
        <v>3</v>
      </c>
      <c r="S118" s="114">
        <v>40</v>
      </c>
      <c r="T118" s="114">
        <v>1</v>
      </c>
      <c r="U118" s="153">
        <v>11</v>
      </c>
      <c r="V118" s="97">
        <f t="shared" si="12"/>
        <v>9908.6240000000016</v>
      </c>
      <c r="W118" s="154">
        <f t="shared" ref="W118:W123" si="16">$E$1</f>
        <v>42021</v>
      </c>
      <c r="X118" s="99">
        <v>10</v>
      </c>
      <c r="Y118" s="100">
        <f>((X118*7)-7)+W118</f>
        <v>42084</v>
      </c>
      <c r="Z118" s="100">
        <f>(((I118*7))-7)+Y118</f>
        <v>42091</v>
      </c>
      <c r="AA118" s="100">
        <f>Z118+30</f>
        <v>42121</v>
      </c>
      <c r="AB118" s="101">
        <f>ROUNDUP((AA118-$C$1)/30,0)</f>
        <v>4</v>
      </c>
      <c r="AC118" s="102">
        <f t="shared" si="13"/>
        <v>39634.496000000006</v>
      </c>
      <c r="AD118" s="103">
        <v>0</v>
      </c>
      <c r="AE118" s="103">
        <v>0</v>
      </c>
      <c r="AF118" s="103">
        <v>0</v>
      </c>
      <c r="AG118" s="104">
        <v>0</v>
      </c>
      <c r="AH118" s="105">
        <f t="shared" si="15"/>
        <v>39634.496000000006</v>
      </c>
    </row>
    <row r="119" spans="1:34" hidden="1" x14ac:dyDescent="0.25">
      <c r="A119" s="106" t="s">
        <v>64</v>
      </c>
      <c r="B119" s="106" t="s">
        <v>65</v>
      </c>
      <c r="C119" s="106" t="s">
        <v>66</v>
      </c>
      <c r="D119" s="106" t="s">
        <v>212</v>
      </c>
      <c r="E119" s="89" t="s">
        <v>215</v>
      </c>
      <c r="F119" s="114">
        <v>70000917</v>
      </c>
      <c r="G119" s="106" t="s">
        <v>93</v>
      </c>
      <c r="H119" s="88">
        <f>VLOOKUP(E119,'[1]2013 Sizes'!$A$2:$L$35,10,FALSE)</f>
        <v>9.3800000000000008</v>
      </c>
      <c r="I119" s="88">
        <f>I118</f>
        <v>2</v>
      </c>
      <c r="J119" s="88">
        <f>ROUNDUP(H119/$K$1,0)*1.25</f>
        <v>3.75</v>
      </c>
      <c r="K119" s="110">
        <v>42004</v>
      </c>
      <c r="L119" s="111"/>
      <c r="M119" s="112"/>
      <c r="N119" s="113"/>
      <c r="O119" s="106" t="s">
        <v>70</v>
      </c>
      <c r="P119" s="106" t="s">
        <v>214</v>
      </c>
      <c r="Q119" s="115">
        <v>42825</v>
      </c>
      <c r="R119" s="115" t="s">
        <v>3</v>
      </c>
      <c r="S119" s="114">
        <v>40</v>
      </c>
      <c r="T119" s="114">
        <v>2</v>
      </c>
      <c r="U119" s="153">
        <v>11</v>
      </c>
      <c r="V119" s="97">
        <f t="shared" si="12"/>
        <v>0</v>
      </c>
      <c r="W119" s="154">
        <f t="shared" si="16"/>
        <v>42021</v>
      </c>
      <c r="X119" s="99">
        <f>X118</f>
        <v>10</v>
      </c>
      <c r="Y119" s="100">
        <f>((X119*7)-7)+W119</f>
        <v>42084</v>
      </c>
      <c r="Z119" s="100">
        <f>(((I119*7))-7)+Y119</f>
        <v>42091</v>
      </c>
      <c r="AA119" s="100">
        <f>Z119+30</f>
        <v>42121</v>
      </c>
      <c r="AB119" s="101">
        <f>ROUNDUP((AA119-$C$1)/30,0)</f>
        <v>4</v>
      </c>
      <c r="AC119" s="102">
        <f t="shared" si="13"/>
        <v>0</v>
      </c>
      <c r="AD119" s="103">
        <v>0</v>
      </c>
      <c r="AE119" s="103">
        <v>0</v>
      </c>
      <c r="AF119" s="103">
        <v>0</v>
      </c>
      <c r="AG119" s="104">
        <v>0</v>
      </c>
      <c r="AH119" s="105">
        <f t="shared" si="15"/>
        <v>0</v>
      </c>
    </row>
    <row r="120" spans="1:34" hidden="1" x14ac:dyDescent="0.25">
      <c r="A120" s="106" t="s">
        <v>64</v>
      </c>
      <c r="B120" s="106" t="s">
        <v>65</v>
      </c>
      <c r="C120" s="106" t="s">
        <v>66</v>
      </c>
      <c r="D120" s="106" t="s">
        <v>212</v>
      </c>
      <c r="E120" s="89" t="s">
        <v>216</v>
      </c>
      <c r="F120" s="114">
        <v>70000914</v>
      </c>
      <c r="G120" s="106" t="s">
        <v>93</v>
      </c>
      <c r="H120" s="88">
        <f>VLOOKUP(E120,'[1]2013 Sizes'!$A$2:$L$35,10,FALSE)</f>
        <v>8.7899999999999991</v>
      </c>
      <c r="I120" s="88">
        <f>I121</f>
        <v>2</v>
      </c>
      <c r="J120" s="88">
        <f>ROUNDUP(H120/$K$1,0)*1.25</f>
        <v>3.75</v>
      </c>
      <c r="K120" s="110">
        <v>42004</v>
      </c>
      <c r="L120" s="111">
        <v>13706.22</v>
      </c>
      <c r="M120" s="112">
        <v>1</v>
      </c>
      <c r="N120" s="94">
        <f>(L120/M120)*0.8*12</f>
        <v>131579.712</v>
      </c>
      <c r="O120" s="106" t="s">
        <v>70</v>
      </c>
      <c r="P120" s="106" t="s">
        <v>214</v>
      </c>
      <c r="Q120" s="115">
        <v>42825</v>
      </c>
      <c r="R120" s="115" t="s">
        <v>3</v>
      </c>
      <c r="S120" s="114">
        <v>41</v>
      </c>
      <c r="T120" s="114">
        <v>1</v>
      </c>
      <c r="U120" s="153">
        <v>5</v>
      </c>
      <c r="V120" s="97">
        <f t="shared" si="12"/>
        <v>10964.976000000001</v>
      </c>
      <c r="W120" s="154">
        <f t="shared" si="16"/>
        <v>42021</v>
      </c>
      <c r="X120" s="99">
        <v>8</v>
      </c>
      <c r="Y120" s="100">
        <f>((X120*7)-7)+W120</f>
        <v>42070</v>
      </c>
      <c r="Z120" s="100">
        <f>(((I120*7))-7)+Y120</f>
        <v>42077</v>
      </c>
      <c r="AA120" s="100">
        <f>Z120+30</f>
        <v>42107</v>
      </c>
      <c r="AB120" s="101">
        <f>ROUNDUP((AA120-$C$1)/30,0)</f>
        <v>4</v>
      </c>
      <c r="AC120" s="102">
        <f t="shared" si="13"/>
        <v>43859.904000000002</v>
      </c>
      <c r="AD120" s="103">
        <v>0</v>
      </c>
      <c r="AE120" s="103">
        <v>0</v>
      </c>
      <c r="AF120" s="103">
        <v>0</v>
      </c>
      <c r="AG120" s="104">
        <v>0</v>
      </c>
      <c r="AH120" s="105">
        <f t="shared" si="15"/>
        <v>43859.904000000002</v>
      </c>
    </row>
    <row r="121" spans="1:34" hidden="1" x14ac:dyDescent="0.25">
      <c r="A121" s="106" t="s">
        <v>64</v>
      </c>
      <c r="B121" s="106" t="s">
        <v>65</v>
      </c>
      <c r="C121" s="106" t="s">
        <v>66</v>
      </c>
      <c r="D121" s="106" t="s">
        <v>212</v>
      </c>
      <c r="E121" s="89" t="s">
        <v>217</v>
      </c>
      <c r="F121" s="114">
        <v>70000915</v>
      </c>
      <c r="G121" s="106" t="s">
        <v>93</v>
      </c>
      <c r="H121" s="88">
        <f>VLOOKUP(E121,'[1]2013 Sizes'!$A$2:$L$35,10,FALSE)</f>
        <v>16.39</v>
      </c>
      <c r="I121" s="88">
        <f>ROUNDUP(H121/$U$1,0)</f>
        <v>2</v>
      </c>
      <c r="J121" s="88">
        <f>ROUNDUP(H121/$K$1,0)*1.25</f>
        <v>7.5</v>
      </c>
      <c r="K121" s="110">
        <v>42004</v>
      </c>
      <c r="L121" s="111"/>
      <c r="M121" s="112"/>
      <c r="N121" s="113"/>
      <c r="O121" s="106" t="s">
        <v>70</v>
      </c>
      <c r="P121" s="106" t="s">
        <v>214</v>
      </c>
      <c r="Q121" s="115">
        <v>42825</v>
      </c>
      <c r="R121" s="115" t="s">
        <v>3</v>
      </c>
      <c r="S121" s="114">
        <v>41</v>
      </c>
      <c r="T121" s="114">
        <v>2</v>
      </c>
      <c r="U121" s="153">
        <v>5</v>
      </c>
      <c r="V121" s="97">
        <f t="shared" si="12"/>
        <v>0</v>
      </c>
      <c r="W121" s="154">
        <f t="shared" si="16"/>
        <v>42021</v>
      </c>
      <c r="X121" s="99">
        <f>X120</f>
        <v>8</v>
      </c>
      <c r="Y121" s="100">
        <f>((X121*7)-7)+W121</f>
        <v>42070</v>
      </c>
      <c r="Z121" s="100">
        <f>(((I121*7))-7)+Y121</f>
        <v>42077</v>
      </c>
      <c r="AA121" s="100">
        <f>Z121+30</f>
        <v>42107</v>
      </c>
      <c r="AB121" s="101">
        <f>ROUNDUP((AA121-$C$1)/30,0)</f>
        <v>4</v>
      </c>
      <c r="AC121" s="102">
        <f t="shared" si="13"/>
        <v>0</v>
      </c>
      <c r="AD121" s="103">
        <v>0</v>
      </c>
      <c r="AE121" s="103">
        <v>0</v>
      </c>
      <c r="AF121" s="103">
        <v>0</v>
      </c>
      <c r="AG121" s="104">
        <v>0</v>
      </c>
      <c r="AH121" s="105">
        <f t="shared" si="15"/>
        <v>0</v>
      </c>
    </row>
    <row r="122" spans="1:34" x14ac:dyDescent="0.25">
      <c r="A122" s="106" t="s">
        <v>64</v>
      </c>
      <c r="B122" s="106" t="s">
        <v>64</v>
      </c>
      <c r="C122" s="106" t="s">
        <v>66</v>
      </c>
      <c r="D122" s="88" t="s">
        <v>218</v>
      </c>
      <c r="E122" s="106" t="s">
        <v>219</v>
      </c>
      <c r="F122" s="114">
        <v>700000024387</v>
      </c>
      <c r="G122" s="88" t="s">
        <v>93</v>
      </c>
      <c r="H122" s="88" t="str">
        <f>IF(ISNA(VLOOKUP(E122,'[1]2013 Sizes'!$A$2:$L$35,10,FALSE)),"",VLOOKUP(E122,'[1]2013 Sizes'!$A$2:$L$35,10,FALSE))</f>
        <v/>
      </c>
      <c r="I122" s="88"/>
      <c r="J122" s="88"/>
      <c r="K122" s="110">
        <v>42004</v>
      </c>
      <c r="L122" s="111">
        <v>5458.12</v>
      </c>
      <c r="M122" s="112">
        <v>1</v>
      </c>
      <c r="N122" s="94">
        <f>(L122/M122)*0.8*12</f>
        <v>52397.952000000005</v>
      </c>
      <c r="O122" s="88" t="s">
        <v>70</v>
      </c>
      <c r="P122" s="88" t="s">
        <v>75</v>
      </c>
      <c r="Q122" s="115">
        <v>42825</v>
      </c>
      <c r="R122" s="115" t="s">
        <v>4</v>
      </c>
      <c r="S122" s="114">
        <v>4</v>
      </c>
      <c r="T122" s="114">
        <v>1</v>
      </c>
      <c r="U122" s="153">
        <v>61</v>
      </c>
      <c r="V122" s="97">
        <f t="shared" si="12"/>
        <v>4366.4960000000001</v>
      </c>
      <c r="W122" s="154">
        <f t="shared" si="16"/>
        <v>42021</v>
      </c>
      <c r="X122" s="155"/>
      <c r="Y122" s="155"/>
      <c r="Z122" s="155"/>
      <c r="AA122" s="116"/>
      <c r="AB122" s="101" t="e">
        <f>SUM(#REF!)/4</f>
        <v>#REF!</v>
      </c>
      <c r="AC122" s="102" t="e">
        <f t="shared" si="13"/>
        <v>#REF!</v>
      </c>
      <c r="AD122" s="103">
        <v>0</v>
      </c>
      <c r="AE122" s="103">
        <v>0</v>
      </c>
      <c r="AF122" s="103">
        <v>0</v>
      </c>
      <c r="AG122" s="104">
        <v>0</v>
      </c>
      <c r="AH122" s="105">
        <v>0</v>
      </c>
    </row>
    <row r="123" spans="1:34" x14ac:dyDescent="0.25">
      <c r="A123" s="106" t="s">
        <v>64</v>
      </c>
      <c r="B123" s="106" t="s">
        <v>64</v>
      </c>
      <c r="C123" s="106" t="s">
        <v>66</v>
      </c>
      <c r="D123" s="88" t="s">
        <v>218</v>
      </c>
      <c r="E123" s="106" t="s">
        <v>220</v>
      </c>
      <c r="F123" s="114">
        <v>700000024399</v>
      </c>
      <c r="G123" s="88" t="s">
        <v>93</v>
      </c>
      <c r="H123" s="88" t="str">
        <f>IF(ISNA(VLOOKUP(E123,'[1]2013 Sizes'!$A$2:$L$35,10,FALSE)),"",VLOOKUP(E123,'[1]2013 Sizes'!$A$2:$L$35,10,FALSE))</f>
        <v/>
      </c>
      <c r="I123" s="88"/>
      <c r="J123" s="88"/>
      <c r="K123" s="110">
        <v>42004</v>
      </c>
      <c r="L123" s="111"/>
      <c r="M123" s="112"/>
      <c r="N123" s="113"/>
      <c r="O123" s="88" t="s">
        <v>70</v>
      </c>
      <c r="P123" s="88" t="s">
        <v>75</v>
      </c>
      <c r="Q123" s="115">
        <v>42825</v>
      </c>
      <c r="R123" s="115" t="s">
        <v>4</v>
      </c>
      <c r="S123" s="114">
        <v>4</v>
      </c>
      <c r="T123" s="114">
        <v>2</v>
      </c>
      <c r="U123" s="153">
        <v>61</v>
      </c>
      <c r="V123" s="97">
        <f t="shared" si="12"/>
        <v>0</v>
      </c>
      <c r="W123" s="154">
        <f t="shared" si="16"/>
        <v>42021</v>
      </c>
      <c r="X123" s="155"/>
      <c r="Y123" s="155"/>
      <c r="Z123" s="155"/>
      <c r="AA123" s="116"/>
      <c r="AB123" s="101" t="e">
        <f>SUM(#REF!)/4</f>
        <v>#REF!</v>
      </c>
      <c r="AC123" s="102" t="e">
        <f t="shared" si="13"/>
        <v>#REF!</v>
      </c>
      <c r="AD123" s="103">
        <v>0</v>
      </c>
      <c r="AE123" s="103">
        <v>0</v>
      </c>
      <c r="AF123" s="103">
        <v>0</v>
      </c>
      <c r="AG123" s="104">
        <v>0</v>
      </c>
      <c r="AH123" s="105">
        <v>0</v>
      </c>
    </row>
    <row r="124" spans="1:34" hidden="1" x14ac:dyDescent="0.25">
      <c r="A124" s="133" t="s">
        <v>65</v>
      </c>
      <c r="B124" s="133" t="s">
        <v>65</v>
      </c>
      <c r="C124" s="133" t="s">
        <v>66</v>
      </c>
      <c r="D124" s="133" t="s">
        <v>218</v>
      </c>
      <c r="E124" s="133" t="s">
        <v>221</v>
      </c>
      <c r="F124" s="134">
        <v>30019701</v>
      </c>
      <c r="G124" s="133" t="s">
        <v>137</v>
      </c>
      <c r="H124" s="133"/>
      <c r="I124" s="133"/>
      <c r="J124" s="133"/>
      <c r="K124" s="135">
        <v>41943</v>
      </c>
      <c r="L124" s="92">
        <v>7518.88</v>
      </c>
      <c r="M124" s="93">
        <v>1</v>
      </c>
      <c r="N124" s="136"/>
      <c r="O124" s="88" t="s">
        <v>70</v>
      </c>
      <c r="P124" s="133" t="s">
        <v>75</v>
      </c>
      <c r="Q124" s="133"/>
      <c r="R124" s="133"/>
      <c r="S124" s="137"/>
      <c r="T124" s="137"/>
      <c r="U124" s="156"/>
      <c r="V124" s="97">
        <f t="shared" si="12"/>
        <v>0</v>
      </c>
      <c r="W124" s="129"/>
      <c r="X124" s="130"/>
      <c r="Y124" s="130"/>
      <c r="Z124" s="130"/>
      <c r="AA124" s="116"/>
      <c r="AB124" s="101">
        <v>0</v>
      </c>
      <c r="AC124" s="102">
        <f t="shared" si="13"/>
        <v>0</v>
      </c>
      <c r="AD124" s="103">
        <v>0</v>
      </c>
      <c r="AE124" s="103">
        <v>0</v>
      </c>
      <c r="AF124" s="103">
        <v>0</v>
      </c>
      <c r="AG124" s="104">
        <v>0</v>
      </c>
      <c r="AH124" s="105">
        <f t="shared" ref="AH124:AH155" si="17">SUM(AC124:AG124)</f>
        <v>0</v>
      </c>
    </row>
    <row r="125" spans="1:34" hidden="1" x14ac:dyDescent="0.25">
      <c r="A125" s="133" t="s">
        <v>65</v>
      </c>
      <c r="B125" s="133" t="s">
        <v>65</v>
      </c>
      <c r="C125" s="133" t="s">
        <v>66</v>
      </c>
      <c r="D125" s="133" t="s">
        <v>218</v>
      </c>
      <c r="E125" s="133" t="s">
        <v>222</v>
      </c>
      <c r="F125" s="134">
        <v>30019702</v>
      </c>
      <c r="G125" s="133" t="s">
        <v>137</v>
      </c>
      <c r="H125" s="133"/>
      <c r="I125" s="133"/>
      <c r="J125" s="133"/>
      <c r="K125" s="135">
        <v>41943</v>
      </c>
      <c r="L125" s="136"/>
      <c r="M125" s="136"/>
      <c r="N125" s="136"/>
      <c r="O125" s="88" t="s">
        <v>70</v>
      </c>
      <c r="P125" s="133" t="s">
        <v>75</v>
      </c>
      <c r="Q125" s="133"/>
      <c r="R125" s="133"/>
      <c r="S125" s="137"/>
      <c r="T125" s="137"/>
      <c r="U125" s="156"/>
      <c r="V125" s="97">
        <f t="shared" si="12"/>
        <v>0</v>
      </c>
      <c r="W125" s="129"/>
      <c r="X125" s="130"/>
      <c r="Y125" s="130"/>
      <c r="Z125" s="130"/>
      <c r="AA125" s="116"/>
      <c r="AB125" s="101">
        <v>0</v>
      </c>
      <c r="AC125" s="102">
        <f t="shared" si="13"/>
        <v>0</v>
      </c>
      <c r="AD125" s="103">
        <v>0</v>
      </c>
      <c r="AE125" s="103">
        <v>0</v>
      </c>
      <c r="AF125" s="103">
        <v>0</v>
      </c>
      <c r="AG125" s="104">
        <v>0</v>
      </c>
      <c r="AH125" s="105">
        <f t="shared" si="17"/>
        <v>0</v>
      </c>
    </row>
    <row r="126" spans="1:34" hidden="1" x14ac:dyDescent="0.25">
      <c r="A126" s="88" t="s">
        <v>65</v>
      </c>
      <c r="B126" s="88" t="s">
        <v>65</v>
      </c>
      <c r="C126" s="88" t="s">
        <v>66</v>
      </c>
      <c r="D126" s="109" t="s">
        <v>218</v>
      </c>
      <c r="E126" s="109" t="s">
        <v>223</v>
      </c>
      <c r="F126" s="122">
        <v>800000006387</v>
      </c>
      <c r="G126" s="106" t="s">
        <v>69</v>
      </c>
      <c r="H126" s="106"/>
      <c r="I126" s="106"/>
      <c r="J126" s="106"/>
      <c r="K126" s="91">
        <v>42004</v>
      </c>
      <c r="L126" s="92">
        <v>7095.42</v>
      </c>
      <c r="M126" s="93">
        <v>1</v>
      </c>
      <c r="N126" s="94">
        <f>(L126/M126)*0.8*12</f>
        <v>68116.032000000007</v>
      </c>
      <c r="O126" s="106" t="s">
        <v>70</v>
      </c>
      <c r="P126" s="109" t="s">
        <v>75</v>
      </c>
      <c r="Q126" s="95">
        <v>42825</v>
      </c>
      <c r="R126" s="95"/>
      <c r="S126" s="90"/>
      <c r="T126" s="90"/>
      <c r="U126" s="157"/>
      <c r="V126" s="97">
        <f t="shared" si="12"/>
        <v>5676.3360000000002</v>
      </c>
      <c r="W126" s="129"/>
      <c r="X126" s="130"/>
      <c r="Y126" s="130"/>
      <c r="Z126" s="130"/>
      <c r="AA126" s="116"/>
      <c r="AB126" s="101">
        <v>0</v>
      </c>
      <c r="AC126" s="102">
        <f t="shared" si="13"/>
        <v>0</v>
      </c>
      <c r="AD126" s="103">
        <v>0</v>
      </c>
      <c r="AE126" s="103">
        <v>0</v>
      </c>
      <c r="AF126" s="103">
        <v>0</v>
      </c>
      <c r="AG126" s="104">
        <v>0</v>
      </c>
      <c r="AH126" s="105">
        <f t="shared" si="17"/>
        <v>0</v>
      </c>
    </row>
    <row r="127" spans="1:34" hidden="1" x14ac:dyDescent="0.25">
      <c r="A127" s="125" t="s">
        <v>65</v>
      </c>
      <c r="B127" s="125" t="s">
        <v>65</v>
      </c>
      <c r="C127" s="125" t="s">
        <v>66</v>
      </c>
      <c r="D127" s="109" t="s">
        <v>218</v>
      </c>
      <c r="E127" s="125" t="s">
        <v>224</v>
      </c>
      <c r="F127" s="127">
        <v>700000398269</v>
      </c>
      <c r="G127" s="125" t="s">
        <v>93</v>
      </c>
      <c r="H127" s="125"/>
      <c r="I127" s="125"/>
      <c r="J127" s="125"/>
      <c r="K127" s="91">
        <v>42124</v>
      </c>
      <c r="L127" s="92">
        <v>8262.25</v>
      </c>
      <c r="M127" s="93">
        <v>1</v>
      </c>
      <c r="N127" s="94">
        <f>(L127/M127)*0.8*8</f>
        <v>52878.400000000001</v>
      </c>
      <c r="O127" s="125" t="s">
        <v>70</v>
      </c>
      <c r="P127" s="106" t="s">
        <v>75</v>
      </c>
      <c r="Q127" s="115">
        <v>42825</v>
      </c>
      <c r="R127" s="115"/>
      <c r="S127" s="114"/>
      <c r="T127" s="114"/>
      <c r="U127" s="128"/>
      <c r="V127" s="97">
        <f t="shared" si="12"/>
        <v>4406.5333333333338</v>
      </c>
      <c r="W127" s="129"/>
      <c r="X127" s="130"/>
      <c r="Y127" s="130"/>
      <c r="Z127" s="130"/>
      <c r="AA127" s="116"/>
      <c r="AB127" s="101">
        <v>0</v>
      </c>
      <c r="AC127" s="102">
        <f t="shared" si="13"/>
        <v>0</v>
      </c>
      <c r="AD127" s="103">
        <v>0</v>
      </c>
      <c r="AE127" s="103">
        <v>0</v>
      </c>
      <c r="AF127" s="103">
        <v>0</v>
      </c>
      <c r="AG127" s="104">
        <v>0</v>
      </c>
      <c r="AH127" s="105">
        <f t="shared" si="17"/>
        <v>0</v>
      </c>
    </row>
    <row r="128" spans="1:34" hidden="1" x14ac:dyDescent="0.25">
      <c r="A128" s="125" t="s">
        <v>65</v>
      </c>
      <c r="B128" s="125" t="s">
        <v>65</v>
      </c>
      <c r="C128" s="125" t="s">
        <v>66</v>
      </c>
      <c r="D128" s="109" t="s">
        <v>218</v>
      </c>
      <c r="E128" s="125" t="s">
        <v>225</v>
      </c>
      <c r="F128" s="127">
        <v>700000591263</v>
      </c>
      <c r="G128" s="125" t="s">
        <v>93</v>
      </c>
      <c r="H128" s="125"/>
      <c r="I128" s="125"/>
      <c r="J128" s="125"/>
      <c r="K128" s="91">
        <v>42124</v>
      </c>
      <c r="L128" s="92" t="s">
        <v>226</v>
      </c>
      <c r="M128" s="93" t="s">
        <v>226</v>
      </c>
      <c r="N128" s="94"/>
      <c r="O128" s="125" t="s">
        <v>70</v>
      </c>
      <c r="P128" s="106" t="s">
        <v>75</v>
      </c>
      <c r="Q128" s="115">
        <v>42825</v>
      </c>
      <c r="R128" s="115"/>
      <c r="S128" s="114"/>
      <c r="T128" s="114"/>
      <c r="U128" s="128"/>
      <c r="V128" s="97">
        <f t="shared" si="12"/>
        <v>0</v>
      </c>
      <c r="W128" s="129"/>
      <c r="X128" s="130"/>
      <c r="Y128" s="130"/>
      <c r="Z128" s="130"/>
      <c r="AA128" s="116"/>
      <c r="AB128" s="101">
        <v>0</v>
      </c>
      <c r="AC128" s="102">
        <f t="shared" si="13"/>
        <v>0</v>
      </c>
      <c r="AD128" s="103">
        <v>0</v>
      </c>
      <c r="AE128" s="103">
        <v>0</v>
      </c>
      <c r="AF128" s="103">
        <v>0</v>
      </c>
      <c r="AG128" s="104">
        <v>0</v>
      </c>
      <c r="AH128" s="105">
        <f t="shared" si="17"/>
        <v>0</v>
      </c>
    </row>
    <row r="129" spans="1:34" hidden="1" x14ac:dyDescent="0.25">
      <c r="A129" s="125" t="s">
        <v>65</v>
      </c>
      <c r="B129" s="125" t="s">
        <v>65</v>
      </c>
      <c r="C129" s="125" t="s">
        <v>66</v>
      </c>
      <c r="D129" s="88" t="s">
        <v>218</v>
      </c>
      <c r="E129" s="125" t="s">
        <v>227</v>
      </c>
      <c r="F129" s="148">
        <v>700000488492</v>
      </c>
      <c r="G129" s="125" t="s">
        <v>179</v>
      </c>
      <c r="H129" s="125"/>
      <c r="I129" s="125"/>
      <c r="J129" s="125"/>
      <c r="K129" s="91">
        <v>42124</v>
      </c>
      <c r="L129" s="92"/>
      <c r="M129" s="93"/>
      <c r="N129" s="94"/>
      <c r="O129" s="125" t="s">
        <v>70</v>
      </c>
      <c r="P129" s="106" t="s">
        <v>75</v>
      </c>
      <c r="Q129" s="115">
        <v>43465</v>
      </c>
      <c r="R129" s="115"/>
      <c r="S129" s="114"/>
      <c r="T129" s="114"/>
      <c r="U129" s="128"/>
      <c r="V129" s="97">
        <f t="shared" si="12"/>
        <v>0</v>
      </c>
      <c r="W129" s="129"/>
      <c r="X129" s="130"/>
      <c r="Y129" s="130"/>
      <c r="Z129" s="130"/>
      <c r="AA129" s="116"/>
      <c r="AB129" s="101">
        <v>0</v>
      </c>
      <c r="AC129" s="102">
        <f t="shared" si="13"/>
        <v>0</v>
      </c>
      <c r="AD129" s="103">
        <v>0</v>
      </c>
      <c r="AE129" s="103">
        <v>0</v>
      </c>
      <c r="AF129" s="103">
        <v>0</v>
      </c>
      <c r="AG129" s="104">
        <v>0</v>
      </c>
      <c r="AH129" s="105">
        <f t="shared" si="17"/>
        <v>0</v>
      </c>
    </row>
    <row r="130" spans="1:34" hidden="1" x14ac:dyDescent="0.25">
      <c r="A130" s="125" t="s">
        <v>65</v>
      </c>
      <c r="B130" s="125" t="s">
        <v>65</v>
      </c>
      <c r="C130" s="125" t="s">
        <v>7</v>
      </c>
      <c r="D130" s="125" t="s">
        <v>228</v>
      </c>
      <c r="E130" s="125" t="s">
        <v>229</v>
      </c>
      <c r="F130" s="127">
        <v>940001037365</v>
      </c>
      <c r="G130" s="125" t="s">
        <v>179</v>
      </c>
      <c r="H130" s="125"/>
      <c r="I130" s="125"/>
      <c r="J130" s="125"/>
      <c r="K130" s="91">
        <v>42155</v>
      </c>
      <c r="L130" s="92">
        <v>5123.9399999999996</v>
      </c>
      <c r="M130" s="93">
        <v>1</v>
      </c>
      <c r="N130" s="94">
        <f>(L130/M130)*0.8*7</f>
        <v>28694.063999999998</v>
      </c>
      <c r="O130" s="125" t="s">
        <v>230</v>
      </c>
      <c r="P130" s="106"/>
      <c r="Q130" s="115">
        <v>43465</v>
      </c>
      <c r="R130" s="115"/>
      <c r="S130" s="114"/>
      <c r="T130" s="114"/>
      <c r="U130" s="128"/>
      <c r="V130" s="97">
        <f t="shared" si="12"/>
        <v>2391.172</v>
      </c>
      <c r="W130" s="129"/>
      <c r="X130" s="130"/>
      <c r="Y130" s="130"/>
      <c r="Z130" s="130"/>
      <c r="AA130" s="116"/>
      <c r="AB130" s="101">
        <v>0</v>
      </c>
      <c r="AC130" s="102">
        <f t="shared" si="13"/>
        <v>0</v>
      </c>
      <c r="AD130" s="103">
        <v>0</v>
      </c>
      <c r="AE130" s="103">
        <v>0</v>
      </c>
      <c r="AF130" s="103">
        <v>0</v>
      </c>
      <c r="AG130" s="104">
        <v>0</v>
      </c>
      <c r="AH130" s="105">
        <f t="shared" si="17"/>
        <v>0</v>
      </c>
    </row>
    <row r="131" spans="1:34" hidden="1" x14ac:dyDescent="0.25">
      <c r="A131" s="125" t="s">
        <v>65</v>
      </c>
      <c r="B131" s="125" t="s">
        <v>65</v>
      </c>
      <c r="C131" s="125" t="s">
        <v>7</v>
      </c>
      <c r="D131" s="125" t="s">
        <v>228</v>
      </c>
      <c r="E131" s="125" t="s">
        <v>231</v>
      </c>
      <c r="F131" s="127">
        <v>940001037078</v>
      </c>
      <c r="G131" s="125" t="s">
        <v>179</v>
      </c>
      <c r="H131" s="125"/>
      <c r="I131" s="125"/>
      <c r="J131" s="125"/>
      <c r="K131" s="91">
        <v>42155</v>
      </c>
      <c r="L131" s="92"/>
      <c r="M131" s="93"/>
      <c r="N131" s="94"/>
      <c r="O131" s="125" t="s">
        <v>230</v>
      </c>
      <c r="P131" s="106"/>
      <c r="Q131" s="115">
        <v>43465</v>
      </c>
      <c r="R131" s="115"/>
      <c r="S131" s="114"/>
      <c r="T131" s="114"/>
      <c r="U131" s="128"/>
      <c r="V131" s="97">
        <f t="shared" si="12"/>
        <v>0</v>
      </c>
      <c r="W131" s="129"/>
      <c r="X131" s="130"/>
      <c r="Y131" s="130"/>
      <c r="Z131" s="130"/>
      <c r="AA131" s="116"/>
      <c r="AB131" s="101">
        <v>0</v>
      </c>
      <c r="AC131" s="102">
        <f t="shared" si="13"/>
        <v>0</v>
      </c>
      <c r="AD131" s="103">
        <v>0</v>
      </c>
      <c r="AE131" s="103">
        <v>0</v>
      </c>
      <c r="AF131" s="103">
        <v>0</v>
      </c>
      <c r="AG131" s="104">
        <v>0</v>
      </c>
      <c r="AH131" s="105">
        <f t="shared" si="17"/>
        <v>0</v>
      </c>
    </row>
    <row r="132" spans="1:34" hidden="1" x14ac:dyDescent="0.25">
      <c r="A132" s="138" t="s">
        <v>65</v>
      </c>
      <c r="B132" s="138" t="s">
        <v>65</v>
      </c>
      <c r="C132" s="138" t="s">
        <v>5</v>
      </c>
      <c r="D132" s="158" t="s">
        <v>232</v>
      </c>
      <c r="E132" s="158" t="s">
        <v>233</v>
      </c>
      <c r="F132" s="159">
        <v>30003866</v>
      </c>
      <c r="G132" s="158" t="s">
        <v>137</v>
      </c>
      <c r="H132" s="158"/>
      <c r="I132" s="158"/>
      <c r="J132" s="158"/>
      <c r="K132" s="140">
        <v>41729</v>
      </c>
      <c r="L132" s="141">
        <v>2342.52</v>
      </c>
      <c r="M132" s="142">
        <v>1</v>
      </c>
      <c r="N132" s="143"/>
      <c r="O132" s="138" t="s">
        <v>234</v>
      </c>
      <c r="P132" s="138"/>
      <c r="Q132" s="144">
        <v>41734</v>
      </c>
      <c r="R132" s="144"/>
      <c r="S132" s="139"/>
      <c r="T132" s="139"/>
      <c r="U132" s="160"/>
      <c r="V132" s="97">
        <f t="shared" ref="V132:V195" si="18">IF(N132&gt;0,N132/12,0)</f>
        <v>0</v>
      </c>
      <c r="W132" s="129"/>
      <c r="X132" s="130"/>
      <c r="Y132" s="130"/>
      <c r="Z132" s="130"/>
      <c r="AA132" s="116"/>
      <c r="AB132" s="101">
        <v>0</v>
      </c>
      <c r="AC132" s="102">
        <f t="shared" ref="AC132:AC195" si="19">V132*AB132</f>
        <v>0</v>
      </c>
      <c r="AD132" s="103">
        <v>0</v>
      </c>
      <c r="AE132" s="103">
        <v>0</v>
      </c>
      <c r="AF132" s="103">
        <v>0</v>
      </c>
      <c r="AG132" s="104">
        <v>0</v>
      </c>
      <c r="AH132" s="105">
        <f t="shared" si="17"/>
        <v>0</v>
      </c>
    </row>
    <row r="133" spans="1:34" hidden="1" x14ac:dyDescent="0.25">
      <c r="A133" s="138" t="s">
        <v>65</v>
      </c>
      <c r="B133" s="138" t="s">
        <v>65</v>
      </c>
      <c r="C133" s="138" t="s">
        <v>5</v>
      </c>
      <c r="D133" s="158" t="s">
        <v>232</v>
      </c>
      <c r="E133" s="158" t="s">
        <v>235</v>
      </c>
      <c r="F133" s="161">
        <v>30003867</v>
      </c>
      <c r="G133" s="158" t="s">
        <v>137</v>
      </c>
      <c r="H133" s="158"/>
      <c r="I133" s="158"/>
      <c r="J133" s="158"/>
      <c r="K133" s="140">
        <v>41729</v>
      </c>
      <c r="L133" s="141"/>
      <c r="M133" s="142"/>
      <c r="N133" s="143"/>
      <c r="O133" s="138" t="s">
        <v>234</v>
      </c>
      <c r="P133" s="138"/>
      <c r="Q133" s="144">
        <v>41735</v>
      </c>
      <c r="R133" s="144"/>
      <c r="S133" s="139"/>
      <c r="T133" s="139"/>
      <c r="U133" s="160"/>
      <c r="V133" s="97">
        <f t="shared" si="18"/>
        <v>0</v>
      </c>
      <c r="W133" s="129"/>
      <c r="X133" s="130"/>
      <c r="Y133" s="130"/>
      <c r="Z133" s="130"/>
      <c r="AA133" s="116"/>
      <c r="AB133" s="101">
        <v>0</v>
      </c>
      <c r="AC133" s="102">
        <f t="shared" si="19"/>
        <v>0</v>
      </c>
      <c r="AD133" s="103">
        <v>0</v>
      </c>
      <c r="AE133" s="103">
        <v>0</v>
      </c>
      <c r="AF133" s="103">
        <v>0</v>
      </c>
      <c r="AG133" s="104">
        <v>0</v>
      </c>
      <c r="AH133" s="105">
        <f t="shared" si="17"/>
        <v>0</v>
      </c>
    </row>
    <row r="134" spans="1:34" hidden="1" x14ac:dyDescent="0.25">
      <c r="A134" s="138" t="s">
        <v>65</v>
      </c>
      <c r="B134" s="138" t="s">
        <v>65</v>
      </c>
      <c r="C134" s="138" t="s">
        <v>5</v>
      </c>
      <c r="D134" s="158" t="s">
        <v>232</v>
      </c>
      <c r="E134" s="158" t="s">
        <v>236</v>
      </c>
      <c r="F134" s="161">
        <v>30001777</v>
      </c>
      <c r="G134" s="158" t="s">
        <v>137</v>
      </c>
      <c r="H134" s="158"/>
      <c r="I134" s="158"/>
      <c r="J134" s="158"/>
      <c r="K134" s="140">
        <v>41729</v>
      </c>
      <c r="L134" s="141">
        <v>2015.82</v>
      </c>
      <c r="M134" s="142">
        <v>1</v>
      </c>
      <c r="N134" s="143"/>
      <c r="O134" s="138" t="s">
        <v>234</v>
      </c>
      <c r="P134" s="138"/>
      <c r="Q134" s="144">
        <v>41736</v>
      </c>
      <c r="R134" s="144"/>
      <c r="S134" s="139"/>
      <c r="T134" s="139"/>
      <c r="U134" s="160"/>
      <c r="V134" s="97">
        <f t="shared" si="18"/>
        <v>0</v>
      </c>
      <c r="W134" s="129"/>
      <c r="X134" s="130"/>
      <c r="Y134" s="130"/>
      <c r="Z134" s="130"/>
      <c r="AA134" s="116"/>
      <c r="AB134" s="101">
        <v>0</v>
      </c>
      <c r="AC134" s="102">
        <f t="shared" si="19"/>
        <v>0</v>
      </c>
      <c r="AD134" s="103">
        <v>0</v>
      </c>
      <c r="AE134" s="103">
        <v>0</v>
      </c>
      <c r="AF134" s="103">
        <v>0</v>
      </c>
      <c r="AG134" s="104">
        <v>0</v>
      </c>
      <c r="AH134" s="105">
        <f t="shared" si="17"/>
        <v>0</v>
      </c>
    </row>
    <row r="135" spans="1:34" hidden="1" x14ac:dyDescent="0.25">
      <c r="A135" s="138" t="s">
        <v>65</v>
      </c>
      <c r="B135" s="138" t="s">
        <v>65</v>
      </c>
      <c r="C135" s="138" t="s">
        <v>5</v>
      </c>
      <c r="D135" s="158" t="s">
        <v>232</v>
      </c>
      <c r="E135" s="158" t="s">
        <v>237</v>
      </c>
      <c r="F135" s="161">
        <v>1088268</v>
      </c>
      <c r="G135" s="158" t="s">
        <v>137</v>
      </c>
      <c r="H135" s="158"/>
      <c r="I135" s="158"/>
      <c r="J135" s="158"/>
      <c r="K135" s="140">
        <v>41729</v>
      </c>
      <c r="L135" s="141"/>
      <c r="M135" s="142"/>
      <c r="N135" s="143"/>
      <c r="O135" s="138" t="s">
        <v>234</v>
      </c>
      <c r="P135" s="138"/>
      <c r="Q135" s="144">
        <v>41737</v>
      </c>
      <c r="R135" s="144"/>
      <c r="S135" s="139"/>
      <c r="T135" s="139"/>
      <c r="U135" s="160"/>
      <c r="V135" s="97">
        <f t="shared" si="18"/>
        <v>0</v>
      </c>
      <c r="W135" s="129"/>
      <c r="X135" s="130"/>
      <c r="Y135" s="130"/>
      <c r="Z135" s="130"/>
      <c r="AA135" s="116"/>
      <c r="AB135" s="101">
        <v>0</v>
      </c>
      <c r="AC135" s="102">
        <f t="shared" si="19"/>
        <v>0</v>
      </c>
      <c r="AD135" s="103">
        <v>0</v>
      </c>
      <c r="AE135" s="103">
        <v>0</v>
      </c>
      <c r="AF135" s="103">
        <v>0</v>
      </c>
      <c r="AG135" s="104">
        <v>0</v>
      </c>
      <c r="AH135" s="105">
        <f t="shared" si="17"/>
        <v>0</v>
      </c>
    </row>
    <row r="136" spans="1:34" hidden="1" x14ac:dyDescent="0.25">
      <c r="A136" s="138" t="s">
        <v>65</v>
      </c>
      <c r="B136" s="138" t="s">
        <v>65</v>
      </c>
      <c r="C136" s="138" t="s">
        <v>5</v>
      </c>
      <c r="D136" s="138" t="s">
        <v>238</v>
      </c>
      <c r="E136" s="158" t="s">
        <v>239</v>
      </c>
      <c r="F136" s="161">
        <v>20016347</v>
      </c>
      <c r="G136" s="138" t="s">
        <v>198</v>
      </c>
      <c r="H136" s="138"/>
      <c r="I136" s="138"/>
      <c r="J136" s="138"/>
      <c r="K136" s="140">
        <v>41759</v>
      </c>
      <c r="L136" s="141">
        <v>10846.61</v>
      </c>
      <c r="M136" s="142">
        <v>1</v>
      </c>
      <c r="N136" s="143"/>
      <c r="O136" s="138" t="s">
        <v>240</v>
      </c>
      <c r="P136" s="138"/>
      <c r="Q136" s="144">
        <v>41738</v>
      </c>
      <c r="R136" s="144"/>
      <c r="S136" s="139"/>
      <c r="T136" s="139"/>
      <c r="U136" s="160"/>
      <c r="V136" s="97">
        <f t="shared" si="18"/>
        <v>0</v>
      </c>
      <c r="W136" s="129"/>
      <c r="X136" s="130"/>
      <c r="Y136" s="130"/>
      <c r="Z136" s="130"/>
      <c r="AA136" s="116"/>
      <c r="AB136" s="101">
        <v>0</v>
      </c>
      <c r="AC136" s="102">
        <f t="shared" si="19"/>
        <v>0</v>
      </c>
      <c r="AD136" s="103">
        <v>0</v>
      </c>
      <c r="AE136" s="103">
        <v>0</v>
      </c>
      <c r="AF136" s="103">
        <v>0</v>
      </c>
      <c r="AG136" s="104">
        <v>0</v>
      </c>
      <c r="AH136" s="105">
        <f t="shared" si="17"/>
        <v>0</v>
      </c>
    </row>
    <row r="137" spans="1:34" hidden="1" x14ac:dyDescent="0.25">
      <c r="A137" s="138" t="s">
        <v>65</v>
      </c>
      <c r="B137" s="138" t="s">
        <v>65</v>
      </c>
      <c r="C137" s="138" t="s">
        <v>5</v>
      </c>
      <c r="D137" s="138" t="s">
        <v>238</v>
      </c>
      <c r="E137" s="158" t="s">
        <v>241</v>
      </c>
      <c r="F137" s="161">
        <v>20016346</v>
      </c>
      <c r="G137" s="138" t="s">
        <v>198</v>
      </c>
      <c r="H137" s="138"/>
      <c r="I137" s="138"/>
      <c r="J137" s="138"/>
      <c r="K137" s="140">
        <v>41759</v>
      </c>
      <c r="L137" s="141"/>
      <c r="M137" s="142"/>
      <c r="N137" s="143"/>
      <c r="O137" s="138" t="s">
        <v>240</v>
      </c>
      <c r="P137" s="138"/>
      <c r="Q137" s="144">
        <v>41739</v>
      </c>
      <c r="R137" s="144"/>
      <c r="S137" s="139"/>
      <c r="T137" s="139"/>
      <c r="U137" s="160"/>
      <c r="V137" s="97">
        <f t="shared" si="18"/>
        <v>0</v>
      </c>
      <c r="W137" s="129"/>
      <c r="X137" s="130"/>
      <c r="Y137" s="130"/>
      <c r="Z137" s="130"/>
      <c r="AA137" s="116"/>
      <c r="AB137" s="101">
        <v>0</v>
      </c>
      <c r="AC137" s="102">
        <f t="shared" si="19"/>
        <v>0</v>
      </c>
      <c r="AD137" s="103">
        <v>0</v>
      </c>
      <c r="AE137" s="103">
        <v>0</v>
      </c>
      <c r="AF137" s="103">
        <v>0</v>
      </c>
      <c r="AG137" s="104">
        <v>0</v>
      </c>
      <c r="AH137" s="105">
        <f t="shared" si="17"/>
        <v>0</v>
      </c>
    </row>
    <row r="138" spans="1:34" hidden="1" x14ac:dyDescent="0.25">
      <c r="A138" s="106" t="s">
        <v>65</v>
      </c>
      <c r="B138" s="106" t="s">
        <v>65</v>
      </c>
      <c r="C138" s="106" t="s">
        <v>5</v>
      </c>
      <c r="D138" s="106" t="s">
        <v>238</v>
      </c>
      <c r="E138" s="106" t="s">
        <v>242</v>
      </c>
      <c r="F138" s="114">
        <v>200000009052</v>
      </c>
      <c r="G138" s="106" t="s">
        <v>69</v>
      </c>
      <c r="H138" s="106"/>
      <c r="I138" s="106"/>
      <c r="J138" s="106"/>
      <c r="K138" s="91">
        <v>41820</v>
      </c>
      <c r="L138" s="92">
        <v>3084.24</v>
      </c>
      <c r="M138" s="93">
        <v>1</v>
      </c>
      <c r="N138" s="94">
        <f>((L138/M138)*0.8*12)</f>
        <v>29608.703999999998</v>
      </c>
      <c r="O138" s="106" t="s">
        <v>240</v>
      </c>
      <c r="P138" s="106"/>
      <c r="Q138" s="95">
        <v>42825</v>
      </c>
      <c r="R138" s="95"/>
      <c r="S138" s="90"/>
      <c r="T138" s="90"/>
      <c r="U138" s="157"/>
      <c r="V138" s="97">
        <f t="shared" si="18"/>
        <v>2467.3919999999998</v>
      </c>
      <c r="W138" s="129"/>
      <c r="X138" s="130"/>
      <c r="Y138" s="130"/>
      <c r="Z138" s="130"/>
      <c r="AA138" s="116"/>
      <c r="AB138" s="101">
        <v>0</v>
      </c>
      <c r="AC138" s="102">
        <f t="shared" si="19"/>
        <v>0</v>
      </c>
      <c r="AD138" s="103">
        <v>0</v>
      </c>
      <c r="AE138" s="103">
        <v>0</v>
      </c>
      <c r="AF138" s="103">
        <v>0</v>
      </c>
      <c r="AG138" s="104">
        <v>0</v>
      </c>
      <c r="AH138" s="105">
        <f t="shared" si="17"/>
        <v>0</v>
      </c>
    </row>
    <row r="139" spans="1:34" hidden="1" x14ac:dyDescent="0.25">
      <c r="A139" s="88" t="s">
        <v>65</v>
      </c>
      <c r="B139" s="88" t="s">
        <v>65</v>
      </c>
      <c r="C139" s="88" t="s">
        <v>5</v>
      </c>
      <c r="D139" s="88" t="s">
        <v>238</v>
      </c>
      <c r="E139" s="88" t="s">
        <v>243</v>
      </c>
      <c r="F139" s="145">
        <v>200000203907</v>
      </c>
      <c r="G139" s="88" t="s">
        <v>93</v>
      </c>
      <c r="H139" s="88"/>
      <c r="I139" s="88"/>
      <c r="J139" s="88"/>
      <c r="K139" s="91">
        <v>41912</v>
      </c>
      <c r="L139" s="92">
        <v>6812.54</v>
      </c>
      <c r="M139" s="93">
        <v>1</v>
      </c>
      <c r="N139" s="94">
        <f>((L139/M139)*0.8*12)</f>
        <v>65400.384000000005</v>
      </c>
      <c r="O139" s="88" t="s">
        <v>240</v>
      </c>
      <c r="P139" s="88"/>
      <c r="Q139" s="115">
        <v>42825</v>
      </c>
      <c r="R139" s="115"/>
      <c r="S139" s="114"/>
      <c r="T139" s="114"/>
      <c r="U139" s="128"/>
      <c r="V139" s="97">
        <f t="shared" si="18"/>
        <v>5450.0320000000002</v>
      </c>
      <c r="W139" s="129"/>
      <c r="X139" s="130"/>
      <c r="Y139" s="130"/>
      <c r="Z139" s="130"/>
      <c r="AA139" s="116"/>
      <c r="AB139" s="101">
        <v>0</v>
      </c>
      <c r="AC139" s="102">
        <f t="shared" si="19"/>
        <v>0</v>
      </c>
      <c r="AD139" s="103">
        <v>0</v>
      </c>
      <c r="AE139" s="103">
        <v>0</v>
      </c>
      <c r="AF139" s="103">
        <v>0</v>
      </c>
      <c r="AG139" s="104">
        <v>0</v>
      </c>
      <c r="AH139" s="105">
        <f t="shared" si="17"/>
        <v>0</v>
      </c>
    </row>
    <row r="140" spans="1:34" hidden="1" x14ac:dyDescent="0.25">
      <c r="A140" s="88" t="s">
        <v>65</v>
      </c>
      <c r="B140" s="88" t="s">
        <v>65</v>
      </c>
      <c r="C140" s="88" t="s">
        <v>5</v>
      </c>
      <c r="D140" s="88" t="s">
        <v>238</v>
      </c>
      <c r="E140" s="88" t="s">
        <v>244</v>
      </c>
      <c r="F140" s="145">
        <v>200000203919</v>
      </c>
      <c r="G140" s="88" t="s">
        <v>93</v>
      </c>
      <c r="H140" s="88"/>
      <c r="I140" s="88"/>
      <c r="J140" s="88"/>
      <c r="K140" s="91">
        <v>41912</v>
      </c>
      <c r="L140" s="92"/>
      <c r="M140" s="93"/>
      <c r="N140" s="94"/>
      <c r="O140" s="88" t="s">
        <v>240</v>
      </c>
      <c r="P140" s="88"/>
      <c r="Q140" s="115">
        <v>42825</v>
      </c>
      <c r="R140" s="115"/>
      <c r="S140" s="114"/>
      <c r="T140" s="114"/>
      <c r="U140" s="128"/>
      <c r="V140" s="97">
        <f t="shared" si="18"/>
        <v>0</v>
      </c>
      <c r="W140" s="129"/>
      <c r="X140" s="130"/>
      <c r="Y140" s="130"/>
      <c r="Z140" s="130"/>
      <c r="AA140" s="116"/>
      <c r="AB140" s="101">
        <v>0</v>
      </c>
      <c r="AC140" s="102">
        <f t="shared" si="19"/>
        <v>0</v>
      </c>
      <c r="AD140" s="103">
        <v>0</v>
      </c>
      <c r="AE140" s="103">
        <v>0</v>
      </c>
      <c r="AF140" s="103">
        <v>0</v>
      </c>
      <c r="AG140" s="104">
        <v>0</v>
      </c>
      <c r="AH140" s="105">
        <f t="shared" si="17"/>
        <v>0</v>
      </c>
    </row>
    <row r="141" spans="1:34" hidden="1" x14ac:dyDescent="0.25">
      <c r="A141" s="106" t="s">
        <v>65</v>
      </c>
      <c r="B141" s="106" t="s">
        <v>65</v>
      </c>
      <c r="C141" s="106" t="s">
        <v>5</v>
      </c>
      <c r="D141" s="106" t="s">
        <v>238</v>
      </c>
      <c r="E141" s="106" t="s">
        <v>245</v>
      </c>
      <c r="F141" s="114">
        <v>200000069117</v>
      </c>
      <c r="G141" s="106" t="s">
        <v>93</v>
      </c>
      <c r="H141" s="106"/>
      <c r="I141" s="106"/>
      <c r="J141" s="106"/>
      <c r="K141" s="91">
        <v>42004</v>
      </c>
      <c r="L141" s="92">
        <v>13764.32</v>
      </c>
      <c r="M141" s="93">
        <v>1</v>
      </c>
      <c r="N141" s="94">
        <f>(L141/M141)*0.8*12</f>
        <v>132137.47200000001</v>
      </c>
      <c r="O141" s="106" t="s">
        <v>240</v>
      </c>
      <c r="P141" s="106"/>
      <c r="Q141" s="115">
        <v>42825</v>
      </c>
      <c r="R141" s="115"/>
      <c r="S141" s="114"/>
      <c r="T141" s="114"/>
      <c r="U141" s="128"/>
      <c r="V141" s="97">
        <f t="shared" si="18"/>
        <v>11011.456</v>
      </c>
      <c r="W141" s="129"/>
      <c r="X141" s="130"/>
      <c r="Y141" s="130"/>
      <c r="Z141" s="130"/>
      <c r="AA141" s="116"/>
      <c r="AB141" s="101">
        <v>0</v>
      </c>
      <c r="AC141" s="102">
        <f t="shared" si="19"/>
        <v>0</v>
      </c>
      <c r="AD141" s="103">
        <v>0</v>
      </c>
      <c r="AE141" s="103">
        <v>0</v>
      </c>
      <c r="AF141" s="103">
        <v>0</v>
      </c>
      <c r="AG141" s="104">
        <v>0</v>
      </c>
      <c r="AH141" s="105">
        <f t="shared" si="17"/>
        <v>0</v>
      </c>
    </row>
    <row r="142" spans="1:34" hidden="1" x14ac:dyDescent="0.25">
      <c r="A142" s="106" t="s">
        <v>65</v>
      </c>
      <c r="B142" s="106" t="s">
        <v>65</v>
      </c>
      <c r="C142" s="106" t="s">
        <v>5</v>
      </c>
      <c r="D142" s="106" t="s">
        <v>238</v>
      </c>
      <c r="E142" s="106" t="s">
        <v>246</v>
      </c>
      <c r="F142" s="114">
        <v>200000068993</v>
      </c>
      <c r="G142" s="106" t="s">
        <v>93</v>
      </c>
      <c r="H142" s="106"/>
      <c r="I142" s="106"/>
      <c r="J142" s="106"/>
      <c r="K142" s="91">
        <v>42004</v>
      </c>
      <c r="L142" s="92"/>
      <c r="M142" s="93"/>
      <c r="N142" s="94"/>
      <c r="O142" s="106" t="s">
        <v>240</v>
      </c>
      <c r="P142" s="106"/>
      <c r="Q142" s="115">
        <v>42825</v>
      </c>
      <c r="R142" s="115"/>
      <c r="S142" s="114"/>
      <c r="T142" s="114"/>
      <c r="U142" s="128"/>
      <c r="V142" s="97">
        <f t="shared" si="18"/>
        <v>0</v>
      </c>
      <c r="W142" s="129"/>
      <c r="X142" s="130"/>
      <c r="Y142" s="130"/>
      <c r="Z142" s="130"/>
      <c r="AA142" s="116"/>
      <c r="AB142" s="101">
        <v>0</v>
      </c>
      <c r="AC142" s="102">
        <f t="shared" si="19"/>
        <v>0</v>
      </c>
      <c r="AD142" s="103">
        <v>0</v>
      </c>
      <c r="AE142" s="103">
        <v>0</v>
      </c>
      <c r="AF142" s="103">
        <v>0</v>
      </c>
      <c r="AG142" s="104">
        <v>0</v>
      </c>
      <c r="AH142" s="105">
        <f t="shared" si="17"/>
        <v>0</v>
      </c>
    </row>
    <row r="143" spans="1:34" hidden="1" x14ac:dyDescent="0.25">
      <c r="A143" s="106" t="s">
        <v>65</v>
      </c>
      <c r="B143" s="106" t="s">
        <v>65</v>
      </c>
      <c r="C143" s="106" t="s">
        <v>5</v>
      </c>
      <c r="D143" s="106" t="s">
        <v>238</v>
      </c>
      <c r="E143" s="106" t="s">
        <v>247</v>
      </c>
      <c r="F143" s="114">
        <v>200000069105</v>
      </c>
      <c r="G143" s="106" t="s">
        <v>93</v>
      </c>
      <c r="H143" s="106"/>
      <c r="I143" s="106"/>
      <c r="J143" s="106"/>
      <c r="K143" s="91">
        <v>42004</v>
      </c>
      <c r="L143" s="92">
        <v>13764.32</v>
      </c>
      <c r="M143" s="93">
        <v>1</v>
      </c>
      <c r="N143" s="94">
        <f>(L143/M143)*0.8*12</f>
        <v>132137.47200000001</v>
      </c>
      <c r="O143" s="106" t="s">
        <v>240</v>
      </c>
      <c r="P143" s="106"/>
      <c r="Q143" s="115">
        <v>42825</v>
      </c>
      <c r="R143" s="115"/>
      <c r="S143" s="114"/>
      <c r="T143" s="114"/>
      <c r="U143" s="128"/>
      <c r="V143" s="97">
        <f t="shared" si="18"/>
        <v>11011.456</v>
      </c>
      <c r="W143" s="129"/>
      <c r="X143" s="130"/>
      <c r="Y143" s="130"/>
      <c r="Z143" s="130"/>
      <c r="AA143" s="116"/>
      <c r="AB143" s="101">
        <v>0</v>
      </c>
      <c r="AC143" s="102">
        <f t="shared" si="19"/>
        <v>0</v>
      </c>
      <c r="AD143" s="103">
        <v>0</v>
      </c>
      <c r="AE143" s="103">
        <v>0</v>
      </c>
      <c r="AF143" s="103">
        <v>0</v>
      </c>
      <c r="AG143" s="104">
        <v>0</v>
      </c>
      <c r="AH143" s="105">
        <f t="shared" si="17"/>
        <v>0</v>
      </c>
    </row>
    <row r="144" spans="1:34" hidden="1" x14ac:dyDescent="0.25">
      <c r="A144" s="162" t="s">
        <v>65</v>
      </c>
      <c r="B144" s="162" t="s">
        <v>65</v>
      </c>
      <c r="C144" s="162" t="s">
        <v>5</v>
      </c>
      <c r="D144" s="106" t="s">
        <v>238</v>
      </c>
      <c r="E144" s="106" t="s">
        <v>248</v>
      </c>
      <c r="F144" s="114">
        <v>200000062004</v>
      </c>
      <c r="G144" s="106" t="s">
        <v>93</v>
      </c>
      <c r="H144" s="106"/>
      <c r="I144" s="106"/>
      <c r="J144" s="106"/>
      <c r="K144" s="91">
        <v>42004</v>
      </c>
      <c r="L144" s="92"/>
      <c r="M144" s="93"/>
      <c r="N144" s="94"/>
      <c r="O144" s="106" t="s">
        <v>240</v>
      </c>
      <c r="P144" s="106"/>
      <c r="Q144" s="115">
        <v>42825</v>
      </c>
      <c r="R144" s="115"/>
      <c r="S144" s="114"/>
      <c r="T144" s="114"/>
      <c r="U144" s="128"/>
      <c r="V144" s="97">
        <f t="shared" si="18"/>
        <v>0</v>
      </c>
      <c r="W144" s="129"/>
      <c r="X144" s="130"/>
      <c r="Y144" s="130"/>
      <c r="Z144" s="130"/>
      <c r="AA144" s="116"/>
      <c r="AB144" s="101">
        <v>0</v>
      </c>
      <c r="AC144" s="102">
        <f t="shared" si="19"/>
        <v>0</v>
      </c>
      <c r="AD144" s="103">
        <v>0</v>
      </c>
      <c r="AE144" s="103">
        <v>0</v>
      </c>
      <c r="AF144" s="103">
        <v>0</v>
      </c>
      <c r="AG144" s="104">
        <v>0</v>
      </c>
      <c r="AH144" s="105">
        <f t="shared" si="17"/>
        <v>0</v>
      </c>
    </row>
    <row r="145" spans="1:34" hidden="1" x14ac:dyDescent="0.25">
      <c r="A145" s="88" t="s">
        <v>65</v>
      </c>
      <c r="B145" s="88" t="s">
        <v>65</v>
      </c>
      <c r="C145" s="88" t="s">
        <v>5</v>
      </c>
      <c r="D145" s="106" t="s">
        <v>238</v>
      </c>
      <c r="E145" s="163" t="s">
        <v>249</v>
      </c>
      <c r="F145" s="108">
        <v>200000152031</v>
      </c>
      <c r="G145" s="106" t="s">
        <v>93</v>
      </c>
      <c r="H145" s="162"/>
      <c r="I145" s="162"/>
      <c r="J145" s="162"/>
      <c r="K145" s="164">
        <v>42004</v>
      </c>
      <c r="L145" s="165">
        <v>11028.42</v>
      </c>
      <c r="M145" s="166">
        <v>1</v>
      </c>
      <c r="N145" s="167">
        <f>(L145/M145)*0.8*12</f>
        <v>105872.83200000001</v>
      </c>
      <c r="O145" s="106" t="s">
        <v>240</v>
      </c>
      <c r="P145" s="106"/>
      <c r="Q145" s="115">
        <v>42825</v>
      </c>
      <c r="R145" s="115"/>
      <c r="S145" s="114"/>
      <c r="T145" s="114"/>
      <c r="U145" s="128"/>
      <c r="V145" s="97">
        <f t="shared" si="18"/>
        <v>8822.7360000000008</v>
      </c>
      <c r="W145" s="129"/>
      <c r="X145" s="130"/>
      <c r="Y145" s="130"/>
      <c r="Z145" s="130"/>
      <c r="AA145" s="116"/>
      <c r="AB145" s="101">
        <v>0</v>
      </c>
      <c r="AC145" s="102">
        <f t="shared" si="19"/>
        <v>0</v>
      </c>
      <c r="AD145" s="103">
        <v>0</v>
      </c>
      <c r="AE145" s="103">
        <v>0</v>
      </c>
      <c r="AF145" s="103">
        <v>0</v>
      </c>
      <c r="AG145" s="104">
        <v>0</v>
      </c>
      <c r="AH145" s="105">
        <f t="shared" si="17"/>
        <v>0</v>
      </c>
    </row>
    <row r="146" spans="1:34" hidden="1" x14ac:dyDescent="0.25">
      <c r="A146" s="88" t="s">
        <v>65</v>
      </c>
      <c r="B146" s="88" t="s">
        <v>65</v>
      </c>
      <c r="C146" s="88" t="s">
        <v>5</v>
      </c>
      <c r="D146" s="106" t="s">
        <v>238</v>
      </c>
      <c r="E146" s="163" t="s">
        <v>250</v>
      </c>
      <c r="F146" s="108">
        <v>200000151049</v>
      </c>
      <c r="G146" s="106" t="s">
        <v>93</v>
      </c>
      <c r="H146" s="162"/>
      <c r="I146" s="162"/>
      <c r="J146" s="162"/>
      <c r="K146" s="164">
        <v>42004</v>
      </c>
      <c r="L146" s="165"/>
      <c r="M146" s="166"/>
      <c r="N146" s="94"/>
      <c r="O146" s="106" t="s">
        <v>240</v>
      </c>
      <c r="P146" s="106"/>
      <c r="Q146" s="115">
        <v>42825</v>
      </c>
      <c r="R146" s="115"/>
      <c r="S146" s="114"/>
      <c r="T146" s="114"/>
      <c r="U146" s="128"/>
      <c r="V146" s="97">
        <f t="shared" si="18"/>
        <v>0</v>
      </c>
      <c r="W146" s="129"/>
      <c r="X146" s="130"/>
      <c r="Y146" s="130"/>
      <c r="Z146" s="130"/>
      <c r="AA146" s="116"/>
      <c r="AB146" s="101">
        <v>0</v>
      </c>
      <c r="AC146" s="102">
        <f t="shared" si="19"/>
        <v>0</v>
      </c>
      <c r="AD146" s="103">
        <v>0</v>
      </c>
      <c r="AE146" s="103">
        <v>0</v>
      </c>
      <c r="AF146" s="103">
        <v>0</v>
      </c>
      <c r="AG146" s="104">
        <v>0</v>
      </c>
      <c r="AH146" s="105">
        <f t="shared" si="17"/>
        <v>0</v>
      </c>
    </row>
    <row r="147" spans="1:34" hidden="1" x14ac:dyDescent="0.25">
      <c r="A147" s="106" t="s">
        <v>65</v>
      </c>
      <c r="B147" s="106" t="s">
        <v>65</v>
      </c>
      <c r="C147" s="106" t="s">
        <v>5</v>
      </c>
      <c r="D147" s="106" t="s">
        <v>238</v>
      </c>
      <c r="E147" s="162" t="s">
        <v>251</v>
      </c>
      <c r="F147" s="114">
        <v>200000043917</v>
      </c>
      <c r="G147" s="106" t="s">
        <v>93</v>
      </c>
      <c r="H147" s="162"/>
      <c r="I147" s="162"/>
      <c r="J147" s="162"/>
      <c r="K147" s="164">
        <v>42004</v>
      </c>
      <c r="L147" s="165">
        <v>13764.32</v>
      </c>
      <c r="M147" s="166">
        <v>1</v>
      </c>
      <c r="N147" s="167">
        <f>(L147/M147)*0.8*12</f>
        <v>132137.47200000001</v>
      </c>
      <c r="O147" s="106" t="s">
        <v>240</v>
      </c>
      <c r="P147" s="106"/>
      <c r="Q147" s="115">
        <v>42825</v>
      </c>
      <c r="R147" s="115"/>
      <c r="S147" s="114"/>
      <c r="T147" s="114"/>
      <c r="U147" s="128"/>
      <c r="V147" s="97">
        <f t="shared" si="18"/>
        <v>11011.456</v>
      </c>
      <c r="W147" s="129"/>
      <c r="X147" s="130"/>
      <c r="Y147" s="130"/>
      <c r="Z147" s="130"/>
      <c r="AA147" s="116"/>
      <c r="AB147" s="101">
        <v>0</v>
      </c>
      <c r="AC147" s="102">
        <f t="shared" si="19"/>
        <v>0</v>
      </c>
      <c r="AD147" s="103">
        <v>0</v>
      </c>
      <c r="AE147" s="103">
        <v>0</v>
      </c>
      <c r="AF147" s="103">
        <v>0</v>
      </c>
      <c r="AG147" s="104">
        <v>0</v>
      </c>
      <c r="AH147" s="105">
        <f t="shared" si="17"/>
        <v>0</v>
      </c>
    </row>
    <row r="148" spans="1:34" hidden="1" x14ac:dyDescent="0.25">
      <c r="A148" s="106" t="s">
        <v>65</v>
      </c>
      <c r="B148" s="106" t="s">
        <v>65</v>
      </c>
      <c r="C148" s="106" t="s">
        <v>5</v>
      </c>
      <c r="D148" s="106" t="s">
        <v>238</v>
      </c>
      <c r="E148" s="162" t="s">
        <v>252</v>
      </c>
      <c r="F148" s="114">
        <v>200000043905</v>
      </c>
      <c r="G148" s="106" t="s">
        <v>93</v>
      </c>
      <c r="H148" s="162"/>
      <c r="I148" s="162"/>
      <c r="J148" s="162"/>
      <c r="K148" s="164">
        <v>42004</v>
      </c>
      <c r="L148" s="165"/>
      <c r="M148" s="166"/>
      <c r="N148" s="94"/>
      <c r="O148" s="106" t="s">
        <v>240</v>
      </c>
      <c r="P148" s="106"/>
      <c r="Q148" s="115">
        <v>42825</v>
      </c>
      <c r="R148" s="115"/>
      <c r="S148" s="114"/>
      <c r="T148" s="114"/>
      <c r="U148" s="128"/>
      <c r="V148" s="97">
        <f t="shared" si="18"/>
        <v>0</v>
      </c>
      <c r="W148" s="129"/>
      <c r="X148" s="130"/>
      <c r="Y148" s="130"/>
      <c r="Z148" s="130"/>
      <c r="AA148" s="116"/>
      <c r="AB148" s="101">
        <v>0</v>
      </c>
      <c r="AC148" s="102">
        <f t="shared" si="19"/>
        <v>0</v>
      </c>
      <c r="AD148" s="103">
        <v>0</v>
      </c>
      <c r="AE148" s="103">
        <v>0</v>
      </c>
      <c r="AF148" s="103">
        <v>0</v>
      </c>
      <c r="AG148" s="104">
        <v>0</v>
      </c>
      <c r="AH148" s="105">
        <f t="shared" si="17"/>
        <v>0</v>
      </c>
    </row>
    <row r="149" spans="1:34" hidden="1" x14ac:dyDescent="0.25">
      <c r="A149" s="88" t="s">
        <v>65</v>
      </c>
      <c r="B149" s="88" t="s">
        <v>65</v>
      </c>
      <c r="C149" s="88" t="s">
        <v>5</v>
      </c>
      <c r="D149" s="106" t="s">
        <v>238</v>
      </c>
      <c r="E149" s="163" t="s">
        <v>253</v>
      </c>
      <c r="F149" s="108">
        <v>200000153724</v>
      </c>
      <c r="G149" s="106" t="s">
        <v>93</v>
      </c>
      <c r="H149" s="162"/>
      <c r="I149" s="162"/>
      <c r="J149" s="162"/>
      <c r="K149" s="164">
        <v>42004</v>
      </c>
      <c r="L149" s="165">
        <v>7518.88</v>
      </c>
      <c r="M149" s="166">
        <v>1</v>
      </c>
      <c r="N149" s="167">
        <f>(L149/M149)*0.8*12</f>
        <v>72181.248000000007</v>
      </c>
      <c r="O149" s="106" t="s">
        <v>240</v>
      </c>
      <c r="P149" s="106"/>
      <c r="Q149" s="115">
        <v>42825</v>
      </c>
      <c r="R149" s="115"/>
      <c r="S149" s="114"/>
      <c r="T149" s="114"/>
      <c r="U149" s="128"/>
      <c r="V149" s="97">
        <f t="shared" si="18"/>
        <v>6015.1040000000003</v>
      </c>
      <c r="W149" s="129"/>
      <c r="X149" s="130"/>
      <c r="Y149" s="130"/>
      <c r="Z149" s="130"/>
      <c r="AA149" s="116"/>
      <c r="AB149" s="101">
        <v>0</v>
      </c>
      <c r="AC149" s="102">
        <f t="shared" si="19"/>
        <v>0</v>
      </c>
      <c r="AD149" s="103">
        <v>0</v>
      </c>
      <c r="AE149" s="103">
        <v>0</v>
      </c>
      <c r="AF149" s="103">
        <v>0</v>
      </c>
      <c r="AG149" s="104">
        <v>0</v>
      </c>
      <c r="AH149" s="105">
        <f t="shared" si="17"/>
        <v>0</v>
      </c>
    </row>
    <row r="150" spans="1:34" hidden="1" x14ac:dyDescent="0.25">
      <c r="A150" s="88" t="s">
        <v>65</v>
      </c>
      <c r="B150" s="88" t="s">
        <v>65</v>
      </c>
      <c r="C150" s="88" t="s">
        <v>5</v>
      </c>
      <c r="D150" s="106" t="s">
        <v>238</v>
      </c>
      <c r="E150" s="163" t="s">
        <v>254</v>
      </c>
      <c r="F150" s="108">
        <v>200000155356</v>
      </c>
      <c r="G150" s="106" t="s">
        <v>93</v>
      </c>
      <c r="H150" s="162"/>
      <c r="I150" s="162"/>
      <c r="J150" s="162"/>
      <c r="K150" s="164">
        <v>42004</v>
      </c>
      <c r="L150" s="165"/>
      <c r="M150" s="166"/>
      <c r="N150" s="94"/>
      <c r="O150" s="106" t="s">
        <v>240</v>
      </c>
      <c r="P150" s="106"/>
      <c r="Q150" s="115">
        <v>42825</v>
      </c>
      <c r="R150" s="115"/>
      <c r="S150" s="114"/>
      <c r="T150" s="114"/>
      <c r="U150" s="128"/>
      <c r="V150" s="97">
        <f t="shared" si="18"/>
        <v>0</v>
      </c>
      <c r="W150" s="129"/>
      <c r="X150" s="130"/>
      <c r="Y150" s="130"/>
      <c r="Z150" s="130"/>
      <c r="AA150" s="116"/>
      <c r="AB150" s="101">
        <v>0</v>
      </c>
      <c r="AC150" s="102">
        <f t="shared" si="19"/>
        <v>0</v>
      </c>
      <c r="AD150" s="103">
        <v>0</v>
      </c>
      <c r="AE150" s="103">
        <v>0</v>
      </c>
      <c r="AF150" s="103">
        <v>0</v>
      </c>
      <c r="AG150" s="104">
        <v>0</v>
      </c>
      <c r="AH150" s="105">
        <f t="shared" si="17"/>
        <v>0</v>
      </c>
    </row>
    <row r="151" spans="1:34" hidden="1" x14ac:dyDescent="0.25">
      <c r="A151" s="88" t="s">
        <v>65</v>
      </c>
      <c r="B151" s="88" t="s">
        <v>65</v>
      </c>
      <c r="C151" s="88" t="s">
        <v>5</v>
      </c>
      <c r="D151" s="106" t="s">
        <v>238</v>
      </c>
      <c r="E151" s="163" t="s">
        <v>255</v>
      </c>
      <c r="F151" s="108">
        <v>200000154376</v>
      </c>
      <c r="G151" s="106" t="s">
        <v>93</v>
      </c>
      <c r="H151" s="162"/>
      <c r="I151" s="162"/>
      <c r="J151" s="162"/>
      <c r="K151" s="164">
        <v>42004</v>
      </c>
      <c r="L151" s="165">
        <v>7518.88</v>
      </c>
      <c r="M151" s="166">
        <v>1</v>
      </c>
      <c r="N151" s="167">
        <f>(L151/M151)*0.8*12</f>
        <v>72181.248000000007</v>
      </c>
      <c r="O151" s="106" t="s">
        <v>240</v>
      </c>
      <c r="P151" s="106"/>
      <c r="Q151" s="115">
        <v>42825</v>
      </c>
      <c r="R151" s="115"/>
      <c r="S151" s="114"/>
      <c r="T151" s="114"/>
      <c r="U151" s="128"/>
      <c r="V151" s="97">
        <f t="shared" si="18"/>
        <v>6015.1040000000003</v>
      </c>
      <c r="W151" s="129"/>
      <c r="X151" s="130"/>
      <c r="Y151" s="130"/>
      <c r="Z151" s="130"/>
      <c r="AA151" s="116"/>
      <c r="AB151" s="101">
        <v>0</v>
      </c>
      <c r="AC151" s="102">
        <f t="shared" si="19"/>
        <v>0</v>
      </c>
      <c r="AD151" s="103">
        <v>0</v>
      </c>
      <c r="AE151" s="103">
        <v>0</v>
      </c>
      <c r="AF151" s="103">
        <v>0</v>
      </c>
      <c r="AG151" s="104">
        <v>0</v>
      </c>
      <c r="AH151" s="105">
        <f t="shared" si="17"/>
        <v>0</v>
      </c>
    </row>
    <row r="152" spans="1:34" hidden="1" x14ac:dyDescent="0.25">
      <c r="A152" s="88" t="s">
        <v>65</v>
      </c>
      <c r="B152" s="88" t="s">
        <v>65</v>
      </c>
      <c r="C152" s="88" t="s">
        <v>5</v>
      </c>
      <c r="D152" s="106" t="s">
        <v>238</v>
      </c>
      <c r="E152" s="88" t="s">
        <v>256</v>
      </c>
      <c r="F152" s="168">
        <v>200000154388</v>
      </c>
      <c r="G152" s="106" t="s">
        <v>93</v>
      </c>
      <c r="H152" s="162"/>
      <c r="I152" s="162"/>
      <c r="J152" s="162"/>
      <c r="K152" s="164">
        <v>42004</v>
      </c>
      <c r="L152" s="165"/>
      <c r="M152" s="166"/>
      <c r="N152" s="94"/>
      <c r="O152" s="106" t="s">
        <v>240</v>
      </c>
      <c r="P152" s="106"/>
      <c r="Q152" s="115">
        <v>42825</v>
      </c>
      <c r="R152" s="115"/>
      <c r="S152" s="114"/>
      <c r="T152" s="114"/>
      <c r="U152" s="128"/>
      <c r="V152" s="97">
        <f t="shared" si="18"/>
        <v>0</v>
      </c>
      <c r="W152" s="129"/>
      <c r="X152" s="130"/>
      <c r="Y152" s="130"/>
      <c r="Z152" s="130"/>
      <c r="AA152" s="116"/>
      <c r="AB152" s="101">
        <v>0</v>
      </c>
      <c r="AC152" s="102">
        <f t="shared" si="19"/>
        <v>0</v>
      </c>
      <c r="AD152" s="103">
        <v>0</v>
      </c>
      <c r="AE152" s="103">
        <v>0</v>
      </c>
      <c r="AF152" s="103">
        <v>0</v>
      </c>
      <c r="AG152" s="104">
        <v>0</v>
      </c>
      <c r="AH152" s="105">
        <f t="shared" si="17"/>
        <v>0</v>
      </c>
    </row>
    <row r="153" spans="1:34" hidden="1" x14ac:dyDescent="0.25">
      <c r="A153" s="106" t="s">
        <v>65</v>
      </c>
      <c r="B153" s="106" t="s">
        <v>65</v>
      </c>
      <c r="C153" s="106" t="s">
        <v>5</v>
      </c>
      <c r="D153" s="106" t="s">
        <v>238</v>
      </c>
      <c r="E153" s="106" t="s">
        <v>257</v>
      </c>
      <c r="F153" s="114">
        <v>200000007420</v>
      </c>
      <c r="G153" s="106" t="s">
        <v>69</v>
      </c>
      <c r="H153" s="162"/>
      <c r="I153" s="162"/>
      <c r="J153" s="162"/>
      <c r="K153" s="164">
        <v>42035</v>
      </c>
      <c r="L153" s="165">
        <v>5490.48</v>
      </c>
      <c r="M153" s="166">
        <v>1</v>
      </c>
      <c r="N153" s="167">
        <f>(L153/M153)*0.8*11</f>
        <v>48316.224000000002</v>
      </c>
      <c r="O153" s="106" t="s">
        <v>240</v>
      </c>
      <c r="P153" s="106"/>
      <c r="Q153" s="95">
        <v>42825</v>
      </c>
      <c r="R153" s="95"/>
      <c r="S153" s="90"/>
      <c r="T153" s="90"/>
      <c r="U153" s="157"/>
      <c r="V153" s="97">
        <f t="shared" si="18"/>
        <v>4026.3520000000003</v>
      </c>
      <c r="W153" s="129"/>
      <c r="X153" s="130"/>
      <c r="Y153" s="130"/>
      <c r="Z153" s="130"/>
      <c r="AA153" s="116"/>
      <c r="AB153" s="101">
        <v>0</v>
      </c>
      <c r="AC153" s="102">
        <f t="shared" si="19"/>
        <v>0</v>
      </c>
      <c r="AD153" s="103">
        <v>0</v>
      </c>
      <c r="AE153" s="103">
        <v>0</v>
      </c>
      <c r="AF153" s="103">
        <v>0</v>
      </c>
      <c r="AG153" s="104">
        <v>0</v>
      </c>
      <c r="AH153" s="105">
        <f t="shared" si="17"/>
        <v>0</v>
      </c>
    </row>
    <row r="154" spans="1:34" hidden="1" x14ac:dyDescent="0.25">
      <c r="A154" s="106" t="s">
        <v>65</v>
      </c>
      <c r="B154" s="106" t="s">
        <v>65</v>
      </c>
      <c r="C154" s="106" t="s">
        <v>5</v>
      </c>
      <c r="D154" s="106" t="s">
        <v>238</v>
      </c>
      <c r="E154" s="106" t="s">
        <v>258</v>
      </c>
      <c r="F154" s="114">
        <v>200000007547</v>
      </c>
      <c r="G154" s="106" t="s">
        <v>69</v>
      </c>
      <c r="H154" s="162"/>
      <c r="I154" s="162"/>
      <c r="J154" s="162"/>
      <c r="K154" s="164">
        <v>42035</v>
      </c>
      <c r="L154" s="165"/>
      <c r="M154" s="166"/>
      <c r="N154" s="94"/>
      <c r="O154" s="106" t="s">
        <v>240</v>
      </c>
      <c r="P154" s="106"/>
      <c r="Q154" s="95">
        <v>42825</v>
      </c>
      <c r="R154" s="95"/>
      <c r="S154" s="90"/>
      <c r="T154" s="90"/>
      <c r="U154" s="157"/>
      <c r="V154" s="97">
        <f t="shared" si="18"/>
        <v>0</v>
      </c>
      <c r="W154" s="129"/>
      <c r="X154" s="130"/>
      <c r="Y154" s="130"/>
      <c r="Z154" s="130"/>
      <c r="AA154" s="116"/>
      <c r="AB154" s="101">
        <v>0</v>
      </c>
      <c r="AC154" s="102">
        <f t="shared" si="19"/>
        <v>0</v>
      </c>
      <c r="AD154" s="103">
        <v>0</v>
      </c>
      <c r="AE154" s="103">
        <v>0</v>
      </c>
      <c r="AF154" s="103">
        <v>0</v>
      </c>
      <c r="AG154" s="104">
        <v>0</v>
      </c>
      <c r="AH154" s="105">
        <f t="shared" si="17"/>
        <v>0</v>
      </c>
    </row>
    <row r="155" spans="1:34" hidden="1" x14ac:dyDescent="0.25">
      <c r="A155" s="106" t="s">
        <v>65</v>
      </c>
      <c r="B155" s="106" t="s">
        <v>65</v>
      </c>
      <c r="C155" s="106" t="s">
        <v>5</v>
      </c>
      <c r="D155" s="106" t="s">
        <v>238</v>
      </c>
      <c r="E155" s="106" t="s">
        <v>259</v>
      </c>
      <c r="F155" s="114">
        <v>200000005197</v>
      </c>
      <c r="G155" s="106" t="s">
        <v>69</v>
      </c>
      <c r="H155" s="106"/>
      <c r="I155" s="106"/>
      <c r="J155" s="106"/>
      <c r="K155" s="91">
        <v>42035</v>
      </c>
      <c r="L155" s="92">
        <v>5490.48</v>
      </c>
      <c r="M155" s="93">
        <v>1</v>
      </c>
      <c r="N155" s="94">
        <f>(L155/M155)*0.8*11</f>
        <v>48316.224000000002</v>
      </c>
      <c r="O155" s="106" t="s">
        <v>240</v>
      </c>
      <c r="P155" s="106"/>
      <c r="Q155" s="95">
        <v>42825</v>
      </c>
      <c r="R155" s="95"/>
      <c r="S155" s="90"/>
      <c r="T155" s="90"/>
      <c r="U155" s="157"/>
      <c r="V155" s="97">
        <f t="shared" si="18"/>
        <v>4026.3520000000003</v>
      </c>
      <c r="W155" s="129"/>
      <c r="X155" s="130"/>
      <c r="Y155" s="130"/>
      <c r="Z155" s="130"/>
      <c r="AA155" s="116"/>
      <c r="AB155" s="101">
        <v>0</v>
      </c>
      <c r="AC155" s="102">
        <f t="shared" si="19"/>
        <v>0</v>
      </c>
      <c r="AD155" s="103">
        <v>0</v>
      </c>
      <c r="AE155" s="103">
        <v>0</v>
      </c>
      <c r="AF155" s="103">
        <v>0</v>
      </c>
      <c r="AG155" s="104">
        <v>0</v>
      </c>
      <c r="AH155" s="105">
        <f t="shared" si="17"/>
        <v>0</v>
      </c>
    </row>
    <row r="156" spans="1:34" hidden="1" x14ac:dyDescent="0.25">
      <c r="A156" s="106" t="s">
        <v>65</v>
      </c>
      <c r="B156" s="106" t="s">
        <v>65</v>
      </c>
      <c r="C156" s="106" t="s">
        <v>5</v>
      </c>
      <c r="D156" s="106" t="s">
        <v>238</v>
      </c>
      <c r="E156" s="106" t="s">
        <v>260</v>
      </c>
      <c r="F156" s="114">
        <v>200000002638</v>
      </c>
      <c r="G156" s="106" t="s">
        <v>69</v>
      </c>
      <c r="H156" s="106"/>
      <c r="I156" s="106"/>
      <c r="J156" s="106"/>
      <c r="K156" s="91">
        <v>42035</v>
      </c>
      <c r="L156" s="92"/>
      <c r="M156" s="93"/>
      <c r="N156" s="94"/>
      <c r="O156" s="106" t="s">
        <v>240</v>
      </c>
      <c r="P156" s="106"/>
      <c r="Q156" s="95">
        <v>42825</v>
      </c>
      <c r="R156" s="95"/>
      <c r="S156" s="90"/>
      <c r="T156" s="90"/>
      <c r="U156" s="157"/>
      <c r="V156" s="97">
        <f t="shared" si="18"/>
        <v>0</v>
      </c>
      <c r="W156" s="129"/>
      <c r="X156" s="130"/>
      <c r="Y156" s="130"/>
      <c r="Z156" s="130"/>
      <c r="AA156" s="116"/>
      <c r="AB156" s="101">
        <v>0</v>
      </c>
      <c r="AC156" s="102">
        <f t="shared" si="19"/>
        <v>0</v>
      </c>
      <c r="AD156" s="103">
        <v>0</v>
      </c>
      <c r="AE156" s="103">
        <v>0</v>
      </c>
      <c r="AF156" s="103">
        <v>0</v>
      </c>
      <c r="AG156" s="104">
        <v>0</v>
      </c>
      <c r="AH156" s="105">
        <f t="shared" ref="AH156:AH187" si="20">SUM(AC156:AG156)</f>
        <v>0</v>
      </c>
    </row>
    <row r="157" spans="1:34" hidden="1" x14ac:dyDescent="0.25">
      <c r="A157" s="106" t="s">
        <v>65</v>
      </c>
      <c r="B157" s="106" t="s">
        <v>65</v>
      </c>
      <c r="C157" s="106" t="s">
        <v>5</v>
      </c>
      <c r="D157" s="106" t="s">
        <v>238</v>
      </c>
      <c r="E157" s="162" t="s">
        <v>261</v>
      </c>
      <c r="F157" s="114">
        <v>200000005056</v>
      </c>
      <c r="G157" s="106" t="s">
        <v>69</v>
      </c>
      <c r="H157" s="162"/>
      <c r="I157" s="162"/>
      <c r="J157" s="162"/>
      <c r="K157" s="164">
        <v>42035</v>
      </c>
      <c r="L157" s="165">
        <v>5490.48</v>
      </c>
      <c r="M157" s="166">
        <v>1</v>
      </c>
      <c r="N157" s="167">
        <f>(L157/M157)*0.8*11</f>
        <v>48316.224000000002</v>
      </c>
      <c r="O157" s="106" t="s">
        <v>240</v>
      </c>
      <c r="P157" s="106"/>
      <c r="Q157" s="95">
        <v>42825</v>
      </c>
      <c r="R157" s="95"/>
      <c r="S157" s="90"/>
      <c r="T157" s="90"/>
      <c r="U157" s="157"/>
      <c r="V157" s="97">
        <f t="shared" si="18"/>
        <v>4026.3520000000003</v>
      </c>
      <c r="W157" s="129"/>
      <c r="X157" s="130"/>
      <c r="Y157" s="130"/>
      <c r="Z157" s="130"/>
      <c r="AA157" s="116"/>
      <c r="AB157" s="101">
        <v>0</v>
      </c>
      <c r="AC157" s="102">
        <f t="shared" si="19"/>
        <v>0</v>
      </c>
      <c r="AD157" s="103">
        <v>0</v>
      </c>
      <c r="AE157" s="103">
        <v>0</v>
      </c>
      <c r="AF157" s="103">
        <v>0</v>
      </c>
      <c r="AG157" s="104">
        <v>0</v>
      </c>
      <c r="AH157" s="105">
        <f t="shared" si="20"/>
        <v>0</v>
      </c>
    </row>
    <row r="158" spans="1:34" hidden="1" x14ac:dyDescent="0.25">
      <c r="A158" s="106" t="s">
        <v>65</v>
      </c>
      <c r="B158" s="106" t="s">
        <v>65</v>
      </c>
      <c r="C158" s="106" t="s">
        <v>5</v>
      </c>
      <c r="D158" s="106" t="s">
        <v>238</v>
      </c>
      <c r="E158" s="162" t="s">
        <v>262</v>
      </c>
      <c r="F158" s="114">
        <v>200000005185</v>
      </c>
      <c r="G158" s="106" t="s">
        <v>69</v>
      </c>
      <c r="H158" s="162"/>
      <c r="I158" s="162"/>
      <c r="J158" s="162"/>
      <c r="K158" s="164">
        <v>42035</v>
      </c>
      <c r="L158" s="165"/>
      <c r="M158" s="166"/>
      <c r="N158" s="94"/>
      <c r="O158" s="106" t="s">
        <v>240</v>
      </c>
      <c r="P158" s="106"/>
      <c r="Q158" s="95">
        <v>42825</v>
      </c>
      <c r="R158" s="95"/>
      <c r="S158" s="90"/>
      <c r="T158" s="90"/>
      <c r="U158" s="157"/>
      <c r="V158" s="97">
        <f t="shared" si="18"/>
        <v>0</v>
      </c>
      <c r="W158" s="129"/>
      <c r="X158" s="130"/>
      <c r="Y158" s="130"/>
      <c r="Z158" s="130"/>
      <c r="AA158" s="116"/>
      <c r="AB158" s="101">
        <v>0</v>
      </c>
      <c r="AC158" s="102">
        <f t="shared" si="19"/>
        <v>0</v>
      </c>
      <c r="AD158" s="103">
        <v>0</v>
      </c>
      <c r="AE158" s="103">
        <v>0</v>
      </c>
      <c r="AF158" s="103">
        <v>0</v>
      </c>
      <c r="AG158" s="104">
        <v>0</v>
      </c>
      <c r="AH158" s="105">
        <f t="shared" si="20"/>
        <v>0</v>
      </c>
    </row>
    <row r="159" spans="1:34" hidden="1" x14ac:dyDescent="0.25">
      <c r="A159" s="106" t="s">
        <v>65</v>
      </c>
      <c r="B159" s="106" t="s">
        <v>65</v>
      </c>
      <c r="C159" s="106" t="s">
        <v>5</v>
      </c>
      <c r="D159" s="106" t="s">
        <v>238</v>
      </c>
      <c r="E159" s="162" t="s">
        <v>263</v>
      </c>
      <c r="F159" s="114">
        <v>200000005020</v>
      </c>
      <c r="G159" s="106" t="s">
        <v>69</v>
      </c>
      <c r="H159" s="162"/>
      <c r="I159" s="162"/>
      <c r="J159" s="162"/>
      <c r="K159" s="164">
        <v>42035</v>
      </c>
      <c r="L159" s="165">
        <v>5490.48</v>
      </c>
      <c r="M159" s="166">
        <v>1</v>
      </c>
      <c r="N159" s="167">
        <f>(L159/M159)*0.8*11</f>
        <v>48316.224000000002</v>
      </c>
      <c r="O159" s="106" t="s">
        <v>240</v>
      </c>
      <c r="P159" s="106"/>
      <c r="Q159" s="95">
        <v>42825</v>
      </c>
      <c r="R159" s="95"/>
      <c r="S159" s="90"/>
      <c r="T159" s="90"/>
      <c r="U159" s="157"/>
      <c r="V159" s="97">
        <f t="shared" si="18"/>
        <v>4026.3520000000003</v>
      </c>
      <c r="W159" s="129"/>
      <c r="X159" s="130"/>
      <c r="Y159" s="130"/>
      <c r="Z159" s="130"/>
      <c r="AA159" s="116"/>
      <c r="AB159" s="101">
        <v>0</v>
      </c>
      <c r="AC159" s="102">
        <f t="shared" si="19"/>
        <v>0</v>
      </c>
      <c r="AD159" s="103">
        <v>0</v>
      </c>
      <c r="AE159" s="103">
        <v>0</v>
      </c>
      <c r="AF159" s="103">
        <v>0</v>
      </c>
      <c r="AG159" s="104">
        <v>0</v>
      </c>
      <c r="AH159" s="105">
        <f t="shared" si="20"/>
        <v>0</v>
      </c>
    </row>
    <row r="160" spans="1:34" hidden="1" x14ac:dyDescent="0.25">
      <c r="A160" s="106" t="s">
        <v>65</v>
      </c>
      <c r="B160" s="106" t="s">
        <v>65</v>
      </c>
      <c r="C160" s="106" t="s">
        <v>5</v>
      </c>
      <c r="D160" s="106" t="s">
        <v>238</v>
      </c>
      <c r="E160" s="162" t="s">
        <v>264</v>
      </c>
      <c r="F160" s="114">
        <v>200000004997</v>
      </c>
      <c r="G160" s="106" t="s">
        <v>69</v>
      </c>
      <c r="H160" s="162"/>
      <c r="I160" s="162"/>
      <c r="J160" s="162"/>
      <c r="K160" s="164">
        <v>42035</v>
      </c>
      <c r="L160" s="165"/>
      <c r="M160" s="166"/>
      <c r="N160" s="94"/>
      <c r="O160" s="106" t="s">
        <v>240</v>
      </c>
      <c r="P160" s="106"/>
      <c r="Q160" s="95">
        <v>42825</v>
      </c>
      <c r="R160" s="95"/>
      <c r="S160" s="90"/>
      <c r="T160" s="90"/>
      <c r="U160" s="157"/>
      <c r="V160" s="97">
        <f t="shared" si="18"/>
        <v>0</v>
      </c>
      <c r="W160" s="129"/>
      <c r="X160" s="130"/>
      <c r="Y160" s="130"/>
      <c r="Z160" s="130"/>
      <c r="AA160" s="116"/>
      <c r="AB160" s="101">
        <v>0</v>
      </c>
      <c r="AC160" s="102">
        <f t="shared" si="19"/>
        <v>0</v>
      </c>
      <c r="AD160" s="103">
        <v>0</v>
      </c>
      <c r="AE160" s="103">
        <v>0</v>
      </c>
      <c r="AF160" s="103">
        <v>0</v>
      </c>
      <c r="AG160" s="104">
        <v>0</v>
      </c>
      <c r="AH160" s="105">
        <f t="shared" si="20"/>
        <v>0</v>
      </c>
    </row>
    <row r="161" spans="1:34" hidden="1" x14ac:dyDescent="0.25">
      <c r="A161" s="106" t="s">
        <v>65</v>
      </c>
      <c r="B161" s="106" t="s">
        <v>65</v>
      </c>
      <c r="C161" s="106" t="s">
        <v>5</v>
      </c>
      <c r="D161" s="106" t="s">
        <v>238</v>
      </c>
      <c r="E161" s="162" t="s">
        <v>265</v>
      </c>
      <c r="F161" s="114">
        <v>200000002975</v>
      </c>
      <c r="G161" s="106" t="s">
        <v>93</v>
      </c>
      <c r="H161" s="162"/>
      <c r="I161" s="162"/>
      <c r="J161" s="162"/>
      <c r="K161" s="164">
        <v>42035</v>
      </c>
      <c r="L161" s="165">
        <v>13764.32</v>
      </c>
      <c r="M161" s="166">
        <v>1</v>
      </c>
      <c r="N161" s="167">
        <f>(L161/M161)*0.8*11</f>
        <v>121126.016</v>
      </c>
      <c r="O161" s="106" t="s">
        <v>240</v>
      </c>
      <c r="P161" s="106"/>
      <c r="Q161" s="115">
        <v>42825</v>
      </c>
      <c r="R161" s="115"/>
      <c r="S161" s="114"/>
      <c r="T161" s="114"/>
      <c r="U161" s="128"/>
      <c r="V161" s="97">
        <f t="shared" si="18"/>
        <v>10093.834666666668</v>
      </c>
      <c r="W161" s="129"/>
      <c r="X161" s="130"/>
      <c r="Y161" s="130"/>
      <c r="Z161" s="130"/>
      <c r="AA161" s="116"/>
      <c r="AB161" s="101">
        <v>0</v>
      </c>
      <c r="AC161" s="102">
        <f t="shared" si="19"/>
        <v>0</v>
      </c>
      <c r="AD161" s="103">
        <v>0</v>
      </c>
      <c r="AE161" s="103">
        <v>0</v>
      </c>
      <c r="AF161" s="103">
        <v>0</v>
      </c>
      <c r="AG161" s="104">
        <v>0</v>
      </c>
      <c r="AH161" s="105">
        <f t="shared" si="20"/>
        <v>0</v>
      </c>
    </row>
    <row r="162" spans="1:34" hidden="1" x14ac:dyDescent="0.25">
      <c r="A162" s="106" t="s">
        <v>65</v>
      </c>
      <c r="B162" s="106" t="s">
        <v>65</v>
      </c>
      <c r="C162" s="106" t="s">
        <v>5</v>
      </c>
      <c r="D162" s="106" t="s">
        <v>238</v>
      </c>
      <c r="E162" s="162" t="s">
        <v>266</v>
      </c>
      <c r="F162" s="114">
        <v>200000002963</v>
      </c>
      <c r="G162" s="106" t="s">
        <v>93</v>
      </c>
      <c r="H162" s="162"/>
      <c r="I162" s="162"/>
      <c r="J162" s="162"/>
      <c r="K162" s="164">
        <v>42035</v>
      </c>
      <c r="L162" s="165"/>
      <c r="M162" s="166"/>
      <c r="N162" s="94"/>
      <c r="O162" s="106" t="s">
        <v>240</v>
      </c>
      <c r="P162" s="106"/>
      <c r="Q162" s="115">
        <v>42825</v>
      </c>
      <c r="R162" s="115"/>
      <c r="S162" s="114"/>
      <c r="T162" s="114"/>
      <c r="U162" s="128"/>
      <c r="V162" s="97">
        <f t="shared" si="18"/>
        <v>0</v>
      </c>
      <c r="W162" s="129"/>
      <c r="X162" s="130"/>
      <c r="Y162" s="130"/>
      <c r="Z162" s="130"/>
      <c r="AA162" s="116"/>
      <c r="AB162" s="101">
        <v>0</v>
      </c>
      <c r="AC162" s="102">
        <f t="shared" si="19"/>
        <v>0</v>
      </c>
      <c r="AD162" s="103">
        <v>0</v>
      </c>
      <c r="AE162" s="103">
        <v>0</v>
      </c>
      <c r="AF162" s="103">
        <v>0</v>
      </c>
      <c r="AG162" s="104">
        <v>0</v>
      </c>
      <c r="AH162" s="105">
        <f t="shared" si="20"/>
        <v>0</v>
      </c>
    </row>
    <row r="163" spans="1:34" hidden="1" x14ac:dyDescent="0.25">
      <c r="A163" s="106" t="s">
        <v>65</v>
      </c>
      <c r="B163" s="106" t="s">
        <v>65</v>
      </c>
      <c r="C163" s="106" t="s">
        <v>5</v>
      </c>
      <c r="D163" s="106" t="s">
        <v>238</v>
      </c>
      <c r="E163" s="162" t="s">
        <v>267</v>
      </c>
      <c r="F163" s="114">
        <v>200000002913</v>
      </c>
      <c r="G163" s="106" t="s">
        <v>93</v>
      </c>
      <c r="H163" s="162"/>
      <c r="I163" s="162"/>
      <c r="J163" s="162"/>
      <c r="K163" s="164">
        <v>42035</v>
      </c>
      <c r="L163" s="165">
        <v>13764.32</v>
      </c>
      <c r="M163" s="166">
        <v>1</v>
      </c>
      <c r="N163" s="167">
        <f>(L163/M163)*0.8*11</f>
        <v>121126.016</v>
      </c>
      <c r="O163" s="106" t="s">
        <v>240</v>
      </c>
      <c r="P163" s="106"/>
      <c r="Q163" s="115">
        <v>42825</v>
      </c>
      <c r="R163" s="115"/>
      <c r="S163" s="114"/>
      <c r="T163" s="114"/>
      <c r="U163" s="128"/>
      <c r="V163" s="97">
        <f t="shared" si="18"/>
        <v>10093.834666666668</v>
      </c>
      <c r="W163" s="129"/>
      <c r="X163" s="130"/>
      <c r="Y163" s="130"/>
      <c r="Z163" s="130"/>
      <c r="AA163" s="116"/>
      <c r="AB163" s="101">
        <v>0</v>
      </c>
      <c r="AC163" s="102">
        <f t="shared" si="19"/>
        <v>0</v>
      </c>
      <c r="AD163" s="103">
        <v>0</v>
      </c>
      <c r="AE163" s="103">
        <v>0</v>
      </c>
      <c r="AF163" s="103">
        <v>0</v>
      </c>
      <c r="AG163" s="104">
        <v>0</v>
      </c>
      <c r="AH163" s="105">
        <f t="shared" si="20"/>
        <v>0</v>
      </c>
    </row>
    <row r="164" spans="1:34" hidden="1" x14ac:dyDescent="0.25">
      <c r="A164" s="106" t="s">
        <v>65</v>
      </c>
      <c r="B164" s="106" t="s">
        <v>65</v>
      </c>
      <c r="C164" s="106" t="s">
        <v>5</v>
      </c>
      <c r="D164" s="106" t="s">
        <v>238</v>
      </c>
      <c r="E164" s="162" t="s">
        <v>268</v>
      </c>
      <c r="F164" s="114">
        <v>200000001543</v>
      </c>
      <c r="G164" s="106" t="s">
        <v>93</v>
      </c>
      <c r="H164" s="162"/>
      <c r="I164" s="162"/>
      <c r="J164" s="162"/>
      <c r="K164" s="164">
        <v>42035</v>
      </c>
      <c r="L164" s="165"/>
      <c r="M164" s="166"/>
      <c r="N164" s="94"/>
      <c r="O164" s="106" t="s">
        <v>240</v>
      </c>
      <c r="P164" s="106"/>
      <c r="Q164" s="115">
        <v>42825</v>
      </c>
      <c r="R164" s="115"/>
      <c r="S164" s="114"/>
      <c r="T164" s="114"/>
      <c r="U164" s="128"/>
      <c r="V164" s="97">
        <f t="shared" si="18"/>
        <v>0</v>
      </c>
      <c r="W164" s="129"/>
      <c r="X164" s="130"/>
      <c r="Y164" s="130"/>
      <c r="Z164" s="130"/>
      <c r="AA164" s="116"/>
      <c r="AB164" s="101">
        <v>0</v>
      </c>
      <c r="AC164" s="102">
        <f t="shared" si="19"/>
        <v>0</v>
      </c>
      <c r="AD164" s="103">
        <v>0</v>
      </c>
      <c r="AE164" s="103">
        <v>0</v>
      </c>
      <c r="AF164" s="103">
        <v>0</v>
      </c>
      <c r="AG164" s="104">
        <v>0</v>
      </c>
      <c r="AH164" s="105">
        <f t="shared" si="20"/>
        <v>0</v>
      </c>
    </row>
    <row r="165" spans="1:34" hidden="1" x14ac:dyDescent="0.25">
      <c r="A165" s="125" t="s">
        <v>65</v>
      </c>
      <c r="B165" s="125" t="s">
        <v>65</v>
      </c>
      <c r="C165" s="125" t="s">
        <v>5</v>
      </c>
      <c r="D165" s="126" t="s">
        <v>238</v>
      </c>
      <c r="E165" s="169" t="s">
        <v>269</v>
      </c>
      <c r="F165" s="122">
        <v>850000065742</v>
      </c>
      <c r="G165" s="126" t="s">
        <v>179</v>
      </c>
      <c r="H165" s="169"/>
      <c r="I165" s="169"/>
      <c r="J165" s="169"/>
      <c r="K165" s="164">
        <v>42216</v>
      </c>
      <c r="L165" s="165">
        <v>4720.66</v>
      </c>
      <c r="M165" s="166">
        <v>1</v>
      </c>
      <c r="N165" s="167">
        <f>(L165/M165)*0.8*5</f>
        <v>18882.64</v>
      </c>
      <c r="O165" s="125" t="s">
        <v>240</v>
      </c>
      <c r="P165" s="106"/>
      <c r="Q165" s="115">
        <v>43465</v>
      </c>
      <c r="R165" s="115"/>
      <c r="S165" s="114"/>
      <c r="T165" s="114"/>
      <c r="U165" s="128"/>
      <c r="V165" s="97">
        <f t="shared" si="18"/>
        <v>1573.5533333333333</v>
      </c>
      <c r="W165" s="129"/>
      <c r="X165" s="130"/>
      <c r="Y165" s="130"/>
      <c r="Z165" s="130"/>
      <c r="AA165" s="116"/>
      <c r="AB165" s="101">
        <v>0</v>
      </c>
      <c r="AC165" s="102">
        <f t="shared" si="19"/>
        <v>0</v>
      </c>
      <c r="AD165" s="103">
        <v>0</v>
      </c>
      <c r="AE165" s="103">
        <v>0</v>
      </c>
      <c r="AF165" s="103">
        <v>0</v>
      </c>
      <c r="AG165" s="104">
        <v>0</v>
      </c>
      <c r="AH165" s="105">
        <f t="shared" si="20"/>
        <v>0</v>
      </c>
    </row>
    <row r="166" spans="1:34" hidden="1" x14ac:dyDescent="0.25">
      <c r="A166" s="125" t="s">
        <v>65</v>
      </c>
      <c r="B166" s="125" t="s">
        <v>65</v>
      </c>
      <c r="C166" s="125" t="s">
        <v>5</v>
      </c>
      <c r="D166" s="126" t="s">
        <v>238</v>
      </c>
      <c r="E166" s="169" t="s">
        <v>270</v>
      </c>
      <c r="F166" s="122">
        <v>700001088706</v>
      </c>
      <c r="G166" s="126" t="s">
        <v>179</v>
      </c>
      <c r="H166" s="169"/>
      <c r="I166" s="169"/>
      <c r="J166" s="169"/>
      <c r="K166" s="164">
        <v>42216</v>
      </c>
      <c r="L166" s="165"/>
      <c r="M166" s="166"/>
      <c r="N166" s="94"/>
      <c r="O166" s="125" t="s">
        <v>240</v>
      </c>
      <c r="P166" s="106"/>
      <c r="Q166" s="115">
        <v>43465</v>
      </c>
      <c r="R166" s="115"/>
      <c r="S166" s="114"/>
      <c r="T166" s="114"/>
      <c r="U166" s="128"/>
      <c r="V166" s="97">
        <f t="shared" si="18"/>
        <v>0</v>
      </c>
      <c r="W166" s="129"/>
      <c r="X166" s="130"/>
      <c r="Y166" s="130"/>
      <c r="Z166" s="130"/>
      <c r="AA166" s="116"/>
      <c r="AB166" s="101">
        <v>0</v>
      </c>
      <c r="AC166" s="102">
        <f t="shared" si="19"/>
        <v>0</v>
      </c>
      <c r="AD166" s="103">
        <v>0</v>
      </c>
      <c r="AE166" s="103">
        <v>0</v>
      </c>
      <c r="AF166" s="103">
        <v>0</v>
      </c>
      <c r="AG166" s="104">
        <v>0</v>
      </c>
      <c r="AH166" s="105">
        <f t="shared" si="20"/>
        <v>0</v>
      </c>
    </row>
    <row r="167" spans="1:34" hidden="1" x14ac:dyDescent="0.25">
      <c r="A167" s="125" t="s">
        <v>65</v>
      </c>
      <c r="B167" s="125" t="s">
        <v>65</v>
      </c>
      <c r="C167" s="125" t="s">
        <v>5</v>
      </c>
      <c r="D167" s="126" t="s">
        <v>238</v>
      </c>
      <c r="E167" s="169" t="s">
        <v>271</v>
      </c>
      <c r="F167" s="122">
        <v>940000068484</v>
      </c>
      <c r="G167" s="126" t="s">
        <v>179</v>
      </c>
      <c r="H167" s="169"/>
      <c r="I167" s="169"/>
      <c r="J167" s="169"/>
      <c r="K167" s="164">
        <v>42216</v>
      </c>
      <c r="L167" s="165">
        <v>4720.66</v>
      </c>
      <c r="M167" s="166">
        <v>1</v>
      </c>
      <c r="N167" s="167">
        <f>(L167/M167)*0.8*5</f>
        <v>18882.64</v>
      </c>
      <c r="O167" s="125" t="s">
        <v>240</v>
      </c>
      <c r="P167" s="106"/>
      <c r="Q167" s="115">
        <v>43465</v>
      </c>
      <c r="R167" s="115"/>
      <c r="S167" s="114"/>
      <c r="T167" s="114"/>
      <c r="U167" s="128"/>
      <c r="V167" s="97">
        <f t="shared" si="18"/>
        <v>1573.5533333333333</v>
      </c>
      <c r="W167" s="129"/>
      <c r="X167" s="130"/>
      <c r="Y167" s="130"/>
      <c r="Z167" s="130"/>
      <c r="AA167" s="116"/>
      <c r="AB167" s="101">
        <v>0</v>
      </c>
      <c r="AC167" s="102">
        <f t="shared" si="19"/>
        <v>0</v>
      </c>
      <c r="AD167" s="103">
        <v>0</v>
      </c>
      <c r="AE167" s="103">
        <v>0</v>
      </c>
      <c r="AF167" s="103">
        <v>0</v>
      </c>
      <c r="AG167" s="104">
        <v>0</v>
      </c>
      <c r="AH167" s="105">
        <f t="shared" si="20"/>
        <v>0</v>
      </c>
    </row>
    <row r="168" spans="1:34" hidden="1" x14ac:dyDescent="0.25">
      <c r="A168" s="125" t="s">
        <v>65</v>
      </c>
      <c r="B168" s="125" t="s">
        <v>65</v>
      </c>
      <c r="C168" s="125" t="s">
        <v>5</v>
      </c>
      <c r="D168" s="126" t="s">
        <v>238</v>
      </c>
      <c r="E168" s="126" t="s">
        <v>272</v>
      </c>
      <c r="F168" s="122">
        <v>200000567107</v>
      </c>
      <c r="G168" s="126" t="s">
        <v>179</v>
      </c>
      <c r="H168" s="126"/>
      <c r="I168" s="126"/>
      <c r="J168" s="126"/>
      <c r="K168" s="91">
        <v>42216</v>
      </c>
      <c r="L168" s="92"/>
      <c r="M168" s="93"/>
      <c r="N168" s="94"/>
      <c r="O168" s="125" t="s">
        <v>240</v>
      </c>
      <c r="P168" s="106"/>
      <c r="Q168" s="115">
        <v>43465</v>
      </c>
      <c r="R168" s="115"/>
      <c r="S168" s="114"/>
      <c r="T168" s="114"/>
      <c r="U168" s="128"/>
      <c r="V168" s="97">
        <f t="shared" si="18"/>
        <v>0</v>
      </c>
      <c r="W168" s="129"/>
      <c r="X168" s="130"/>
      <c r="Y168" s="130"/>
      <c r="Z168" s="130"/>
      <c r="AA168" s="116"/>
      <c r="AB168" s="101">
        <v>0</v>
      </c>
      <c r="AC168" s="102">
        <f t="shared" si="19"/>
        <v>0</v>
      </c>
      <c r="AD168" s="103">
        <v>0</v>
      </c>
      <c r="AE168" s="103">
        <v>0</v>
      </c>
      <c r="AF168" s="103">
        <v>0</v>
      </c>
      <c r="AG168" s="104">
        <v>0</v>
      </c>
      <c r="AH168" s="105">
        <f t="shared" si="20"/>
        <v>0</v>
      </c>
    </row>
    <row r="169" spans="1:34" hidden="1" x14ac:dyDescent="0.25">
      <c r="A169" s="125" t="s">
        <v>65</v>
      </c>
      <c r="B169" s="125" t="s">
        <v>65</v>
      </c>
      <c r="C169" s="125" t="s">
        <v>5</v>
      </c>
      <c r="D169" s="126" t="s">
        <v>238</v>
      </c>
      <c r="E169" s="169" t="s">
        <v>273</v>
      </c>
      <c r="F169" s="122">
        <v>200000377916</v>
      </c>
      <c r="G169" s="125" t="s">
        <v>179</v>
      </c>
      <c r="H169" s="170"/>
      <c r="I169" s="170"/>
      <c r="J169" s="170"/>
      <c r="K169" s="164">
        <v>42338</v>
      </c>
      <c r="L169" s="165">
        <v>5398.78</v>
      </c>
      <c r="M169" s="166">
        <v>1</v>
      </c>
      <c r="N169" s="167">
        <f>(L169/M169)*0.8*1</f>
        <v>4319.0240000000003</v>
      </c>
      <c r="O169" s="125" t="s">
        <v>240</v>
      </c>
      <c r="P169" s="106"/>
      <c r="Q169" s="115">
        <v>43465</v>
      </c>
      <c r="R169" s="115"/>
      <c r="S169" s="114"/>
      <c r="T169" s="114"/>
      <c r="U169" s="128"/>
      <c r="V169" s="97">
        <f t="shared" si="18"/>
        <v>359.9186666666667</v>
      </c>
      <c r="W169" s="129"/>
      <c r="X169" s="130"/>
      <c r="Y169" s="130"/>
      <c r="Z169" s="130"/>
      <c r="AA169" s="116"/>
      <c r="AB169" s="101">
        <v>0</v>
      </c>
      <c r="AC169" s="102">
        <f t="shared" si="19"/>
        <v>0</v>
      </c>
      <c r="AD169" s="103">
        <v>0</v>
      </c>
      <c r="AE169" s="103">
        <v>0</v>
      </c>
      <c r="AF169" s="103">
        <v>0</v>
      </c>
      <c r="AG169" s="104">
        <v>0</v>
      </c>
      <c r="AH169" s="105">
        <f t="shared" si="20"/>
        <v>0</v>
      </c>
    </row>
    <row r="170" spans="1:34" hidden="1" x14ac:dyDescent="0.25">
      <c r="A170" s="125" t="s">
        <v>65</v>
      </c>
      <c r="B170" s="125" t="s">
        <v>65</v>
      </c>
      <c r="C170" s="125" t="s">
        <v>5</v>
      </c>
      <c r="D170" s="126" t="s">
        <v>238</v>
      </c>
      <c r="E170" s="126" t="s">
        <v>274</v>
      </c>
      <c r="F170" s="122">
        <v>200000431736</v>
      </c>
      <c r="G170" s="125" t="s">
        <v>179</v>
      </c>
      <c r="H170" s="125"/>
      <c r="I170" s="125"/>
      <c r="J170" s="125"/>
      <c r="K170" s="91">
        <v>42338</v>
      </c>
      <c r="L170" s="92"/>
      <c r="M170" s="93"/>
      <c r="N170" s="94"/>
      <c r="O170" s="125" t="s">
        <v>240</v>
      </c>
      <c r="P170" s="106"/>
      <c r="Q170" s="115">
        <v>43465</v>
      </c>
      <c r="R170" s="115"/>
      <c r="S170" s="114"/>
      <c r="T170" s="114"/>
      <c r="U170" s="128"/>
      <c r="V170" s="97">
        <f t="shared" si="18"/>
        <v>0</v>
      </c>
      <c r="W170" s="129"/>
      <c r="X170" s="130"/>
      <c r="Y170" s="130"/>
      <c r="Z170" s="130"/>
      <c r="AA170" s="116"/>
      <c r="AB170" s="101">
        <v>0</v>
      </c>
      <c r="AC170" s="102">
        <f t="shared" si="19"/>
        <v>0</v>
      </c>
      <c r="AD170" s="103">
        <v>0</v>
      </c>
      <c r="AE170" s="103">
        <v>0</v>
      </c>
      <c r="AF170" s="103">
        <v>0</v>
      </c>
      <c r="AG170" s="104">
        <v>0</v>
      </c>
      <c r="AH170" s="105">
        <f t="shared" si="20"/>
        <v>0</v>
      </c>
    </row>
    <row r="171" spans="1:34" hidden="1" x14ac:dyDescent="0.25">
      <c r="A171" s="125" t="s">
        <v>65</v>
      </c>
      <c r="B171" s="125" t="s">
        <v>65</v>
      </c>
      <c r="C171" s="125" t="s">
        <v>5</v>
      </c>
      <c r="D171" s="126" t="s">
        <v>238</v>
      </c>
      <c r="E171" s="126" t="s">
        <v>275</v>
      </c>
      <c r="F171" s="122">
        <v>200000435471</v>
      </c>
      <c r="G171" s="125" t="s">
        <v>179</v>
      </c>
      <c r="H171" s="125"/>
      <c r="I171" s="125"/>
      <c r="J171" s="125"/>
      <c r="K171" s="91">
        <v>42338</v>
      </c>
      <c r="L171" s="92">
        <v>5876.54</v>
      </c>
      <c r="M171" s="93">
        <v>1</v>
      </c>
      <c r="N171" s="94">
        <f>(L171/M171)*0.8*1</f>
        <v>4701.232</v>
      </c>
      <c r="O171" s="125" t="s">
        <v>240</v>
      </c>
      <c r="P171" s="106"/>
      <c r="Q171" s="115">
        <v>43465</v>
      </c>
      <c r="R171" s="115"/>
      <c r="S171" s="114"/>
      <c r="T171" s="114"/>
      <c r="U171" s="128"/>
      <c r="V171" s="97">
        <f t="shared" si="18"/>
        <v>391.76933333333335</v>
      </c>
      <c r="W171" s="129"/>
      <c r="X171" s="130"/>
      <c r="Y171" s="130"/>
      <c r="Z171" s="130"/>
      <c r="AA171" s="116"/>
      <c r="AB171" s="101">
        <v>0</v>
      </c>
      <c r="AC171" s="102">
        <f t="shared" si="19"/>
        <v>0</v>
      </c>
      <c r="AD171" s="103">
        <v>0</v>
      </c>
      <c r="AE171" s="103">
        <v>0</v>
      </c>
      <c r="AF171" s="103">
        <v>0</v>
      </c>
      <c r="AG171" s="104">
        <v>0</v>
      </c>
      <c r="AH171" s="105">
        <f t="shared" si="20"/>
        <v>0</v>
      </c>
    </row>
    <row r="172" spans="1:34" hidden="1" x14ac:dyDescent="0.25">
      <c r="A172" s="125" t="s">
        <v>65</v>
      </c>
      <c r="B172" s="125" t="s">
        <v>65</v>
      </c>
      <c r="C172" s="125" t="s">
        <v>5</v>
      </c>
      <c r="D172" s="126" t="s">
        <v>238</v>
      </c>
      <c r="E172" s="126" t="s">
        <v>276</v>
      </c>
      <c r="F172" s="122">
        <v>200000435483</v>
      </c>
      <c r="G172" s="125" t="s">
        <v>179</v>
      </c>
      <c r="H172" s="125"/>
      <c r="I172" s="125"/>
      <c r="J172" s="125"/>
      <c r="K172" s="91">
        <v>42338</v>
      </c>
      <c r="L172" s="92"/>
      <c r="M172" s="93"/>
      <c r="N172" s="94"/>
      <c r="O172" s="125" t="s">
        <v>240</v>
      </c>
      <c r="P172" s="106"/>
      <c r="Q172" s="115">
        <v>43465</v>
      </c>
      <c r="R172" s="115"/>
      <c r="S172" s="114"/>
      <c r="T172" s="114"/>
      <c r="U172" s="128"/>
      <c r="V172" s="97">
        <f t="shared" si="18"/>
        <v>0</v>
      </c>
      <c r="W172" s="129"/>
      <c r="X172" s="130"/>
      <c r="Y172" s="130"/>
      <c r="Z172" s="130"/>
      <c r="AA172" s="116"/>
      <c r="AB172" s="101">
        <v>0</v>
      </c>
      <c r="AC172" s="102">
        <f t="shared" si="19"/>
        <v>0</v>
      </c>
      <c r="AD172" s="103">
        <v>0</v>
      </c>
      <c r="AE172" s="103">
        <v>0</v>
      </c>
      <c r="AF172" s="103">
        <v>0</v>
      </c>
      <c r="AG172" s="104">
        <v>0</v>
      </c>
      <c r="AH172" s="105">
        <f t="shared" si="20"/>
        <v>0</v>
      </c>
    </row>
    <row r="173" spans="1:34" hidden="1" x14ac:dyDescent="0.25">
      <c r="A173" s="125" t="s">
        <v>65</v>
      </c>
      <c r="B173" s="125" t="s">
        <v>65</v>
      </c>
      <c r="C173" s="125" t="s">
        <v>5</v>
      </c>
      <c r="D173" s="126" t="s">
        <v>238</v>
      </c>
      <c r="E173" s="126" t="s">
        <v>277</v>
      </c>
      <c r="F173" s="122">
        <v>200000436736</v>
      </c>
      <c r="G173" s="125" t="s">
        <v>124</v>
      </c>
      <c r="H173" s="125"/>
      <c r="I173" s="125"/>
      <c r="J173" s="125"/>
      <c r="K173" s="91">
        <v>42338</v>
      </c>
      <c r="L173" s="92">
        <v>15488.02</v>
      </c>
      <c r="M173" s="93">
        <v>1</v>
      </c>
      <c r="N173" s="94">
        <f>(L173/M173)*0.8*1</f>
        <v>12390.416000000001</v>
      </c>
      <c r="O173" s="125" t="s">
        <v>240</v>
      </c>
      <c r="P173" s="106"/>
      <c r="Q173" s="115">
        <v>43465</v>
      </c>
      <c r="R173" s="115"/>
      <c r="S173" s="114"/>
      <c r="T173" s="114"/>
      <c r="U173" s="128"/>
      <c r="V173" s="97">
        <f t="shared" si="18"/>
        <v>1032.5346666666667</v>
      </c>
      <c r="W173" s="129"/>
      <c r="X173" s="130"/>
      <c r="Y173" s="130"/>
      <c r="Z173" s="130"/>
      <c r="AA173" s="116"/>
      <c r="AB173" s="101">
        <v>0</v>
      </c>
      <c r="AC173" s="102">
        <f t="shared" si="19"/>
        <v>0</v>
      </c>
      <c r="AD173" s="103">
        <v>0</v>
      </c>
      <c r="AE173" s="103">
        <v>0</v>
      </c>
      <c r="AF173" s="103">
        <v>0</v>
      </c>
      <c r="AG173" s="104">
        <v>0</v>
      </c>
      <c r="AH173" s="105">
        <f t="shared" si="20"/>
        <v>0</v>
      </c>
    </row>
    <row r="174" spans="1:34" hidden="1" x14ac:dyDescent="0.25">
      <c r="A174" s="125" t="s">
        <v>65</v>
      </c>
      <c r="B174" s="125" t="s">
        <v>65</v>
      </c>
      <c r="C174" s="125" t="s">
        <v>5</v>
      </c>
      <c r="D174" s="126" t="s">
        <v>238</v>
      </c>
      <c r="E174" s="126" t="s">
        <v>278</v>
      </c>
      <c r="F174" s="122">
        <v>200000439544</v>
      </c>
      <c r="G174" s="125" t="s">
        <v>124</v>
      </c>
      <c r="H174" s="125"/>
      <c r="I174" s="125"/>
      <c r="J174" s="125"/>
      <c r="K174" s="91">
        <v>42338</v>
      </c>
      <c r="L174" s="92"/>
      <c r="M174" s="93"/>
      <c r="N174" s="94"/>
      <c r="O174" s="125" t="s">
        <v>240</v>
      </c>
      <c r="P174" s="106"/>
      <c r="Q174" s="115">
        <v>43465</v>
      </c>
      <c r="R174" s="115"/>
      <c r="S174" s="114"/>
      <c r="T174" s="114"/>
      <c r="U174" s="128"/>
      <c r="V174" s="97">
        <f t="shared" si="18"/>
        <v>0</v>
      </c>
      <c r="W174" s="129"/>
      <c r="X174" s="130"/>
      <c r="Y174" s="130"/>
      <c r="Z174" s="130"/>
      <c r="AA174" s="116"/>
      <c r="AB174" s="101">
        <v>0</v>
      </c>
      <c r="AC174" s="102">
        <f t="shared" si="19"/>
        <v>0</v>
      </c>
      <c r="AD174" s="103">
        <v>0</v>
      </c>
      <c r="AE174" s="103">
        <v>0</v>
      </c>
      <c r="AF174" s="103">
        <v>0</v>
      </c>
      <c r="AG174" s="104">
        <v>0</v>
      </c>
      <c r="AH174" s="105">
        <f t="shared" si="20"/>
        <v>0</v>
      </c>
    </row>
    <row r="175" spans="1:34" hidden="1" x14ac:dyDescent="0.25">
      <c r="A175" s="125" t="s">
        <v>65</v>
      </c>
      <c r="B175" s="125" t="s">
        <v>65</v>
      </c>
      <c r="C175" s="125" t="s">
        <v>5</v>
      </c>
      <c r="D175" s="126" t="s">
        <v>238</v>
      </c>
      <c r="E175" s="126" t="s">
        <v>279</v>
      </c>
      <c r="F175" s="122">
        <v>200000430976</v>
      </c>
      <c r="G175" s="125" t="s">
        <v>124</v>
      </c>
      <c r="H175" s="125"/>
      <c r="I175" s="125"/>
      <c r="J175" s="125"/>
      <c r="K175" s="91">
        <v>42338</v>
      </c>
      <c r="L175" s="92">
        <v>15488.02</v>
      </c>
      <c r="M175" s="93">
        <v>1</v>
      </c>
      <c r="N175" s="94">
        <f>(L175/M175)*0.8*1</f>
        <v>12390.416000000001</v>
      </c>
      <c r="O175" s="125" t="s">
        <v>240</v>
      </c>
      <c r="P175" s="106"/>
      <c r="Q175" s="115">
        <v>43465</v>
      </c>
      <c r="R175" s="115"/>
      <c r="S175" s="114"/>
      <c r="T175" s="114"/>
      <c r="U175" s="128"/>
      <c r="V175" s="97">
        <f t="shared" si="18"/>
        <v>1032.5346666666667</v>
      </c>
      <c r="W175" s="129"/>
      <c r="X175" s="130"/>
      <c r="Y175" s="130"/>
      <c r="Z175" s="130"/>
      <c r="AA175" s="116"/>
      <c r="AB175" s="101">
        <v>0</v>
      </c>
      <c r="AC175" s="102">
        <f t="shared" si="19"/>
        <v>0</v>
      </c>
      <c r="AD175" s="103">
        <v>0</v>
      </c>
      <c r="AE175" s="103">
        <v>0</v>
      </c>
      <c r="AF175" s="103">
        <v>0</v>
      </c>
      <c r="AG175" s="104">
        <v>0</v>
      </c>
      <c r="AH175" s="105">
        <f t="shared" si="20"/>
        <v>0</v>
      </c>
    </row>
    <row r="176" spans="1:34" hidden="1" x14ac:dyDescent="0.25">
      <c r="A176" s="125" t="s">
        <v>65</v>
      </c>
      <c r="B176" s="125" t="s">
        <v>65</v>
      </c>
      <c r="C176" s="125" t="s">
        <v>5</v>
      </c>
      <c r="D176" s="126" t="s">
        <v>238</v>
      </c>
      <c r="E176" s="126" t="s">
        <v>280</v>
      </c>
      <c r="F176" s="122">
        <v>200000430964</v>
      </c>
      <c r="G176" s="125" t="s">
        <v>124</v>
      </c>
      <c r="H176" s="125"/>
      <c r="I176" s="125"/>
      <c r="J176" s="125"/>
      <c r="K176" s="91">
        <v>42338</v>
      </c>
      <c r="L176" s="92"/>
      <c r="M176" s="93"/>
      <c r="N176" s="94"/>
      <c r="O176" s="125" t="s">
        <v>240</v>
      </c>
      <c r="P176" s="106"/>
      <c r="Q176" s="115">
        <v>43465</v>
      </c>
      <c r="R176" s="115"/>
      <c r="S176" s="114"/>
      <c r="T176" s="114"/>
      <c r="U176" s="128"/>
      <c r="V176" s="97">
        <f t="shared" si="18"/>
        <v>0</v>
      </c>
      <c r="W176" s="129"/>
      <c r="X176" s="130"/>
      <c r="Y176" s="130"/>
      <c r="Z176" s="130"/>
      <c r="AA176" s="116"/>
      <c r="AB176" s="101">
        <v>0</v>
      </c>
      <c r="AC176" s="102">
        <f t="shared" si="19"/>
        <v>0</v>
      </c>
      <c r="AD176" s="103">
        <v>0</v>
      </c>
      <c r="AE176" s="103">
        <v>0</v>
      </c>
      <c r="AF176" s="103">
        <v>0</v>
      </c>
      <c r="AG176" s="104">
        <v>0</v>
      </c>
      <c r="AH176" s="105">
        <f t="shared" si="20"/>
        <v>0</v>
      </c>
    </row>
    <row r="177" spans="1:34" hidden="1" x14ac:dyDescent="0.25">
      <c r="A177" s="88" t="s">
        <v>65</v>
      </c>
      <c r="B177" s="88" t="s">
        <v>65</v>
      </c>
      <c r="C177" s="88" t="s">
        <v>5</v>
      </c>
      <c r="D177" s="106" t="s">
        <v>281</v>
      </c>
      <c r="E177" s="106" t="s">
        <v>282</v>
      </c>
      <c r="F177" s="114">
        <v>200000187323</v>
      </c>
      <c r="G177" s="88" t="s">
        <v>69</v>
      </c>
      <c r="H177" s="88"/>
      <c r="I177" s="88"/>
      <c r="J177" s="88"/>
      <c r="K177" s="91">
        <v>42004</v>
      </c>
      <c r="L177" s="92">
        <v>5490.48</v>
      </c>
      <c r="M177" s="93">
        <v>1</v>
      </c>
      <c r="N177" s="94">
        <f>(L177/M177)*0.8*12</f>
        <v>52708.608</v>
      </c>
      <c r="O177" s="106" t="s">
        <v>128</v>
      </c>
      <c r="P177" s="106"/>
      <c r="Q177" s="95">
        <v>42825</v>
      </c>
      <c r="R177" s="95"/>
      <c r="S177" s="90"/>
      <c r="T177" s="90"/>
      <c r="U177" s="157"/>
      <c r="V177" s="97">
        <f t="shared" si="18"/>
        <v>4392.384</v>
      </c>
      <c r="W177" s="129"/>
      <c r="X177" s="130"/>
      <c r="Y177" s="130"/>
      <c r="Z177" s="130"/>
      <c r="AA177" s="116"/>
      <c r="AB177" s="101">
        <v>0</v>
      </c>
      <c r="AC177" s="102">
        <f t="shared" si="19"/>
        <v>0</v>
      </c>
      <c r="AD177" s="103">
        <v>0</v>
      </c>
      <c r="AE177" s="103">
        <v>0</v>
      </c>
      <c r="AF177" s="103">
        <v>0</v>
      </c>
      <c r="AG177" s="104">
        <v>0</v>
      </c>
      <c r="AH177" s="105">
        <f t="shared" si="20"/>
        <v>0</v>
      </c>
    </row>
    <row r="178" spans="1:34" hidden="1" x14ac:dyDescent="0.25">
      <c r="A178" s="88" t="s">
        <v>65</v>
      </c>
      <c r="B178" s="88" t="s">
        <v>65</v>
      </c>
      <c r="C178" s="88" t="s">
        <v>5</v>
      </c>
      <c r="D178" s="106" t="s">
        <v>281</v>
      </c>
      <c r="E178" s="106" t="s">
        <v>283</v>
      </c>
      <c r="F178" s="114">
        <v>200000187311</v>
      </c>
      <c r="G178" s="88" t="s">
        <v>69</v>
      </c>
      <c r="H178" s="88"/>
      <c r="I178" s="88"/>
      <c r="J178" s="88"/>
      <c r="K178" s="91">
        <v>42004</v>
      </c>
      <c r="L178" s="92"/>
      <c r="M178" s="93"/>
      <c r="N178" s="94"/>
      <c r="O178" s="106" t="s">
        <v>128</v>
      </c>
      <c r="P178" s="106"/>
      <c r="Q178" s="95">
        <v>42825</v>
      </c>
      <c r="R178" s="95"/>
      <c r="S178" s="90"/>
      <c r="T178" s="90"/>
      <c r="U178" s="157"/>
      <c r="V178" s="97">
        <f t="shared" si="18"/>
        <v>0</v>
      </c>
      <c r="W178" s="129"/>
      <c r="X178" s="130"/>
      <c r="Y178" s="130"/>
      <c r="Z178" s="130"/>
      <c r="AA178" s="116"/>
      <c r="AB178" s="101">
        <v>0</v>
      </c>
      <c r="AC178" s="102">
        <f t="shared" si="19"/>
        <v>0</v>
      </c>
      <c r="AD178" s="103">
        <v>0</v>
      </c>
      <c r="AE178" s="103">
        <v>0</v>
      </c>
      <c r="AF178" s="103">
        <v>0</v>
      </c>
      <c r="AG178" s="104">
        <v>0</v>
      </c>
      <c r="AH178" s="105">
        <f t="shared" si="20"/>
        <v>0</v>
      </c>
    </row>
    <row r="179" spans="1:34" hidden="1" x14ac:dyDescent="0.25">
      <c r="A179" s="106" t="s">
        <v>65</v>
      </c>
      <c r="B179" s="106" t="s">
        <v>65</v>
      </c>
      <c r="C179" s="106" t="s">
        <v>7</v>
      </c>
      <c r="D179" s="106" t="s">
        <v>284</v>
      </c>
      <c r="E179" s="106" t="s">
        <v>285</v>
      </c>
      <c r="F179" s="72">
        <v>700000173152</v>
      </c>
      <c r="G179" s="106" t="s">
        <v>69</v>
      </c>
      <c r="H179" s="106"/>
      <c r="I179" s="106"/>
      <c r="J179" s="106"/>
      <c r="K179" s="91">
        <v>41729</v>
      </c>
      <c r="L179" s="92">
        <v>1179.1400000000001</v>
      </c>
      <c r="M179" s="93">
        <v>1</v>
      </c>
      <c r="N179" s="94">
        <f>((L179/M179)*0.8*12)</f>
        <v>11319.744000000002</v>
      </c>
      <c r="O179" s="106" t="s">
        <v>230</v>
      </c>
      <c r="P179" s="106" t="s">
        <v>226</v>
      </c>
      <c r="Q179" s="95">
        <v>42825</v>
      </c>
      <c r="R179" s="95"/>
      <c r="S179" s="90"/>
      <c r="T179" s="90"/>
      <c r="U179" s="157"/>
      <c r="V179" s="97">
        <f t="shared" si="18"/>
        <v>943.31200000000024</v>
      </c>
      <c r="W179" s="129"/>
      <c r="X179" s="130"/>
      <c r="Y179" s="130"/>
      <c r="Z179" s="130"/>
      <c r="AA179" s="116"/>
      <c r="AB179" s="101">
        <v>0</v>
      </c>
      <c r="AC179" s="102">
        <f t="shared" si="19"/>
        <v>0</v>
      </c>
      <c r="AD179" s="103">
        <v>0</v>
      </c>
      <c r="AE179" s="103">
        <v>0</v>
      </c>
      <c r="AF179" s="103">
        <v>0</v>
      </c>
      <c r="AG179" s="104">
        <v>0</v>
      </c>
      <c r="AH179" s="105">
        <f t="shared" si="20"/>
        <v>0</v>
      </c>
    </row>
    <row r="180" spans="1:34" hidden="1" x14ac:dyDescent="0.25">
      <c r="A180" s="106" t="s">
        <v>65</v>
      </c>
      <c r="B180" s="106" t="s">
        <v>65</v>
      </c>
      <c r="C180" s="106" t="s">
        <v>7</v>
      </c>
      <c r="D180" s="106" t="s">
        <v>284</v>
      </c>
      <c r="E180" s="106" t="s">
        <v>285</v>
      </c>
      <c r="F180" s="90">
        <v>700000173164</v>
      </c>
      <c r="G180" s="106" t="s">
        <v>69</v>
      </c>
      <c r="H180" s="106"/>
      <c r="I180" s="106"/>
      <c r="J180" s="106"/>
      <c r="K180" s="91">
        <v>41729</v>
      </c>
      <c r="L180" s="92"/>
      <c r="M180" s="93"/>
      <c r="N180" s="94"/>
      <c r="O180" s="106" t="s">
        <v>230</v>
      </c>
      <c r="P180" s="106" t="s">
        <v>226</v>
      </c>
      <c r="Q180" s="95">
        <v>42825</v>
      </c>
      <c r="R180" s="95"/>
      <c r="S180" s="90"/>
      <c r="T180" s="90"/>
      <c r="U180" s="157"/>
      <c r="V180" s="97">
        <f t="shared" si="18"/>
        <v>0</v>
      </c>
      <c r="W180" s="129"/>
      <c r="X180" s="130"/>
      <c r="Y180" s="130"/>
      <c r="Z180" s="130"/>
      <c r="AA180" s="116"/>
      <c r="AB180" s="101">
        <v>0</v>
      </c>
      <c r="AC180" s="102">
        <f t="shared" si="19"/>
        <v>0</v>
      </c>
      <c r="AD180" s="103">
        <v>0</v>
      </c>
      <c r="AE180" s="103">
        <v>0</v>
      </c>
      <c r="AF180" s="103">
        <v>0</v>
      </c>
      <c r="AG180" s="104">
        <v>0</v>
      </c>
      <c r="AH180" s="105">
        <f t="shared" si="20"/>
        <v>0</v>
      </c>
    </row>
    <row r="181" spans="1:34" hidden="1" x14ac:dyDescent="0.25">
      <c r="A181" s="88" t="s">
        <v>65</v>
      </c>
      <c r="B181" s="88" t="s">
        <v>65</v>
      </c>
      <c r="C181" s="88" t="s">
        <v>5</v>
      </c>
      <c r="D181" s="88" t="s">
        <v>286</v>
      </c>
      <c r="E181" s="88" t="s">
        <v>287</v>
      </c>
      <c r="F181" s="145">
        <v>200000250508</v>
      </c>
      <c r="G181" s="88" t="s">
        <v>69</v>
      </c>
      <c r="H181" s="88"/>
      <c r="I181" s="88"/>
      <c r="J181" s="88"/>
      <c r="K181" s="91">
        <v>42034</v>
      </c>
      <c r="L181" s="92">
        <v>3221.26</v>
      </c>
      <c r="M181" s="93">
        <v>1</v>
      </c>
      <c r="N181" s="94">
        <f>(L181/M181)*0.8*11</f>
        <v>28347.088000000003</v>
      </c>
      <c r="O181" s="88" t="s">
        <v>288</v>
      </c>
      <c r="P181" s="88"/>
      <c r="Q181" s="95">
        <v>42825</v>
      </c>
      <c r="R181" s="95"/>
      <c r="S181" s="90"/>
      <c r="T181" s="90"/>
      <c r="U181" s="157"/>
      <c r="V181" s="97">
        <f t="shared" si="18"/>
        <v>2362.2573333333335</v>
      </c>
      <c r="W181" s="129"/>
      <c r="X181" s="130"/>
      <c r="Y181" s="130"/>
      <c r="Z181" s="130"/>
      <c r="AA181" s="116"/>
      <c r="AB181" s="101">
        <v>0</v>
      </c>
      <c r="AC181" s="102">
        <f t="shared" si="19"/>
        <v>0</v>
      </c>
      <c r="AD181" s="103">
        <v>0</v>
      </c>
      <c r="AE181" s="103">
        <v>0</v>
      </c>
      <c r="AF181" s="103">
        <v>0</v>
      </c>
      <c r="AG181" s="104">
        <v>0</v>
      </c>
      <c r="AH181" s="105">
        <f t="shared" si="20"/>
        <v>0</v>
      </c>
    </row>
    <row r="182" spans="1:34" hidden="1" x14ac:dyDescent="0.25">
      <c r="A182" s="88" t="s">
        <v>65</v>
      </c>
      <c r="B182" s="88" t="s">
        <v>65</v>
      </c>
      <c r="C182" s="88" t="s">
        <v>5</v>
      </c>
      <c r="D182" s="88" t="s">
        <v>286</v>
      </c>
      <c r="E182" s="88" t="s">
        <v>289</v>
      </c>
      <c r="F182" s="145">
        <v>200000250493</v>
      </c>
      <c r="G182" s="88" t="s">
        <v>69</v>
      </c>
      <c r="H182" s="88"/>
      <c r="I182" s="88"/>
      <c r="J182" s="88"/>
      <c r="K182" s="91">
        <v>42034</v>
      </c>
      <c r="L182" s="92"/>
      <c r="M182" s="93"/>
      <c r="N182" s="94"/>
      <c r="O182" s="88" t="s">
        <v>288</v>
      </c>
      <c r="P182" s="88"/>
      <c r="Q182" s="95">
        <v>42825</v>
      </c>
      <c r="R182" s="95"/>
      <c r="S182" s="90"/>
      <c r="T182" s="90"/>
      <c r="U182" s="157"/>
      <c r="V182" s="97">
        <f t="shared" si="18"/>
        <v>0</v>
      </c>
      <c r="W182" s="129"/>
      <c r="X182" s="130"/>
      <c r="Y182" s="130"/>
      <c r="Z182" s="130"/>
      <c r="AA182" s="116"/>
      <c r="AB182" s="101">
        <v>0</v>
      </c>
      <c r="AC182" s="102">
        <f t="shared" si="19"/>
        <v>0</v>
      </c>
      <c r="AD182" s="103">
        <v>0</v>
      </c>
      <c r="AE182" s="103">
        <v>0</v>
      </c>
      <c r="AF182" s="103">
        <v>0</v>
      </c>
      <c r="AG182" s="104">
        <v>0</v>
      </c>
      <c r="AH182" s="105">
        <f t="shared" si="20"/>
        <v>0</v>
      </c>
    </row>
    <row r="183" spans="1:34" hidden="1" x14ac:dyDescent="0.25">
      <c r="A183" s="88" t="s">
        <v>65</v>
      </c>
      <c r="B183" s="88" t="s">
        <v>65</v>
      </c>
      <c r="C183" s="88" t="s">
        <v>5</v>
      </c>
      <c r="D183" s="88" t="s">
        <v>286</v>
      </c>
      <c r="E183" s="88" t="s">
        <v>290</v>
      </c>
      <c r="F183" s="145">
        <v>200000245395</v>
      </c>
      <c r="G183" s="88" t="s">
        <v>69</v>
      </c>
      <c r="H183" s="88"/>
      <c r="I183" s="88"/>
      <c r="J183" s="88"/>
      <c r="K183" s="91">
        <v>42034</v>
      </c>
      <c r="L183" s="92">
        <v>3221.26</v>
      </c>
      <c r="M183" s="93">
        <v>1</v>
      </c>
      <c r="N183" s="94">
        <f>(L183/M183)*0.8*11</f>
        <v>28347.088000000003</v>
      </c>
      <c r="O183" s="88" t="s">
        <v>288</v>
      </c>
      <c r="P183" s="88"/>
      <c r="Q183" s="95">
        <v>42825</v>
      </c>
      <c r="R183" s="95"/>
      <c r="S183" s="90"/>
      <c r="T183" s="90"/>
      <c r="U183" s="157"/>
      <c r="V183" s="97">
        <f t="shared" si="18"/>
        <v>2362.2573333333335</v>
      </c>
      <c r="W183" s="129"/>
      <c r="X183" s="130"/>
      <c r="Y183" s="130"/>
      <c r="Z183" s="130"/>
      <c r="AA183" s="116"/>
      <c r="AB183" s="101">
        <v>0</v>
      </c>
      <c r="AC183" s="102">
        <f t="shared" si="19"/>
        <v>0</v>
      </c>
      <c r="AD183" s="103">
        <v>0</v>
      </c>
      <c r="AE183" s="103">
        <v>0</v>
      </c>
      <c r="AF183" s="103">
        <v>0</v>
      </c>
      <c r="AG183" s="104">
        <v>0</v>
      </c>
      <c r="AH183" s="105">
        <f t="shared" si="20"/>
        <v>0</v>
      </c>
    </row>
    <row r="184" spans="1:34" hidden="1" x14ac:dyDescent="0.25">
      <c r="A184" s="88" t="s">
        <v>65</v>
      </c>
      <c r="B184" s="88" t="s">
        <v>65</v>
      </c>
      <c r="C184" s="88" t="s">
        <v>5</v>
      </c>
      <c r="D184" s="88" t="s">
        <v>286</v>
      </c>
      <c r="E184" s="88" t="s">
        <v>291</v>
      </c>
      <c r="F184" s="145">
        <v>200000245266</v>
      </c>
      <c r="G184" s="88" t="s">
        <v>69</v>
      </c>
      <c r="H184" s="88"/>
      <c r="I184" s="88"/>
      <c r="J184" s="88"/>
      <c r="K184" s="91">
        <v>42034</v>
      </c>
      <c r="L184" s="92"/>
      <c r="M184" s="93"/>
      <c r="N184" s="94"/>
      <c r="O184" s="88" t="s">
        <v>288</v>
      </c>
      <c r="P184" s="88"/>
      <c r="Q184" s="95">
        <v>42825</v>
      </c>
      <c r="R184" s="95"/>
      <c r="S184" s="90"/>
      <c r="T184" s="90"/>
      <c r="U184" s="157"/>
      <c r="V184" s="97">
        <f t="shared" si="18"/>
        <v>0</v>
      </c>
      <c r="W184" s="129"/>
      <c r="X184" s="130"/>
      <c r="Y184" s="130"/>
      <c r="Z184" s="130"/>
      <c r="AA184" s="116"/>
      <c r="AB184" s="101">
        <v>0</v>
      </c>
      <c r="AC184" s="102">
        <f t="shared" si="19"/>
        <v>0</v>
      </c>
      <c r="AD184" s="103">
        <v>0</v>
      </c>
      <c r="AE184" s="103">
        <v>0</v>
      </c>
      <c r="AF184" s="103">
        <v>0</v>
      </c>
      <c r="AG184" s="104">
        <v>0</v>
      </c>
      <c r="AH184" s="105">
        <f t="shared" si="20"/>
        <v>0</v>
      </c>
    </row>
    <row r="185" spans="1:34" hidden="1" x14ac:dyDescent="0.25">
      <c r="A185" s="125" t="s">
        <v>65</v>
      </c>
      <c r="B185" s="125" t="s">
        <v>65</v>
      </c>
      <c r="C185" s="125" t="s">
        <v>7</v>
      </c>
      <c r="D185" s="125" t="s">
        <v>292</v>
      </c>
      <c r="E185" s="125" t="s">
        <v>293</v>
      </c>
      <c r="F185" s="127">
        <v>940001036579</v>
      </c>
      <c r="G185" s="125" t="s">
        <v>179</v>
      </c>
      <c r="H185" s="125"/>
      <c r="I185" s="125"/>
      <c r="J185" s="125"/>
      <c r="K185" s="91">
        <v>42155</v>
      </c>
      <c r="L185" s="92">
        <v>5123.9399999999996</v>
      </c>
      <c r="M185" s="93">
        <v>1</v>
      </c>
      <c r="N185" s="94">
        <f>(L185/M185)*0.8*7</f>
        <v>28694.063999999998</v>
      </c>
      <c r="O185" s="125" t="s">
        <v>230</v>
      </c>
      <c r="P185" s="106"/>
      <c r="Q185" s="115">
        <v>43465</v>
      </c>
      <c r="R185" s="115"/>
      <c r="S185" s="114"/>
      <c r="T185" s="114"/>
      <c r="U185" s="128"/>
      <c r="V185" s="97">
        <f t="shared" si="18"/>
        <v>2391.172</v>
      </c>
      <c r="W185" s="129"/>
      <c r="X185" s="130"/>
      <c r="Y185" s="130"/>
      <c r="Z185" s="130"/>
      <c r="AA185" s="116"/>
      <c r="AB185" s="101">
        <v>0</v>
      </c>
      <c r="AC185" s="102">
        <f t="shared" si="19"/>
        <v>0</v>
      </c>
      <c r="AD185" s="103">
        <v>0</v>
      </c>
      <c r="AE185" s="103">
        <v>0</v>
      </c>
      <c r="AF185" s="103">
        <v>0</v>
      </c>
      <c r="AG185" s="104">
        <v>0</v>
      </c>
      <c r="AH185" s="105">
        <f t="shared" si="20"/>
        <v>0</v>
      </c>
    </row>
    <row r="186" spans="1:34" hidden="1" x14ac:dyDescent="0.25">
      <c r="A186" s="125" t="s">
        <v>65</v>
      </c>
      <c r="B186" s="125" t="s">
        <v>65</v>
      </c>
      <c r="C186" s="125" t="s">
        <v>7</v>
      </c>
      <c r="D186" s="125" t="s">
        <v>292</v>
      </c>
      <c r="E186" s="125" t="s">
        <v>294</v>
      </c>
      <c r="F186" s="127">
        <v>940001038010</v>
      </c>
      <c r="G186" s="125" t="s">
        <v>179</v>
      </c>
      <c r="H186" s="125"/>
      <c r="I186" s="125"/>
      <c r="J186" s="125"/>
      <c r="K186" s="91">
        <v>42155</v>
      </c>
      <c r="L186" s="92"/>
      <c r="M186" s="93"/>
      <c r="N186" s="94"/>
      <c r="O186" s="125" t="s">
        <v>230</v>
      </c>
      <c r="P186" s="106"/>
      <c r="Q186" s="115">
        <v>43465</v>
      </c>
      <c r="R186" s="115"/>
      <c r="S186" s="114"/>
      <c r="T186" s="114"/>
      <c r="U186" s="128"/>
      <c r="V186" s="97">
        <f t="shared" si="18"/>
        <v>0</v>
      </c>
      <c r="W186" s="129"/>
      <c r="X186" s="130"/>
      <c r="Y186" s="130"/>
      <c r="Z186" s="130"/>
      <c r="AA186" s="116"/>
      <c r="AB186" s="101">
        <v>0</v>
      </c>
      <c r="AC186" s="102">
        <f t="shared" si="19"/>
        <v>0</v>
      </c>
      <c r="AD186" s="103">
        <v>0</v>
      </c>
      <c r="AE186" s="103">
        <v>0</v>
      </c>
      <c r="AF186" s="103">
        <v>0</v>
      </c>
      <c r="AG186" s="104">
        <v>0</v>
      </c>
      <c r="AH186" s="105">
        <f t="shared" si="20"/>
        <v>0</v>
      </c>
    </row>
    <row r="187" spans="1:34" hidden="1" x14ac:dyDescent="0.25">
      <c r="A187" s="106" t="s">
        <v>65</v>
      </c>
      <c r="B187" s="106" t="s">
        <v>65</v>
      </c>
      <c r="C187" s="106" t="s">
        <v>5</v>
      </c>
      <c r="D187" s="106" t="s">
        <v>295</v>
      </c>
      <c r="E187" s="106" t="s">
        <v>296</v>
      </c>
      <c r="F187" s="137">
        <v>200000068448</v>
      </c>
      <c r="G187" s="106" t="s">
        <v>297</v>
      </c>
      <c r="H187" s="106"/>
      <c r="I187" s="106"/>
      <c r="J187" s="106"/>
      <c r="K187" s="91">
        <v>42004</v>
      </c>
      <c r="L187" s="92">
        <v>11661.9</v>
      </c>
      <c r="M187" s="93">
        <v>1</v>
      </c>
      <c r="N187" s="94">
        <f>(L187/M187)*0.8*12</f>
        <v>111954.24000000001</v>
      </c>
      <c r="O187" s="106" t="s">
        <v>298</v>
      </c>
      <c r="P187" s="106"/>
      <c r="Q187" s="115">
        <v>42825</v>
      </c>
      <c r="R187" s="115"/>
      <c r="S187" s="114"/>
      <c r="T187" s="114"/>
      <c r="U187" s="128"/>
      <c r="V187" s="97">
        <f t="shared" si="18"/>
        <v>9329.52</v>
      </c>
      <c r="W187" s="129"/>
      <c r="X187" s="130"/>
      <c r="Y187" s="130"/>
      <c r="Z187" s="130"/>
      <c r="AA187" s="116"/>
      <c r="AB187" s="101">
        <v>0</v>
      </c>
      <c r="AC187" s="102">
        <f t="shared" si="19"/>
        <v>0</v>
      </c>
      <c r="AD187" s="103">
        <v>0</v>
      </c>
      <c r="AE187" s="103">
        <v>0</v>
      </c>
      <c r="AF187" s="103">
        <v>0</v>
      </c>
      <c r="AG187" s="104">
        <v>0</v>
      </c>
      <c r="AH187" s="105">
        <f t="shared" si="20"/>
        <v>0</v>
      </c>
    </row>
    <row r="188" spans="1:34" hidden="1" x14ac:dyDescent="0.25">
      <c r="A188" s="106" t="s">
        <v>65</v>
      </c>
      <c r="B188" s="106" t="s">
        <v>65</v>
      </c>
      <c r="C188" s="106" t="s">
        <v>5</v>
      </c>
      <c r="D188" s="106" t="s">
        <v>295</v>
      </c>
      <c r="E188" s="106" t="s">
        <v>299</v>
      </c>
      <c r="F188" s="137">
        <v>200000067183</v>
      </c>
      <c r="G188" s="106" t="s">
        <v>297</v>
      </c>
      <c r="H188" s="106"/>
      <c r="I188" s="106"/>
      <c r="J188" s="106"/>
      <c r="K188" s="91">
        <v>42004</v>
      </c>
      <c r="L188" s="92"/>
      <c r="M188" s="93"/>
      <c r="N188" s="94"/>
      <c r="O188" s="106" t="s">
        <v>298</v>
      </c>
      <c r="P188" s="106"/>
      <c r="Q188" s="115">
        <v>42825</v>
      </c>
      <c r="R188" s="115"/>
      <c r="S188" s="114"/>
      <c r="T188" s="114"/>
      <c r="U188" s="128"/>
      <c r="V188" s="97">
        <f t="shared" si="18"/>
        <v>0</v>
      </c>
      <c r="W188" s="129"/>
      <c r="X188" s="130"/>
      <c r="Y188" s="130"/>
      <c r="Z188" s="130"/>
      <c r="AA188" s="116"/>
      <c r="AB188" s="101">
        <v>0</v>
      </c>
      <c r="AC188" s="102">
        <f t="shared" si="19"/>
        <v>0</v>
      </c>
      <c r="AD188" s="103">
        <v>0</v>
      </c>
      <c r="AE188" s="103">
        <v>0</v>
      </c>
      <c r="AF188" s="103">
        <v>0</v>
      </c>
      <c r="AG188" s="104">
        <v>0</v>
      </c>
      <c r="AH188" s="105">
        <f t="shared" ref="AH188:AH192" si="21">SUM(AC188:AG188)</f>
        <v>0</v>
      </c>
    </row>
    <row r="189" spans="1:34" hidden="1" x14ac:dyDescent="0.25">
      <c r="A189" s="106" t="s">
        <v>65</v>
      </c>
      <c r="B189" s="106" t="s">
        <v>65</v>
      </c>
      <c r="C189" s="106" t="s">
        <v>5</v>
      </c>
      <c r="D189" s="106" t="s">
        <v>295</v>
      </c>
      <c r="E189" s="106" t="s">
        <v>300</v>
      </c>
      <c r="F189" s="137">
        <v>200000066622</v>
      </c>
      <c r="G189" s="106" t="s">
        <v>297</v>
      </c>
      <c r="H189" s="106"/>
      <c r="I189" s="106"/>
      <c r="J189" s="106"/>
      <c r="K189" s="91">
        <v>42004</v>
      </c>
      <c r="L189" s="92">
        <v>11661.9</v>
      </c>
      <c r="M189" s="93">
        <v>1</v>
      </c>
      <c r="N189" s="94">
        <f>(L189/M189)*0.8*12</f>
        <v>111954.24000000001</v>
      </c>
      <c r="O189" s="106" t="s">
        <v>298</v>
      </c>
      <c r="P189" s="106"/>
      <c r="Q189" s="115">
        <v>42825</v>
      </c>
      <c r="R189" s="115"/>
      <c r="S189" s="114"/>
      <c r="T189" s="114"/>
      <c r="U189" s="128"/>
      <c r="V189" s="97">
        <f t="shared" si="18"/>
        <v>9329.52</v>
      </c>
      <c r="W189" s="129"/>
      <c r="X189" s="130"/>
      <c r="Y189" s="130"/>
      <c r="Z189" s="130"/>
      <c r="AA189" s="116"/>
      <c r="AB189" s="101">
        <v>0</v>
      </c>
      <c r="AC189" s="102">
        <f t="shared" si="19"/>
        <v>0</v>
      </c>
      <c r="AD189" s="103">
        <v>0</v>
      </c>
      <c r="AE189" s="103">
        <v>0</v>
      </c>
      <c r="AF189" s="103">
        <v>0</v>
      </c>
      <c r="AG189" s="104">
        <v>0</v>
      </c>
      <c r="AH189" s="105">
        <f t="shared" si="21"/>
        <v>0</v>
      </c>
    </row>
    <row r="190" spans="1:34" hidden="1" x14ac:dyDescent="0.25">
      <c r="A190" s="106" t="s">
        <v>65</v>
      </c>
      <c r="B190" s="106" t="s">
        <v>65</v>
      </c>
      <c r="C190" s="106" t="s">
        <v>5</v>
      </c>
      <c r="D190" s="106" t="s">
        <v>295</v>
      </c>
      <c r="E190" s="106" t="s">
        <v>301</v>
      </c>
      <c r="F190" s="137">
        <v>200000066646</v>
      </c>
      <c r="G190" s="106" t="s">
        <v>297</v>
      </c>
      <c r="H190" s="106"/>
      <c r="I190" s="106"/>
      <c r="J190" s="106"/>
      <c r="K190" s="91">
        <v>42004</v>
      </c>
      <c r="L190" s="92"/>
      <c r="M190" s="93"/>
      <c r="N190" s="94"/>
      <c r="O190" s="106" t="s">
        <v>298</v>
      </c>
      <c r="P190" s="106"/>
      <c r="Q190" s="115">
        <v>42825</v>
      </c>
      <c r="R190" s="115"/>
      <c r="S190" s="114"/>
      <c r="T190" s="114"/>
      <c r="U190" s="128"/>
      <c r="V190" s="97">
        <f t="shared" si="18"/>
        <v>0</v>
      </c>
      <c r="W190" s="129"/>
      <c r="X190" s="130"/>
      <c r="Y190" s="130"/>
      <c r="Z190" s="130"/>
      <c r="AA190" s="116"/>
      <c r="AB190" s="101">
        <v>0</v>
      </c>
      <c r="AC190" s="102">
        <f t="shared" si="19"/>
        <v>0</v>
      </c>
      <c r="AD190" s="103">
        <v>0</v>
      </c>
      <c r="AE190" s="103">
        <v>0</v>
      </c>
      <c r="AF190" s="103">
        <v>0</v>
      </c>
      <c r="AG190" s="104">
        <v>0</v>
      </c>
      <c r="AH190" s="105">
        <f t="shared" si="21"/>
        <v>0</v>
      </c>
    </row>
    <row r="191" spans="1:34" hidden="1" x14ac:dyDescent="0.25">
      <c r="A191" s="106" t="s">
        <v>64</v>
      </c>
      <c r="B191" s="106" t="s">
        <v>65</v>
      </c>
      <c r="C191" s="106" t="s">
        <v>66</v>
      </c>
      <c r="D191" s="109" t="s">
        <v>73</v>
      </c>
      <c r="E191" s="107" t="s">
        <v>302</v>
      </c>
      <c r="F191" s="108">
        <v>70002138</v>
      </c>
      <c r="G191" s="109" t="s">
        <v>93</v>
      </c>
      <c r="H191" s="88">
        <f>VLOOKUP(E191,'[1]2013 Sizes'!$A$2:$L$35,10,FALSE)</f>
        <v>123.74</v>
      </c>
      <c r="I191" s="88">
        <f>ROUNDUP(H191/$U$1,0)</f>
        <v>9</v>
      </c>
      <c r="J191" s="88">
        <f>ROUNDUP(H191/$K$1,0)*1.25</f>
        <v>48.75</v>
      </c>
      <c r="K191" s="110">
        <v>42004</v>
      </c>
      <c r="L191" s="111">
        <v>18584.64</v>
      </c>
      <c r="M191" s="112">
        <v>1</v>
      </c>
      <c r="N191" s="94">
        <f>(L191/M191)*0.8*12</f>
        <v>178412.54399999999</v>
      </c>
      <c r="O191" s="106" t="s">
        <v>70</v>
      </c>
      <c r="P191" s="109" t="s">
        <v>75</v>
      </c>
      <c r="Q191" s="115">
        <v>42825</v>
      </c>
      <c r="R191" s="115" t="s">
        <v>3</v>
      </c>
      <c r="S191" s="114">
        <v>42</v>
      </c>
      <c r="T191" s="114">
        <v>1</v>
      </c>
      <c r="U191" s="153">
        <v>1</v>
      </c>
      <c r="V191" s="97">
        <f t="shared" si="18"/>
        <v>14867.712</v>
      </c>
      <c r="W191" s="154">
        <f>$E$1</f>
        <v>42021</v>
      </c>
      <c r="X191" s="90">
        <v>0</v>
      </c>
      <c r="Y191" s="100">
        <f>(MAX($X$4:$X$324)*7)+W191</f>
        <v>42105</v>
      </c>
      <c r="Z191" s="100">
        <f>(((I191*7))-7)+Y191</f>
        <v>42161</v>
      </c>
      <c r="AA191" s="100">
        <f>Z191+30</f>
        <v>42191</v>
      </c>
      <c r="AB191" s="101">
        <f>ROUNDUP((AA191-$C$1)/30,0)</f>
        <v>7</v>
      </c>
      <c r="AC191" s="102">
        <f t="shared" si="19"/>
        <v>104073.984</v>
      </c>
      <c r="AD191" s="103">
        <v>0</v>
      </c>
      <c r="AE191" s="103">
        <v>0</v>
      </c>
      <c r="AF191" s="103">
        <v>0</v>
      </c>
      <c r="AG191" s="104">
        <v>0</v>
      </c>
      <c r="AH191" s="105">
        <f t="shared" si="21"/>
        <v>104073.984</v>
      </c>
    </row>
    <row r="192" spans="1:34" hidden="1" x14ac:dyDescent="0.25">
      <c r="A192" s="106" t="s">
        <v>64</v>
      </c>
      <c r="B192" s="106" t="s">
        <v>65</v>
      </c>
      <c r="C192" s="106" t="s">
        <v>66</v>
      </c>
      <c r="D192" s="109" t="s">
        <v>73</v>
      </c>
      <c r="E192" s="107" t="s">
        <v>303</v>
      </c>
      <c r="F192" s="108">
        <v>70002139</v>
      </c>
      <c r="G192" s="109" t="s">
        <v>93</v>
      </c>
      <c r="H192" s="88">
        <f>VLOOKUP(E192,'[1]2013 Sizes'!$A$2:$L$35,10,FALSE)</f>
        <v>101.32</v>
      </c>
      <c r="I192" s="88">
        <f>I191</f>
        <v>9</v>
      </c>
      <c r="J192" s="88">
        <f>ROUNDUP(H192/$K$1,0)*1.25</f>
        <v>40</v>
      </c>
      <c r="K192" s="110">
        <v>42004</v>
      </c>
      <c r="L192" s="111"/>
      <c r="M192" s="112"/>
      <c r="N192" s="113"/>
      <c r="O192" s="106" t="s">
        <v>70</v>
      </c>
      <c r="P192" s="109" t="s">
        <v>75</v>
      </c>
      <c r="Q192" s="115">
        <v>42825</v>
      </c>
      <c r="R192" s="115" t="s">
        <v>3</v>
      </c>
      <c r="S192" s="114">
        <v>42</v>
      </c>
      <c r="T192" s="114">
        <v>2</v>
      </c>
      <c r="U192" s="153">
        <v>1</v>
      </c>
      <c r="V192" s="97">
        <f t="shared" si="18"/>
        <v>0</v>
      </c>
      <c r="W192" s="154">
        <f>$E$1</f>
        <v>42021</v>
      </c>
      <c r="X192" s="90">
        <f>X191</f>
        <v>0</v>
      </c>
      <c r="Y192" s="100">
        <f>(MAX($X$4:$X$324)*7)+W192</f>
        <v>42105</v>
      </c>
      <c r="Z192" s="100">
        <f>(((I192*7))-7)+Y192</f>
        <v>42161</v>
      </c>
      <c r="AA192" s="100">
        <f>Z192+30</f>
        <v>42191</v>
      </c>
      <c r="AB192" s="101">
        <f>ROUNDUP((AA192-$C$1)/30,0)</f>
        <v>7</v>
      </c>
      <c r="AC192" s="102">
        <f t="shared" si="19"/>
        <v>0</v>
      </c>
      <c r="AD192" s="103">
        <v>0</v>
      </c>
      <c r="AE192" s="103">
        <v>0</v>
      </c>
      <c r="AF192" s="103">
        <v>0</v>
      </c>
      <c r="AG192" s="104">
        <v>0</v>
      </c>
      <c r="AH192" s="105">
        <f t="shared" si="21"/>
        <v>0</v>
      </c>
    </row>
    <row r="193" spans="1:34" hidden="1" x14ac:dyDescent="0.25">
      <c r="A193" s="88" t="s">
        <v>64</v>
      </c>
      <c r="B193" s="88" t="s">
        <v>64</v>
      </c>
      <c r="C193" s="88" t="s">
        <v>66</v>
      </c>
      <c r="D193" s="106" t="s">
        <v>304</v>
      </c>
      <c r="E193" s="88" t="s">
        <v>305</v>
      </c>
      <c r="F193" s="114">
        <v>700000304995</v>
      </c>
      <c r="G193" s="106" t="s">
        <v>93</v>
      </c>
      <c r="H193" s="106"/>
      <c r="I193" s="106"/>
      <c r="J193" s="106"/>
      <c r="K193" s="91">
        <v>42004</v>
      </c>
      <c r="L193" s="92">
        <v>7969.16</v>
      </c>
      <c r="M193" s="93">
        <v>1</v>
      </c>
      <c r="N193" s="94">
        <f>(L193/M193)*0.8*12</f>
        <v>76503.936000000002</v>
      </c>
      <c r="O193" s="106" t="s">
        <v>70</v>
      </c>
      <c r="P193" s="106" t="s">
        <v>71</v>
      </c>
      <c r="Q193" s="115">
        <v>42825</v>
      </c>
      <c r="R193" s="115" t="s">
        <v>3</v>
      </c>
      <c r="S193" s="114">
        <v>14</v>
      </c>
      <c r="T193" s="114">
        <v>1</v>
      </c>
      <c r="U193" s="153">
        <v>31</v>
      </c>
      <c r="V193" s="97">
        <f t="shared" si="18"/>
        <v>6375.3280000000004</v>
      </c>
      <c r="W193" s="154">
        <f>$E$1</f>
        <v>42021</v>
      </c>
      <c r="X193" s="155"/>
      <c r="Y193" s="155"/>
      <c r="Z193" s="155"/>
      <c r="AA193" s="116"/>
      <c r="AB193" s="101" t="e">
        <f>SUM(#REF!)/4</f>
        <v>#REF!</v>
      </c>
      <c r="AC193" s="102" t="e">
        <f t="shared" si="19"/>
        <v>#REF!</v>
      </c>
      <c r="AD193" s="103">
        <v>0</v>
      </c>
      <c r="AE193" s="103">
        <v>0</v>
      </c>
      <c r="AF193" s="103">
        <v>0</v>
      </c>
      <c r="AG193" s="104">
        <v>0</v>
      </c>
      <c r="AH193" s="105">
        <v>0</v>
      </c>
    </row>
    <row r="194" spans="1:34" hidden="1" x14ac:dyDescent="0.25">
      <c r="A194" s="88" t="s">
        <v>64</v>
      </c>
      <c r="B194" s="88" t="s">
        <v>64</v>
      </c>
      <c r="C194" s="88" t="s">
        <v>66</v>
      </c>
      <c r="D194" s="106" t="s">
        <v>304</v>
      </c>
      <c r="E194" s="88" t="s">
        <v>306</v>
      </c>
      <c r="F194" s="114">
        <v>700000305004</v>
      </c>
      <c r="G194" s="106" t="s">
        <v>93</v>
      </c>
      <c r="H194" s="106"/>
      <c r="I194" s="106"/>
      <c r="J194" s="106"/>
      <c r="K194" s="91">
        <v>42004</v>
      </c>
      <c r="L194" s="92"/>
      <c r="M194" s="93"/>
      <c r="N194" s="94"/>
      <c r="O194" s="106" t="s">
        <v>70</v>
      </c>
      <c r="P194" s="106" t="s">
        <v>71</v>
      </c>
      <c r="Q194" s="115">
        <v>42825</v>
      </c>
      <c r="R194" s="115" t="s">
        <v>3</v>
      </c>
      <c r="S194" s="114">
        <v>14</v>
      </c>
      <c r="T194" s="114">
        <v>2</v>
      </c>
      <c r="U194" s="153">
        <v>31</v>
      </c>
      <c r="V194" s="97">
        <f t="shared" si="18"/>
        <v>0</v>
      </c>
      <c r="W194" s="154">
        <f>$E$1</f>
        <v>42021</v>
      </c>
      <c r="X194" s="155"/>
      <c r="Y194" s="155"/>
      <c r="Z194" s="155"/>
      <c r="AA194" s="116"/>
      <c r="AB194" s="101" t="e">
        <f>SUM(#REF!)/4</f>
        <v>#REF!</v>
      </c>
      <c r="AC194" s="102" t="e">
        <f t="shared" si="19"/>
        <v>#REF!</v>
      </c>
      <c r="AD194" s="103">
        <v>0</v>
      </c>
      <c r="AE194" s="103">
        <v>0</v>
      </c>
      <c r="AF194" s="103">
        <v>0</v>
      </c>
      <c r="AG194" s="104">
        <v>0</v>
      </c>
      <c r="AH194" s="105">
        <v>0</v>
      </c>
    </row>
    <row r="195" spans="1:34" hidden="1" x14ac:dyDescent="0.25">
      <c r="A195" s="88" t="s">
        <v>65</v>
      </c>
      <c r="B195" s="88" t="s">
        <v>65</v>
      </c>
      <c r="C195" s="88" t="s">
        <v>66</v>
      </c>
      <c r="D195" s="88" t="s">
        <v>304</v>
      </c>
      <c r="E195" s="88" t="s">
        <v>307</v>
      </c>
      <c r="F195" s="90">
        <v>700000516940</v>
      </c>
      <c r="G195" s="88" t="s">
        <v>69</v>
      </c>
      <c r="H195" s="88"/>
      <c r="I195" s="88"/>
      <c r="J195" s="88"/>
      <c r="K195" s="91">
        <v>42034</v>
      </c>
      <c r="L195" s="92">
        <v>4431.42</v>
      </c>
      <c r="M195" s="93">
        <v>1</v>
      </c>
      <c r="N195" s="94">
        <f>(L195/M195)*0.8*11</f>
        <v>38996.496000000006</v>
      </c>
      <c r="O195" s="88" t="s">
        <v>70</v>
      </c>
      <c r="P195" s="88" t="s">
        <v>71</v>
      </c>
      <c r="Q195" s="95">
        <v>42825</v>
      </c>
      <c r="R195" s="95"/>
      <c r="S195" s="90"/>
      <c r="T195" s="90"/>
      <c r="U195" s="157"/>
      <c r="V195" s="97">
        <f t="shared" si="18"/>
        <v>3249.7080000000005</v>
      </c>
      <c r="W195" s="129"/>
      <c r="X195" s="130"/>
      <c r="Y195" s="130"/>
      <c r="Z195" s="130"/>
      <c r="AA195" s="116"/>
      <c r="AB195" s="101">
        <v>0</v>
      </c>
      <c r="AC195" s="102">
        <f t="shared" si="19"/>
        <v>0</v>
      </c>
      <c r="AD195" s="103">
        <v>0</v>
      </c>
      <c r="AE195" s="103">
        <v>0</v>
      </c>
      <c r="AF195" s="103">
        <v>0</v>
      </c>
      <c r="AG195" s="104">
        <v>0</v>
      </c>
      <c r="AH195" s="105">
        <f t="shared" ref="AH195:AH202" si="22">SUM(AC195:AG195)</f>
        <v>0</v>
      </c>
    </row>
    <row r="196" spans="1:34" hidden="1" x14ac:dyDescent="0.25">
      <c r="A196" s="88" t="s">
        <v>65</v>
      </c>
      <c r="B196" s="88" t="s">
        <v>65</v>
      </c>
      <c r="C196" s="88" t="s">
        <v>66</v>
      </c>
      <c r="D196" s="88" t="s">
        <v>304</v>
      </c>
      <c r="E196" s="88" t="s">
        <v>308</v>
      </c>
      <c r="F196" s="90">
        <v>700000516952</v>
      </c>
      <c r="G196" s="88" t="s">
        <v>69</v>
      </c>
      <c r="H196" s="88"/>
      <c r="I196" s="88"/>
      <c r="J196" s="88"/>
      <c r="K196" s="91">
        <v>42034</v>
      </c>
      <c r="L196" s="92"/>
      <c r="M196" s="93"/>
      <c r="N196" s="94"/>
      <c r="O196" s="88" t="s">
        <v>70</v>
      </c>
      <c r="P196" s="88" t="s">
        <v>71</v>
      </c>
      <c r="Q196" s="95">
        <v>42825</v>
      </c>
      <c r="R196" s="95"/>
      <c r="S196" s="90"/>
      <c r="T196" s="90"/>
      <c r="U196" s="157"/>
      <c r="V196" s="97">
        <f t="shared" ref="V196:V259" si="23">IF(N196&gt;0,N196/12,0)</f>
        <v>0</v>
      </c>
      <c r="W196" s="129"/>
      <c r="X196" s="130"/>
      <c r="Y196" s="130"/>
      <c r="Z196" s="130"/>
      <c r="AA196" s="116"/>
      <c r="AB196" s="101">
        <v>0</v>
      </c>
      <c r="AC196" s="102">
        <f t="shared" ref="AC196:AC259" si="24">V196*AB196</f>
        <v>0</v>
      </c>
      <c r="AD196" s="103">
        <v>0</v>
      </c>
      <c r="AE196" s="103">
        <v>0</v>
      </c>
      <c r="AF196" s="103">
        <v>0</v>
      </c>
      <c r="AG196" s="104">
        <v>0</v>
      </c>
      <c r="AH196" s="105">
        <f t="shared" si="22"/>
        <v>0</v>
      </c>
    </row>
    <row r="197" spans="1:34" hidden="1" x14ac:dyDescent="0.25">
      <c r="A197" s="125" t="s">
        <v>65</v>
      </c>
      <c r="B197" s="125" t="s">
        <v>65</v>
      </c>
      <c r="C197" s="125" t="s">
        <v>66</v>
      </c>
      <c r="D197" s="125" t="s">
        <v>304</v>
      </c>
      <c r="E197" s="125" t="s">
        <v>309</v>
      </c>
      <c r="F197" s="171">
        <v>940001037092</v>
      </c>
      <c r="G197" s="125" t="s">
        <v>179</v>
      </c>
      <c r="H197" s="125"/>
      <c r="I197" s="125"/>
      <c r="J197" s="125"/>
      <c r="K197" s="91">
        <v>42124</v>
      </c>
      <c r="L197" s="92">
        <v>9883.9599999999991</v>
      </c>
      <c r="M197" s="93">
        <v>1</v>
      </c>
      <c r="N197" s="94">
        <f>(L197/M197)*0.8*8</f>
        <v>63257.343999999997</v>
      </c>
      <c r="O197" s="125" t="s">
        <v>70</v>
      </c>
      <c r="P197" s="106" t="s">
        <v>71</v>
      </c>
      <c r="Q197" s="115">
        <v>43465</v>
      </c>
      <c r="R197" s="115"/>
      <c r="S197" s="114"/>
      <c r="T197" s="114"/>
      <c r="U197" s="128"/>
      <c r="V197" s="97">
        <f t="shared" si="23"/>
        <v>5271.4453333333331</v>
      </c>
      <c r="W197" s="129"/>
      <c r="X197" s="130"/>
      <c r="Y197" s="130"/>
      <c r="Z197" s="130"/>
      <c r="AA197" s="116"/>
      <c r="AB197" s="101">
        <v>0</v>
      </c>
      <c r="AC197" s="102">
        <f t="shared" si="24"/>
        <v>0</v>
      </c>
      <c r="AD197" s="103">
        <v>0</v>
      </c>
      <c r="AE197" s="103">
        <v>0</v>
      </c>
      <c r="AF197" s="103">
        <v>0</v>
      </c>
      <c r="AG197" s="104">
        <v>0</v>
      </c>
      <c r="AH197" s="105">
        <f t="shared" si="22"/>
        <v>0</v>
      </c>
    </row>
    <row r="198" spans="1:34" hidden="1" x14ac:dyDescent="0.25">
      <c r="A198" s="125" t="s">
        <v>65</v>
      </c>
      <c r="B198" s="125" t="s">
        <v>65</v>
      </c>
      <c r="C198" s="125" t="s">
        <v>66</v>
      </c>
      <c r="D198" s="125" t="s">
        <v>304</v>
      </c>
      <c r="E198" s="125" t="s">
        <v>310</v>
      </c>
      <c r="F198" s="127">
        <v>700000633736</v>
      </c>
      <c r="G198" s="125" t="s">
        <v>179</v>
      </c>
      <c r="H198" s="125"/>
      <c r="I198" s="125"/>
      <c r="J198" s="125"/>
      <c r="K198" s="91">
        <v>42124</v>
      </c>
      <c r="L198" s="92"/>
      <c r="M198" s="93"/>
      <c r="N198" s="94"/>
      <c r="O198" s="125" t="s">
        <v>70</v>
      </c>
      <c r="P198" s="106" t="s">
        <v>71</v>
      </c>
      <c r="Q198" s="115">
        <v>43465</v>
      </c>
      <c r="R198" s="115"/>
      <c r="S198" s="114"/>
      <c r="T198" s="114"/>
      <c r="U198" s="128"/>
      <c r="V198" s="97">
        <f t="shared" si="23"/>
        <v>0</v>
      </c>
      <c r="W198" s="129"/>
      <c r="X198" s="130"/>
      <c r="Y198" s="130"/>
      <c r="Z198" s="130"/>
      <c r="AA198" s="116"/>
      <c r="AB198" s="101">
        <v>0</v>
      </c>
      <c r="AC198" s="102">
        <f t="shared" si="24"/>
        <v>0</v>
      </c>
      <c r="AD198" s="103">
        <v>0</v>
      </c>
      <c r="AE198" s="103">
        <v>0</v>
      </c>
      <c r="AF198" s="103">
        <v>0</v>
      </c>
      <c r="AG198" s="104">
        <v>0</v>
      </c>
      <c r="AH198" s="105">
        <f t="shared" si="22"/>
        <v>0</v>
      </c>
    </row>
    <row r="199" spans="1:34" hidden="1" x14ac:dyDescent="0.25">
      <c r="A199" s="125" t="s">
        <v>65</v>
      </c>
      <c r="B199" s="125" t="s">
        <v>65</v>
      </c>
      <c r="C199" s="125" t="s">
        <v>66</v>
      </c>
      <c r="D199" s="125" t="s">
        <v>304</v>
      </c>
      <c r="E199" s="125" t="s">
        <v>311</v>
      </c>
      <c r="F199" s="127">
        <v>700000639364</v>
      </c>
      <c r="G199" s="125" t="s">
        <v>179</v>
      </c>
      <c r="H199" s="125"/>
      <c r="I199" s="125"/>
      <c r="J199" s="125"/>
      <c r="K199" s="91">
        <v>42124</v>
      </c>
      <c r="L199" s="92">
        <v>11397.88</v>
      </c>
      <c r="M199" s="93">
        <v>1</v>
      </c>
      <c r="N199" s="94">
        <f>(L199/M199)*0.8*8</f>
        <v>72946.432000000001</v>
      </c>
      <c r="O199" s="125" t="s">
        <v>70</v>
      </c>
      <c r="P199" s="106" t="s">
        <v>71</v>
      </c>
      <c r="Q199" s="115">
        <v>43465</v>
      </c>
      <c r="R199" s="115"/>
      <c r="S199" s="114"/>
      <c r="T199" s="114"/>
      <c r="U199" s="128"/>
      <c r="V199" s="97">
        <f t="shared" si="23"/>
        <v>6078.8693333333331</v>
      </c>
      <c r="W199" s="129"/>
      <c r="X199" s="130"/>
      <c r="Y199" s="130"/>
      <c r="Z199" s="130"/>
      <c r="AA199" s="116"/>
      <c r="AB199" s="101">
        <v>0</v>
      </c>
      <c r="AC199" s="102">
        <f t="shared" si="24"/>
        <v>0</v>
      </c>
      <c r="AD199" s="103">
        <v>0</v>
      </c>
      <c r="AE199" s="103">
        <v>0</v>
      </c>
      <c r="AF199" s="103">
        <v>0</v>
      </c>
      <c r="AG199" s="104">
        <v>0</v>
      </c>
      <c r="AH199" s="105">
        <f t="shared" si="22"/>
        <v>0</v>
      </c>
    </row>
    <row r="200" spans="1:34" hidden="1" x14ac:dyDescent="0.25">
      <c r="A200" s="125" t="s">
        <v>65</v>
      </c>
      <c r="B200" s="125" t="s">
        <v>65</v>
      </c>
      <c r="C200" s="125" t="s">
        <v>66</v>
      </c>
      <c r="D200" s="125" t="s">
        <v>304</v>
      </c>
      <c r="E200" s="125" t="s">
        <v>312</v>
      </c>
      <c r="F200" s="127">
        <v>700000639376</v>
      </c>
      <c r="G200" s="125" t="s">
        <v>179</v>
      </c>
      <c r="H200" s="125"/>
      <c r="I200" s="125"/>
      <c r="J200" s="125"/>
      <c r="K200" s="91">
        <v>42124</v>
      </c>
      <c r="L200" s="92"/>
      <c r="M200" s="93"/>
      <c r="N200" s="94"/>
      <c r="O200" s="125" t="s">
        <v>70</v>
      </c>
      <c r="P200" s="106" t="s">
        <v>71</v>
      </c>
      <c r="Q200" s="115">
        <v>43465</v>
      </c>
      <c r="R200" s="115"/>
      <c r="S200" s="114"/>
      <c r="T200" s="114"/>
      <c r="U200" s="128"/>
      <c r="V200" s="97">
        <f t="shared" si="23"/>
        <v>0</v>
      </c>
      <c r="W200" s="129"/>
      <c r="X200" s="130"/>
      <c r="Y200" s="130"/>
      <c r="Z200" s="130"/>
      <c r="AA200" s="116"/>
      <c r="AB200" s="101">
        <v>0</v>
      </c>
      <c r="AC200" s="102">
        <f t="shared" si="24"/>
        <v>0</v>
      </c>
      <c r="AD200" s="103">
        <v>0</v>
      </c>
      <c r="AE200" s="103">
        <v>0</v>
      </c>
      <c r="AF200" s="103">
        <v>0</v>
      </c>
      <c r="AG200" s="104">
        <v>0</v>
      </c>
      <c r="AH200" s="105">
        <f t="shared" si="22"/>
        <v>0</v>
      </c>
    </row>
    <row r="201" spans="1:34" x14ac:dyDescent="0.25">
      <c r="A201" s="88" t="s">
        <v>64</v>
      </c>
      <c r="B201" s="88" t="s">
        <v>65</v>
      </c>
      <c r="C201" s="88" t="s">
        <v>66</v>
      </c>
      <c r="D201" s="106" t="s">
        <v>218</v>
      </c>
      <c r="E201" s="88" t="s">
        <v>313</v>
      </c>
      <c r="F201" s="108">
        <v>700000270560</v>
      </c>
      <c r="G201" s="109" t="s">
        <v>69</v>
      </c>
      <c r="H201" s="172">
        <f>VLOOKUP(E201,'[1]2014 Sizes'!$B$2:$R$15,3,FALSE)</f>
        <v>0.87295788522363282</v>
      </c>
      <c r="I201" s="88">
        <f>ROUNDUP(H201/$U$1,0)</f>
        <v>1</v>
      </c>
      <c r="J201" s="88"/>
      <c r="K201" s="91">
        <v>42004</v>
      </c>
      <c r="L201" s="92">
        <v>3476.88</v>
      </c>
      <c r="M201" s="93">
        <v>1</v>
      </c>
      <c r="N201" s="94">
        <f>(L201/M201)*0.8*12</f>
        <v>33378.048000000003</v>
      </c>
      <c r="O201" s="106" t="s">
        <v>70</v>
      </c>
      <c r="P201" s="106" t="s">
        <v>75</v>
      </c>
      <c r="Q201" s="95">
        <v>42825</v>
      </c>
      <c r="R201" s="95" t="s">
        <v>4</v>
      </c>
      <c r="S201" s="90">
        <v>43</v>
      </c>
      <c r="T201" s="90">
        <v>1</v>
      </c>
      <c r="U201" s="153">
        <v>70</v>
      </c>
      <c r="V201" s="97">
        <f t="shared" si="23"/>
        <v>2781.5040000000004</v>
      </c>
      <c r="W201" s="154">
        <f>$E$1</f>
        <v>42021</v>
      </c>
      <c r="X201" s="99">
        <v>2</v>
      </c>
      <c r="Y201" s="100">
        <f>((X201*7)-7)+W201</f>
        <v>42028</v>
      </c>
      <c r="Z201" s="100">
        <f>(((I201*7))-7)+Y201</f>
        <v>42028</v>
      </c>
      <c r="AA201" s="100">
        <f>Z201+30</f>
        <v>42058</v>
      </c>
      <c r="AB201" s="101">
        <f>ROUNDUP((AA201-$C$1)/30,0)</f>
        <v>2</v>
      </c>
      <c r="AC201" s="102">
        <f t="shared" si="24"/>
        <v>5563.0080000000007</v>
      </c>
      <c r="AD201" s="103">
        <v>0</v>
      </c>
      <c r="AE201" s="103">
        <v>0</v>
      </c>
      <c r="AF201" s="103">
        <v>0</v>
      </c>
      <c r="AG201" s="104">
        <v>0</v>
      </c>
      <c r="AH201" s="105">
        <f t="shared" si="22"/>
        <v>5563.0080000000007</v>
      </c>
    </row>
    <row r="202" spans="1:34" x14ac:dyDescent="0.25">
      <c r="A202" s="88" t="s">
        <v>64</v>
      </c>
      <c r="B202" s="88" t="s">
        <v>65</v>
      </c>
      <c r="C202" s="88" t="s">
        <v>66</v>
      </c>
      <c r="D202" s="106" t="s">
        <v>218</v>
      </c>
      <c r="E202" s="88" t="s">
        <v>314</v>
      </c>
      <c r="F202" s="108">
        <v>700000270572</v>
      </c>
      <c r="G202" s="109" t="s">
        <v>69</v>
      </c>
      <c r="H202" s="172">
        <f>VLOOKUP(E202,'[1]2014 Sizes'!$B$2:$R$15,3,FALSE)</f>
        <v>3.0086469462685548</v>
      </c>
      <c r="I202" s="88">
        <f>ROUNDUP(H202/$U$1,0)</f>
        <v>1</v>
      </c>
      <c r="J202" s="88"/>
      <c r="K202" s="91">
        <v>42004</v>
      </c>
      <c r="L202" s="92"/>
      <c r="M202" s="93"/>
      <c r="N202" s="94"/>
      <c r="O202" s="106" t="s">
        <v>70</v>
      </c>
      <c r="P202" s="106" t="s">
        <v>75</v>
      </c>
      <c r="Q202" s="95">
        <v>42825</v>
      </c>
      <c r="R202" s="95" t="s">
        <v>4</v>
      </c>
      <c r="S202" s="90">
        <v>43</v>
      </c>
      <c r="T202" s="90">
        <v>2</v>
      </c>
      <c r="U202" s="153">
        <v>70</v>
      </c>
      <c r="V202" s="97">
        <f t="shared" si="23"/>
        <v>0</v>
      </c>
      <c r="W202" s="154">
        <f>$E$1</f>
        <v>42021</v>
      </c>
      <c r="X202" s="99">
        <f>X201</f>
        <v>2</v>
      </c>
      <c r="Y202" s="100">
        <f>((X202*7)-7)+W202</f>
        <v>42028</v>
      </c>
      <c r="Z202" s="100">
        <f>(((I202*7))-7)+Y202</f>
        <v>42028</v>
      </c>
      <c r="AA202" s="100">
        <f>Z202+30</f>
        <v>42058</v>
      </c>
      <c r="AB202" s="101">
        <f>ROUNDUP((AA202-$C$1)/30,0)</f>
        <v>2</v>
      </c>
      <c r="AC202" s="102">
        <f t="shared" si="24"/>
        <v>0</v>
      </c>
      <c r="AD202" s="103">
        <v>0</v>
      </c>
      <c r="AE202" s="103">
        <v>0</v>
      </c>
      <c r="AF202" s="103">
        <v>0</v>
      </c>
      <c r="AG202" s="104">
        <v>0</v>
      </c>
      <c r="AH202" s="105">
        <f t="shared" si="22"/>
        <v>0</v>
      </c>
    </row>
    <row r="203" spans="1:34" hidden="1" x14ac:dyDescent="0.25">
      <c r="A203" s="88" t="s">
        <v>64</v>
      </c>
      <c r="B203" s="88" t="s">
        <v>64</v>
      </c>
      <c r="C203" s="88" t="s">
        <v>66</v>
      </c>
      <c r="D203" s="106" t="s">
        <v>315</v>
      </c>
      <c r="E203" s="88" t="s">
        <v>316</v>
      </c>
      <c r="F203" s="114">
        <v>700000278809</v>
      </c>
      <c r="G203" s="106" t="s">
        <v>93</v>
      </c>
      <c r="H203" s="106"/>
      <c r="I203" s="106"/>
      <c r="J203" s="106"/>
      <c r="K203" s="91">
        <v>42004</v>
      </c>
      <c r="L203" s="92">
        <v>9931.18</v>
      </c>
      <c r="M203" s="93">
        <v>1</v>
      </c>
      <c r="N203" s="94">
        <f>(L203/M203)*0.8*12</f>
        <v>95339.328000000009</v>
      </c>
      <c r="O203" s="106" t="s">
        <v>70</v>
      </c>
      <c r="P203" s="106" t="s">
        <v>317</v>
      </c>
      <c r="Q203" s="115">
        <v>42825</v>
      </c>
      <c r="R203" s="115" t="s">
        <v>3</v>
      </c>
      <c r="S203" s="114">
        <v>15</v>
      </c>
      <c r="T203" s="114">
        <v>1</v>
      </c>
      <c r="U203" s="153">
        <v>22</v>
      </c>
      <c r="V203" s="97">
        <f t="shared" si="23"/>
        <v>7944.9440000000004</v>
      </c>
      <c r="W203" s="154">
        <f>$E$1</f>
        <v>42021</v>
      </c>
      <c r="X203" s="99">
        <v>1</v>
      </c>
      <c r="Y203" s="99"/>
      <c r="Z203" s="99"/>
      <c r="AA203" s="100">
        <f>((X203*7)-7)+W203</f>
        <v>42021</v>
      </c>
      <c r="AB203" s="101" t="e">
        <f>SUM(#REF!)/4</f>
        <v>#REF!</v>
      </c>
      <c r="AC203" s="102" t="e">
        <f t="shared" si="24"/>
        <v>#REF!</v>
      </c>
      <c r="AD203" s="103">
        <v>0</v>
      </c>
      <c r="AE203" s="103">
        <v>0</v>
      </c>
      <c r="AF203" s="103">
        <v>0</v>
      </c>
      <c r="AG203" s="104">
        <v>0</v>
      </c>
      <c r="AH203" s="105">
        <v>0</v>
      </c>
    </row>
    <row r="204" spans="1:34" hidden="1" x14ac:dyDescent="0.25">
      <c r="A204" s="88" t="s">
        <v>64</v>
      </c>
      <c r="B204" s="88" t="s">
        <v>64</v>
      </c>
      <c r="C204" s="88" t="s">
        <v>66</v>
      </c>
      <c r="D204" s="106" t="s">
        <v>315</v>
      </c>
      <c r="E204" s="88" t="s">
        <v>318</v>
      </c>
      <c r="F204" s="114">
        <v>700000278811</v>
      </c>
      <c r="G204" s="106" t="s">
        <v>93</v>
      </c>
      <c r="H204" s="106"/>
      <c r="I204" s="106"/>
      <c r="J204" s="106"/>
      <c r="K204" s="91">
        <v>42004</v>
      </c>
      <c r="L204" s="92"/>
      <c r="M204" s="93"/>
      <c r="N204" s="94"/>
      <c r="O204" s="106" t="s">
        <v>70</v>
      </c>
      <c r="P204" s="106" t="s">
        <v>317</v>
      </c>
      <c r="Q204" s="115">
        <v>42825</v>
      </c>
      <c r="R204" s="115" t="s">
        <v>3</v>
      </c>
      <c r="S204" s="114">
        <v>15</v>
      </c>
      <c r="T204" s="114">
        <v>2</v>
      </c>
      <c r="U204" s="153">
        <v>22</v>
      </c>
      <c r="V204" s="97">
        <f t="shared" si="23"/>
        <v>0</v>
      </c>
      <c r="W204" s="154">
        <f>$E$1</f>
        <v>42021</v>
      </c>
      <c r="X204" s="99">
        <f>X203</f>
        <v>1</v>
      </c>
      <c r="Y204" s="99"/>
      <c r="Z204" s="99"/>
      <c r="AA204" s="100">
        <f>((X204*7)-7)+W204</f>
        <v>42021</v>
      </c>
      <c r="AB204" s="101" t="e">
        <f>SUM(#REF!)/4</f>
        <v>#REF!</v>
      </c>
      <c r="AC204" s="102" t="e">
        <f t="shared" si="24"/>
        <v>#REF!</v>
      </c>
      <c r="AD204" s="103">
        <v>0</v>
      </c>
      <c r="AE204" s="103">
        <v>0</v>
      </c>
      <c r="AF204" s="103">
        <v>0</v>
      </c>
      <c r="AG204" s="104">
        <v>0</v>
      </c>
      <c r="AH204" s="105">
        <v>0</v>
      </c>
    </row>
    <row r="205" spans="1:34" hidden="1" x14ac:dyDescent="0.25">
      <c r="A205" s="173" t="s">
        <v>65</v>
      </c>
      <c r="B205" s="173" t="s">
        <v>65</v>
      </c>
      <c r="C205" s="173" t="s">
        <v>66</v>
      </c>
      <c r="D205" s="133" t="s">
        <v>315</v>
      </c>
      <c r="E205" s="133" t="s">
        <v>319</v>
      </c>
      <c r="F205" s="134">
        <v>3087450</v>
      </c>
      <c r="G205" s="133" t="s">
        <v>159</v>
      </c>
      <c r="H205" s="133"/>
      <c r="I205" s="133"/>
      <c r="J205" s="133"/>
      <c r="K205" s="135">
        <v>41943</v>
      </c>
      <c r="L205" s="92">
        <v>4122.5200000000004</v>
      </c>
      <c r="M205" s="93">
        <v>1</v>
      </c>
      <c r="N205" s="94">
        <f>((L205/M205)*0.8*12)</f>
        <v>39576.19200000001</v>
      </c>
      <c r="O205" s="88" t="s">
        <v>70</v>
      </c>
      <c r="P205" s="133" t="s">
        <v>317</v>
      </c>
      <c r="Q205" s="133"/>
      <c r="R205" s="133"/>
      <c r="S205" s="137"/>
      <c r="T205" s="137"/>
      <c r="U205" s="156"/>
      <c r="V205" s="97">
        <f t="shared" si="23"/>
        <v>3298.016000000001</v>
      </c>
      <c r="W205" s="129"/>
      <c r="X205" s="99">
        <v>1</v>
      </c>
      <c r="Y205" s="99"/>
      <c r="Z205" s="99"/>
      <c r="AA205" s="100">
        <f>((X205*7)-7)+W205</f>
        <v>0</v>
      </c>
      <c r="AB205" s="101">
        <v>0</v>
      </c>
      <c r="AC205" s="102">
        <f t="shared" si="24"/>
        <v>0</v>
      </c>
      <c r="AD205" s="103">
        <v>0</v>
      </c>
      <c r="AE205" s="103">
        <v>0</v>
      </c>
      <c r="AF205" s="103">
        <v>0</v>
      </c>
      <c r="AG205" s="104">
        <v>0</v>
      </c>
      <c r="AH205" s="105">
        <f t="shared" ref="AH205:AH226" si="25">SUM(AC205:AG205)</f>
        <v>0</v>
      </c>
    </row>
    <row r="206" spans="1:34" hidden="1" x14ac:dyDescent="0.25">
      <c r="A206" s="173" t="s">
        <v>65</v>
      </c>
      <c r="B206" s="173" t="s">
        <v>65</v>
      </c>
      <c r="C206" s="173" t="s">
        <v>66</v>
      </c>
      <c r="D206" s="133" t="s">
        <v>315</v>
      </c>
      <c r="E206" s="133" t="s">
        <v>320</v>
      </c>
      <c r="F206" s="134">
        <v>3087451</v>
      </c>
      <c r="G206" s="133" t="s">
        <v>159</v>
      </c>
      <c r="H206" s="133"/>
      <c r="I206" s="133"/>
      <c r="J206" s="133"/>
      <c r="K206" s="135">
        <v>41943</v>
      </c>
      <c r="L206" s="136"/>
      <c r="M206" s="136"/>
      <c r="N206" s="136"/>
      <c r="O206" s="88" t="s">
        <v>70</v>
      </c>
      <c r="P206" s="133" t="s">
        <v>317</v>
      </c>
      <c r="Q206" s="133"/>
      <c r="R206" s="133"/>
      <c r="S206" s="137"/>
      <c r="T206" s="137"/>
      <c r="U206" s="156"/>
      <c r="V206" s="97">
        <f t="shared" si="23"/>
        <v>0</v>
      </c>
      <c r="W206" s="129"/>
      <c r="X206" s="99">
        <f>X205</f>
        <v>1</v>
      </c>
      <c r="Y206" s="99"/>
      <c r="Z206" s="99"/>
      <c r="AA206" s="100">
        <f>((X206*7)-7)+W206</f>
        <v>0</v>
      </c>
      <c r="AB206" s="101">
        <v>0</v>
      </c>
      <c r="AC206" s="102">
        <f t="shared" si="24"/>
        <v>0</v>
      </c>
      <c r="AD206" s="103">
        <v>0</v>
      </c>
      <c r="AE206" s="103">
        <v>0</v>
      </c>
      <c r="AF206" s="103">
        <v>0</v>
      </c>
      <c r="AG206" s="104">
        <v>0</v>
      </c>
      <c r="AH206" s="105">
        <f t="shared" si="25"/>
        <v>0</v>
      </c>
    </row>
    <row r="207" spans="1:34" hidden="1" x14ac:dyDescent="0.25">
      <c r="A207" s="147" t="s">
        <v>65</v>
      </c>
      <c r="B207" s="147" t="s">
        <v>65</v>
      </c>
      <c r="C207" s="147" t="s">
        <v>66</v>
      </c>
      <c r="D207" s="106" t="s">
        <v>315</v>
      </c>
      <c r="E207" s="125" t="s">
        <v>321</v>
      </c>
      <c r="F207" s="127">
        <v>700000592035</v>
      </c>
      <c r="G207" s="125" t="s">
        <v>93</v>
      </c>
      <c r="H207" s="125"/>
      <c r="I207" s="125"/>
      <c r="J207" s="125"/>
      <c r="K207" s="91">
        <v>42124</v>
      </c>
      <c r="L207" s="92">
        <v>18353.419999999998</v>
      </c>
      <c r="M207" s="93">
        <v>1</v>
      </c>
      <c r="N207" s="94">
        <f>(L207/M207)*0.8*8</f>
        <v>117461.88799999999</v>
      </c>
      <c r="O207" s="125" t="s">
        <v>70</v>
      </c>
      <c r="P207" s="106" t="s">
        <v>317</v>
      </c>
      <c r="Q207" s="115">
        <v>42825</v>
      </c>
      <c r="R207" s="115"/>
      <c r="S207" s="114"/>
      <c r="T207" s="114"/>
      <c r="U207" s="128"/>
      <c r="V207" s="97">
        <f t="shared" si="23"/>
        <v>9788.4906666666666</v>
      </c>
      <c r="W207" s="129"/>
      <c r="X207" s="130"/>
      <c r="Y207" s="130"/>
      <c r="Z207" s="130"/>
      <c r="AA207" s="116"/>
      <c r="AB207" s="101">
        <v>0</v>
      </c>
      <c r="AC207" s="102">
        <f t="shared" si="24"/>
        <v>0</v>
      </c>
      <c r="AD207" s="103">
        <v>0</v>
      </c>
      <c r="AE207" s="103">
        <v>0</v>
      </c>
      <c r="AF207" s="103">
        <v>0</v>
      </c>
      <c r="AG207" s="104">
        <v>0</v>
      </c>
      <c r="AH207" s="105">
        <f t="shared" si="25"/>
        <v>0</v>
      </c>
    </row>
    <row r="208" spans="1:34" hidden="1" x14ac:dyDescent="0.25">
      <c r="A208" s="147" t="s">
        <v>65</v>
      </c>
      <c r="B208" s="147" t="s">
        <v>65</v>
      </c>
      <c r="C208" s="147" t="s">
        <v>66</v>
      </c>
      <c r="D208" s="106" t="s">
        <v>315</v>
      </c>
      <c r="E208" s="125" t="s">
        <v>322</v>
      </c>
      <c r="F208" s="127">
        <v>700000592047</v>
      </c>
      <c r="G208" s="125" t="s">
        <v>93</v>
      </c>
      <c r="H208" s="125"/>
      <c r="I208" s="125"/>
      <c r="J208" s="125"/>
      <c r="K208" s="91">
        <v>42124</v>
      </c>
      <c r="L208" s="92"/>
      <c r="M208" s="93"/>
      <c r="N208" s="94"/>
      <c r="O208" s="125" t="s">
        <v>70</v>
      </c>
      <c r="P208" s="106" t="s">
        <v>317</v>
      </c>
      <c r="Q208" s="115">
        <v>42825</v>
      </c>
      <c r="R208" s="115"/>
      <c r="S208" s="114"/>
      <c r="T208" s="114"/>
      <c r="U208" s="128"/>
      <c r="V208" s="97">
        <f t="shared" si="23"/>
        <v>0</v>
      </c>
      <c r="W208" s="129"/>
      <c r="X208" s="130"/>
      <c r="Y208" s="130"/>
      <c r="Z208" s="130"/>
      <c r="AA208" s="116"/>
      <c r="AB208" s="101">
        <v>0</v>
      </c>
      <c r="AC208" s="102">
        <f t="shared" si="24"/>
        <v>0</v>
      </c>
      <c r="AD208" s="103">
        <v>0</v>
      </c>
      <c r="AE208" s="103">
        <v>0</v>
      </c>
      <c r="AF208" s="103">
        <v>0</v>
      </c>
      <c r="AG208" s="104">
        <v>0</v>
      </c>
      <c r="AH208" s="105">
        <f t="shared" si="25"/>
        <v>0</v>
      </c>
    </row>
    <row r="209" spans="1:34" x14ac:dyDescent="0.25">
      <c r="A209" s="88" t="s">
        <v>64</v>
      </c>
      <c r="B209" s="88" t="s">
        <v>65</v>
      </c>
      <c r="C209" s="88" t="s">
        <v>66</v>
      </c>
      <c r="D209" s="106" t="s">
        <v>218</v>
      </c>
      <c r="E209" s="88" t="s">
        <v>323</v>
      </c>
      <c r="F209" s="108">
        <v>700000262915</v>
      </c>
      <c r="G209" s="109" t="s">
        <v>69</v>
      </c>
      <c r="H209" s="172">
        <f>VLOOKUP(E209,'[1]2014 Sizes'!$B$2:$R$15,3,FALSE)</f>
        <v>3.6997086220673827</v>
      </c>
      <c r="I209" s="88">
        <f>ROUNDUP(H209/$U$1,0)</f>
        <v>1</v>
      </c>
      <c r="J209" s="88"/>
      <c r="K209" s="91">
        <v>42004</v>
      </c>
      <c r="L209" s="92">
        <v>4222.3999999999996</v>
      </c>
      <c r="M209" s="93">
        <v>1</v>
      </c>
      <c r="N209" s="94">
        <f>(L209/M209)*0.8*12</f>
        <v>40535.040000000001</v>
      </c>
      <c r="O209" s="106" t="s">
        <v>70</v>
      </c>
      <c r="P209" s="106" t="s">
        <v>75</v>
      </c>
      <c r="Q209" s="95">
        <v>42825</v>
      </c>
      <c r="R209" s="95" t="s">
        <v>4</v>
      </c>
      <c r="S209" s="90">
        <v>44</v>
      </c>
      <c r="T209" s="90">
        <v>1</v>
      </c>
      <c r="U209" s="153">
        <v>66</v>
      </c>
      <c r="V209" s="97">
        <f t="shared" si="23"/>
        <v>3377.92</v>
      </c>
      <c r="W209" s="154">
        <f>$E$1</f>
        <v>42021</v>
      </c>
      <c r="X209" s="90">
        <v>1</v>
      </c>
      <c r="Y209" s="100">
        <f>((X209*7)-7)+W209</f>
        <v>42021</v>
      </c>
      <c r="Z209" s="100">
        <f>(((I209*7))-7)+Y209</f>
        <v>42021</v>
      </c>
      <c r="AA209" s="100">
        <f>Z209+30</f>
        <v>42051</v>
      </c>
      <c r="AB209" s="101">
        <f>ROUNDUP((AA209-$C$1)/30,0)</f>
        <v>2</v>
      </c>
      <c r="AC209" s="102">
        <f t="shared" si="24"/>
        <v>6755.84</v>
      </c>
      <c r="AD209" s="103">
        <v>0</v>
      </c>
      <c r="AE209" s="103">
        <v>0</v>
      </c>
      <c r="AF209" s="103">
        <v>0</v>
      </c>
      <c r="AG209" s="104">
        <v>0</v>
      </c>
      <c r="AH209" s="105">
        <f t="shared" si="25"/>
        <v>6755.84</v>
      </c>
    </row>
    <row r="210" spans="1:34" x14ac:dyDescent="0.25">
      <c r="A210" s="88" t="s">
        <v>64</v>
      </c>
      <c r="B210" s="88" t="s">
        <v>65</v>
      </c>
      <c r="C210" s="88" t="s">
        <v>66</v>
      </c>
      <c r="D210" s="106" t="s">
        <v>218</v>
      </c>
      <c r="E210" s="88" t="s">
        <v>324</v>
      </c>
      <c r="F210" s="108">
        <v>700000262927</v>
      </c>
      <c r="G210" s="109" t="s">
        <v>69</v>
      </c>
      <c r="H210" s="172">
        <f>VLOOKUP(E210,'[1]2014 Sizes'!$B$2:$R$15,3,FALSE)</f>
        <v>3.8509354144218748</v>
      </c>
      <c r="I210" s="88">
        <f>ROUNDUP(H210/$U$1,0)</f>
        <v>1</v>
      </c>
      <c r="J210" s="88"/>
      <c r="K210" s="91">
        <v>42004</v>
      </c>
      <c r="L210" s="92"/>
      <c r="M210" s="93"/>
      <c r="N210" s="94"/>
      <c r="O210" s="106" t="s">
        <v>70</v>
      </c>
      <c r="P210" s="106" t="s">
        <v>75</v>
      </c>
      <c r="Q210" s="95">
        <v>42825</v>
      </c>
      <c r="R210" s="95" t="s">
        <v>4</v>
      </c>
      <c r="S210" s="90">
        <v>44</v>
      </c>
      <c r="T210" s="90">
        <v>2</v>
      </c>
      <c r="U210" s="153">
        <v>66</v>
      </c>
      <c r="V210" s="97">
        <f t="shared" si="23"/>
        <v>0</v>
      </c>
      <c r="W210" s="154">
        <f>$E$1</f>
        <v>42021</v>
      </c>
      <c r="X210" s="90">
        <f>X209</f>
        <v>1</v>
      </c>
      <c r="Y210" s="100">
        <f>((X210*7)-7)+W210</f>
        <v>42021</v>
      </c>
      <c r="Z210" s="100">
        <f>(((I210*7))-7)+Y210</f>
        <v>42021</v>
      </c>
      <c r="AA210" s="100">
        <f>Z210+30</f>
        <v>42051</v>
      </c>
      <c r="AB210" s="101">
        <f>ROUNDUP((AA210-$C$1)/30,0)</f>
        <v>2</v>
      </c>
      <c r="AC210" s="102">
        <f t="shared" si="24"/>
        <v>0</v>
      </c>
      <c r="AD210" s="103">
        <v>0</v>
      </c>
      <c r="AE210" s="103">
        <v>0</v>
      </c>
      <c r="AF210" s="103">
        <v>0</v>
      </c>
      <c r="AG210" s="104">
        <v>0</v>
      </c>
      <c r="AH210" s="105">
        <f t="shared" si="25"/>
        <v>0</v>
      </c>
    </row>
    <row r="211" spans="1:34" hidden="1" x14ac:dyDescent="0.25">
      <c r="A211" s="106" t="s">
        <v>65</v>
      </c>
      <c r="B211" s="106" t="s">
        <v>65</v>
      </c>
      <c r="C211" s="106" t="s">
        <v>5</v>
      </c>
      <c r="D211" s="106" t="s">
        <v>325</v>
      </c>
      <c r="E211" s="106" t="s">
        <v>326</v>
      </c>
      <c r="F211" s="174">
        <v>200000067808</v>
      </c>
      <c r="G211" s="106" t="s">
        <v>69</v>
      </c>
      <c r="H211" s="106"/>
      <c r="I211" s="106"/>
      <c r="J211" s="106"/>
      <c r="K211" s="91">
        <v>42004</v>
      </c>
      <c r="L211" s="92">
        <v>4578.5</v>
      </c>
      <c r="M211" s="93">
        <v>1</v>
      </c>
      <c r="N211" s="94">
        <f>(L211/M211)*0.8*12</f>
        <v>43953.600000000006</v>
      </c>
      <c r="O211" s="106" t="s">
        <v>327</v>
      </c>
      <c r="P211" s="106"/>
      <c r="Q211" s="95">
        <v>42825</v>
      </c>
      <c r="R211" s="95"/>
      <c r="S211" s="90"/>
      <c r="T211" s="90"/>
      <c r="U211" s="157"/>
      <c r="V211" s="97">
        <f t="shared" si="23"/>
        <v>3662.8000000000006</v>
      </c>
      <c r="W211" s="129"/>
      <c r="X211" s="130"/>
      <c r="Y211" s="130"/>
      <c r="Z211" s="130"/>
      <c r="AA211" s="116"/>
      <c r="AB211" s="101">
        <v>0</v>
      </c>
      <c r="AC211" s="102">
        <f t="shared" si="24"/>
        <v>0</v>
      </c>
      <c r="AD211" s="103">
        <v>0</v>
      </c>
      <c r="AE211" s="103">
        <v>0</v>
      </c>
      <c r="AF211" s="103">
        <v>0</v>
      </c>
      <c r="AG211" s="104">
        <v>0</v>
      </c>
      <c r="AH211" s="105">
        <f t="shared" si="25"/>
        <v>0</v>
      </c>
    </row>
    <row r="212" spans="1:34" hidden="1" x14ac:dyDescent="0.25">
      <c r="A212" s="175" t="s">
        <v>65</v>
      </c>
      <c r="B212" s="175" t="s">
        <v>65</v>
      </c>
      <c r="C212" s="175" t="s">
        <v>5</v>
      </c>
      <c r="D212" s="106" t="s">
        <v>325</v>
      </c>
      <c r="E212" s="106" t="s">
        <v>328</v>
      </c>
      <c r="F212" s="174">
        <v>200000067810</v>
      </c>
      <c r="G212" s="106" t="s">
        <v>69</v>
      </c>
      <c r="H212" s="106"/>
      <c r="I212" s="106"/>
      <c r="J212" s="106"/>
      <c r="K212" s="91">
        <v>42004</v>
      </c>
      <c r="L212" s="92"/>
      <c r="M212" s="93"/>
      <c r="N212" s="94"/>
      <c r="O212" s="106" t="s">
        <v>327</v>
      </c>
      <c r="P212" s="106"/>
      <c r="Q212" s="95">
        <v>42825</v>
      </c>
      <c r="R212" s="95"/>
      <c r="S212" s="90"/>
      <c r="T212" s="90"/>
      <c r="U212" s="157"/>
      <c r="V212" s="97">
        <f t="shared" si="23"/>
        <v>0</v>
      </c>
      <c r="W212" s="129"/>
      <c r="X212" s="130"/>
      <c r="Y212" s="130"/>
      <c r="Z212" s="130"/>
      <c r="AA212" s="116"/>
      <c r="AB212" s="101">
        <v>0</v>
      </c>
      <c r="AC212" s="102">
        <f t="shared" si="24"/>
        <v>0</v>
      </c>
      <c r="AD212" s="103">
        <v>0</v>
      </c>
      <c r="AE212" s="103">
        <v>0</v>
      </c>
      <c r="AF212" s="103">
        <v>0</v>
      </c>
      <c r="AG212" s="104">
        <v>0</v>
      </c>
      <c r="AH212" s="105">
        <f t="shared" si="25"/>
        <v>0</v>
      </c>
    </row>
    <row r="213" spans="1:34" hidden="1" x14ac:dyDescent="0.25">
      <c r="A213" s="175" t="s">
        <v>65</v>
      </c>
      <c r="B213" s="175" t="s">
        <v>65</v>
      </c>
      <c r="C213" s="175" t="s">
        <v>5</v>
      </c>
      <c r="D213" s="106" t="s">
        <v>325</v>
      </c>
      <c r="E213" s="106" t="s">
        <v>329</v>
      </c>
      <c r="F213" s="108">
        <v>200000067145</v>
      </c>
      <c r="G213" s="106" t="s">
        <v>69</v>
      </c>
      <c r="H213" s="106"/>
      <c r="I213" s="106"/>
      <c r="J213" s="106"/>
      <c r="K213" s="91">
        <v>42004</v>
      </c>
      <c r="L213" s="92">
        <v>4578.5</v>
      </c>
      <c r="M213" s="93">
        <v>1</v>
      </c>
      <c r="N213" s="94">
        <f>(L213/M213)*0.8*12</f>
        <v>43953.600000000006</v>
      </c>
      <c r="O213" s="106" t="s">
        <v>327</v>
      </c>
      <c r="P213" s="106"/>
      <c r="Q213" s="95">
        <v>42825</v>
      </c>
      <c r="R213" s="95"/>
      <c r="S213" s="90"/>
      <c r="T213" s="90"/>
      <c r="U213" s="157"/>
      <c r="V213" s="97">
        <f t="shared" si="23"/>
        <v>3662.8000000000006</v>
      </c>
      <c r="W213" s="129"/>
      <c r="X213" s="130"/>
      <c r="Y213" s="130"/>
      <c r="Z213" s="130"/>
      <c r="AA213" s="116"/>
      <c r="AB213" s="101">
        <v>0</v>
      </c>
      <c r="AC213" s="102">
        <f t="shared" si="24"/>
        <v>0</v>
      </c>
      <c r="AD213" s="103">
        <v>0</v>
      </c>
      <c r="AE213" s="103">
        <v>0</v>
      </c>
      <c r="AF213" s="103">
        <v>0</v>
      </c>
      <c r="AG213" s="104">
        <v>0</v>
      </c>
      <c r="AH213" s="105">
        <f t="shared" si="25"/>
        <v>0</v>
      </c>
    </row>
    <row r="214" spans="1:34" hidden="1" x14ac:dyDescent="0.25">
      <c r="A214" s="106" t="s">
        <v>65</v>
      </c>
      <c r="B214" s="106" t="s">
        <v>65</v>
      </c>
      <c r="C214" s="106" t="s">
        <v>5</v>
      </c>
      <c r="D214" s="106" t="s">
        <v>325</v>
      </c>
      <c r="E214" s="106" t="s">
        <v>330</v>
      </c>
      <c r="F214" s="108">
        <v>200000066880</v>
      </c>
      <c r="G214" s="106" t="s">
        <v>69</v>
      </c>
      <c r="H214" s="106"/>
      <c r="I214" s="106"/>
      <c r="J214" s="106"/>
      <c r="K214" s="91">
        <v>42004</v>
      </c>
      <c r="L214" s="92"/>
      <c r="M214" s="93"/>
      <c r="N214" s="94"/>
      <c r="O214" s="106" t="s">
        <v>327</v>
      </c>
      <c r="P214" s="106"/>
      <c r="Q214" s="95">
        <v>42825</v>
      </c>
      <c r="R214" s="95"/>
      <c r="S214" s="90"/>
      <c r="T214" s="90"/>
      <c r="U214" s="157"/>
      <c r="V214" s="97">
        <f t="shared" si="23"/>
        <v>0</v>
      </c>
      <c r="W214" s="129"/>
      <c r="X214" s="130"/>
      <c r="Y214" s="130"/>
      <c r="Z214" s="130"/>
      <c r="AA214" s="116"/>
      <c r="AB214" s="101">
        <v>0</v>
      </c>
      <c r="AC214" s="102">
        <f t="shared" si="24"/>
        <v>0</v>
      </c>
      <c r="AD214" s="103">
        <v>0</v>
      </c>
      <c r="AE214" s="103">
        <v>0</v>
      </c>
      <c r="AF214" s="103">
        <v>0</v>
      </c>
      <c r="AG214" s="104">
        <v>0</v>
      </c>
      <c r="AH214" s="105">
        <f t="shared" si="25"/>
        <v>0</v>
      </c>
    </row>
    <row r="215" spans="1:34" x14ac:dyDescent="0.25">
      <c r="A215" s="176" t="s">
        <v>64</v>
      </c>
      <c r="B215" s="176" t="s">
        <v>65</v>
      </c>
      <c r="C215" s="176" t="s">
        <v>66</v>
      </c>
      <c r="D215" s="106" t="s">
        <v>331</v>
      </c>
      <c r="E215" s="88" t="s">
        <v>332</v>
      </c>
      <c r="F215" s="114">
        <v>600000015114</v>
      </c>
      <c r="G215" s="106" t="s">
        <v>87</v>
      </c>
      <c r="H215" s="172">
        <f>VLOOKUP(E215,'[1]2014 Sizes'!$B$2:$R$15,3,FALSE)</f>
        <v>2.2300700396162112</v>
      </c>
      <c r="I215" s="88">
        <f t="shared" ref="I215:I226" si="26">ROUNDUP(H215/$U$1,0)</f>
        <v>1</v>
      </c>
      <c r="J215" s="88"/>
      <c r="K215" s="91">
        <v>42004</v>
      </c>
      <c r="L215" s="92">
        <v>1210.4000000000001</v>
      </c>
      <c r="M215" s="93">
        <v>1</v>
      </c>
      <c r="N215" s="94">
        <f>(L215/M215)*0.8*12</f>
        <v>11619.840000000002</v>
      </c>
      <c r="O215" s="106" t="s">
        <v>70</v>
      </c>
      <c r="P215" s="106" t="s">
        <v>333</v>
      </c>
      <c r="Q215" s="95">
        <v>42903</v>
      </c>
      <c r="R215" s="95" t="s">
        <v>4</v>
      </c>
      <c r="S215" s="90">
        <v>45</v>
      </c>
      <c r="T215" s="90">
        <v>1</v>
      </c>
      <c r="U215" s="153">
        <v>88</v>
      </c>
      <c r="V215" s="97">
        <f t="shared" si="23"/>
        <v>968.32000000000016</v>
      </c>
      <c r="W215" s="154">
        <f t="shared" ref="W215:W246" si="27">$E$1</f>
        <v>42021</v>
      </c>
      <c r="X215" s="99">
        <v>1</v>
      </c>
      <c r="Y215" s="100">
        <f t="shared" ref="Y215:Y220" si="28">((X215*7)-7)+W215</f>
        <v>42021</v>
      </c>
      <c r="Z215" s="100">
        <f t="shared" ref="Z215:Z226" si="29">(((I215*7))-7)+Y215</f>
        <v>42021</v>
      </c>
      <c r="AA215" s="100">
        <f t="shared" ref="AA215:AA226" si="30">Z215+30</f>
        <v>42051</v>
      </c>
      <c r="AB215" s="101">
        <f t="shared" ref="AB215:AB226" si="31">ROUNDUP((AA215-$C$1)/30,0)</f>
        <v>2</v>
      </c>
      <c r="AC215" s="102">
        <f t="shared" si="24"/>
        <v>1936.6400000000003</v>
      </c>
      <c r="AD215" s="103">
        <v>0</v>
      </c>
      <c r="AE215" s="103">
        <v>0</v>
      </c>
      <c r="AF215" s="103">
        <v>0</v>
      </c>
      <c r="AG215" s="104">
        <v>0</v>
      </c>
      <c r="AH215" s="105">
        <f t="shared" si="25"/>
        <v>1936.6400000000003</v>
      </c>
    </row>
    <row r="216" spans="1:34" x14ac:dyDescent="0.25">
      <c r="A216" s="176" t="s">
        <v>64</v>
      </c>
      <c r="B216" s="176" t="s">
        <v>65</v>
      </c>
      <c r="C216" s="176" t="s">
        <v>66</v>
      </c>
      <c r="D216" s="106" t="s">
        <v>331</v>
      </c>
      <c r="E216" s="88" t="s">
        <v>334</v>
      </c>
      <c r="F216" s="114">
        <v>700000302959</v>
      </c>
      <c r="G216" s="106" t="s">
        <v>87</v>
      </c>
      <c r="H216" s="172">
        <f>VLOOKUP(E216,'[1]2014 Sizes'!$B$2:$R$15,3,FALSE)</f>
        <v>3.95</v>
      </c>
      <c r="I216" s="88">
        <f t="shared" si="26"/>
        <v>1</v>
      </c>
      <c r="J216" s="88"/>
      <c r="K216" s="91">
        <v>42004</v>
      </c>
      <c r="L216" s="92"/>
      <c r="M216" s="93"/>
      <c r="N216" s="94"/>
      <c r="O216" s="106" t="s">
        <v>70</v>
      </c>
      <c r="P216" s="106" t="s">
        <v>333</v>
      </c>
      <c r="Q216" s="95">
        <v>42903</v>
      </c>
      <c r="R216" s="95" t="s">
        <v>4</v>
      </c>
      <c r="S216" s="90">
        <v>45</v>
      </c>
      <c r="T216" s="90">
        <v>2</v>
      </c>
      <c r="U216" s="153">
        <v>88</v>
      </c>
      <c r="V216" s="97">
        <f t="shared" si="23"/>
        <v>0</v>
      </c>
      <c r="W216" s="154">
        <f t="shared" si="27"/>
        <v>42021</v>
      </c>
      <c r="X216" s="99">
        <f>X215</f>
        <v>1</v>
      </c>
      <c r="Y216" s="100">
        <f t="shared" si="28"/>
        <v>42021</v>
      </c>
      <c r="Z216" s="100">
        <f t="shared" si="29"/>
        <v>42021</v>
      </c>
      <c r="AA216" s="100">
        <f t="shared" si="30"/>
        <v>42051</v>
      </c>
      <c r="AB216" s="101">
        <f t="shared" si="31"/>
        <v>2</v>
      </c>
      <c r="AC216" s="102">
        <f t="shared" si="24"/>
        <v>0</v>
      </c>
      <c r="AD216" s="103">
        <v>0</v>
      </c>
      <c r="AE216" s="103">
        <v>0</v>
      </c>
      <c r="AF216" s="103">
        <v>0</v>
      </c>
      <c r="AG216" s="104">
        <v>0</v>
      </c>
      <c r="AH216" s="105">
        <f t="shared" si="25"/>
        <v>0</v>
      </c>
    </row>
    <row r="217" spans="1:34" hidden="1" x14ac:dyDescent="0.25">
      <c r="A217" s="88" t="s">
        <v>64</v>
      </c>
      <c r="B217" s="88" t="s">
        <v>65</v>
      </c>
      <c r="C217" s="88" t="s">
        <v>66</v>
      </c>
      <c r="D217" s="88" t="s">
        <v>331</v>
      </c>
      <c r="E217" s="89" t="s">
        <v>335</v>
      </c>
      <c r="F217" s="90">
        <v>600000014744</v>
      </c>
      <c r="G217" s="88" t="s">
        <v>87</v>
      </c>
      <c r="H217" s="88">
        <f>H218</f>
        <v>0.88</v>
      </c>
      <c r="I217" s="88">
        <f t="shared" si="26"/>
        <v>1</v>
      </c>
      <c r="J217" s="88">
        <f>ROUNDUP(H217/$K$1,0)*1.25</f>
        <v>1.25</v>
      </c>
      <c r="K217" s="91">
        <v>42004</v>
      </c>
      <c r="L217" s="92">
        <v>788.2</v>
      </c>
      <c r="M217" s="93">
        <v>1</v>
      </c>
      <c r="N217" s="94">
        <f>(L217/M217)*0.8*12</f>
        <v>7566.7200000000012</v>
      </c>
      <c r="O217" s="88" t="s">
        <v>70</v>
      </c>
      <c r="P217" s="88" t="s">
        <v>333</v>
      </c>
      <c r="Q217" s="95">
        <v>42903</v>
      </c>
      <c r="R217" s="95" t="s">
        <v>3</v>
      </c>
      <c r="S217" s="90">
        <v>46</v>
      </c>
      <c r="T217" s="90">
        <v>1</v>
      </c>
      <c r="U217" s="153">
        <v>92</v>
      </c>
      <c r="V217" s="97">
        <f t="shared" si="23"/>
        <v>630.56000000000006</v>
      </c>
      <c r="W217" s="154">
        <f t="shared" si="27"/>
        <v>42021</v>
      </c>
      <c r="X217" s="99">
        <v>1</v>
      </c>
      <c r="Y217" s="100">
        <f t="shared" si="28"/>
        <v>42021</v>
      </c>
      <c r="Z217" s="100">
        <f t="shared" si="29"/>
        <v>42021</v>
      </c>
      <c r="AA217" s="100">
        <f t="shared" si="30"/>
        <v>42051</v>
      </c>
      <c r="AB217" s="101">
        <f t="shared" si="31"/>
        <v>2</v>
      </c>
      <c r="AC217" s="102">
        <f t="shared" si="24"/>
        <v>1261.1200000000001</v>
      </c>
      <c r="AD217" s="103">
        <v>0</v>
      </c>
      <c r="AE217" s="103">
        <v>0</v>
      </c>
      <c r="AF217" s="103">
        <v>0</v>
      </c>
      <c r="AG217" s="104">
        <v>0</v>
      </c>
      <c r="AH217" s="105">
        <f t="shared" si="25"/>
        <v>1261.1200000000001</v>
      </c>
    </row>
    <row r="218" spans="1:34" hidden="1" x14ac:dyDescent="0.25">
      <c r="A218" s="88" t="s">
        <v>64</v>
      </c>
      <c r="B218" s="88" t="s">
        <v>65</v>
      </c>
      <c r="C218" s="88" t="s">
        <v>66</v>
      </c>
      <c r="D218" s="88" t="s">
        <v>331</v>
      </c>
      <c r="E218" s="89" t="s">
        <v>336</v>
      </c>
      <c r="F218" s="90">
        <v>700000295429</v>
      </c>
      <c r="G218" s="88" t="s">
        <v>87</v>
      </c>
      <c r="H218" s="88">
        <f>IF(ISNA(VLOOKUP(E218,'[1]2013 Sizes'!$A$2:$L$35,10,FALSE)),"",VLOOKUP(E218,'[1]2013 Sizes'!$A$2:$L$35,10,FALSE))</f>
        <v>0.88</v>
      </c>
      <c r="I218" s="88">
        <f t="shared" si="26"/>
        <v>1</v>
      </c>
      <c r="J218" s="88">
        <f>ROUNDUP(H218/$K$1,0)*1.25</f>
        <v>1.25</v>
      </c>
      <c r="K218" s="91">
        <v>42004</v>
      </c>
      <c r="L218" s="92"/>
      <c r="M218" s="93"/>
      <c r="N218" s="94"/>
      <c r="O218" s="88" t="s">
        <v>70</v>
      </c>
      <c r="P218" s="88" t="s">
        <v>333</v>
      </c>
      <c r="Q218" s="95">
        <v>42903</v>
      </c>
      <c r="R218" s="95" t="s">
        <v>3</v>
      </c>
      <c r="S218" s="90">
        <v>46</v>
      </c>
      <c r="T218" s="90">
        <v>2</v>
      </c>
      <c r="U218" s="153">
        <v>92</v>
      </c>
      <c r="V218" s="97">
        <f t="shared" si="23"/>
        <v>0</v>
      </c>
      <c r="W218" s="154">
        <f t="shared" si="27"/>
        <v>42021</v>
      </c>
      <c r="X218" s="99">
        <f>X217</f>
        <v>1</v>
      </c>
      <c r="Y218" s="100">
        <f t="shared" si="28"/>
        <v>42021</v>
      </c>
      <c r="Z218" s="100">
        <f t="shared" si="29"/>
        <v>42021</v>
      </c>
      <c r="AA218" s="100">
        <f t="shared" si="30"/>
        <v>42051</v>
      </c>
      <c r="AB218" s="101">
        <f t="shared" si="31"/>
        <v>2</v>
      </c>
      <c r="AC218" s="102">
        <f t="shared" si="24"/>
        <v>0</v>
      </c>
      <c r="AD218" s="103">
        <v>0</v>
      </c>
      <c r="AE218" s="103">
        <v>0</v>
      </c>
      <c r="AF218" s="103">
        <v>0</v>
      </c>
      <c r="AG218" s="104">
        <v>0</v>
      </c>
      <c r="AH218" s="105">
        <f t="shared" si="25"/>
        <v>0</v>
      </c>
    </row>
    <row r="219" spans="1:34" x14ac:dyDescent="0.25">
      <c r="A219" s="88" t="s">
        <v>64</v>
      </c>
      <c r="B219" s="88" t="s">
        <v>65</v>
      </c>
      <c r="C219" s="88" t="s">
        <v>66</v>
      </c>
      <c r="D219" s="106" t="s">
        <v>337</v>
      </c>
      <c r="E219" s="88" t="s">
        <v>338</v>
      </c>
      <c r="F219" s="114">
        <v>600000007856</v>
      </c>
      <c r="G219" s="106" t="s">
        <v>87</v>
      </c>
      <c r="H219" s="172">
        <f>VLOOKUP(E219,'[1]2014 Sizes'!$B$2:$R$15,3,FALSE)</f>
        <v>2.3277692721015626</v>
      </c>
      <c r="I219" s="88">
        <f t="shared" si="26"/>
        <v>1</v>
      </c>
      <c r="J219" s="88"/>
      <c r="K219" s="91">
        <v>42004</v>
      </c>
      <c r="L219" s="92">
        <v>1347</v>
      </c>
      <c r="M219" s="93">
        <v>1</v>
      </c>
      <c r="N219" s="94">
        <f>(L219/M219)*0.8*12</f>
        <v>12931.2</v>
      </c>
      <c r="O219" s="106" t="s">
        <v>70</v>
      </c>
      <c r="P219" s="106" t="s">
        <v>339</v>
      </c>
      <c r="Q219" s="95">
        <v>42903</v>
      </c>
      <c r="R219" s="95" t="s">
        <v>4</v>
      </c>
      <c r="S219" s="90">
        <v>47</v>
      </c>
      <c r="T219" s="90">
        <v>1</v>
      </c>
      <c r="U219" s="153">
        <v>86</v>
      </c>
      <c r="V219" s="97">
        <f t="shared" si="23"/>
        <v>1077.6000000000001</v>
      </c>
      <c r="W219" s="154">
        <f t="shared" si="27"/>
        <v>42021</v>
      </c>
      <c r="X219" s="99">
        <v>1</v>
      </c>
      <c r="Y219" s="100">
        <f t="shared" si="28"/>
        <v>42021</v>
      </c>
      <c r="Z219" s="100">
        <f t="shared" si="29"/>
        <v>42021</v>
      </c>
      <c r="AA219" s="100">
        <f t="shared" si="30"/>
        <v>42051</v>
      </c>
      <c r="AB219" s="101">
        <f t="shared" si="31"/>
        <v>2</v>
      </c>
      <c r="AC219" s="102">
        <f t="shared" si="24"/>
        <v>2155.2000000000003</v>
      </c>
      <c r="AD219" s="103">
        <v>0</v>
      </c>
      <c r="AE219" s="103">
        <v>0</v>
      </c>
      <c r="AF219" s="103">
        <v>0</v>
      </c>
      <c r="AG219" s="104">
        <v>0</v>
      </c>
      <c r="AH219" s="105">
        <f t="shared" si="25"/>
        <v>2155.2000000000003</v>
      </c>
    </row>
    <row r="220" spans="1:34" x14ac:dyDescent="0.25">
      <c r="A220" s="88" t="s">
        <v>64</v>
      </c>
      <c r="B220" s="88" t="s">
        <v>65</v>
      </c>
      <c r="C220" s="88" t="s">
        <v>66</v>
      </c>
      <c r="D220" s="106" t="s">
        <v>337</v>
      </c>
      <c r="E220" s="88" t="s">
        <v>340</v>
      </c>
      <c r="F220" s="114">
        <v>700000293213</v>
      </c>
      <c r="G220" s="106" t="s">
        <v>87</v>
      </c>
      <c r="H220" s="172">
        <f>VLOOKUP(E220,'[1]2014 Sizes'!$B$2:$R$15,3,FALSE)</f>
        <v>2.1042162627216796</v>
      </c>
      <c r="I220" s="88">
        <f t="shared" si="26"/>
        <v>1</v>
      </c>
      <c r="J220" s="88"/>
      <c r="K220" s="91">
        <v>42004</v>
      </c>
      <c r="L220" s="92"/>
      <c r="M220" s="93"/>
      <c r="N220" s="94"/>
      <c r="O220" s="106" t="s">
        <v>70</v>
      </c>
      <c r="P220" s="106" t="s">
        <v>339</v>
      </c>
      <c r="Q220" s="95">
        <v>42903</v>
      </c>
      <c r="R220" s="95" t="s">
        <v>4</v>
      </c>
      <c r="S220" s="90">
        <v>47</v>
      </c>
      <c r="T220" s="90">
        <v>2</v>
      </c>
      <c r="U220" s="153">
        <v>86</v>
      </c>
      <c r="V220" s="97">
        <f t="shared" si="23"/>
        <v>0</v>
      </c>
      <c r="W220" s="154">
        <f t="shared" si="27"/>
        <v>42021</v>
      </c>
      <c r="X220" s="99">
        <f>X219</f>
        <v>1</v>
      </c>
      <c r="Y220" s="100">
        <f t="shared" si="28"/>
        <v>42021</v>
      </c>
      <c r="Z220" s="100">
        <f t="shared" si="29"/>
        <v>42021</v>
      </c>
      <c r="AA220" s="100">
        <f t="shared" si="30"/>
        <v>42051</v>
      </c>
      <c r="AB220" s="101">
        <f t="shared" si="31"/>
        <v>2</v>
      </c>
      <c r="AC220" s="102">
        <f t="shared" si="24"/>
        <v>0</v>
      </c>
      <c r="AD220" s="103">
        <v>0</v>
      </c>
      <c r="AE220" s="103">
        <v>0</v>
      </c>
      <c r="AF220" s="103">
        <v>0</v>
      </c>
      <c r="AG220" s="104">
        <v>0</v>
      </c>
      <c r="AH220" s="105">
        <f t="shared" si="25"/>
        <v>0</v>
      </c>
    </row>
    <row r="221" spans="1:34" hidden="1" x14ac:dyDescent="0.25">
      <c r="A221" s="106" t="s">
        <v>64</v>
      </c>
      <c r="B221" s="106" t="s">
        <v>65</v>
      </c>
      <c r="C221" s="106" t="s">
        <v>66</v>
      </c>
      <c r="D221" s="88" t="s">
        <v>73</v>
      </c>
      <c r="E221" s="89" t="s">
        <v>341</v>
      </c>
      <c r="F221" s="90">
        <v>700000109826</v>
      </c>
      <c r="G221" s="88" t="s">
        <v>69</v>
      </c>
      <c r="H221" s="88">
        <f>VLOOKUP(E221,'[1]2013 Sizes'!$A$2:$L$35,10,FALSE)</f>
        <v>13.36</v>
      </c>
      <c r="I221" s="88">
        <f t="shared" si="26"/>
        <v>1</v>
      </c>
      <c r="J221" s="88">
        <f t="shared" ref="J221:J226" si="32">ROUNDUP(H221/$K$1,0)*1.25</f>
        <v>6.25</v>
      </c>
      <c r="K221" s="91">
        <v>42004</v>
      </c>
      <c r="L221" s="92">
        <v>12407.18</v>
      </c>
      <c r="M221" s="93">
        <v>1</v>
      </c>
      <c r="N221" s="94">
        <f>(L221/M221)*0.8*12</f>
        <v>119108.92800000001</v>
      </c>
      <c r="O221" s="88" t="s">
        <v>70</v>
      </c>
      <c r="P221" s="88" t="s">
        <v>75</v>
      </c>
      <c r="Q221" s="95">
        <v>42825</v>
      </c>
      <c r="R221" s="95" t="s">
        <v>3</v>
      </c>
      <c r="S221" s="90">
        <v>48</v>
      </c>
      <c r="T221" s="90">
        <v>1</v>
      </c>
      <c r="U221" s="153">
        <v>10</v>
      </c>
      <c r="V221" s="97">
        <f t="shared" si="23"/>
        <v>9925.7440000000006</v>
      </c>
      <c r="W221" s="154">
        <f t="shared" si="27"/>
        <v>42021</v>
      </c>
      <c r="X221" s="99">
        <v>0</v>
      </c>
      <c r="Y221" s="100">
        <f>(MAX($X$4:$X$324)*7)+W221</f>
        <v>42105</v>
      </c>
      <c r="Z221" s="100">
        <f t="shared" si="29"/>
        <v>42105</v>
      </c>
      <c r="AA221" s="100">
        <f t="shared" si="30"/>
        <v>42135</v>
      </c>
      <c r="AB221" s="101">
        <f t="shared" si="31"/>
        <v>5</v>
      </c>
      <c r="AC221" s="102">
        <f t="shared" si="24"/>
        <v>49628.72</v>
      </c>
      <c r="AD221" s="103">
        <v>0</v>
      </c>
      <c r="AE221" s="103">
        <v>0</v>
      </c>
      <c r="AF221" s="103">
        <v>0</v>
      </c>
      <c r="AG221" s="104">
        <v>0</v>
      </c>
      <c r="AH221" s="105">
        <f t="shared" si="25"/>
        <v>49628.72</v>
      </c>
    </row>
    <row r="222" spans="1:34" hidden="1" x14ac:dyDescent="0.25">
      <c r="A222" s="106" t="s">
        <v>64</v>
      </c>
      <c r="B222" s="106" t="s">
        <v>65</v>
      </c>
      <c r="C222" s="106" t="s">
        <v>66</v>
      </c>
      <c r="D222" s="88" t="s">
        <v>73</v>
      </c>
      <c r="E222" s="89" t="s">
        <v>342</v>
      </c>
      <c r="F222" s="90">
        <v>70004739</v>
      </c>
      <c r="G222" s="88" t="s">
        <v>69</v>
      </c>
      <c r="H222" s="88">
        <f>VLOOKUP(E222,'[1]2013 Sizes'!$A$2:$L$35,10,FALSE)</f>
        <v>19.2</v>
      </c>
      <c r="I222" s="88">
        <f t="shared" si="26"/>
        <v>2</v>
      </c>
      <c r="J222" s="88">
        <f t="shared" si="32"/>
        <v>7.5</v>
      </c>
      <c r="K222" s="91">
        <v>42004</v>
      </c>
      <c r="L222" s="92"/>
      <c r="M222" s="93"/>
      <c r="N222" s="94"/>
      <c r="O222" s="88" t="s">
        <v>70</v>
      </c>
      <c r="P222" s="88" t="s">
        <v>75</v>
      </c>
      <c r="Q222" s="95">
        <v>42825</v>
      </c>
      <c r="R222" s="95" t="s">
        <v>3</v>
      </c>
      <c r="S222" s="90">
        <v>48</v>
      </c>
      <c r="T222" s="90">
        <v>2</v>
      </c>
      <c r="U222" s="153">
        <v>10</v>
      </c>
      <c r="V222" s="97">
        <f t="shared" si="23"/>
        <v>0</v>
      </c>
      <c r="W222" s="154">
        <f t="shared" si="27"/>
        <v>42021</v>
      </c>
      <c r="X222" s="99">
        <f>X221</f>
        <v>0</v>
      </c>
      <c r="Y222" s="100">
        <f>(MAX($X$4:$X$324)*7)+W222</f>
        <v>42105</v>
      </c>
      <c r="Z222" s="100">
        <f t="shared" si="29"/>
        <v>42112</v>
      </c>
      <c r="AA222" s="100">
        <f t="shared" si="30"/>
        <v>42142</v>
      </c>
      <c r="AB222" s="101">
        <f t="shared" si="31"/>
        <v>5</v>
      </c>
      <c r="AC222" s="102">
        <f t="shared" si="24"/>
        <v>0</v>
      </c>
      <c r="AD222" s="103">
        <v>0</v>
      </c>
      <c r="AE222" s="103">
        <v>0</v>
      </c>
      <c r="AF222" s="103">
        <v>0</v>
      </c>
      <c r="AG222" s="104">
        <v>0</v>
      </c>
      <c r="AH222" s="105">
        <f t="shared" si="25"/>
        <v>0</v>
      </c>
    </row>
    <row r="223" spans="1:34" hidden="1" x14ac:dyDescent="0.25">
      <c r="A223" s="88" t="s">
        <v>64</v>
      </c>
      <c r="B223" s="88" t="s">
        <v>65</v>
      </c>
      <c r="C223" s="88" t="s">
        <v>66</v>
      </c>
      <c r="D223" s="88" t="s">
        <v>79</v>
      </c>
      <c r="E223" s="107" t="s">
        <v>343</v>
      </c>
      <c r="F223" s="145">
        <v>700000017827</v>
      </c>
      <c r="G223" s="109" t="s">
        <v>69</v>
      </c>
      <c r="H223" s="88">
        <f>IF(ISNA(VLOOKUP(E223,'[1]2013 Sizes'!$A$2:$L$35,10,FALSE)),"",VLOOKUP(E223,'[1]2013 Sizes'!$A$2:$L$35,10,FALSE))</f>
        <v>24.08</v>
      </c>
      <c r="I223" s="88">
        <f t="shared" si="26"/>
        <v>2</v>
      </c>
      <c r="J223" s="88">
        <f t="shared" si="32"/>
        <v>10</v>
      </c>
      <c r="K223" s="91">
        <v>42004</v>
      </c>
      <c r="L223" s="92">
        <v>12829.4</v>
      </c>
      <c r="M223" s="93">
        <v>1</v>
      </c>
      <c r="N223" s="94">
        <f>(L223/M223)*0.8*12</f>
        <v>123162.24000000001</v>
      </c>
      <c r="O223" s="88" t="s">
        <v>70</v>
      </c>
      <c r="P223" s="88" t="s">
        <v>81</v>
      </c>
      <c r="Q223" s="95">
        <v>42825</v>
      </c>
      <c r="R223" s="95" t="s">
        <v>3</v>
      </c>
      <c r="S223" s="90">
        <v>49</v>
      </c>
      <c r="T223" s="90">
        <v>1</v>
      </c>
      <c r="U223" s="153">
        <v>7</v>
      </c>
      <c r="V223" s="97">
        <f t="shared" si="23"/>
        <v>10263.52</v>
      </c>
      <c r="W223" s="154">
        <f t="shared" si="27"/>
        <v>42021</v>
      </c>
      <c r="X223" s="99">
        <v>0</v>
      </c>
      <c r="Y223" s="100">
        <f>(MAX($X$4:$X$324)*7)+W223</f>
        <v>42105</v>
      </c>
      <c r="Z223" s="100">
        <f t="shared" si="29"/>
        <v>42112</v>
      </c>
      <c r="AA223" s="100">
        <f t="shared" si="30"/>
        <v>42142</v>
      </c>
      <c r="AB223" s="101">
        <f t="shared" si="31"/>
        <v>5</v>
      </c>
      <c r="AC223" s="102">
        <f t="shared" si="24"/>
        <v>51317.600000000006</v>
      </c>
      <c r="AD223" s="103">
        <v>0</v>
      </c>
      <c r="AE223" s="103">
        <v>0</v>
      </c>
      <c r="AF223" s="103">
        <v>0</v>
      </c>
      <c r="AG223" s="104">
        <v>0</v>
      </c>
      <c r="AH223" s="105">
        <f t="shared" si="25"/>
        <v>51317.600000000006</v>
      </c>
    </row>
    <row r="224" spans="1:34" hidden="1" x14ac:dyDescent="0.25">
      <c r="A224" s="88" t="s">
        <v>64</v>
      </c>
      <c r="B224" s="88" t="s">
        <v>65</v>
      </c>
      <c r="C224" s="88" t="s">
        <v>66</v>
      </c>
      <c r="D224" s="88" t="s">
        <v>79</v>
      </c>
      <c r="E224" s="107" t="s">
        <v>344</v>
      </c>
      <c r="F224" s="145">
        <v>80002155</v>
      </c>
      <c r="G224" s="109" t="s">
        <v>69</v>
      </c>
      <c r="H224" s="88">
        <f>IF(ISNA(VLOOKUP(E224,'[1]2013 Sizes'!$A$2:$L$35,10,FALSE)),"",VLOOKUP(E224,'[1]2013 Sizes'!$A$2:$L$35,10,FALSE))</f>
        <v>23.23</v>
      </c>
      <c r="I224" s="88">
        <f t="shared" si="26"/>
        <v>2</v>
      </c>
      <c r="J224" s="88">
        <f t="shared" si="32"/>
        <v>10</v>
      </c>
      <c r="K224" s="91">
        <v>42004</v>
      </c>
      <c r="L224" s="92"/>
      <c r="M224" s="93"/>
      <c r="N224" s="94"/>
      <c r="O224" s="88" t="s">
        <v>70</v>
      </c>
      <c r="P224" s="88" t="s">
        <v>81</v>
      </c>
      <c r="Q224" s="95">
        <v>42825</v>
      </c>
      <c r="R224" s="95" t="s">
        <v>3</v>
      </c>
      <c r="S224" s="90">
        <v>49</v>
      </c>
      <c r="T224" s="90">
        <v>2</v>
      </c>
      <c r="U224" s="153">
        <v>7</v>
      </c>
      <c r="V224" s="97">
        <f t="shared" si="23"/>
        <v>0</v>
      </c>
      <c r="W224" s="154">
        <f t="shared" si="27"/>
        <v>42021</v>
      </c>
      <c r="X224" s="99">
        <v>0</v>
      </c>
      <c r="Y224" s="100">
        <f>(MAX($X$4:$X$324)*7)+W224</f>
        <v>42105</v>
      </c>
      <c r="Z224" s="100">
        <f t="shared" si="29"/>
        <v>42112</v>
      </c>
      <c r="AA224" s="100">
        <f t="shared" si="30"/>
        <v>42142</v>
      </c>
      <c r="AB224" s="101">
        <f t="shared" si="31"/>
        <v>5</v>
      </c>
      <c r="AC224" s="102">
        <f t="shared" si="24"/>
        <v>0</v>
      </c>
      <c r="AD224" s="103">
        <v>0</v>
      </c>
      <c r="AE224" s="103">
        <v>0</v>
      </c>
      <c r="AF224" s="103">
        <v>0</v>
      </c>
      <c r="AG224" s="104">
        <v>0</v>
      </c>
      <c r="AH224" s="105">
        <f t="shared" si="25"/>
        <v>0</v>
      </c>
    </row>
    <row r="225" spans="1:34" hidden="1" x14ac:dyDescent="0.25">
      <c r="A225" s="88" t="s">
        <v>64</v>
      </c>
      <c r="B225" s="88" t="s">
        <v>65</v>
      </c>
      <c r="C225" s="88" t="s">
        <v>66</v>
      </c>
      <c r="D225" s="88" t="s">
        <v>212</v>
      </c>
      <c r="E225" s="89" t="s">
        <v>345</v>
      </c>
      <c r="F225" s="90">
        <v>700000038754</v>
      </c>
      <c r="G225" s="88" t="s">
        <v>69</v>
      </c>
      <c r="H225" s="88">
        <f>VLOOKUP(E225,'[1]2013 Sizes'!$A$2:$L$35,10,FALSE)</f>
        <v>39.299999999999997</v>
      </c>
      <c r="I225" s="88">
        <f t="shared" si="26"/>
        <v>3</v>
      </c>
      <c r="J225" s="88">
        <f t="shared" si="32"/>
        <v>16.25</v>
      </c>
      <c r="K225" s="91">
        <v>42004</v>
      </c>
      <c r="L225" s="92">
        <v>14940.42</v>
      </c>
      <c r="M225" s="93">
        <v>1</v>
      </c>
      <c r="N225" s="94">
        <f>(L225/M225)*0.8*12</f>
        <v>143428.03200000001</v>
      </c>
      <c r="O225" s="88" t="s">
        <v>70</v>
      </c>
      <c r="P225" s="88" t="s">
        <v>214</v>
      </c>
      <c r="Q225" s="95">
        <v>42825</v>
      </c>
      <c r="R225" s="95" t="s">
        <v>3</v>
      </c>
      <c r="S225" s="90">
        <v>50</v>
      </c>
      <c r="T225" s="90">
        <v>1</v>
      </c>
      <c r="U225" s="153">
        <v>2</v>
      </c>
      <c r="V225" s="97">
        <f t="shared" si="23"/>
        <v>11952.336000000001</v>
      </c>
      <c r="W225" s="154">
        <f t="shared" si="27"/>
        <v>42021</v>
      </c>
      <c r="X225" s="99">
        <v>4</v>
      </c>
      <c r="Y225" s="100">
        <f>((X225*7)-7)+W225</f>
        <v>42042</v>
      </c>
      <c r="Z225" s="100">
        <f t="shared" si="29"/>
        <v>42056</v>
      </c>
      <c r="AA225" s="100">
        <f t="shared" si="30"/>
        <v>42086</v>
      </c>
      <c r="AB225" s="101">
        <f t="shared" si="31"/>
        <v>3</v>
      </c>
      <c r="AC225" s="102">
        <f t="shared" si="24"/>
        <v>35857.008000000002</v>
      </c>
      <c r="AD225" s="103">
        <v>0</v>
      </c>
      <c r="AE225" s="103">
        <v>0</v>
      </c>
      <c r="AF225" s="103">
        <v>0</v>
      </c>
      <c r="AG225" s="104">
        <v>0</v>
      </c>
      <c r="AH225" s="105">
        <f t="shared" si="25"/>
        <v>35857.008000000002</v>
      </c>
    </row>
    <row r="226" spans="1:34" hidden="1" x14ac:dyDescent="0.25">
      <c r="A226" s="88" t="s">
        <v>64</v>
      </c>
      <c r="B226" s="88" t="s">
        <v>65</v>
      </c>
      <c r="C226" s="88" t="s">
        <v>66</v>
      </c>
      <c r="D226" s="88" t="s">
        <v>212</v>
      </c>
      <c r="E226" s="89" t="s">
        <v>346</v>
      </c>
      <c r="F226" s="90">
        <v>700000038766</v>
      </c>
      <c r="G226" s="88" t="s">
        <v>69</v>
      </c>
      <c r="H226" s="88">
        <f>VLOOKUP(E226,'[1]2013 Sizes'!$A$2:$L$35,10,FALSE)</f>
        <v>35.130000000000003</v>
      </c>
      <c r="I226" s="88">
        <f t="shared" si="26"/>
        <v>3</v>
      </c>
      <c r="J226" s="88">
        <f t="shared" si="32"/>
        <v>13.75</v>
      </c>
      <c r="K226" s="91">
        <v>42004</v>
      </c>
      <c r="L226" s="92"/>
      <c r="M226" s="93"/>
      <c r="N226" s="94"/>
      <c r="O226" s="88" t="s">
        <v>70</v>
      </c>
      <c r="P226" s="88" t="s">
        <v>214</v>
      </c>
      <c r="Q226" s="95">
        <v>42825</v>
      </c>
      <c r="R226" s="95" t="s">
        <v>3</v>
      </c>
      <c r="S226" s="90">
        <v>50</v>
      </c>
      <c r="T226" s="90">
        <v>2</v>
      </c>
      <c r="U226" s="153">
        <v>2</v>
      </c>
      <c r="V226" s="97">
        <f t="shared" si="23"/>
        <v>0</v>
      </c>
      <c r="W226" s="154">
        <f t="shared" si="27"/>
        <v>42021</v>
      </c>
      <c r="X226" s="99">
        <f>X225</f>
        <v>4</v>
      </c>
      <c r="Y226" s="100">
        <f>((X226*7)-7)+W226</f>
        <v>42042</v>
      </c>
      <c r="Z226" s="100">
        <f t="shared" si="29"/>
        <v>42056</v>
      </c>
      <c r="AA226" s="100">
        <f t="shared" si="30"/>
        <v>42086</v>
      </c>
      <c r="AB226" s="101">
        <f t="shared" si="31"/>
        <v>3</v>
      </c>
      <c r="AC226" s="102">
        <f t="shared" si="24"/>
        <v>0</v>
      </c>
      <c r="AD226" s="103">
        <v>0</v>
      </c>
      <c r="AE226" s="103">
        <v>0</v>
      </c>
      <c r="AF226" s="103">
        <v>0</v>
      </c>
      <c r="AG226" s="104">
        <v>0</v>
      </c>
      <c r="AH226" s="105">
        <f t="shared" si="25"/>
        <v>0</v>
      </c>
    </row>
    <row r="227" spans="1:34" x14ac:dyDescent="0.25">
      <c r="A227" s="106" t="s">
        <v>64</v>
      </c>
      <c r="B227" s="106" t="s">
        <v>64</v>
      </c>
      <c r="C227" s="106" t="s">
        <v>66</v>
      </c>
      <c r="D227" s="88" t="s">
        <v>73</v>
      </c>
      <c r="E227" s="106" t="s">
        <v>347</v>
      </c>
      <c r="F227" s="114">
        <v>700000128884</v>
      </c>
      <c r="G227" s="88" t="s">
        <v>93</v>
      </c>
      <c r="H227" s="88"/>
      <c r="I227" s="88"/>
      <c r="J227" s="88"/>
      <c r="K227" s="91">
        <v>42004</v>
      </c>
      <c r="L227" s="92">
        <v>10261.16</v>
      </c>
      <c r="M227" s="93">
        <v>1</v>
      </c>
      <c r="N227" s="94">
        <f>(L227/M227)*0.8*12</f>
        <v>98507.135999999999</v>
      </c>
      <c r="O227" s="88" t="s">
        <v>70</v>
      </c>
      <c r="P227" s="88" t="s">
        <v>75</v>
      </c>
      <c r="Q227" s="115">
        <v>42825</v>
      </c>
      <c r="R227" s="115" t="s">
        <v>4</v>
      </c>
      <c r="S227" s="114">
        <v>31</v>
      </c>
      <c r="T227" s="114">
        <v>1</v>
      </c>
      <c r="U227" s="153">
        <v>19</v>
      </c>
      <c r="V227" s="97">
        <f t="shared" si="23"/>
        <v>8208.9279999999999</v>
      </c>
      <c r="W227" s="154">
        <f t="shared" si="27"/>
        <v>42021</v>
      </c>
      <c r="X227" s="155"/>
      <c r="Y227" s="155"/>
      <c r="Z227" s="155"/>
      <c r="AA227" s="116"/>
      <c r="AB227" s="101" t="e">
        <f>SUM(#REF!)/4</f>
        <v>#REF!</v>
      </c>
      <c r="AC227" s="102" t="e">
        <f t="shared" si="24"/>
        <v>#REF!</v>
      </c>
      <c r="AD227" s="103">
        <v>0</v>
      </c>
      <c r="AE227" s="103">
        <v>0</v>
      </c>
      <c r="AF227" s="103">
        <v>0</v>
      </c>
      <c r="AG227" s="104">
        <v>0</v>
      </c>
      <c r="AH227" s="105">
        <v>0</v>
      </c>
    </row>
    <row r="228" spans="1:34" x14ac:dyDescent="0.25">
      <c r="A228" s="106" t="s">
        <v>64</v>
      </c>
      <c r="B228" s="106" t="s">
        <v>64</v>
      </c>
      <c r="C228" s="106" t="s">
        <v>66</v>
      </c>
      <c r="D228" s="88" t="s">
        <v>73</v>
      </c>
      <c r="E228" s="106" t="s">
        <v>348</v>
      </c>
      <c r="F228" s="114">
        <v>700000128896</v>
      </c>
      <c r="G228" s="88" t="s">
        <v>93</v>
      </c>
      <c r="H228" s="88"/>
      <c r="I228" s="88"/>
      <c r="J228" s="88"/>
      <c r="K228" s="91">
        <v>42004</v>
      </c>
      <c r="L228" s="92"/>
      <c r="M228" s="93"/>
      <c r="N228" s="94"/>
      <c r="O228" s="88" t="s">
        <v>70</v>
      </c>
      <c r="P228" s="88" t="s">
        <v>75</v>
      </c>
      <c r="Q228" s="115">
        <v>42825</v>
      </c>
      <c r="R228" s="115" t="s">
        <v>4</v>
      </c>
      <c r="S228" s="114">
        <v>31</v>
      </c>
      <c r="T228" s="114">
        <v>2</v>
      </c>
      <c r="U228" s="153">
        <v>19</v>
      </c>
      <c r="V228" s="97">
        <f t="shared" si="23"/>
        <v>0</v>
      </c>
      <c r="W228" s="154">
        <f t="shared" si="27"/>
        <v>42021</v>
      </c>
      <c r="X228" s="155"/>
      <c r="Y228" s="155"/>
      <c r="Z228" s="155"/>
      <c r="AA228" s="116"/>
      <c r="AB228" s="101" t="e">
        <f>SUM(#REF!)/4</f>
        <v>#REF!</v>
      </c>
      <c r="AC228" s="102" t="e">
        <f t="shared" si="24"/>
        <v>#REF!</v>
      </c>
      <c r="AD228" s="103">
        <v>0</v>
      </c>
      <c r="AE228" s="103">
        <v>0</v>
      </c>
      <c r="AF228" s="103">
        <v>0</v>
      </c>
      <c r="AG228" s="104">
        <v>0</v>
      </c>
      <c r="AH228" s="105">
        <v>0</v>
      </c>
    </row>
    <row r="229" spans="1:34" hidden="1" x14ac:dyDescent="0.25">
      <c r="A229" s="88" t="s">
        <v>64</v>
      </c>
      <c r="B229" s="88" t="s">
        <v>64</v>
      </c>
      <c r="C229" s="88" t="s">
        <v>66</v>
      </c>
      <c r="D229" s="106" t="s">
        <v>73</v>
      </c>
      <c r="E229" s="88" t="s">
        <v>349</v>
      </c>
      <c r="F229" s="114">
        <v>700000313790</v>
      </c>
      <c r="G229" s="106" t="s">
        <v>93</v>
      </c>
      <c r="H229" s="106"/>
      <c r="I229" s="106"/>
      <c r="J229" s="106"/>
      <c r="K229" s="91">
        <v>42004</v>
      </c>
      <c r="L229" s="92">
        <v>9931.18</v>
      </c>
      <c r="M229" s="93">
        <v>1</v>
      </c>
      <c r="N229" s="94">
        <f>(L229/M229)*0.8*12</f>
        <v>95339.328000000009</v>
      </c>
      <c r="O229" s="106" t="s">
        <v>70</v>
      </c>
      <c r="P229" s="106" t="s">
        <v>75</v>
      </c>
      <c r="Q229" s="115">
        <v>42825</v>
      </c>
      <c r="R229" s="115" t="s">
        <v>3</v>
      </c>
      <c r="S229" s="114">
        <v>13</v>
      </c>
      <c r="T229" s="114">
        <v>1</v>
      </c>
      <c r="U229" s="153">
        <v>22</v>
      </c>
      <c r="V229" s="97">
        <f t="shared" si="23"/>
        <v>7944.9440000000004</v>
      </c>
      <c r="W229" s="154">
        <f t="shared" si="27"/>
        <v>42021</v>
      </c>
      <c r="X229" s="155"/>
      <c r="Y229" s="155"/>
      <c r="Z229" s="155"/>
      <c r="AA229" s="116"/>
      <c r="AB229" s="101" t="e">
        <f>SUM(#REF!)/4</f>
        <v>#REF!</v>
      </c>
      <c r="AC229" s="102" t="e">
        <f t="shared" si="24"/>
        <v>#REF!</v>
      </c>
      <c r="AD229" s="103">
        <v>0</v>
      </c>
      <c r="AE229" s="103">
        <v>0</v>
      </c>
      <c r="AF229" s="103">
        <v>0</v>
      </c>
      <c r="AG229" s="104">
        <v>0</v>
      </c>
      <c r="AH229" s="105">
        <v>0</v>
      </c>
    </row>
    <row r="230" spans="1:34" hidden="1" x14ac:dyDescent="0.25">
      <c r="A230" s="88" t="s">
        <v>64</v>
      </c>
      <c r="B230" s="88" t="s">
        <v>64</v>
      </c>
      <c r="C230" s="88" t="s">
        <v>66</v>
      </c>
      <c r="D230" s="106" t="s">
        <v>73</v>
      </c>
      <c r="E230" s="88" t="s">
        <v>350</v>
      </c>
      <c r="F230" s="114">
        <v>700000313805</v>
      </c>
      <c r="G230" s="106" t="s">
        <v>93</v>
      </c>
      <c r="H230" s="106"/>
      <c r="I230" s="106"/>
      <c r="J230" s="106"/>
      <c r="K230" s="91">
        <v>42004</v>
      </c>
      <c r="L230" s="92"/>
      <c r="M230" s="93"/>
      <c r="N230" s="94"/>
      <c r="O230" s="106" t="s">
        <v>70</v>
      </c>
      <c r="P230" s="106" t="s">
        <v>75</v>
      </c>
      <c r="Q230" s="115">
        <v>42825</v>
      </c>
      <c r="R230" s="115" t="s">
        <v>3</v>
      </c>
      <c r="S230" s="114">
        <v>13</v>
      </c>
      <c r="T230" s="114">
        <v>2</v>
      </c>
      <c r="U230" s="153">
        <v>22</v>
      </c>
      <c r="V230" s="97">
        <f t="shared" si="23"/>
        <v>0</v>
      </c>
      <c r="W230" s="154">
        <f t="shared" si="27"/>
        <v>42021</v>
      </c>
      <c r="X230" s="155"/>
      <c r="Y230" s="155"/>
      <c r="Z230" s="155"/>
      <c r="AA230" s="116"/>
      <c r="AB230" s="101" t="e">
        <f>SUM(#REF!)/4</f>
        <v>#REF!</v>
      </c>
      <c r="AC230" s="102" t="e">
        <f t="shared" si="24"/>
        <v>#REF!</v>
      </c>
      <c r="AD230" s="103">
        <v>0</v>
      </c>
      <c r="AE230" s="103">
        <v>0</v>
      </c>
      <c r="AF230" s="103">
        <v>0</v>
      </c>
      <c r="AG230" s="104">
        <v>0</v>
      </c>
      <c r="AH230" s="105">
        <v>0</v>
      </c>
    </row>
    <row r="231" spans="1:34" hidden="1" x14ac:dyDescent="0.25">
      <c r="A231" s="106" t="s">
        <v>64</v>
      </c>
      <c r="B231" s="106" t="s">
        <v>64</v>
      </c>
      <c r="C231" s="106" t="s">
        <v>66</v>
      </c>
      <c r="D231" s="88" t="s">
        <v>73</v>
      </c>
      <c r="E231" s="106" t="s">
        <v>351</v>
      </c>
      <c r="F231" s="114">
        <v>700000047274</v>
      </c>
      <c r="G231" s="88" t="s">
        <v>93</v>
      </c>
      <c r="H231" s="88"/>
      <c r="I231" s="88"/>
      <c r="J231" s="88"/>
      <c r="K231" s="123">
        <v>42004</v>
      </c>
      <c r="L231" s="118">
        <v>8659.14</v>
      </c>
      <c r="M231" s="119">
        <v>1</v>
      </c>
      <c r="N231" s="94">
        <f>(L231/M231)*0.8*12</f>
        <v>83127.744000000006</v>
      </c>
      <c r="O231" s="88" t="s">
        <v>70</v>
      </c>
      <c r="P231" s="88" t="s">
        <v>75</v>
      </c>
      <c r="Q231" s="115">
        <v>42825</v>
      </c>
      <c r="R231" s="115" t="s">
        <v>3</v>
      </c>
      <c r="S231" s="114">
        <v>29</v>
      </c>
      <c r="T231" s="114">
        <v>1</v>
      </c>
      <c r="U231" s="153">
        <v>26</v>
      </c>
      <c r="V231" s="97">
        <f t="shared" si="23"/>
        <v>6927.3120000000008</v>
      </c>
      <c r="W231" s="154">
        <f t="shared" si="27"/>
        <v>42021</v>
      </c>
      <c r="X231" s="155"/>
      <c r="Y231" s="155"/>
      <c r="Z231" s="155"/>
      <c r="AA231" s="116"/>
      <c r="AB231" s="101" t="e">
        <f>SUM(#REF!)/4</f>
        <v>#REF!</v>
      </c>
      <c r="AC231" s="102" t="e">
        <f t="shared" si="24"/>
        <v>#REF!</v>
      </c>
      <c r="AD231" s="103">
        <v>0</v>
      </c>
      <c r="AE231" s="103">
        <v>0</v>
      </c>
      <c r="AF231" s="103">
        <v>0</v>
      </c>
      <c r="AG231" s="104">
        <v>0</v>
      </c>
      <c r="AH231" s="105">
        <v>0</v>
      </c>
    </row>
    <row r="232" spans="1:34" hidden="1" x14ac:dyDescent="0.25">
      <c r="A232" s="88" t="s">
        <v>64</v>
      </c>
      <c r="B232" s="88" t="s">
        <v>64</v>
      </c>
      <c r="C232" s="88" t="s">
        <v>66</v>
      </c>
      <c r="D232" s="88" t="s">
        <v>73</v>
      </c>
      <c r="E232" s="88" t="s">
        <v>352</v>
      </c>
      <c r="F232" s="90">
        <v>700000066969</v>
      </c>
      <c r="G232" s="88" t="s">
        <v>93</v>
      </c>
      <c r="H232" s="88"/>
      <c r="I232" s="88"/>
      <c r="J232" s="88"/>
      <c r="K232" s="123">
        <v>42004</v>
      </c>
      <c r="L232" s="118"/>
      <c r="M232" s="119"/>
      <c r="N232" s="124"/>
      <c r="O232" s="88" t="s">
        <v>70</v>
      </c>
      <c r="P232" s="88" t="s">
        <v>75</v>
      </c>
      <c r="Q232" s="115">
        <v>42825</v>
      </c>
      <c r="R232" s="115" t="s">
        <v>3</v>
      </c>
      <c r="S232" s="114">
        <v>29</v>
      </c>
      <c r="T232" s="114">
        <v>2</v>
      </c>
      <c r="U232" s="153">
        <v>26</v>
      </c>
      <c r="V232" s="97">
        <f t="shared" si="23"/>
        <v>0</v>
      </c>
      <c r="W232" s="154">
        <f t="shared" si="27"/>
        <v>42021</v>
      </c>
      <c r="X232" s="155"/>
      <c r="Y232" s="155"/>
      <c r="Z232" s="155"/>
      <c r="AA232" s="116"/>
      <c r="AB232" s="101" t="e">
        <f>SUM(#REF!)/4</f>
        <v>#REF!</v>
      </c>
      <c r="AC232" s="102" t="e">
        <f t="shared" si="24"/>
        <v>#REF!</v>
      </c>
      <c r="AD232" s="103">
        <v>0</v>
      </c>
      <c r="AE232" s="103">
        <v>0</v>
      </c>
      <c r="AF232" s="103">
        <v>0</v>
      </c>
      <c r="AG232" s="104">
        <v>0</v>
      </c>
      <c r="AH232" s="105">
        <v>0</v>
      </c>
    </row>
    <row r="233" spans="1:34" x14ac:dyDescent="0.25">
      <c r="A233" s="106" t="s">
        <v>64</v>
      </c>
      <c r="B233" s="106" t="s">
        <v>64</v>
      </c>
      <c r="C233" s="106" t="s">
        <v>66</v>
      </c>
      <c r="D233" s="88" t="s">
        <v>73</v>
      </c>
      <c r="E233" s="106" t="s">
        <v>353</v>
      </c>
      <c r="F233" s="114">
        <v>700000124656</v>
      </c>
      <c r="G233" s="88" t="s">
        <v>93</v>
      </c>
      <c r="H233" s="88"/>
      <c r="I233" s="88"/>
      <c r="J233" s="88"/>
      <c r="K233" s="110">
        <v>42004</v>
      </c>
      <c r="L233" s="111">
        <v>7945.16</v>
      </c>
      <c r="M233" s="112">
        <v>1</v>
      </c>
      <c r="N233" s="94">
        <f>(L233/M233)*0.8*12</f>
        <v>76273.536000000007</v>
      </c>
      <c r="O233" s="88" t="s">
        <v>70</v>
      </c>
      <c r="P233" s="88" t="s">
        <v>75</v>
      </c>
      <c r="Q233" s="115">
        <v>42825</v>
      </c>
      <c r="R233" s="115" t="s">
        <v>4</v>
      </c>
      <c r="S233" s="114">
        <v>1</v>
      </c>
      <c r="T233" s="114">
        <v>1</v>
      </c>
      <c r="U233" s="153">
        <v>32</v>
      </c>
      <c r="V233" s="97">
        <f t="shared" si="23"/>
        <v>6356.1280000000006</v>
      </c>
      <c r="W233" s="154">
        <f t="shared" si="27"/>
        <v>42021</v>
      </c>
      <c r="X233" s="155"/>
      <c r="Y233" s="155"/>
      <c r="Z233" s="155"/>
      <c r="AA233" s="116"/>
      <c r="AB233" s="101" t="e">
        <f>SUM(#REF!)/4</f>
        <v>#REF!</v>
      </c>
      <c r="AC233" s="102" t="e">
        <f t="shared" si="24"/>
        <v>#REF!</v>
      </c>
      <c r="AD233" s="103">
        <v>0</v>
      </c>
      <c r="AE233" s="103">
        <v>0</v>
      </c>
      <c r="AF233" s="103">
        <v>0</v>
      </c>
      <c r="AG233" s="104">
        <v>0</v>
      </c>
      <c r="AH233" s="105">
        <v>0</v>
      </c>
    </row>
    <row r="234" spans="1:34" x14ac:dyDescent="0.25">
      <c r="A234" s="106" t="s">
        <v>64</v>
      </c>
      <c r="B234" s="106" t="s">
        <v>64</v>
      </c>
      <c r="C234" s="106" t="s">
        <v>66</v>
      </c>
      <c r="D234" s="163" t="s">
        <v>73</v>
      </c>
      <c r="E234" s="162" t="s">
        <v>354</v>
      </c>
      <c r="F234" s="177">
        <v>700000124668</v>
      </c>
      <c r="G234" s="163" t="s">
        <v>93</v>
      </c>
      <c r="H234" s="163"/>
      <c r="I234" s="163"/>
      <c r="J234" s="163"/>
      <c r="K234" s="178">
        <v>42004</v>
      </c>
      <c r="L234" s="179"/>
      <c r="M234" s="180"/>
      <c r="N234" s="113"/>
      <c r="O234" s="163" t="s">
        <v>70</v>
      </c>
      <c r="P234" s="163" t="s">
        <v>75</v>
      </c>
      <c r="Q234" s="115">
        <v>42825</v>
      </c>
      <c r="R234" s="115" t="s">
        <v>4</v>
      </c>
      <c r="S234" s="114">
        <v>1</v>
      </c>
      <c r="T234" s="114">
        <v>2</v>
      </c>
      <c r="U234" s="153">
        <v>32</v>
      </c>
      <c r="V234" s="97">
        <f t="shared" si="23"/>
        <v>0</v>
      </c>
      <c r="W234" s="154">
        <f t="shared" si="27"/>
        <v>42021</v>
      </c>
      <c r="X234" s="155"/>
      <c r="Y234" s="155"/>
      <c r="Z234" s="155"/>
      <c r="AA234" s="116"/>
      <c r="AB234" s="101" t="e">
        <f>SUM(#REF!)/4</f>
        <v>#REF!</v>
      </c>
      <c r="AC234" s="102" t="e">
        <f t="shared" si="24"/>
        <v>#REF!</v>
      </c>
      <c r="AD234" s="103">
        <v>0</v>
      </c>
      <c r="AE234" s="103">
        <v>0</v>
      </c>
      <c r="AF234" s="103">
        <v>0</v>
      </c>
      <c r="AG234" s="104">
        <v>0</v>
      </c>
      <c r="AH234" s="105">
        <v>0</v>
      </c>
    </row>
    <row r="235" spans="1:34" hidden="1" x14ac:dyDescent="0.25">
      <c r="A235" s="88" t="s">
        <v>64</v>
      </c>
      <c r="B235" s="88" t="s">
        <v>64</v>
      </c>
      <c r="C235" s="88" t="s">
        <v>66</v>
      </c>
      <c r="D235" s="106" t="s">
        <v>73</v>
      </c>
      <c r="E235" s="88" t="s">
        <v>355</v>
      </c>
      <c r="F235" s="114">
        <v>700000313855</v>
      </c>
      <c r="G235" s="106" t="s">
        <v>93</v>
      </c>
      <c r="H235" s="106"/>
      <c r="I235" s="106"/>
      <c r="J235" s="106"/>
      <c r="K235" s="91">
        <v>42004</v>
      </c>
      <c r="L235" s="92">
        <v>7291.14</v>
      </c>
      <c r="M235" s="93">
        <v>1</v>
      </c>
      <c r="N235" s="94">
        <f>(L235/M235)*0.8*12</f>
        <v>69994.944000000003</v>
      </c>
      <c r="O235" s="106" t="s">
        <v>70</v>
      </c>
      <c r="P235" s="106" t="s">
        <v>75</v>
      </c>
      <c r="Q235" s="115">
        <v>42825</v>
      </c>
      <c r="R235" s="115" t="s">
        <v>3</v>
      </c>
      <c r="S235" s="114">
        <v>12</v>
      </c>
      <c r="T235" s="114">
        <v>1</v>
      </c>
      <c r="U235" s="153">
        <v>38</v>
      </c>
      <c r="V235" s="97">
        <f t="shared" si="23"/>
        <v>5832.9120000000003</v>
      </c>
      <c r="W235" s="154">
        <f t="shared" si="27"/>
        <v>42021</v>
      </c>
      <c r="X235" s="155"/>
      <c r="Y235" s="155"/>
      <c r="Z235" s="155"/>
      <c r="AA235" s="116"/>
      <c r="AB235" s="101" t="e">
        <f>SUM(#REF!)/4</f>
        <v>#REF!</v>
      </c>
      <c r="AC235" s="102" t="e">
        <f t="shared" si="24"/>
        <v>#REF!</v>
      </c>
      <c r="AD235" s="103">
        <v>0</v>
      </c>
      <c r="AE235" s="103">
        <v>0</v>
      </c>
      <c r="AF235" s="103">
        <v>0</v>
      </c>
      <c r="AG235" s="104">
        <v>0</v>
      </c>
      <c r="AH235" s="105">
        <v>0</v>
      </c>
    </row>
    <row r="236" spans="1:34" hidden="1" x14ac:dyDescent="0.25">
      <c r="A236" s="88" t="s">
        <v>64</v>
      </c>
      <c r="B236" s="88" t="s">
        <v>64</v>
      </c>
      <c r="C236" s="88" t="s">
        <v>66</v>
      </c>
      <c r="D236" s="106" t="s">
        <v>73</v>
      </c>
      <c r="E236" s="88" t="s">
        <v>356</v>
      </c>
      <c r="F236" s="114">
        <v>700000313867</v>
      </c>
      <c r="G236" s="106" t="s">
        <v>93</v>
      </c>
      <c r="H236" s="106"/>
      <c r="I236" s="106"/>
      <c r="J236" s="106"/>
      <c r="K236" s="91">
        <v>42004</v>
      </c>
      <c r="L236" s="92"/>
      <c r="M236" s="93"/>
      <c r="N236" s="94"/>
      <c r="O236" s="106" t="s">
        <v>70</v>
      </c>
      <c r="P236" s="106" t="s">
        <v>75</v>
      </c>
      <c r="Q236" s="115">
        <v>42825</v>
      </c>
      <c r="R236" s="115" t="s">
        <v>3</v>
      </c>
      <c r="S236" s="114">
        <v>12</v>
      </c>
      <c r="T236" s="114">
        <v>2</v>
      </c>
      <c r="U236" s="153">
        <v>38</v>
      </c>
      <c r="V236" s="97">
        <f t="shared" si="23"/>
        <v>0</v>
      </c>
      <c r="W236" s="154">
        <f t="shared" si="27"/>
        <v>42021</v>
      </c>
      <c r="X236" s="155"/>
      <c r="Y236" s="155"/>
      <c r="Z236" s="155"/>
      <c r="AA236" s="116"/>
      <c r="AB236" s="101" t="e">
        <f>SUM(#REF!)/4</f>
        <v>#REF!</v>
      </c>
      <c r="AC236" s="102" t="e">
        <f t="shared" si="24"/>
        <v>#REF!</v>
      </c>
      <c r="AD236" s="103">
        <v>0</v>
      </c>
      <c r="AE236" s="103">
        <v>0</v>
      </c>
      <c r="AF236" s="103">
        <v>0</v>
      </c>
      <c r="AG236" s="104">
        <v>0</v>
      </c>
      <c r="AH236" s="105">
        <v>0</v>
      </c>
    </row>
    <row r="237" spans="1:34" hidden="1" x14ac:dyDescent="0.25">
      <c r="A237" s="88" t="s">
        <v>64</v>
      </c>
      <c r="B237" s="88" t="s">
        <v>64</v>
      </c>
      <c r="C237" s="88" t="s">
        <v>66</v>
      </c>
      <c r="D237" s="88" t="s">
        <v>73</v>
      </c>
      <c r="E237" s="88" t="s">
        <v>357</v>
      </c>
      <c r="F237" s="90">
        <v>700000180105</v>
      </c>
      <c r="G237" s="88" t="s">
        <v>93</v>
      </c>
      <c r="H237" s="88"/>
      <c r="I237" s="88"/>
      <c r="J237" s="88"/>
      <c r="K237" s="91">
        <v>42004</v>
      </c>
      <c r="L237" s="92">
        <v>7291.14</v>
      </c>
      <c r="M237" s="93">
        <v>1</v>
      </c>
      <c r="N237" s="94">
        <f>(L237/M237)*0.8*12</f>
        <v>69994.944000000003</v>
      </c>
      <c r="O237" s="88" t="s">
        <v>70</v>
      </c>
      <c r="P237" s="88" t="s">
        <v>75</v>
      </c>
      <c r="Q237" s="115">
        <v>42825</v>
      </c>
      <c r="R237" s="115" t="s">
        <v>3</v>
      </c>
      <c r="S237" s="114">
        <v>21</v>
      </c>
      <c r="T237" s="114">
        <v>1</v>
      </c>
      <c r="U237" s="153">
        <v>38</v>
      </c>
      <c r="V237" s="97">
        <f t="shared" si="23"/>
        <v>5832.9120000000003</v>
      </c>
      <c r="W237" s="154">
        <f t="shared" si="27"/>
        <v>42021</v>
      </c>
      <c r="X237" s="155"/>
      <c r="Y237" s="155"/>
      <c r="Z237" s="155"/>
      <c r="AA237" s="116"/>
      <c r="AB237" s="101" t="e">
        <f>SUM(#REF!)/4</f>
        <v>#REF!</v>
      </c>
      <c r="AC237" s="102" t="e">
        <f t="shared" si="24"/>
        <v>#REF!</v>
      </c>
      <c r="AD237" s="103">
        <v>0</v>
      </c>
      <c r="AE237" s="103">
        <v>0</v>
      </c>
      <c r="AF237" s="103">
        <v>0</v>
      </c>
      <c r="AG237" s="104">
        <v>0</v>
      </c>
      <c r="AH237" s="105">
        <v>0</v>
      </c>
    </row>
    <row r="238" spans="1:34" hidden="1" x14ac:dyDescent="0.25">
      <c r="A238" s="88" t="s">
        <v>64</v>
      </c>
      <c r="B238" s="88" t="s">
        <v>64</v>
      </c>
      <c r="C238" s="88" t="s">
        <v>66</v>
      </c>
      <c r="D238" s="88" t="s">
        <v>73</v>
      </c>
      <c r="E238" s="88" t="s">
        <v>358</v>
      </c>
      <c r="F238" s="90">
        <v>700000450158</v>
      </c>
      <c r="G238" s="88" t="s">
        <v>93</v>
      </c>
      <c r="H238" s="88"/>
      <c r="I238" s="88"/>
      <c r="J238" s="88"/>
      <c r="K238" s="91">
        <v>42004</v>
      </c>
      <c r="L238" s="92"/>
      <c r="M238" s="93"/>
      <c r="N238" s="94"/>
      <c r="O238" s="88" t="s">
        <v>70</v>
      </c>
      <c r="P238" s="88" t="s">
        <v>75</v>
      </c>
      <c r="Q238" s="115">
        <v>42825</v>
      </c>
      <c r="R238" s="115" t="s">
        <v>3</v>
      </c>
      <c r="S238" s="114">
        <v>21</v>
      </c>
      <c r="T238" s="114">
        <v>2</v>
      </c>
      <c r="U238" s="153">
        <v>38</v>
      </c>
      <c r="V238" s="97">
        <f t="shared" si="23"/>
        <v>0</v>
      </c>
      <c r="W238" s="154">
        <f t="shared" si="27"/>
        <v>42021</v>
      </c>
      <c r="X238" s="155"/>
      <c r="Y238" s="155"/>
      <c r="Z238" s="155"/>
      <c r="AA238" s="116"/>
      <c r="AB238" s="101" t="e">
        <f>SUM(#REF!)/4</f>
        <v>#REF!</v>
      </c>
      <c r="AC238" s="102" t="e">
        <f t="shared" si="24"/>
        <v>#REF!</v>
      </c>
      <c r="AD238" s="103">
        <v>0</v>
      </c>
      <c r="AE238" s="103">
        <v>0</v>
      </c>
      <c r="AF238" s="103">
        <v>0</v>
      </c>
      <c r="AG238" s="104">
        <v>0</v>
      </c>
      <c r="AH238" s="105">
        <v>0</v>
      </c>
    </row>
    <row r="239" spans="1:34" hidden="1" x14ac:dyDescent="0.25">
      <c r="A239" s="88" t="s">
        <v>64</v>
      </c>
      <c r="B239" s="88" t="s">
        <v>64</v>
      </c>
      <c r="C239" s="88" t="s">
        <v>66</v>
      </c>
      <c r="D239" s="88" t="s">
        <v>73</v>
      </c>
      <c r="E239" s="88" t="s">
        <v>359</v>
      </c>
      <c r="F239" s="90">
        <v>700000446341</v>
      </c>
      <c r="G239" s="88" t="s">
        <v>93</v>
      </c>
      <c r="H239" s="88"/>
      <c r="I239" s="88"/>
      <c r="J239" s="88"/>
      <c r="K239" s="91">
        <v>42004</v>
      </c>
      <c r="L239" s="92">
        <v>7291.14</v>
      </c>
      <c r="M239" s="93">
        <v>1</v>
      </c>
      <c r="N239" s="94">
        <f>(L239/M239)*0.8*12</f>
        <v>69994.944000000003</v>
      </c>
      <c r="O239" s="88" t="s">
        <v>70</v>
      </c>
      <c r="P239" s="88" t="s">
        <v>75</v>
      </c>
      <c r="Q239" s="115">
        <v>42825</v>
      </c>
      <c r="R239" s="115" t="s">
        <v>3</v>
      </c>
      <c r="S239" s="114">
        <v>22</v>
      </c>
      <c r="T239" s="114">
        <v>1</v>
      </c>
      <c r="U239" s="153">
        <v>38</v>
      </c>
      <c r="V239" s="97">
        <f t="shared" si="23"/>
        <v>5832.9120000000003</v>
      </c>
      <c r="W239" s="154">
        <f t="shared" si="27"/>
        <v>42021</v>
      </c>
      <c r="X239" s="155"/>
      <c r="Y239" s="155"/>
      <c r="Z239" s="155"/>
      <c r="AA239" s="116"/>
      <c r="AB239" s="101" t="e">
        <f>SUM(#REF!)/4</f>
        <v>#REF!</v>
      </c>
      <c r="AC239" s="102" t="e">
        <f t="shared" si="24"/>
        <v>#REF!</v>
      </c>
      <c r="AD239" s="103">
        <v>0</v>
      </c>
      <c r="AE239" s="103">
        <v>0</v>
      </c>
      <c r="AF239" s="103">
        <v>0</v>
      </c>
      <c r="AG239" s="104">
        <v>0</v>
      </c>
      <c r="AH239" s="105">
        <v>0</v>
      </c>
    </row>
    <row r="240" spans="1:34" hidden="1" x14ac:dyDescent="0.25">
      <c r="A240" s="88" t="s">
        <v>64</v>
      </c>
      <c r="B240" s="88" t="s">
        <v>64</v>
      </c>
      <c r="C240" s="88" t="s">
        <v>66</v>
      </c>
      <c r="D240" s="88" t="s">
        <v>73</v>
      </c>
      <c r="E240" s="88" t="s">
        <v>360</v>
      </c>
      <c r="F240" s="90">
        <v>700000446353</v>
      </c>
      <c r="G240" s="88" t="s">
        <v>93</v>
      </c>
      <c r="H240" s="88"/>
      <c r="I240" s="88"/>
      <c r="J240" s="88"/>
      <c r="K240" s="91">
        <v>42004</v>
      </c>
      <c r="L240" s="92"/>
      <c r="M240" s="93"/>
      <c r="N240" s="94"/>
      <c r="O240" s="88" t="s">
        <v>70</v>
      </c>
      <c r="P240" s="88" t="s">
        <v>75</v>
      </c>
      <c r="Q240" s="115">
        <v>42825</v>
      </c>
      <c r="R240" s="115" t="s">
        <v>3</v>
      </c>
      <c r="S240" s="114">
        <v>22</v>
      </c>
      <c r="T240" s="114">
        <v>2</v>
      </c>
      <c r="U240" s="153">
        <v>38</v>
      </c>
      <c r="V240" s="97">
        <f t="shared" si="23"/>
        <v>0</v>
      </c>
      <c r="W240" s="154">
        <f t="shared" si="27"/>
        <v>42021</v>
      </c>
      <c r="X240" s="155"/>
      <c r="Y240" s="155"/>
      <c r="Z240" s="155"/>
      <c r="AA240" s="116"/>
      <c r="AB240" s="101" t="e">
        <f>SUM(#REF!)/4</f>
        <v>#REF!</v>
      </c>
      <c r="AC240" s="102" t="e">
        <f t="shared" si="24"/>
        <v>#REF!</v>
      </c>
      <c r="AD240" s="103">
        <v>0</v>
      </c>
      <c r="AE240" s="103">
        <v>0</v>
      </c>
      <c r="AF240" s="103">
        <v>0</v>
      </c>
      <c r="AG240" s="104">
        <v>0</v>
      </c>
      <c r="AH240" s="105">
        <v>0</v>
      </c>
    </row>
    <row r="241" spans="1:34" hidden="1" x14ac:dyDescent="0.25">
      <c r="A241" s="106" t="s">
        <v>64</v>
      </c>
      <c r="B241" s="106" t="s">
        <v>64</v>
      </c>
      <c r="C241" s="106" t="s">
        <v>66</v>
      </c>
      <c r="D241" s="88" t="s">
        <v>73</v>
      </c>
      <c r="E241" s="121" t="s">
        <v>361</v>
      </c>
      <c r="F241" s="108">
        <v>700000142701</v>
      </c>
      <c r="G241" s="109" t="s">
        <v>93</v>
      </c>
      <c r="H241" s="109"/>
      <c r="I241" s="109"/>
      <c r="J241" s="109"/>
      <c r="K241" s="110">
        <v>42004</v>
      </c>
      <c r="L241" s="111">
        <v>6283.14</v>
      </c>
      <c r="M241" s="112">
        <v>1</v>
      </c>
      <c r="N241" s="94">
        <f>(L241/M241)*0.8*12</f>
        <v>60318.144000000008</v>
      </c>
      <c r="O241" s="88" t="s">
        <v>70</v>
      </c>
      <c r="P241" s="88" t="s">
        <v>75</v>
      </c>
      <c r="Q241" s="115">
        <v>42825</v>
      </c>
      <c r="R241" s="115" t="s">
        <v>3</v>
      </c>
      <c r="S241" s="114">
        <v>2</v>
      </c>
      <c r="T241" s="114">
        <v>1</v>
      </c>
      <c r="U241" s="153">
        <v>50</v>
      </c>
      <c r="V241" s="97">
        <f t="shared" si="23"/>
        <v>5026.5120000000006</v>
      </c>
      <c r="W241" s="154">
        <f t="shared" si="27"/>
        <v>42021</v>
      </c>
      <c r="X241" s="155"/>
      <c r="Y241" s="155"/>
      <c r="Z241" s="155"/>
      <c r="AA241" s="181"/>
      <c r="AB241" s="101" t="e">
        <f>SUM(#REF!)/4</f>
        <v>#REF!</v>
      </c>
      <c r="AC241" s="102" t="e">
        <f t="shared" si="24"/>
        <v>#REF!</v>
      </c>
      <c r="AD241" s="103">
        <v>0</v>
      </c>
      <c r="AE241" s="103">
        <v>0</v>
      </c>
      <c r="AF241" s="103">
        <v>0</v>
      </c>
      <c r="AG241" s="104">
        <v>0</v>
      </c>
      <c r="AH241" s="105">
        <v>0</v>
      </c>
    </row>
    <row r="242" spans="1:34" hidden="1" x14ac:dyDescent="0.25">
      <c r="A242" s="106" t="s">
        <v>64</v>
      </c>
      <c r="B242" s="106" t="s">
        <v>64</v>
      </c>
      <c r="C242" s="106" t="s">
        <v>66</v>
      </c>
      <c r="D242" s="88" t="s">
        <v>73</v>
      </c>
      <c r="E242" s="109" t="s">
        <v>362</v>
      </c>
      <c r="F242" s="108">
        <v>700000172794</v>
      </c>
      <c r="G242" s="109" t="s">
        <v>93</v>
      </c>
      <c r="H242" s="109"/>
      <c r="I242" s="109"/>
      <c r="J242" s="109"/>
      <c r="K242" s="110">
        <v>42004</v>
      </c>
      <c r="L242" s="111"/>
      <c r="M242" s="112"/>
      <c r="N242" s="113"/>
      <c r="O242" s="88" t="s">
        <v>70</v>
      </c>
      <c r="P242" s="88" t="s">
        <v>75</v>
      </c>
      <c r="Q242" s="115">
        <v>42825</v>
      </c>
      <c r="R242" s="115" t="s">
        <v>3</v>
      </c>
      <c r="S242" s="114">
        <v>2</v>
      </c>
      <c r="T242" s="114">
        <v>2</v>
      </c>
      <c r="U242" s="153">
        <v>50</v>
      </c>
      <c r="V242" s="97">
        <f t="shared" si="23"/>
        <v>0</v>
      </c>
      <c r="W242" s="154">
        <f t="shared" si="27"/>
        <v>42021</v>
      </c>
      <c r="X242" s="155"/>
      <c r="Y242" s="155"/>
      <c r="Z242" s="155"/>
      <c r="AA242" s="181"/>
      <c r="AB242" s="101" t="e">
        <f>SUM(#REF!)/4</f>
        <v>#REF!</v>
      </c>
      <c r="AC242" s="102" t="e">
        <f t="shared" si="24"/>
        <v>#REF!</v>
      </c>
      <c r="AD242" s="103">
        <v>0</v>
      </c>
      <c r="AE242" s="103">
        <v>0</v>
      </c>
      <c r="AF242" s="103">
        <v>0</v>
      </c>
      <c r="AG242" s="104">
        <v>0</v>
      </c>
      <c r="AH242" s="105">
        <v>0</v>
      </c>
    </row>
    <row r="243" spans="1:34" hidden="1" x14ac:dyDescent="0.25">
      <c r="A243" s="106" t="s">
        <v>64</v>
      </c>
      <c r="B243" s="106" t="s">
        <v>64</v>
      </c>
      <c r="C243" s="106" t="s">
        <v>66</v>
      </c>
      <c r="D243" s="88" t="s">
        <v>73</v>
      </c>
      <c r="E243" s="109" t="s">
        <v>363</v>
      </c>
      <c r="F243" s="108">
        <v>700000155942</v>
      </c>
      <c r="G243" s="109" t="s">
        <v>93</v>
      </c>
      <c r="H243" s="109"/>
      <c r="I243" s="109"/>
      <c r="J243" s="109"/>
      <c r="K243" s="110">
        <v>42004</v>
      </c>
      <c r="L243" s="111">
        <v>6283.14</v>
      </c>
      <c r="M243" s="112">
        <v>1</v>
      </c>
      <c r="N243" s="94">
        <f>(L243/M243)*0.8*12</f>
        <v>60318.144000000008</v>
      </c>
      <c r="O243" s="88" t="s">
        <v>70</v>
      </c>
      <c r="P243" s="88" t="s">
        <v>75</v>
      </c>
      <c r="Q243" s="115">
        <v>42825</v>
      </c>
      <c r="R243" s="115" t="s">
        <v>3</v>
      </c>
      <c r="S243" s="114">
        <v>3</v>
      </c>
      <c r="T243" s="114">
        <v>1</v>
      </c>
      <c r="U243" s="153">
        <v>50</v>
      </c>
      <c r="V243" s="97">
        <f t="shared" si="23"/>
        <v>5026.5120000000006</v>
      </c>
      <c r="W243" s="154">
        <f t="shared" si="27"/>
        <v>42021</v>
      </c>
      <c r="X243" s="155"/>
      <c r="Y243" s="155"/>
      <c r="Z243" s="155"/>
      <c r="AA243" s="116"/>
      <c r="AB243" s="101" t="e">
        <f>SUM(#REF!)/4</f>
        <v>#REF!</v>
      </c>
      <c r="AC243" s="102" t="e">
        <f t="shared" si="24"/>
        <v>#REF!</v>
      </c>
      <c r="AD243" s="103">
        <v>0</v>
      </c>
      <c r="AE243" s="103">
        <v>0</v>
      </c>
      <c r="AF243" s="103">
        <v>0</v>
      </c>
      <c r="AG243" s="104">
        <v>0</v>
      </c>
      <c r="AH243" s="105">
        <v>0</v>
      </c>
    </row>
    <row r="244" spans="1:34" hidden="1" x14ac:dyDescent="0.25">
      <c r="A244" s="106" t="s">
        <v>64</v>
      </c>
      <c r="B244" s="106" t="s">
        <v>64</v>
      </c>
      <c r="C244" s="106" t="s">
        <v>66</v>
      </c>
      <c r="D244" s="88" t="s">
        <v>73</v>
      </c>
      <c r="E244" s="109" t="s">
        <v>364</v>
      </c>
      <c r="F244" s="108">
        <v>700000172548</v>
      </c>
      <c r="G244" s="109" t="s">
        <v>93</v>
      </c>
      <c r="H244" s="109"/>
      <c r="I244" s="109"/>
      <c r="J244" s="109"/>
      <c r="K244" s="110">
        <v>42004</v>
      </c>
      <c r="L244" s="111"/>
      <c r="M244" s="112"/>
      <c r="N244" s="113"/>
      <c r="O244" s="88" t="s">
        <v>70</v>
      </c>
      <c r="P244" s="88" t="s">
        <v>75</v>
      </c>
      <c r="Q244" s="115">
        <v>42825</v>
      </c>
      <c r="R244" s="115" t="s">
        <v>3</v>
      </c>
      <c r="S244" s="114">
        <v>3</v>
      </c>
      <c r="T244" s="114">
        <v>2</v>
      </c>
      <c r="U244" s="153">
        <v>50</v>
      </c>
      <c r="V244" s="97">
        <f t="shared" si="23"/>
        <v>0</v>
      </c>
      <c r="W244" s="154">
        <f t="shared" si="27"/>
        <v>42021</v>
      </c>
      <c r="X244" s="155"/>
      <c r="Y244" s="155"/>
      <c r="Z244" s="155"/>
      <c r="AA244" s="116"/>
      <c r="AB244" s="101" t="e">
        <f>SUM(#REF!)/4</f>
        <v>#REF!</v>
      </c>
      <c r="AC244" s="102" t="e">
        <f t="shared" si="24"/>
        <v>#REF!</v>
      </c>
      <c r="AD244" s="103">
        <v>0</v>
      </c>
      <c r="AE244" s="103">
        <v>0</v>
      </c>
      <c r="AF244" s="103">
        <v>0</v>
      </c>
      <c r="AG244" s="104">
        <v>0</v>
      </c>
      <c r="AH244" s="105">
        <v>0</v>
      </c>
    </row>
    <row r="245" spans="1:34" hidden="1" x14ac:dyDescent="0.25">
      <c r="A245" s="106" t="s">
        <v>64</v>
      </c>
      <c r="B245" s="106" t="s">
        <v>64</v>
      </c>
      <c r="C245" s="106" t="s">
        <v>66</v>
      </c>
      <c r="D245" s="88" t="s">
        <v>73</v>
      </c>
      <c r="E245" s="106" t="s">
        <v>365</v>
      </c>
      <c r="F245" s="114">
        <v>30020787</v>
      </c>
      <c r="G245" s="88" t="s">
        <v>93</v>
      </c>
      <c r="H245" s="88"/>
      <c r="I245" s="88"/>
      <c r="J245" s="88"/>
      <c r="K245" s="123">
        <v>42004</v>
      </c>
      <c r="L245" s="118">
        <v>4675.12</v>
      </c>
      <c r="M245" s="119">
        <v>1</v>
      </c>
      <c r="N245" s="94">
        <f>(L245/M245)*0.8*12</f>
        <v>44881.152000000002</v>
      </c>
      <c r="O245" s="88" t="s">
        <v>70</v>
      </c>
      <c r="P245" s="88" t="s">
        <v>75</v>
      </c>
      <c r="Q245" s="115">
        <v>42825</v>
      </c>
      <c r="R245" s="115" t="s">
        <v>3</v>
      </c>
      <c r="S245" s="114">
        <v>26</v>
      </c>
      <c r="T245" s="114">
        <v>1</v>
      </c>
      <c r="U245" s="153">
        <v>64</v>
      </c>
      <c r="V245" s="97">
        <f t="shared" si="23"/>
        <v>3740.096</v>
      </c>
      <c r="W245" s="154">
        <f t="shared" si="27"/>
        <v>42021</v>
      </c>
      <c r="X245" s="155"/>
      <c r="Y245" s="155"/>
      <c r="Z245" s="155"/>
      <c r="AA245" s="116"/>
      <c r="AB245" s="101" t="e">
        <f>SUM(#REF!)/4</f>
        <v>#REF!</v>
      </c>
      <c r="AC245" s="102" t="e">
        <f t="shared" si="24"/>
        <v>#REF!</v>
      </c>
      <c r="AD245" s="103">
        <v>0</v>
      </c>
      <c r="AE245" s="103">
        <v>0</v>
      </c>
      <c r="AF245" s="103">
        <v>0</v>
      </c>
      <c r="AG245" s="104">
        <v>0</v>
      </c>
      <c r="AH245" s="105">
        <v>0</v>
      </c>
    </row>
    <row r="246" spans="1:34" hidden="1" x14ac:dyDescent="0.25">
      <c r="A246" s="106" t="s">
        <v>64</v>
      </c>
      <c r="B246" s="106" t="s">
        <v>64</v>
      </c>
      <c r="C246" s="106" t="s">
        <v>66</v>
      </c>
      <c r="D246" s="88" t="s">
        <v>73</v>
      </c>
      <c r="E246" s="106" t="s">
        <v>366</v>
      </c>
      <c r="F246" s="114">
        <v>700000047286</v>
      </c>
      <c r="G246" s="88" t="s">
        <v>93</v>
      </c>
      <c r="H246" s="88"/>
      <c r="I246" s="88"/>
      <c r="J246" s="88"/>
      <c r="K246" s="123">
        <v>42004</v>
      </c>
      <c r="L246" s="118"/>
      <c r="M246" s="119"/>
      <c r="N246" s="124"/>
      <c r="O246" s="88" t="s">
        <v>70</v>
      </c>
      <c r="P246" s="88" t="s">
        <v>75</v>
      </c>
      <c r="Q246" s="115">
        <v>42825</v>
      </c>
      <c r="R246" s="115" t="s">
        <v>3</v>
      </c>
      <c r="S246" s="114">
        <v>26</v>
      </c>
      <c r="T246" s="114">
        <v>2</v>
      </c>
      <c r="U246" s="153">
        <v>64</v>
      </c>
      <c r="V246" s="97">
        <f t="shared" si="23"/>
        <v>0</v>
      </c>
      <c r="W246" s="154">
        <f t="shared" si="27"/>
        <v>42021</v>
      </c>
      <c r="X246" s="155"/>
      <c r="Y246" s="155"/>
      <c r="Z246" s="155"/>
      <c r="AA246" s="116"/>
      <c r="AB246" s="101" t="e">
        <f>SUM(#REF!)/4</f>
        <v>#REF!</v>
      </c>
      <c r="AC246" s="102" t="e">
        <f t="shared" si="24"/>
        <v>#REF!</v>
      </c>
      <c r="AD246" s="103">
        <v>0</v>
      </c>
      <c r="AE246" s="103">
        <v>0</v>
      </c>
      <c r="AF246" s="103">
        <v>0</v>
      </c>
      <c r="AG246" s="104">
        <v>0</v>
      </c>
      <c r="AH246" s="105">
        <v>0</v>
      </c>
    </row>
    <row r="247" spans="1:34" hidden="1" x14ac:dyDescent="0.25">
      <c r="A247" s="125" t="s">
        <v>65</v>
      </c>
      <c r="B247" s="125" t="s">
        <v>64</v>
      </c>
      <c r="C247" s="125" t="s">
        <v>66</v>
      </c>
      <c r="D247" s="88" t="s">
        <v>73</v>
      </c>
      <c r="E247" s="125" t="s">
        <v>367</v>
      </c>
      <c r="F247" s="127">
        <v>700000571249</v>
      </c>
      <c r="G247" s="125" t="s">
        <v>93</v>
      </c>
      <c r="H247" s="125"/>
      <c r="I247" s="125"/>
      <c r="J247" s="125"/>
      <c r="K247" s="91">
        <v>42094</v>
      </c>
      <c r="L247" s="92">
        <v>6496.9</v>
      </c>
      <c r="M247" s="93">
        <v>1</v>
      </c>
      <c r="N247" s="94">
        <f>(L247/M247)*0.8*9</f>
        <v>46777.680000000008</v>
      </c>
      <c r="O247" s="125" t="s">
        <v>70</v>
      </c>
      <c r="P247" s="106" t="s">
        <v>75</v>
      </c>
      <c r="Q247" s="115">
        <v>42825</v>
      </c>
      <c r="R247" s="115"/>
      <c r="S247" s="114"/>
      <c r="T247" s="114"/>
      <c r="U247" s="128"/>
      <c r="V247" s="97">
        <f t="shared" si="23"/>
        <v>3898.1400000000008</v>
      </c>
      <c r="W247" s="129"/>
      <c r="X247" s="130"/>
      <c r="Y247" s="130"/>
      <c r="Z247" s="130"/>
      <c r="AA247" s="116"/>
      <c r="AB247" s="101">
        <v>0</v>
      </c>
      <c r="AC247" s="102">
        <f t="shared" si="24"/>
        <v>0</v>
      </c>
      <c r="AD247" s="103">
        <v>0</v>
      </c>
      <c r="AE247" s="103">
        <v>0</v>
      </c>
      <c r="AF247" s="103">
        <v>0</v>
      </c>
      <c r="AG247" s="104">
        <v>0</v>
      </c>
      <c r="AH247" s="105">
        <f t="shared" ref="AH247:AH283" si="33">SUM(AC247:AG247)</f>
        <v>0</v>
      </c>
    </row>
    <row r="248" spans="1:34" hidden="1" x14ac:dyDescent="0.25">
      <c r="A248" s="125" t="s">
        <v>65</v>
      </c>
      <c r="B248" s="125" t="s">
        <v>64</v>
      </c>
      <c r="C248" s="125" t="s">
        <v>66</v>
      </c>
      <c r="D248" s="88" t="s">
        <v>73</v>
      </c>
      <c r="E248" s="125" t="s">
        <v>368</v>
      </c>
      <c r="F248" s="127">
        <v>700000571251</v>
      </c>
      <c r="G248" s="125" t="s">
        <v>93</v>
      </c>
      <c r="H248" s="125"/>
      <c r="I248" s="125"/>
      <c r="J248" s="125"/>
      <c r="K248" s="91">
        <v>42094</v>
      </c>
      <c r="L248" s="92"/>
      <c r="M248" s="93"/>
      <c r="N248" s="94"/>
      <c r="O248" s="125" t="s">
        <v>70</v>
      </c>
      <c r="P248" s="106" t="s">
        <v>75</v>
      </c>
      <c r="Q248" s="115">
        <v>42825</v>
      </c>
      <c r="R248" s="115"/>
      <c r="S248" s="114"/>
      <c r="T248" s="114"/>
      <c r="U248" s="128"/>
      <c r="V248" s="97">
        <f t="shared" si="23"/>
        <v>0</v>
      </c>
      <c r="W248" s="129"/>
      <c r="X248" s="130"/>
      <c r="Y248" s="130"/>
      <c r="Z248" s="130"/>
      <c r="AA248" s="116"/>
      <c r="AB248" s="101">
        <v>0</v>
      </c>
      <c r="AC248" s="102">
        <f t="shared" si="24"/>
        <v>0</v>
      </c>
      <c r="AD248" s="103">
        <v>0</v>
      </c>
      <c r="AE248" s="103">
        <v>0</v>
      </c>
      <c r="AF248" s="103">
        <v>0</v>
      </c>
      <c r="AG248" s="104">
        <v>0</v>
      </c>
      <c r="AH248" s="105">
        <f t="shared" si="33"/>
        <v>0</v>
      </c>
    </row>
    <row r="249" spans="1:34" hidden="1" x14ac:dyDescent="0.25">
      <c r="A249" s="125" t="s">
        <v>65</v>
      </c>
      <c r="B249" s="125" t="s">
        <v>64</v>
      </c>
      <c r="C249" s="125" t="s">
        <v>66</v>
      </c>
      <c r="D249" s="88" t="s">
        <v>73</v>
      </c>
      <c r="E249" s="125" t="s">
        <v>369</v>
      </c>
      <c r="F249" s="127">
        <v>700000571627</v>
      </c>
      <c r="G249" s="125" t="s">
        <v>93</v>
      </c>
      <c r="H249" s="125"/>
      <c r="I249" s="125"/>
      <c r="J249" s="125"/>
      <c r="K249" s="91">
        <v>42094</v>
      </c>
      <c r="L249" s="92">
        <v>6496.9</v>
      </c>
      <c r="M249" s="93">
        <v>1</v>
      </c>
      <c r="N249" s="94">
        <f>(L249/M249)*0.8*9</f>
        <v>46777.680000000008</v>
      </c>
      <c r="O249" s="125" t="s">
        <v>70</v>
      </c>
      <c r="P249" s="106" t="s">
        <v>75</v>
      </c>
      <c r="Q249" s="115">
        <v>42825</v>
      </c>
      <c r="R249" s="115"/>
      <c r="S249" s="114"/>
      <c r="T249" s="114"/>
      <c r="U249" s="128"/>
      <c r="V249" s="97">
        <f t="shared" si="23"/>
        <v>3898.1400000000008</v>
      </c>
      <c r="W249" s="129"/>
      <c r="X249" s="130"/>
      <c r="Y249" s="130"/>
      <c r="Z249" s="130"/>
      <c r="AA249" s="116"/>
      <c r="AB249" s="101">
        <v>0</v>
      </c>
      <c r="AC249" s="102">
        <f t="shared" si="24"/>
        <v>0</v>
      </c>
      <c r="AD249" s="103">
        <v>0</v>
      </c>
      <c r="AE249" s="103">
        <v>0</v>
      </c>
      <c r="AF249" s="103">
        <v>0</v>
      </c>
      <c r="AG249" s="104">
        <v>0</v>
      </c>
      <c r="AH249" s="105">
        <f t="shared" si="33"/>
        <v>0</v>
      </c>
    </row>
    <row r="250" spans="1:34" hidden="1" x14ac:dyDescent="0.25">
      <c r="A250" s="125" t="s">
        <v>65</v>
      </c>
      <c r="B250" s="125" t="s">
        <v>64</v>
      </c>
      <c r="C250" s="125" t="s">
        <v>66</v>
      </c>
      <c r="D250" s="88" t="s">
        <v>73</v>
      </c>
      <c r="E250" s="125" t="s">
        <v>370</v>
      </c>
      <c r="F250" s="127">
        <v>700000571639</v>
      </c>
      <c r="G250" s="125" t="s">
        <v>93</v>
      </c>
      <c r="H250" s="125"/>
      <c r="I250" s="125"/>
      <c r="J250" s="125"/>
      <c r="K250" s="91">
        <v>42094</v>
      </c>
      <c r="L250" s="92"/>
      <c r="M250" s="93"/>
      <c r="N250" s="94"/>
      <c r="O250" s="125" t="s">
        <v>70</v>
      </c>
      <c r="P250" s="106" t="s">
        <v>75</v>
      </c>
      <c r="Q250" s="115">
        <v>42825</v>
      </c>
      <c r="R250" s="115"/>
      <c r="S250" s="114"/>
      <c r="T250" s="114"/>
      <c r="U250" s="128"/>
      <c r="V250" s="97">
        <f t="shared" si="23"/>
        <v>0</v>
      </c>
      <c r="W250" s="129"/>
      <c r="X250" s="130"/>
      <c r="Y250" s="130"/>
      <c r="Z250" s="130"/>
      <c r="AA250" s="116"/>
      <c r="AB250" s="101">
        <v>0</v>
      </c>
      <c r="AC250" s="102">
        <f t="shared" si="24"/>
        <v>0</v>
      </c>
      <c r="AD250" s="103">
        <v>0</v>
      </c>
      <c r="AE250" s="103">
        <v>0</v>
      </c>
      <c r="AF250" s="103">
        <v>0</v>
      </c>
      <c r="AG250" s="104">
        <v>0</v>
      </c>
      <c r="AH250" s="105">
        <f t="shared" si="33"/>
        <v>0</v>
      </c>
    </row>
    <row r="251" spans="1:34" hidden="1" x14ac:dyDescent="0.25">
      <c r="A251" s="125" t="s">
        <v>65</v>
      </c>
      <c r="B251" s="125" t="s">
        <v>64</v>
      </c>
      <c r="C251" s="125" t="s">
        <v>66</v>
      </c>
      <c r="D251" s="88" t="s">
        <v>73</v>
      </c>
      <c r="E251" s="125" t="s">
        <v>371</v>
      </c>
      <c r="F251" s="127">
        <v>700000593089</v>
      </c>
      <c r="G251" s="125" t="s">
        <v>93</v>
      </c>
      <c r="H251" s="125"/>
      <c r="I251" s="125"/>
      <c r="J251" s="125"/>
      <c r="K251" s="91">
        <v>42124</v>
      </c>
      <c r="L251" s="92">
        <v>9541.94</v>
      </c>
      <c r="M251" s="93">
        <v>1</v>
      </c>
      <c r="N251" s="94">
        <f>(L251/M251)*0.8*8</f>
        <v>61068.416000000005</v>
      </c>
      <c r="O251" s="125" t="s">
        <v>70</v>
      </c>
      <c r="P251" s="106" t="s">
        <v>75</v>
      </c>
      <c r="Q251" s="115">
        <v>42825</v>
      </c>
      <c r="R251" s="115"/>
      <c r="S251" s="114"/>
      <c r="T251" s="114"/>
      <c r="U251" s="128"/>
      <c r="V251" s="97">
        <f t="shared" si="23"/>
        <v>5089.0346666666674</v>
      </c>
      <c r="W251" s="129"/>
      <c r="X251" s="130"/>
      <c r="Y251" s="130"/>
      <c r="Z251" s="130"/>
      <c r="AA251" s="116"/>
      <c r="AB251" s="101">
        <v>0</v>
      </c>
      <c r="AC251" s="102">
        <f t="shared" si="24"/>
        <v>0</v>
      </c>
      <c r="AD251" s="103">
        <v>0</v>
      </c>
      <c r="AE251" s="103">
        <v>0</v>
      </c>
      <c r="AF251" s="103">
        <v>0</v>
      </c>
      <c r="AG251" s="104">
        <v>0</v>
      </c>
      <c r="AH251" s="105">
        <f t="shared" si="33"/>
        <v>0</v>
      </c>
    </row>
    <row r="252" spans="1:34" hidden="1" x14ac:dyDescent="0.25">
      <c r="A252" s="125" t="s">
        <v>65</v>
      </c>
      <c r="B252" s="125" t="s">
        <v>64</v>
      </c>
      <c r="C252" s="125" t="s">
        <v>66</v>
      </c>
      <c r="D252" s="88" t="s">
        <v>73</v>
      </c>
      <c r="E252" s="125" t="s">
        <v>372</v>
      </c>
      <c r="F252" s="127">
        <v>700000593077</v>
      </c>
      <c r="G252" s="125" t="s">
        <v>93</v>
      </c>
      <c r="H252" s="125"/>
      <c r="I252" s="125"/>
      <c r="J252" s="125"/>
      <c r="K252" s="91">
        <v>42124</v>
      </c>
      <c r="L252" s="92"/>
      <c r="M252" s="93"/>
      <c r="N252" s="94"/>
      <c r="O252" s="125" t="s">
        <v>70</v>
      </c>
      <c r="P252" s="106" t="s">
        <v>75</v>
      </c>
      <c r="Q252" s="115">
        <v>42825</v>
      </c>
      <c r="R252" s="115"/>
      <c r="S252" s="114"/>
      <c r="T252" s="114"/>
      <c r="U252" s="128"/>
      <c r="V252" s="97">
        <f t="shared" si="23"/>
        <v>0</v>
      </c>
      <c r="W252" s="129"/>
      <c r="X252" s="130"/>
      <c r="Y252" s="130"/>
      <c r="Z252" s="130"/>
      <c r="AA252" s="116"/>
      <c r="AB252" s="101">
        <v>0</v>
      </c>
      <c r="AC252" s="102">
        <f t="shared" si="24"/>
        <v>0</v>
      </c>
      <c r="AD252" s="103">
        <v>0</v>
      </c>
      <c r="AE252" s="103">
        <v>0</v>
      </c>
      <c r="AF252" s="103">
        <v>0</v>
      </c>
      <c r="AG252" s="104">
        <v>0</v>
      </c>
      <c r="AH252" s="105">
        <f t="shared" si="33"/>
        <v>0</v>
      </c>
    </row>
    <row r="253" spans="1:34" hidden="1" x14ac:dyDescent="0.25">
      <c r="A253" s="133" t="s">
        <v>65</v>
      </c>
      <c r="B253" s="133" t="s">
        <v>65</v>
      </c>
      <c r="C253" s="133" t="s">
        <v>66</v>
      </c>
      <c r="D253" s="133" t="s">
        <v>73</v>
      </c>
      <c r="E253" s="133" t="s">
        <v>373</v>
      </c>
      <c r="F253" s="134">
        <v>3082623</v>
      </c>
      <c r="G253" s="133" t="s">
        <v>132</v>
      </c>
      <c r="H253" s="133"/>
      <c r="I253" s="133"/>
      <c r="J253" s="133"/>
      <c r="K253" s="135">
        <v>41943</v>
      </c>
      <c r="L253" s="136"/>
      <c r="M253" s="136"/>
      <c r="N253" s="136"/>
      <c r="O253" s="88" t="s">
        <v>70</v>
      </c>
      <c r="P253" s="133" t="s">
        <v>75</v>
      </c>
      <c r="Q253" s="133"/>
      <c r="R253" s="133"/>
      <c r="S253" s="137"/>
      <c r="T253" s="137"/>
      <c r="U253" s="156"/>
      <c r="V253" s="97">
        <f t="shared" si="23"/>
        <v>0</v>
      </c>
      <c r="W253" s="129"/>
      <c r="X253" s="130"/>
      <c r="Y253" s="130"/>
      <c r="Z253" s="130"/>
      <c r="AA253" s="116"/>
      <c r="AB253" s="101">
        <v>0</v>
      </c>
      <c r="AC253" s="102">
        <f t="shared" si="24"/>
        <v>0</v>
      </c>
      <c r="AD253" s="103">
        <v>0</v>
      </c>
      <c r="AE253" s="103">
        <v>0</v>
      </c>
      <c r="AF253" s="103">
        <v>0</v>
      </c>
      <c r="AG253" s="104">
        <v>0</v>
      </c>
      <c r="AH253" s="105">
        <f t="shared" si="33"/>
        <v>0</v>
      </c>
    </row>
    <row r="254" spans="1:34" hidden="1" x14ac:dyDescent="0.25">
      <c r="A254" s="88" t="s">
        <v>65</v>
      </c>
      <c r="B254" s="88" t="s">
        <v>65</v>
      </c>
      <c r="C254" s="88" t="s">
        <v>66</v>
      </c>
      <c r="D254" s="106" t="s">
        <v>73</v>
      </c>
      <c r="E254" s="88" t="s">
        <v>374</v>
      </c>
      <c r="F254" s="108">
        <v>700000267886</v>
      </c>
      <c r="G254" s="109" t="s">
        <v>69</v>
      </c>
      <c r="H254" s="109"/>
      <c r="I254" s="109"/>
      <c r="J254" s="109"/>
      <c r="K254" s="91">
        <v>42004</v>
      </c>
      <c r="L254" s="92">
        <v>4222.3999999999996</v>
      </c>
      <c r="M254" s="93">
        <v>1</v>
      </c>
      <c r="N254" s="94">
        <f>(L254/M254)*0.8*12</f>
        <v>40535.040000000001</v>
      </c>
      <c r="O254" s="106" t="s">
        <v>70</v>
      </c>
      <c r="P254" s="106" t="s">
        <v>75</v>
      </c>
      <c r="Q254" s="95">
        <v>42825</v>
      </c>
      <c r="R254" s="95"/>
      <c r="S254" s="90"/>
      <c r="T254" s="90"/>
      <c r="U254" s="157"/>
      <c r="V254" s="97">
        <f t="shared" si="23"/>
        <v>3377.92</v>
      </c>
      <c r="W254" s="129"/>
      <c r="X254" s="130"/>
      <c r="Y254" s="130"/>
      <c r="Z254" s="130"/>
      <c r="AA254" s="116"/>
      <c r="AB254" s="101">
        <v>0</v>
      </c>
      <c r="AC254" s="102">
        <f t="shared" si="24"/>
        <v>0</v>
      </c>
      <c r="AD254" s="103">
        <v>0</v>
      </c>
      <c r="AE254" s="103">
        <v>0</v>
      </c>
      <c r="AF254" s="103">
        <v>0</v>
      </c>
      <c r="AG254" s="104">
        <v>0</v>
      </c>
      <c r="AH254" s="105">
        <f t="shared" si="33"/>
        <v>0</v>
      </c>
    </row>
    <row r="255" spans="1:34" hidden="1" x14ac:dyDescent="0.25">
      <c r="A255" s="88" t="s">
        <v>65</v>
      </c>
      <c r="B255" s="88" t="s">
        <v>65</v>
      </c>
      <c r="C255" s="88" t="s">
        <v>66</v>
      </c>
      <c r="D255" s="106" t="s">
        <v>73</v>
      </c>
      <c r="E255" s="88" t="s">
        <v>375</v>
      </c>
      <c r="F255" s="108">
        <v>700000267898</v>
      </c>
      <c r="G255" s="109" t="s">
        <v>69</v>
      </c>
      <c r="H255" s="109"/>
      <c r="I255" s="109"/>
      <c r="J255" s="109"/>
      <c r="K255" s="91">
        <v>42004</v>
      </c>
      <c r="L255" s="92"/>
      <c r="M255" s="93"/>
      <c r="N255" s="94"/>
      <c r="O255" s="106" t="s">
        <v>70</v>
      </c>
      <c r="P255" s="106" t="s">
        <v>75</v>
      </c>
      <c r="Q255" s="95">
        <v>42825</v>
      </c>
      <c r="R255" s="95"/>
      <c r="S255" s="90"/>
      <c r="T255" s="90"/>
      <c r="U255" s="157"/>
      <c r="V255" s="97">
        <f t="shared" si="23"/>
        <v>0</v>
      </c>
      <c r="W255" s="129"/>
      <c r="X255" s="130"/>
      <c r="Y255" s="130"/>
      <c r="Z255" s="130"/>
      <c r="AA255" s="116"/>
      <c r="AB255" s="101">
        <v>0</v>
      </c>
      <c r="AC255" s="102">
        <f t="shared" si="24"/>
        <v>0</v>
      </c>
      <c r="AD255" s="103">
        <v>0</v>
      </c>
      <c r="AE255" s="103">
        <v>0</v>
      </c>
      <c r="AF255" s="103">
        <v>0</v>
      </c>
      <c r="AG255" s="104">
        <v>0</v>
      </c>
      <c r="AH255" s="105">
        <f t="shared" si="33"/>
        <v>0</v>
      </c>
    </row>
    <row r="256" spans="1:34" hidden="1" x14ac:dyDescent="0.25">
      <c r="A256" s="88" t="s">
        <v>65</v>
      </c>
      <c r="B256" s="88" t="s">
        <v>65</v>
      </c>
      <c r="C256" s="88" t="s">
        <v>66</v>
      </c>
      <c r="D256" s="106" t="s">
        <v>73</v>
      </c>
      <c r="E256" s="88" t="s">
        <v>376</v>
      </c>
      <c r="F256" s="108">
        <v>700000282642</v>
      </c>
      <c r="G256" s="109" t="s">
        <v>69</v>
      </c>
      <c r="H256" s="109"/>
      <c r="I256" s="109"/>
      <c r="J256" s="109"/>
      <c r="K256" s="91">
        <v>42004</v>
      </c>
      <c r="L256" s="92">
        <v>13715.2</v>
      </c>
      <c r="M256" s="93">
        <v>1</v>
      </c>
      <c r="N256" s="94">
        <f>(L256/M256)*0.8*12</f>
        <v>131665.92000000001</v>
      </c>
      <c r="O256" s="106" t="s">
        <v>70</v>
      </c>
      <c r="P256" s="106" t="s">
        <v>75</v>
      </c>
      <c r="Q256" s="95">
        <v>42825</v>
      </c>
      <c r="R256" s="95"/>
      <c r="S256" s="90"/>
      <c r="T256" s="90"/>
      <c r="U256" s="157"/>
      <c r="V256" s="97">
        <f t="shared" si="23"/>
        <v>10972.160000000002</v>
      </c>
      <c r="W256" s="129"/>
      <c r="X256" s="130"/>
      <c r="Y256" s="130"/>
      <c r="Z256" s="130"/>
      <c r="AA256" s="116"/>
      <c r="AB256" s="101">
        <v>0</v>
      </c>
      <c r="AC256" s="102">
        <f t="shared" si="24"/>
        <v>0</v>
      </c>
      <c r="AD256" s="103">
        <v>0</v>
      </c>
      <c r="AE256" s="103">
        <v>0</v>
      </c>
      <c r="AF256" s="103">
        <v>0</v>
      </c>
      <c r="AG256" s="104">
        <v>0</v>
      </c>
      <c r="AH256" s="105">
        <f t="shared" si="33"/>
        <v>0</v>
      </c>
    </row>
    <row r="257" spans="1:34" hidden="1" x14ac:dyDescent="0.25">
      <c r="A257" s="88" t="s">
        <v>65</v>
      </c>
      <c r="B257" s="88" t="s">
        <v>65</v>
      </c>
      <c r="C257" s="88" t="s">
        <v>66</v>
      </c>
      <c r="D257" s="106" t="s">
        <v>73</v>
      </c>
      <c r="E257" s="88" t="s">
        <v>377</v>
      </c>
      <c r="F257" s="108">
        <v>700000282654</v>
      </c>
      <c r="G257" s="109" t="s">
        <v>69</v>
      </c>
      <c r="H257" s="109"/>
      <c r="I257" s="109"/>
      <c r="J257" s="109"/>
      <c r="K257" s="91">
        <v>42004</v>
      </c>
      <c r="L257" s="92"/>
      <c r="M257" s="93"/>
      <c r="N257" s="94"/>
      <c r="O257" s="106" t="s">
        <v>70</v>
      </c>
      <c r="P257" s="106" t="s">
        <v>75</v>
      </c>
      <c r="Q257" s="95">
        <v>42825</v>
      </c>
      <c r="R257" s="95"/>
      <c r="S257" s="90"/>
      <c r="T257" s="90"/>
      <c r="U257" s="157"/>
      <c r="V257" s="97">
        <f t="shared" si="23"/>
        <v>0</v>
      </c>
      <c r="W257" s="129"/>
      <c r="X257" s="130"/>
      <c r="Y257" s="130"/>
      <c r="Z257" s="130"/>
      <c r="AA257" s="116"/>
      <c r="AB257" s="101">
        <v>0</v>
      </c>
      <c r="AC257" s="102">
        <f t="shared" si="24"/>
        <v>0</v>
      </c>
      <c r="AD257" s="103">
        <v>0</v>
      </c>
      <c r="AE257" s="103">
        <v>0</v>
      </c>
      <c r="AF257" s="103">
        <v>0</v>
      </c>
      <c r="AG257" s="104">
        <v>0</v>
      </c>
      <c r="AH257" s="105">
        <f t="shared" si="33"/>
        <v>0</v>
      </c>
    </row>
    <row r="258" spans="1:34" hidden="1" x14ac:dyDescent="0.25">
      <c r="A258" s="88" t="s">
        <v>65</v>
      </c>
      <c r="B258" s="88" t="s">
        <v>65</v>
      </c>
      <c r="C258" s="88" t="s">
        <v>66</v>
      </c>
      <c r="D258" s="106" t="s">
        <v>73</v>
      </c>
      <c r="E258" s="88" t="s">
        <v>378</v>
      </c>
      <c r="F258" s="108">
        <v>700000271679</v>
      </c>
      <c r="G258" s="109" t="s">
        <v>69</v>
      </c>
      <c r="H258" s="109"/>
      <c r="I258" s="109"/>
      <c r="J258" s="109"/>
      <c r="K258" s="91">
        <v>42004</v>
      </c>
      <c r="L258" s="92">
        <v>3476.88</v>
      </c>
      <c r="M258" s="93">
        <v>1</v>
      </c>
      <c r="N258" s="94">
        <f>(L258/M258)*0.8*12</f>
        <v>33378.048000000003</v>
      </c>
      <c r="O258" s="106" t="s">
        <v>70</v>
      </c>
      <c r="P258" s="106" t="s">
        <v>75</v>
      </c>
      <c r="Q258" s="95">
        <v>42825</v>
      </c>
      <c r="R258" s="95"/>
      <c r="S258" s="90"/>
      <c r="T258" s="90"/>
      <c r="U258" s="157"/>
      <c r="V258" s="97">
        <f t="shared" si="23"/>
        <v>2781.5040000000004</v>
      </c>
      <c r="W258" s="129"/>
      <c r="X258" s="130"/>
      <c r="Y258" s="130"/>
      <c r="Z258" s="130"/>
      <c r="AA258" s="116"/>
      <c r="AB258" s="101">
        <v>0</v>
      </c>
      <c r="AC258" s="102">
        <f t="shared" si="24"/>
        <v>0</v>
      </c>
      <c r="AD258" s="103">
        <v>0</v>
      </c>
      <c r="AE258" s="103">
        <v>0</v>
      </c>
      <c r="AF258" s="103">
        <v>0</v>
      </c>
      <c r="AG258" s="104">
        <v>0</v>
      </c>
      <c r="AH258" s="105">
        <f t="shared" si="33"/>
        <v>0</v>
      </c>
    </row>
    <row r="259" spans="1:34" hidden="1" x14ac:dyDescent="0.25">
      <c r="A259" s="88" t="s">
        <v>65</v>
      </c>
      <c r="B259" s="88" t="s">
        <v>65</v>
      </c>
      <c r="C259" s="88" t="s">
        <v>66</v>
      </c>
      <c r="D259" s="106" t="s">
        <v>73</v>
      </c>
      <c r="E259" s="88" t="s">
        <v>379</v>
      </c>
      <c r="F259" s="108">
        <v>700000271681</v>
      </c>
      <c r="G259" s="109" t="s">
        <v>69</v>
      </c>
      <c r="H259" s="109"/>
      <c r="I259" s="109"/>
      <c r="J259" s="109"/>
      <c r="K259" s="91">
        <v>42004</v>
      </c>
      <c r="L259" s="92"/>
      <c r="M259" s="93"/>
      <c r="N259" s="94"/>
      <c r="O259" s="106" t="s">
        <v>70</v>
      </c>
      <c r="P259" s="106" t="s">
        <v>75</v>
      </c>
      <c r="Q259" s="95">
        <v>42825</v>
      </c>
      <c r="R259" s="95"/>
      <c r="S259" s="90"/>
      <c r="T259" s="90"/>
      <c r="U259" s="157"/>
      <c r="V259" s="97">
        <f t="shared" si="23"/>
        <v>0</v>
      </c>
      <c r="W259" s="129"/>
      <c r="X259" s="130"/>
      <c r="Y259" s="130"/>
      <c r="Z259" s="130"/>
      <c r="AA259" s="116"/>
      <c r="AB259" s="101">
        <v>0</v>
      </c>
      <c r="AC259" s="102">
        <f t="shared" si="24"/>
        <v>0</v>
      </c>
      <c r="AD259" s="103">
        <v>0</v>
      </c>
      <c r="AE259" s="103">
        <v>0</v>
      </c>
      <c r="AF259" s="103">
        <v>0</v>
      </c>
      <c r="AG259" s="104">
        <v>0</v>
      </c>
      <c r="AH259" s="105">
        <f t="shared" si="33"/>
        <v>0</v>
      </c>
    </row>
    <row r="260" spans="1:34" hidden="1" x14ac:dyDescent="0.25">
      <c r="A260" s="88" t="s">
        <v>65</v>
      </c>
      <c r="B260" s="88" t="s">
        <v>65</v>
      </c>
      <c r="C260" s="88" t="s">
        <v>66</v>
      </c>
      <c r="D260" s="106" t="s">
        <v>73</v>
      </c>
      <c r="E260" s="106" t="s">
        <v>380</v>
      </c>
      <c r="F260" s="114">
        <v>700000334744</v>
      </c>
      <c r="G260" s="109" t="s">
        <v>69</v>
      </c>
      <c r="H260" s="109"/>
      <c r="I260" s="109"/>
      <c r="J260" s="109"/>
      <c r="K260" s="91">
        <v>42004</v>
      </c>
      <c r="L260" s="92">
        <v>5889.9</v>
      </c>
      <c r="M260" s="93">
        <v>1</v>
      </c>
      <c r="N260" s="94">
        <f>(L260/M260)*0.8*12</f>
        <v>56543.040000000001</v>
      </c>
      <c r="O260" s="106" t="s">
        <v>70</v>
      </c>
      <c r="P260" s="106" t="s">
        <v>75</v>
      </c>
      <c r="Q260" s="95">
        <v>42825</v>
      </c>
      <c r="R260" s="95"/>
      <c r="S260" s="90"/>
      <c r="T260" s="90"/>
      <c r="U260" s="157"/>
      <c r="V260" s="97">
        <f t="shared" ref="V260:V323" si="34">IF(N260&gt;0,N260/12,0)</f>
        <v>4711.92</v>
      </c>
      <c r="W260" s="129"/>
      <c r="X260" s="130"/>
      <c r="Y260" s="130"/>
      <c r="Z260" s="130"/>
      <c r="AA260" s="116"/>
      <c r="AB260" s="101">
        <v>0</v>
      </c>
      <c r="AC260" s="102">
        <f t="shared" ref="AC260:AC323" si="35">V260*AB260</f>
        <v>0</v>
      </c>
      <c r="AD260" s="103">
        <v>0</v>
      </c>
      <c r="AE260" s="103">
        <v>0</v>
      </c>
      <c r="AF260" s="103">
        <v>0</v>
      </c>
      <c r="AG260" s="104">
        <v>0</v>
      </c>
      <c r="AH260" s="105">
        <f t="shared" si="33"/>
        <v>0</v>
      </c>
    </row>
    <row r="261" spans="1:34" hidden="1" x14ac:dyDescent="0.25">
      <c r="A261" s="88" t="s">
        <v>65</v>
      </c>
      <c r="B261" s="88" t="s">
        <v>65</v>
      </c>
      <c r="C261" s="88" t="s">
        <v>66</v>
      </c>
      <c r="D261" s="106" t="s">
        <v>73</v>
      </c>
      <c r="E261" s="106" t="s">
        <v>381</v>
      </c>
      <c r="F261" s="114">
        <v>700000334756</v>
      </c>
      <c r="G261" s="109" t="s">
        <v>69</v>
      </c>
      <c r="H261" s="109"/>
      <c r="I261" s="109"/>
      <c r="J261" s="109"/>
      <c r="K261" s="91">
        <v>42004</v>
      </c>
      <c r="L261" s="92"/>
      <c r="M261" s="93"/>
      <c r="N261" s="94"/>
      <c r="O261" s="106" t="s">
        <v>70</v>
      </c>
      <c r="P261" s="106" t="s">
        <v>75</v>
      </c>
      <c r="Q261" s="95">
        <v>42825</v>
      </c>
      <c r="R261" s="95"/>
      <c r="S261" s="90"/>
      <c r="T261" s="90"/>
      <c r="U261" s="157"/>
      <c r="V261" s="97">
        <f t="shared" si="34"/>
        <v>0</v>
      </c>
      <c r="W261" s="129"/>
      <c r="X261" s="130"/>
      <c r="Y261" s="130"/>
      <c r="Z261" s="130"/>
      <c r="AA261" s="116"/>
      <c r="AB261" s="101">
        <v>0</v>
      </c>
      <c r="AC261" s="102">
        <f t="shared" si="35"/>
        <v>0</v>
      </c>
      <c r="AD261" s="103">
        <v>0</v>
      </c>
      <c r="AE261" s="103">
        <v>0</v>
      </c>
      <c r="AF261" s="103">
        <v>0</v>
      </c>
      <c r="AG261" s="104">
        <v>0</v>
      </c>
      <c r="AH261" s="105">
        <f t="shared" si="33"/>
        <v>0</v>
      </c>
    </row>
    <row r="262" spans="1:34" hidden="1" x14ac:dyDescent="0.25">
      <c r="A262" s="88" t="s">
        <v>65</v>
      </c>
      <c r="B262" s="88" t="s">
        <v>65</v>
      </c>
      <c r="C262" s="88" t="s">
        <v>66</v>
      </c>
      <c r="D262" s="88" t="s">
        <v>73</v>
      </c>
      <c r="E262" s="88" t="s">
        <v>382</v>
      </c>
      <c r="F262" s="90">
        <v>700000515427</v>
      </c>
      <c r="G262" s="88" t="s">
        <v>69</v>
      </c>
      <c r="H262" s="88"/>
      <c r="I262" s="88"/>
      <c r="J262" s="88"/>
      <c r="K262" s="91">
        <v>42034</v>
      </c>
      <c r="L262" s="92">
        <v>3456.06</v>
      </c>
      <c r="M262" s="93">
        <v>1</v>
      </c>
      <c r="N262" s="94">
        <f>(L262/M262)*0.8*11</f>
        <v>30413.328000000001</v>
      </c>
      <c r="O262" s="88" t="s">
        <v>70</v>
      </c>
      <c r="P262" s="88" t="s">
        <v>75</v>
      </c>
      <c r="Q262" s="95">
        <v>42825</v>
      </c>
      <c r="R262" s="95"/>
      <c r="S262" s="90"/>
      <c r="T262" s="90"/>
      <c r="U262" s="157"/>
      <c r="V262" s="97">
        <f t="shared" si="34"/>
        <v>2534.444</v>
      </c>
      <c r="W262" s="129"/>
      <c r="X262" s="130"/>
      <c r="Y262" s="130"/>
      <c r="Z262" s="130"/>
      <c r="AA262" s="116"/>
      <c r="AB262" s="101">
        <v>0</v>
      </c>
      <c r="AC262" s="102">
        <f t="shared" si="35"/>
        <v>0</v>
      </c>
      <c r="AD262" s="103">
        <v>0</v>
      </c>
      <c r="AE262" s="103">
        <v>0</v>
      </c>
      <c r="AF262" s="103">
        <v>0</v>
      </c>
      <c r="AG262" s="104">
        <v>0</v>
      </c>
      <c r="AH262" s="105">
        <f t="shared" si="33"/>
        <v>0</v>
      </c>
    </row>
    <row r="263" spans="1:34" hidden="1" x14ac:dyDescent="0.25">
      <c r="A263" s="88" t="s">
        <v>65</v>
      </c>
      <c r="B263" s="88" t="s">
        <v>65</v>
      </c>
      <c r="C263" s="88" t="s">
        <v>66</v>
      </c>
      <c r="D263" s="88" t="s">
        <v>73</v>
      </c>
      <c r="E263" s="88" t="s">
        <v>383</v>
      </c>
      <c r="F263" s="90">
        <v>700000515439</v>
      </c>
      <c r="G263" s="88" t="s">
        <v>69</v>
      </c>
      <c r="H263" s="88"/>
      <c r="I263" s="88"/>
      <c r="J263" s="88"/>
      <c r="K263" s="91">
        <v>42034</v>
      </c>
      <c r="L263" s="92"/>
      <c r="M263" s="93"/>
      <c r="N263" s="94"/>
      <c r="O263" s="88" t="s">
        <v>70</v>
      </c>
      <c r="P263" s="88" t="s">
        <v>75</v>
      </c>
      <c r="Q263" s="95">
        <v>42825</v>
      </c>
      <c r="R263" s="95"/>
      <c r="S263" s="90"/>
      <c r="T263" s="90"/>
      <c r="U263" s="157"/>
      <c r="V263" s="97">
        <f t="shared" si="34"/>
        <v>0</v>
      </c>
      <c r="W263" s="129"/>
      <c r="X263" s="130"/>
      <c r="Y263" s="130"/>
      <c r="Z263" s="130"/>
      <c r="AA263" s="116"/>
      <c r="AB263" s="101">
        <v>0</v>
      </c>
      <c r="AC263" s="102">
        <f t="shared" si="35"/>
        <v>0</v>
      </c>
      <c r="AD263" s="103">
        <v>0</v>
      </c>
      <c r="AE263" s="103">
        <v>0</v>
      </c>
      <c r="AF263" s="103">
        <v>0</v>
      </c>
      <c r="AG263" s="104">
        <v>0</v>
      </c>
      <c r="AH263" s="105">
        <f t="shared" si="33"/>
        <v>0</v>
      </c>
    </row>
    <row r="264" spans="1:34" hidden="1" x14ac:dyDescent="0.25">
      <c r="A264" s="88" t="s">
        <v>65</v>
      </c>
      <c r="B264" s="88" t="s">
        <v>65</v>
      </c>
      <c r="C264" s="88" t="s">
        <v>66</v>
      </c>
      <c r="D264" s="88" t="s">
        <v>73</v>
      </c>
      <c r="E264" s="88" t="s">
        <v>384</v>
      </c>
      <c r="F264" s="90">
        <v>700000516988</v>
      </c>
      <c r="G264" s="88" t="s">
        <v>69</v>
      </c>
      <c r="H264" s="88"/>
      <c r="I264" s="88"/>
      <c r="J264" s="88"/>
      <c r="K264" s="91">
        <v>42034</v>
      </c>
      <c r="L264" s="92">
        <v>6194.8</v>
      </c>
      <c r="M264" s="93">
        <v>1</v>
      </c>
      <c r="N264" s="94">
        <f>(L264/M264)*0.8*11</f>
        <v>54514.240000000005</v>
      </c>
      <c r="O264" s="88" t="s">
        <v>70</v>
      </c>
      <c r="P264" s="88" t="s">
        <v>75</v>
      </c>
      <c r="Q264" s="95">
        <v>42825</v>
      </c>
      <c r="R264" s="95"/>
      <c r="S264" s="90"/>
      <c r="T264" s="90"/>
      <c r="U264" s="157"/>
      <c r="V264" s="97">
        <f t="shared" si="34"/>
        <v>4542.8533333333335</v>
      </c>
      <c r="W264" s="129"/>
      <c r="X264" s="130"/>
      <c r="Y264" s="130"/>
      <c r="Z264" s="130"/>
      <c r="AA264" s="116"/>
      <c r="AB264" s="101">
        <v>0</v>
      </c>
      <c r="AC264" s="102">
        <f t="shared" si="35"/>
        <v>0</v>
      </c>
      <c r="AD264" s="103">
        <v>0</v>
      </c>
      <c r="AE264" s="103">
        <v>0</v>
      </c>
      <c r="AF264" s="103">
        <v>0</v>
      </c>
      <c r="AG264" s="104">
        <v>0</v>
      </c>
      <c r="AH264" s="105">
        <f t="shared" si="33"/>
        <v>0</v>
      </c>
    </row>
    <row r="265" spans="1:34" hidden="1" x14ac:dyDescent="0.25">
      <c r="A265" s="88" t="s">
        <v>65</v>
      </c>
      <c r="B265" s="88" t="s">
        <v>65</v>
      </c>
      <c r="C265" s="88" t="s">
        <v>66</v>
      </c>
      <c r="D265" s="88" t="s">
        <v>73</v>
      </c>
      <c r="E265" s="88" t="s">
        <v>385</v>
      </c>
      <c r="F265" s="90">
        <v>700000516990</v>
      </c>
      <c r="G265" s="88" t="s">
        <v>69</v>
      </c>
      <c r="H265" s="88"/>
      <c r="I265" s="88"/>
      <c r="J265" s="88"/>
      <c r="K265" s="91">
        <v>42034</v>
      </c>
      <c r="L265" s="92"/>
      <c r="M265" s="93"/>
      <c r="N265" s="94"/>
      <c r="O265" s="88" t="s">
        <v>70</v>
      </c>
      <c r="P265" s="88" t="s">
        <v>75</v>
      </c>
      <c r="Q265" s="95">
        <v>42825</v>
      </c>
      <c r="R265" s="95"/>
      <c r="S265" s="90"/>
      <c r="T265" s="90"/>
      <c r="U265" s="157"/>
      <c r="V265" s="97">
        <f t="shared" si="34"/>
        <v>0</v>
      </c>
      <c r="W265" s="129"/>
      <c r="X265" s="130"/>
      <c r="Y265" s="130"/>
      <c r="Z265" s="130"/>
      <c r="AA265" s="116"/>
      <c r="AB265" s="101">
        <v>0</v>
      </c>
      <c r="AC265" s="102">
        <f t="shared" si="35"/>
        <v>0</v>
      </c>
      <c r="AD265" s="103">
        <v>0</v>
      </c>
      <c r="AE265" s="103">
        <v>0</v>
      </c>
      <c r="AF265" s="103">
        <v>0</v>
      </c>
      <c r="AG265" s="104">
        <v>0</v>
      </c>
      <c r="AH265" s="105">
        <f t="shared" si="33"/>
        <v>0</v>
      </c>
    </row>
    <row r="266" spans="1:34" hidden="1" x14ac:dyDescent="0.25">
      <c r="A266" s="125" t="s">
        <v>65</v>
      </c>
      <c r="B266" s="125" t="s">
        <v>65</v>
      </c>
      <c r="C266" s="125" t="s">
        <v>66</v>
      </c>
      <c r="D266" s="88" t="s">
        <v>73</v>
      </c>
      <c r="E266" s="125" t="s">
        <v>386</v>
      </c>
      <c r="F266" s="127">
        <v>700000566933</v>
      </c>
      <c r="G266" s="125" t="s">
        <v>69</v>
      </c>
      <c r="H266" s="125"/>
      <c r="I266" s="125"/>
      <c r="J266" s="125"/>
      <c r="K266" s="91">
        <v>42094</v>
      </c>
      <c r="L266" s="92">
        <v>4468.54</v>
      </c>
      <c r="M266" s="93">
        <v>1</v>
      </c>
      <c r="N266" s="94">
        <f>(L266/M266)*0.8*9</f>
        <v>32173.488000000005</v>
      </c>
      <c r="O266" s="125" t="s">
        <v>70</v>
      </c>
      <c r="P266" s="106" t="s">
        <v>75</v>
      </c>
      <c r="Q266" s="95">
        <v>42825</v>
      </c>
      <c r="R266" s="95"/>
      <c r="S266" s="90"/>
      <c r="T266" s="90"/>
      <c r="U266" s="157"/>
      <c r="V266" s="97">
        <f t="shared" si="34"/>
        <v>2681.1240000000003</v>
      </c>
      <c r="W266" s="129"/>
      <c r="X266" s="130"/>
      <c r="Y266" s="130"/>
      <c r="Z266" s="130"/>
      <c r="AA266" s="116"/>
      <c r="AB266" s="101">
        <v>0</v>
      </c>
      <c r="AC266" s="102">
        <f t="shared" si="35"/>
        <v>0</v>
      </c>
      <c r="AD266" s="103">
        <v>0</v>
      </c>
      <c r="AE266" s="103">
        <v>0</v>
      </c>
      <c r="AF266" s="103">
        <v>0</v>
      </c>
      <c r="AG266" s="104">
        <v>0</v>
      </c>
      <c r="AH266" s="105">
        <f t="shared" si="33"/>
        <v>0</v>
      </c>
    </row>
    <row r="267" spans="1:34" hidden="1" x14ac:dyDescent="0.25">
      <c r="A267" s="125" t="s">
        <v>65</v>
      </c>
      <c r="B267" s="125" t="s">
        <v>65</v>
      </c>
      <c r="C267" s="125" t="s">
        <v>66</v>
      </c>
      <c r="D267" s="88" t="s">
        <v>73</v>
      </c>
      <c r="E267" s="125" t="s">
        <v>387</v>
      </c>
      <c r="F267" s="127">
        <v>700000566945</v>
      </c>
      <c r="G267" s="125" t="s">
        <v>69</v>
      </c>
      <c r="H267" s="125"/>
      <c r="I267" s="125"/>
      <c r="J267" s="125"/>
      <c r="K267" s="91">
        <v>42094</v>
      </c>
      <c r="L267" s="92"/>
      <c r="M267" s="93"/>
      <c r="N267" s="94"/>
      <c r="O267" s="125" t="s">
        <v>70</v>
      </c>
      <c r="P267" s="106" t="s">
        <v>75</v>
      </c>
      <c r="Q267" s="95">
        <v>42825</v>
      </c>
      <c r="R267" s="95"/>
      <c r="S267" s="90"/>
      <c r="T267" s="90"/>
      <c r="U267" s="157"/>
      <c r="V267" s="97">
        <f t="shared" si="34"/>
        <v>0</v>
      </c>
      <c r="W267" s="129"/>
      <c r="X267" s="130"/>
      <c r="Y267" s="130"/>
      <c r="Z267" s="130"/>
      <c r="AA267" s="116"/>
      <c r="AB267" s="101">
        <v>0</v>
      </c>
      <c r="AC267" s="102">
        <f t="shared" si="35"/>
        <v>0</v>
      </c>
      <c r="AD267" s="103">
        <v>0</v>
      </c>
      <c r="AE267" s="103">
        <v>0</v>
      </c>
      <c r="AF267" s="103">
        <v>0</v>
      </c>
      <c r="AG267" s="104">
        <v>0</v>
      </c>
      <c r="AH267" s="105">
        <f t="shared" si="33"/>
        <v>0</v>
      </c>
    </row>
    <row r="268" spans="1:34" hidden="1" x14ac:dyDescent="0.25">
      <c r="A268" s="125" t="s">
        <v>65</v>
      </c>
      <c r="B268" s="125" t="s">
        <v>65</v>
      </c>
      <c r="C268" s="125" t="s">
        <v>66</v>
      </c>
      <c r="D268" s="88" t="s">
        <v>73</v>
      </c>
      <c r="E268" s="125" t="s">
        <v>388</v>
      </c>
      <c r="F268" s="127">
        <v>700000654900</v>
      </c>
      <c r="G268" s="125" t="s">
        <v>176</v>
      </c>
      <c r="H268" s="125"/>
      <c r="I268" s="125"/>
      <c r="J268" s="125"/>
      <c r="K268" s="91">
        <v>42124</v>
      </c>
      <c r="L268" s="92">
        <v>3518.5</v>
      </c>
      <c r="M268" s="93">
        <v>1</v>
      </c>
      <c r="N268" s="94">
        <f>(L268/M268)*0.8*8</f>
        <v>22518.400000000001</v>
      </c>
      <c r="O268" s="125" t="s">
        <v>70</v>
      </c>
      <c r="P268" s="106" t="s">
        <v>75</v>
      </c>
      <c r="Q268" s="115">
        <v>43465</v>
      </c>
      <c r="R268" s="115"/>
      <c r="S268" s="114"/>
      <c r="T268" s="114"/>
      <c r="U268" s="128"/>
      <c r="V268" s="97">
        <f t="shared" si="34"/>
        <v>1876.5333333333335</v>
      </c>
      <c r="W268" s="129"/>
      <c r="X268" s="130"/>
      <c r="Y268" s="130"/>
      <c r="Z268" s="130"/>
      <c r="AA268" s="116"/>
      <c r="AB268" s="101">
        <v>0</v>
      </c>
      <c r="AC268" s="102">
        <f t="shared" si="35"/>
        <v>0</v>
      </c>
      <c r="AD268" s="103">
        <v>0</v>
      </c>
      <c r="AE268" s="103">
        <v>0</v>
      </c>
      <c r="AF268" s="103">
        <v>0</v>
      </c>
      <c r="AG268" s="104">
        <v>0</v>
      </c>
      <c r="AH268" s="105">
        <f t="shared" si="33"/>
        <v>0</v>
      </c>
    </row>
    <row r="269" spans="1:34" hidden="1" x14ac:dyDescent="0.25">
      <c r="A269" s="125" t="s">
        <v>65</v>
      </c>
      <c r="B269" s="125" t="s">
        <v>65</v>
      </c>
      <c r="C269" s="125" t="s">
        <v>66</v>
      </c>
      <c r="D269" s="88" t="s">
        <v>73</v>
      </c>
      <c r="E269" s="125" t="s">
        <v>389</v>
      </c>
      <c r="F269" s="127">
        <v>700000654895</v>
      </c>
      <c r="G269" s="125" t="s">
        <v>176</v>
      </c>
      <c r="H269" s="125"/>
      <c r="I269" s="125"/>
      <c r="J269" s="125"/>
      <c r="K269" s="91">
        <v>42124</v>
      </c>
      <c r="L269" s="92"/>
      <c r="M269" s="93"/>
      <c r="N269" s="94"/>
      <c r="O269" s="125" t="s">
        <v>70</v>
      </c>
      <c r="P269" s="106" t="s">
        <v>75</v>
      </c>
      <c r="Q269" s="115">
        <v>43465</v>
      </c>
      <c r="R269" s="115"/>
      <c r="S269" s="114"/>
      <c r="T269" s="114"/>
      <c r="U269" s="128"/>
      <c r="V269" s="97">
        <f t="shared" si="34"/>
        <v>0</v>
      </c>
      <c r="W269" s="129"/>
      <c r="X269" s="130"/>
      <c r="Y269" s="130"/>
      <c r="Z269" s="130"/>
      <c r="AA269" s="116"/>
      <c r="AB269" s="101">
        <v>0</v>
      </c>
      <c r="AC269" s="102">
        <f t="shared" si="35"/>
        <v>0</v>
      </c>
      <c r="AD269" s="103">
        <v>0</v>
      </c>
      <c r="AE269" s="103">
        <v>0</v>
      </c>
      <c r="AF269" s="103">
        <v>0</v>
      </c>
      <c r="AG269" s="104">
        <v>0</v>
      </c>
      <c r="AH269" s="105">
        <f t="shared" si="33"/>
        <v>0</v>
      </c>
    </row>
    <row r="270" spans="1:34" hidden="1" x14ac:dyDescent="0.25">
      <c r="A270" s="125" t="s">
        <v>65</v>
      </c>
      <c r="B270" s="125" t="s">
        <v>65</v>
      </c>
      <c r="C270" s="125" t="s">
        <v>66</v>
      </c>
      <c r="D270" s="88" t="s">
        <v>73</v>
      </c>
      <c r="E270" s="125" t="s">
        <v>390</v>
      </c>
      <c r="F270" s="127">
        <v>700000639261</v>
      </c>
      <c r="G270" s="125" t="s">
        <v>179</v>
      </c>
      <c r="H270" s="125"/>
      <c r="I270" s="125"/>
      <c r="J270" s="125"/>
      <c r="K270" s="91">
        <v>42124</v>
      </c>
      <c r="L270" s="92">
        <v>11485.64</v>
      </c>
      <c r="M270" s="93">
        <v>1</v>
      </c>
      <c r="N270" s="94">
        <f>(L270/M270)*0.8*8</f>
        <v>73508.096000000005</v>
      </c>
      <c r="O270" s="125" t="s">
        <v>70</v>
      </c>
      <c r="P270" s="106" t="s">
        <v>75</v>
      </c>
      <c r="Q270" s="115">
        <v>43465</v>
      </c>
      <c r="R270" s="115"/>
      <c r="S270" s="114"/>
      <c r="T270" s="114"/>
      <c r="U270" s="128"/>
      <c r="V270" s="97">
        <f t="shared" si="34"/>
        <v>6125.6746666666668</v>
      </c>
      <c r="W270" s="129"/>
      <c r="X270" s="130"/>
      <c r="Y270" s="130"/>
      <c r="Z270" s="130"/>
      <c r="AA270" s="116"/>
      <c r="AB270" s="101">
        <v>0</v>
      </c>
      <c r="AC270" s="102">
        <f t="shared" si="35"/>
        <v>0</v>
      </c>
      <c r="AD270" s="103">
        <v>0</v>
      </c>
      <c r="AE270" s="103">
        <v>0</v>
      </c>
      <c r="AF270" s="103">
        <v>0</v>
      </c>
      <c r="AG270" s="104">
        <v>0</v>
      </c>
      <c r="AH270" s="105">
        <f t="shared" si="33"/>
        <v>0</v>
      </c>
    </row>
    <row r="271" spans="1:34" hidden="1" x14ac:dyDescent="0.25">
      <c r="A271" s="125" t="s">
        <v>65</v>
      </c>
      <c r="B271" s="125" t="s">
        <v>65</v>
      </c>
      <c r="C271" s="125" t="s">
        <v>66</v>
      </c>
      <c r="D271" s="88" t="s">
        <v>73</v>
      </c>
      <c r="E271" s="125" t="s">
        <v>391</v>
      </c>
      <c r="F271" s="127">
        <v>700000639273</v>
      </c>
      <c r="G271" s="125" t="s">
        <v>179</v>
      </c>
      <c r="H271" s="125"/>
      <c r="I271" s="125"/>
      <c r="J271" s="125"/>
      <c r="K271" s="91">
        <v>42124</v>
      </c>
      <c r="L271" s="92"/>
      <c r="M271" s="93"/>
      <c r="N271" s="94"/>
      <c r="O271" s="125" t="s">
        <v>70</v>
      </c>
      <c r="P271" s="106" t="s">
        <v>75</v>
      </c>
      <c r="Q271" s="115">
        <v>43465</v>
      </c>
      <c r="R271" s="115"/>
      <c r="S271" s="114"/>
      <c r="T271" s="114"/>
      <c r="U271" s="128"/>
      <c r="V271" s="97">
        <f t="shared" si="34"/>
        <v>0</v>
      </c>
      <c r="W271" s="129"/>
      <c r="X271" s="130"/>
      <c r="Y271" s="130"/>
      <c r="Z271" s="130"/>
      <c r="AA271" s="116"/>
      <c r="AB271" s="101">
        <v>0</v>
      </c>
      <c r="AC271" s="102">
        <f t="shared" si="35"/>
        <v>0</v>
      </c>
      <c r="AD271" s="103">
        <v>0</v>
      </c>
      <c r="AE271" s="103">
        <v>0</v>
      </c>
      <c r="AF271" s="103">
        <v>0</v>
      </c>
      <c r="AG271" s="104">
        <v>0</v>
      </c>
      <c r="AH271" s="105">
        <f t="shared" si="33"/>
        <v>0</v>
      </c>
    </row>
    <row r="272" spans="1:34" hidden="1" x14ac:dyDescent="0.25">
      <c r="A272" s="125" t="s">
        <v>65</v>
      </c>
      <c r="B272" s="125" t="s">
        <v>65</v>
      </c>
      <c r="C272" s="125" t="s">
        <v>66</v>
      </c>
      <c r="D272" s="88" t="s">
        <v>73</v>
      </c>
      <c r="E272" s="125" t="s">
        <v>392</v>
      </c>
      <c r="F272" s="127">
        <v>700000634493</v>
      </c>
      <c r="G272" s="125" t="s">
        <v>179</v>
      </c>
      <c r="H272" s="125"/>
      <c r="I272" s="125"/>
      <c r="J272" s="125"/>
      <c r="K272" s="91">
        <v>42124</v>
      </c>
      <c r="L272" s="92">
        <v>12242.6</v>
      </c>
      <c r="M272" s="93">
        <v>1</v>
      </c>
      <c r="N272" s="94">
        <f>(L272/M272)*0.8*8</f>
        <v>78352.639999999999</v>
      </c>
      <c r="O272" s="125" t="s">
        <v>70</v>
      </c>
      <c r="P272" s="106" t="s">
        <v>75</v>
      </c>
      <c r="Q272" s="115">
        <v>43465</v>
      </c>
      <c r="R272" s="115"/>
      <c r="S272" s="114"/>
      <c r="T272" s="114"/>
      <c r="U272" s="128"/>
      <c r="V272" s="97">
        <f t="shared" si="34"/>
        <v>6529.3866666666663</v>
      </c>
      <c r="W272" s="129"/>
      <c r="X272" s="130"/>
      <c r="Y272" s="130"/>
      <c r="Z272" s="130"/>
      <c r="AA272" s="116"/>
      <c r="AB272" s="101">
        <v>0</v>
      </c>
      <c r="AC272" s="102">
        <f t="shared" si="35"/>
        <v>0</v>
      </c>
      <c r="AD272" s="103">
        <v>0</v>
      </c>
      <c r="AE272" s="103">
        <v>0</v>
      </c>
      <c r="AF272" s="103">
        <v>0</v>
      </c>
      <c r="AG272" s="104">
        <v>0</v>
      </c>
      <c r="AH272" s="105">
        <f t="shared" si="33"/>
        <v>0</v>
      </c>
    </row>
    <row r="273" spans="1:34" hidden="1" x14ac:dyDescent="0.25">
      <c r="A273" s="125" t="s">
        <v>65</v>
      </c>
      <c r="B273" s="125" t="s">
        <v>65</v>
      </c>
      <c r="C273" s="125" t="s">
        <v>66</v>
      </c>
      <c r="D273" s="88" t="s">
        <v>73</v>
      </c>
      <c r="E273" s="125" t="s">
        <v>393</v>
      </c>
      <c r="F273" s="127">
        <v>700000634481</v>
      </c>
      <c r="G273" s="125" t="s">
        <v>179</v>
      </c>
      <c r="H273" s="125"/>
      <c r="I273" s="125"/>
      <c r="J273" s="125"/>
      <c r="K273" s="91">
        <v>42124</v>
      </c>
      <c r="L273" s="92"/>
      <c r="M273" s="93"/>
      <c r="N273" s="94"/>
      <c r="O273" s="125" t="s">
        <v>70</v>
      </c>
      <c r="P273" s="106" t="s">
        <v>75</v>
      </c>
      <c r="Q273" s="115">
        <v>43465</v>
      </c>
      <c r="R273" s="115"/>
      <c r="S273" s="114"/>
      <c r="T273" s="114"/>
      <c r="U273" s="128"/>
      <c r="V273" s="97">
        <f t="shared" si="34"/>
        <v>0</v>
      </c>
      <c r="W273" s="129"/>
      <c r="X273" s="130"/>
      <c r="Y273" s="130"/>
      <c r="Z273" s="130"/>
      <c r="AA273" s="116"/>
      <c r="AB273" s="101">
        <v>0</v>
      </c>
      <c r="AC273" s="102">
        <f t="shared" si="35"/>
        <v>0</v>
      </c>
      <c r="AD273" s="103">
        <v>0</v>
      </c>
      <c r="AE273" s="103">
        <v>0</v>
      </c>
      <c r="AF273" s="103">
        <v>0</v>
      </c>
      <c r="AG273" s="104">
        <v>0</v>
      </c>
      <c r="AH273" s="105">
        <f t="shared" si="33"/>
        <v>0</v>
      </c>
    </row>
    <row r="274" spans="1:34" hidden="1" x14ac:dyDescent="0.25">
      <c r="A274" s="125" t="s">
        <v>65</v>
      </c>
      <c r="B274" s="125" t="s">
        <v>65</v>
      </c>
      <c r="C274" s="125" t="s">
        <v>66</v>
      </c>
      <c r="D274" s="88" t="s">
        <v>73</v>
      </c>
      <c r="E274" s="125" t="s">
        <v>394</v>
      </c>
      <c r="F274" s="127">
        <v>700000668937</v>
      </c>
      <c r="G274" s="125" t="s">
        <v>179</v>
      </c>
      <c r="H274" s="125"/>
      <c r="I274" s="125"/>
      <c r="J274" s="125"/>
      <c r="K274" s="91">
        <v>42155</v>
      </c>
      <c r="L274" s="92">
        <v>13756.54</v>
      </c>
      <c r="M274" s="93">
        <v>1</v>
      </c>
      <c r="N274" s="94">
        <f>(L274/M274)*0.8*7</f>
        <v>77036.624000000011</v>
      </c>
      <c r="O274" s="125" t="s">
        <v>70</v>
      </c>
      <c r="P274" s="106" t="s">
        <v>75</v>
      </c>
      <c r="Q274" s="115">
        <v>43465</v>
      </c>
      <c r="R274" s="115"/>
      <c r="S274" s="114"/>
      <c r="T274" s="114"/>
      <c r="U274" s="128"/>
      <c r="V274" s="97">
        <f t="shared" si="34"/>
        <v>6419.7186666666676</v>
      </c>
      <c r="W274" s="129"/>
      <c r="X274" s="130"/>
      <c r="Y274" s="130"/>
      <c r="Z274" s="130"/>
      <c r="AA274" s="116"/>
      <c r="AB274" s="101">
        <v>0</v>
      </c>
      <c r="AC274" s="102">
        <f t="shared" si="35"/>
        <v>0</v>
      </c>
      <c r="AD274" s="103">
        <v>0</v>
      </c>
      <c r="AE274" s="103">
        <v>0</v>
      </c>
      <c r="AF274" s="103">
        <v>0</v>
      </c>
      <c r="AG274" s="104">
        <v>0</v>
      </c>
      <c r="AH274" s="105">
        <f t="shared" si="33"/>
        <v>0</v>
      </c>
    </row>
    <row r="275" spans="1:34" hidden="1" x14ac:dyDescent="0.25">
      <c r="A275" s="125" t="s">
        <v>65</v>
      </c>
      <c r="B275" s="125" t="s">
        <v>65</v>
      </c>
      <c r="C275" s="125" t="s">
        <v>66</v>
      </c>
      <c r="D275" s="88" t="s">
        <v>73</v>
      </c>
      <c r="E275" s="125" t="s">
        <v>395</v>
      </c>
      <c r="F275" s="127">
        <v>700000668949</v>
      </c>
      <c r="G275" s="125" t="s">
        <v>179</v>
      </c>
      <c r="H275" s="125"/>
      <c r="I275" s="125"/>
      <c r="J275" s="125"/>
      <c r="K275" s="91">
        <v>42155</v>
      </c>
      <c r="L275" s="92"/>
      <c r="M275" s="93"/>
      <c r="N275" s="94"/>
      <c r="O275" s="125" t="s">
        <v>70</v>
      </c>
      <c r="P275" s="106" t="s">
        <v>75</v>
      </c>
      <c r="Q275" s="115">
        <v>43465</v>
      </c>
      <c r="R275" s="115"/>
      <c r="S275" s="114"/>
      <c r="T275" s="114"/>
      <c r="U275" s="128"/>
      <c r="V275" s="97">
        <f t="shared" si="34"/>
        <v>0</v>
      </c>
      <c r="W275" s="129"/>
      <c r="X275" s="130"/>
      <c r="Y275" s="130"/>
      <c r="Z275" s="130"/>
      <c r="AA275" s="116"/>
      <c r="AB275" s="101">
        <v>0</v>
      </c>
      <c r="AC275" s="102">
        <f t="shared" si="35"/>
        <v>0</v>
      </c>
      <c r="AD275" s="103">
        <v>0</v>
      </c>
      <c r="AE275" s="103">
        <v>0</v>
      </c>
      <c r="AF275" s="103">
        <v>0</v>
      </c>
      <c r="AG275" s="104">
        <v>0</v>
      </c>
      <c r="AH275" s="105">
        <f t="shared" si="33"/>
        <v>0</v>
      </c>
    </row>
    <row r="276" spans="1:34" hidden="1" x14ac:dyDescent="0.25">
      <c r="A276" s="125" t="s">
        <v>65</v>
      </c>
      <c r="B276" s="125" t="s">
        <v>65</v>
      </c>
      <c r="C276" s="125" t="s">
        <v>66</v>
      </c>
      <c r="D276" s="109" t="s">
        <v>73</v>
      </c>
      <c r="E276" s="126" t="s">
        <v>396</v>
      </c>
      <c r="F276" s="122">
        <v>200000299750</v>
      </c>
      <c r="G276" s="125" t="s">
        <v>124</v>
      </c>
      <c r="H276" s="125"/>
      <c r="I276" s="125"/>
      <c r="J276" s="125"/>
      <c r="K276" s="91">
        <v>42308</v>
      </c>
      <c r="L276" s="92">
        <v>9949.92</v>
      </c>
      <c r="M276" s="93">
        <v>1</v>
      </c>
      <c r="N276" s="94">
        <f>(L276/M276)*0.8*2</f>
        <v>15919.872000000001</v>
      </c>
      <c r="O276" s="125" t="s">
        <v>70</v>
      </c>
      <c r="P276" s="106" t="s">
        <v>75</v>
      </c>
      <c r="Q276" s="115">
        <v>43465</v>
      </c>
      <c r="R276" s="115"/>
      <c r="S276" s="114"/>
      <c r="T276" s="114"/>
      <c r="U276" s="128"/>
      <c r="V276" s="97">
        <f t="shared" si="34"/>
        <v>1326.6560000000002</v>
      </c>
      <c r="W276" s="129"/>
      <c r="X276" s="130"/>
      <c r="Y276" s="130"/>
      <c r="Z276" s="130"/>
      <c r="AA276" s="116"/>
      <c r="AB276" s="101">
        <v>0</v>
      </c>
      <c r="AC276" s="102">
        <f t="shared" si="35"/>
        <v>0</v>
      </c>
      <c r="AD276" s="103">
        <v>0</v>
      </c>
      <c r="AE276" s="103">
        <v>0</v>
      </c>
      <c r="AF276" s="103">
        <v>0</v>
      </c>
      <c r="AG276" s="104">
        <v>0</v>
      </c>
      <c r="AH276" s="105">
        <f t="shared" si="33"/>
        <v>0</v>
      </c>
    </row>
    <row r="277" spans="1:34" hidden="1" x14ac:dyDescent="0.25">
      <c r="A277" s="125" t="s">
        <v>65</v>
      </c>
      <c r="B277" s="125" t="s">
        <v>65</v>
      </c>
      <c r="C277" s="125" t="s">
        <v>66</v>
      </c>
      <c r="D277" s="109" t="s">
        <v>73</v>
      </c>
      <c r="E277" s="126" t="s">
        <v>397</v>
      </c>
      <c r="F277" s="122">
        <v>700001112791</v>
      </c>
      <c r="G277" s="125" t="s">
        <v>124</v>
      </c>
      <c r="H277" s="125"/>
      <c r="I277" s="125"/>
      <c r="J277" s="125"/>
      <c r="K277" s="91">
        <v>42308</v>
      </c>
      <c r="L277" s="92"/>
      <c r="M277" s="93"/>
      <c r="N277" s="94"/>
      <c r="O277" s="125" t="s">
        <v>70</v>
      </c>
      <c r="P277" s="106" t="s">
        <v>75</v>
      </c>
      <c r="Q277" s="115">
        <v>43465</v>
      </c>
      <c r="R277" s="115"/>
      <c r="S277" s="114"/>
      <c r="T277" s="114"/>
      <c r="U277" s="128"/>
      <c r="V277" s="97">
        <f t="shared" si="34"/>
        <v>0</v>
      </c>
      <c r="W277" s="129"/>
      <c r="X277" s="130"/>
      <c r="Y277" s="130"/>
      <c r="Z277" s="130"/>
      <c r="AA277" s="116"/>
      <c r="AB277" s="101">
        <v>0</v>
      </c>
      <c r="AC277" s="102">
        <f t="shared" si="35"/>
        <v>0</v>
      </c>
      <c r="AD277" s="103">
        <v>0</v>
      </c>
      <c r="AE277" s="103">
        <v>0</v>
      </c>
      <c r="AF277" s="103">
        <v>0</v>
      </c>
      <c r="AG277" s="104">
        <v>0</v>
      </c>
      <c r="AH277" s="105">
        <f t="shared" si="33"/>
        <v>0</v>
      </c>
    </row>
    <row r="278" spans="1:34" hidden="1" x14ac:dyDescent="0.25">
      <c r="A278" s="106" t="s">
        <v>64</v>
      </c>
      <c r="B278" s="106" t="s">
        <v>65</v>
      </c>
      <c r="C278" s="106" t="s">
        <v>66</v>
      </c>
      <c r="D278" s="106" t="s">
        <v>315</v>
      </c>
      <c r="E278" s="89" t="s">
        <v>398</v>
      </c>
      <c r="F278" s="137">
        <v>700000044234</v>
      </c>
      <c r="G278" s="106" t="s">
        <v>69</v>
      </c>
      <c r="H278" s="88">
        <f>VLOOKUP(E278,'[1]2013 Sizes'!$A$2:$L$35,10,FALSE)</f>
        <v>10.59</v>
      </c>
      <c r="I278" s="88">
        <f t="shared" ref="I278:I283" si="36">ROUNDUP(H278/$U$1,0)</f>
        <v>1</v>
      </c>
      <c r="J278" s="88">
        <f>ROUNDUP(H278/$K$1,0)*1.25</f>
        <v>5</v>
      </c>
      <c r="K278" s="91">
        <v>42004</v>
      </c>
      <c r="L278" s="92">
        <v>7762.94</v>
      </c>
      <c r="M278" s="93">
        <v>1</v>
      </c>
      <c r="N278" s="94">
        <f>(L278/M278)*0.8*12</f>
        <v>74524.224000000002</v>
      </c>
      <c r="O278" s="106" t="s">
        <v>70</v>
      </c>
      <c r="P278" s="106" t="s">
        <v>317</v>
      </c>
      <c r="Q278" s="95">
        <v>42825</v>
      </c>
      <c r="R278" s="95" t="s">
        <v>3</v>
      </c>
      <c r="S278" s="90">
        <v>51</v>
      </c>
      <c r="T278" s="90">
        <v>1</v>
      </c>
      <c r="U278" s="153">
        <v>33</v>
      </c>
      <c r="V278" s="97">
        <f t="shared" si="34"/>
        <v>6210.3519999999999</v>
      </c>
      <c r="W278" s="154">
        <f t="shared" ref="W278:W291" si="37">$E$1</f>
        <v>42021</v>
      </c>
      <c r="X278" s="99">
        <v>2</v>
      </c>
      <c r="Y278" s="100">
        <f t="shared" ref="Y278:Y283" si="38">((X278*7)-7)+W278</f>
        <v>42028</v>
      </c>
      <c r="Z278" s="100">
        <f t="shared" ref="Z278:Z283" si="39">(((I278*7))-7)+Y278</f>
        <v>42028</v>
      </c>
      <c r="AA278" s="100">
        <f t="shared" ref="AA278:AA283" si="40">Z278+30</f>
        <v>42058</v>
      </c>
      <c r="AB278" s="101">
        <f t="shared" ref="AB278:AB283" si="41">ROUNDUP((AA278-$C$1)/30,0)</f>
        <v>2</v>
      </c>
      <c r="AC278" s="102">
        <f t="shared" si="35"/>
        <v>12420.704</v>
      </c>
      <c r="AD278" s="103">
        <v>0</v>
      </c>
      <c r="AE278" s="103">
        <v>0</v>
      </c>
      <c r="AF278" s="103">
        <v>0</v>
      </c>
      <c r="AG278" s="104">
        <v>0</v>
      </c>
      <c r="AH278" s="105">
        <f t="shared" si="33"/>
        <v>12420.704</v>
      </c>
    </row>
    <row r="279" spans="1:34" hidden="1" x14ac:dyDescent="0.25">
      <c r="A279" s="106" t="s">
        <v>64</v>
      </c>
      <c r="B279" s="106" t="s">
        <v>65</v>
      </c>
      <c r="C279" s="106" t="s">
        <v>66</v>
      </c>
      <c r="D279" s="106" t="s">
        <v>315</v>
      </c>
      <c r="E279" s="89" t="s">
        <v>399</v>
      </c>
      <c r="F279" s="137">
        <v>700000044246</v>
      </c>
      <c r="G279" s="106" t="s">
        <v>69</v>
      </c>
      <c r="H279" s="88">
        <f>VLOOKUP(E279,'[1]2013 Sizes'!$A$2:$L$35,10,FALSE)</f>
        <v>12.28</v>
      </c>
      <c r="I279" s="88">
        <f t="shared" si="36"/>
        <v>1</v>
      </c>
      <c r="J279" s="88">
        <f>ROUNDUP(H279/$K$1,0)*1.25</f>
        <v>5</v>
      </c>
      <c r="K279" s="91">
        <v>42004</v>
      </c>
      <c r="L279" s="92"/>
      <c r="M279" s="93"/>
      <c r="N279" s="94"/>
      <c r="O279" s="106" t="s">
        <v>70</v>
      </c>
      <c r="P279" s="106" t="s">
        <v>317</v>
      </c>
      <c r="Q279" s="95">
        <v>42825</v>
      </c>
      <c r="R279" s="95" t="s">
        <v>3</v>
      </c>
      <c r="S279" s="90">
        <v>51</v>
      </c>
      <c r="T279" s="90">
        <v>2</v>
      </c>
      <c r="U279" s="153">
        <v>33</v>
      </c>
      <c r="V279" s="97">
        <f t="shared" si="34"/>
        <v>0</v>
      </c>
      <c r="W279" s="154">
        <f t="shared" si="37"/>
        <v>42021</v>
      </c>
      <c r="X279" s="99">
        <f>X278</f>
        <v>2</v>
      </c>
      <c r="Y279" s="100">
        <f t="shared" si="38"/>
        <v>42028</v>
      </c>
      <c r="Z279" s="100">
        <f t="shared" si="39"/>
        <v>42028</v>
      </c>
      <c r="AA279" s="100">
        <f t="shared" si="40"/>
        <v>42058</v>
      </c>
      <c r="AB279" s="101">
        <f t="shared" si="41"/>
        <v>2</v>
      </c>
      <c r="AC279" s="102">
        <f t="shared" si="35"/>
        <v>0</v>
      </c>
      <c r="AD279" s="103">
        <v>0</v>
      </c>
      <c r="AE279" s="103">
        <v>0</v>
      </c>
      <c r="AF279" s="103">
        <v>0</v>
      </c>
      <c r="AG279" s="104">
        <v>0</v>
      </c>
      <c r="AH279" s="105">
        <f t="shared" si="33"/>
        <v>0</v>
      </c>
    </row>
    <row r="280" spans="1:34" hidden="1" x14ac:dyDescent="0.25">
      <c r="A280" s="88" t="s">
        <v>64</v>
      </c>
      <c r="B280" s="88" t="s">
        <v>65</v>
      </c>
      <c r="C280" s="88" t="s">
        <v>66</v>
      </c>
      <c r="D280" s="88" t="s">
        <v>73</v>
      </c>
      <c r="E280" s="107" t="s">
        <v>400</v>
      </c>
      <c r="F280" s="90">
        <v>700000067690</v>
      </c>
      <c r="G280" s="88" t="s">
        <v>69</v>
      </c>
      <c r="H280" s="88">
        <f>VLOOKUP(E280,'[1]2013 Sizes'!$A$2:$L$35,10,FALSE)</f>
        <v>16.11</v>
      </c>
      <c r="I280" s="88">
        <f t="shared" si="36"/>
        <v>2</v>
      </c>
      <c r="J280" s="88">
        <f>ROUNDUP(H280/$K$1,0)*1.25</f>
        <v>7.5</v>
      </c>
      <c r="K280" s="91">
        <v>42004</v>
      </c>
      <c r="L280" s="92">
        <v>11045.36</v>
      </c>
      <c r="M280" s="93">
        <v>1</v>
      </c>
      <c r="N280" s="94">
        <f>(L280/M280)*0.8*12</f>
        <v>106035.45600000001</v>
      </c>
      <c r="O280" s="88" t="s">
        <v>70</v>
      </c>
      <c r="P280" s="88" t="s">
        <v>75</v>
      </c>
      <c r="Q280" s="95">
        <v>42825</v>
      </c>
      <c r="R280" s="95" t="s">
        <v>3</v>
      </c>
      <c r="S280" s="90">
        <v>52</v>
      </c>
      <c r="T280" s="90">
        <v>1</v>
      </c>
      <c r="U280" s="153">
        <v>15</v>
      </c>
      <c r="V280" s="97">
        <f t="shared" si="34"/>
        <v>8836.2880000000005</v>
      </c>
      <c r="W280" s="154">
        <f t="shared" si="37"/>
        <v>42021</v>
      </c>
      <c r="X280" s="99">
        <v>12</v>
      </c>
      <c r="Y280" s="100">
        <f t="shared" si="38"/>
        <v>42098</v>
      </c>
      <c r="Z280" s="100">
        <f t="shared" si="39"/>
        <v>42105</v>
      </c>
      <c r="AA280" s="100">
        <f t="shared" si="40"/>
        <v>42135</v>
      </c>
      <c r="AB280" s="101">
        <f t="shared" si="41"/>
        <v>5</v>
      </c>
      <c r="AC280" s="102">
        <f t="shared" si="35"/>
        <v>44181.440000000002</v>
      </c>
      <c r="AD280" s="103">
        <v>0</v>
      </c>
      <c r="AE280" s="103">
        <v>0</v>
      </c>
      <c r="AF280" s="103">
        <v>0</v>
      </c>
      <c r="AG280" s="104">
        <v>0</v>
      </c>
      <c r="AH280" s="105">
        <f t="shared" si="33"/>
        <v>44181.440000000002</v>
      </c>
    </row>
    <row r="281" spans="1:34" hidden="1" x14ac:dyDescent="0.25">
      <c r="A281" s="88" t="s">
        <v>64</v>
      </c>
      <c r="B281" s="88" t="s">
        <v>65</v>
      </c>
      <c r="C281" s="88" t="s">
        <v>66</v>
      </c>
      <c r="D281" s="88" t="s">
        <v>73</v>
      </c>
      <c r="E281" s="107" t="s">
        <v>401</v>
      </c>
      <c r="F281" s="90">
        <v>700000067705</v>
      </c>
      <c r="G281" s="88" t="s">
        <v>69</v>
      </c>
      <c r="H281" s="88">
        <f>VLOOKUP(E281,'[1]2013 Sizes'!$A$2:$L$35,10,FALSE)</f>
        <v>20.54</v>
      </c>
      <c r="I281" s="88">
        <f t="shared" si="36"/>
        <v>2</v>
      </c>
      <c r="J281" s="88">
        <f>ROUNDUP(H281/$K$1,0)*1.25</f>
        <v>8.75</v>
      </c>
      <c r="K281" s="91">
        <v>42004</v>
      </c>
      <c r="L281" s="92"/>
      <c r="M281" s="93"/>
      <c r="N281" s="94"/>
      <c r="O281" s="88" t="s">
        <v>70</v>
      </c>
      <c r="P281" s="88" t="s">
        <v>75</v>
      </c>
      <c r="Q281" s="95">
        <v>42825</v>
      </c>
      <c r="R281" s="95" t="s">
        <v>3</v>
      </c>
      <c r="S281" s="90">
        <v>52</v>
      </c>
      <c r="T281" s="90">
        <v>2</v>
      </c>
      <c r="U281" s="153">
        <v>15</v>
      </c>
      <c r="V281" s="97">
        <f t="shared" si="34"/>
        <v>0</v>
      </c>
      <c r="W281" s="154">
        <f t="shared" si="37"/>
        <v>42021</v>
      </c>
      <c r="X281" s="99">
        <f>X280</f>
        <v>12</v>
      </c>
      <c r="Y281" s="100">
        <f t="shared" si="38"/>
        <v>42098</v>
      </c>
      <c r="Z281" s="100">
        <f t="shared" si="39"/>
        <v>42105</v>
      </c>
      <c r="AA281" s="100">
        <f t="shared" si="40"/>
        <v>42135</v>
      </c>
      <c r="AB281" s="101">
        <f t="shared" si="41"/>
        <v>5</v>
      </c>
      <c r="AC281" s="102">
        <f t="shared" si="35"/>
        <v>0</v>
      </c>
      <c r="AD281" s="103">
        <v>0</v>
      </c>
      <c r="AE281" s="103">
        <v>0</v>
      </c>
      <c r="AF281" s="103">
        <v>0</v>
      </c>
      <c r="AG281" s="104">
        <v>0</v>
      </c>
      <c r="AH281" s="105">
        <f t="shared" si="33"/>
        <v>0</v>
      </c>
    </row>
    <row r="282" spans="1:34" x14ac:dyDescent="0.25">
      <c r="A282" s="88" t="s">
        <v>64</v>
      </c>
      <c r="B282" s="88" t="s">
        <v>65</v>
      </c>
      <c r="C282" s="88" t="s">
        <v>66</v>
      </c>
      <c r="D282" s="88" t="s">
        <v>304</v>
      </c>
      <c r="E282" s="88" t="s">
        <v>402</v>
      </c>
      <c r="F282" s="90">
        <v>700000446523</v>
      </c>
      <c r="G282" s="88" t="s">
        <v>69</v>
      </c>
      <c r="H282" s="172">
        <f>VLOOKUP(E282,'[1]2014 Sizes'!$B$2:$R$15,3,FALSE)</f>
        <v>8.0289619154199219</v>
      </c>
      <c r="I282" s="88">
        <f t="shared" si="36"/>
        <v>1</v>
      </c>
      <c r="J282" s="88"/>
      <c r="K282" s="91">
        <v>42004</v>
      </c>
      <c r="L282" s="92">
        <v>6360.52</v>
      </c>
      <c r="M282" s="93">
        <v>1</v>
      </c>
      <c r="N282" s="94">
        <f>(L282/M282)*0.8*12</f>
        <v>61060.992000000013</v>
      </c>
      <c r="O282" s="88" t="s">
        <v>70</v>
      </c>
      <c r="P282" s="88" t="s">
        <v>71</v>
      </c>
      <c r="Q282" s="95">
        <v>42825</v>
      </c>
      <c r="R282" s="95" t="s">
        <v>4</v>
      </c>
      <c r="S282" s="90">
        <v>53</v>
      </c>
      <c r="T282" s="90">
        <v>1</v>
      </c>
      <c r="U282" s="153">
        <v>49</v>
      </c>
      <c r="V282" s="97">
        <f t="shared" si="34"/>
        <v>5088.4160000000011</v>
      </c>
      <c r="W282" s="154">
        <f t="shared" si="37"/>
        <v>42021</v>
      </c>
      <c r="X282" s="99">
        <v>2</v>
      </c>
      <c r="Y282" s="100">
        <f t="shared" si="38"/>
        <v>42028</v>
      </c>
      <c r="Z282" s="100">
        <f t="shared" si="39"/>
        <v>42028</v>
      </c>
      <c r="AA282" s="100">
        <f t="shared" si="40"/>
        <v>42058</v>
      </c>
      <c r="AB282" s="101">
        <f t="shared" si="41"/>
        <v>2</v>
      </c>
      <c r="AC282" s="102">
        <f t="shared" si="35"/>
        <v>10176.832000000002</v>
      </c>
      <c r="AD282" s="103">
        <v>0</v>
      </c>
      <c r="AE282" s="103">
        <v>0</v>
      </c>
      <c r="AF282" s="103">
        <v>0</v>
      </c>
      <c r="AG282" s="104">
        <v>0</v>
      </c>
      <c r="AH282" s="105">
        <f t="shared" si="33"/>
        <v>10176.832000000002</v>
      </c>
    </row>
    <row r="283" spans="1:34" x14ac:dyDescent="0.25">
      <c r="A283" s="88" t="s">
        <v>64</v>
      </c>
      <c r="B283" s="88" t="s">
        <v>65</v>
      </c>
      <c r="C283" s="88" t="s">
        <v>66</v>
      </c>
      <c r="D283" s="88" t="s">
        <v>304</v>
      </c>
      <c r="E283" s="88" t="s">
        <v>403</v>
      </c>
      <c r="F283" s="90">
        <v>700000446535</v>
      </c>
      <c r="G283" s="88" t="s">
        <v>69</v>
      </c>
      <c r="H283" s="172">
        <f>VLOOKUP(E283,'[1]2014 Sizes'!$B$2:$R$15,3,FALSE)</f>
        <v>12.819377705754883</v>
      </c>
      <c r="I283" s="88">
        <f t="shared" si="36"/>
        <v>1</v>
      </c>
      <c r="J283" s="88"/>
      <c r="K283" s="91">
        <v>42004</v>
      </c>
      <c r="L283" s="92"/>
      <c r="M283" s="93"/>
      <c r="N283" s="94"/>
      <c r="O283" s="88" t="s">
        <v>70</v>
      </c>
      <c r="P283" s="88" t="s">
        <v>71</v>
      </c>
      <c r="Q283" s="95">
        <v>42825</v>
      </c>
      <c r="R283" s="95" t="s">
        <v>4</v>
      </c>
      <c r="S283" s="90">
        <v>53</v>
      </c>
      <c r="T283" s="90">
        <v>2</v>
      </c>
      <c r="U283" s="153">
        <v>49</v>
      </c>
      <c r="V283" s="97">
        <f t="shared" si="34"/>
        <v>0</v>
      </c>
      <c r="W283" s="154">
        <f t="shared" si="37"/>
        <v>42021</v>
      </c>
      <c r="X283" s="99">
        <f>X282</f>
        <v>2</v>
      </c>
      <c r="Y283" s="100">
        <f t="shared" si="38"/>
        <v>42028</v>
      </c>
      <c r="Z283" s="100">
        <f t="shared" si="39"/>
        <v>42028</v>
      </c>
      <c r="AA283" s="100">
        <f t="shared" si="40"/>
        <v>42058</v>
      </c>
      <c r="AB283" s="101">
        <f t="shared" si="41"/>
        <v>2</v>
      </c>
      <c r="AC283" s="102">
        <f t="shared" si="35"/>
        <v>0</v>
      </c>
      <c r="AD283" s="103">
        <v>0</v>
      </c>
      <c r="AE283" s="103">
        <v>0</v>
      </c>
      <c r="AF283" s="103">
        <v>0</v>
      </c>
      <c r="AG283" s="104">
        <v>0</v>
      </c>
      <c r="AH283" s="105">
        <f t="shared" si="33"/>
        <v>0</v>
      </c>
    </row>
    <row r="284" spans="1:34" hidden="1" x14ac:dyDescent="0.25">
      <c r="A284" s="88" t="s">
        <v>64</v>
      </c>
      <c r="B284" s="88" t="s">
        <v>64</v>
      </c>
      <c r="C284" s="88" t="s">
        <v>66</v>
      </c>
      <c r="D284" s="106" t="s">
        <v>212</v>
      </c>
      <c r="E284" s="88" t="s">
        <v>404</v>
      </c>
      <c r="F284" s="114">
        <v>700000312069</v>
      </c>
      <c r="G284" s="106" t="s">
        <v>93</v>
      </c>
      <c r="H284" s="106"/>
      <c r="I284" s="106"/>
      <c r="J284" s="106"/>
      <c r="K284" s="91">
        <v>42004</v>
      </c>
      <c r="L284" s="92">
        <v>7969.16</v>
      </c>
      <c r="M284" s="93">
        <v>1</v>
      </c>
      <c r="N284" s="94">
        <f>(L284/M284)*0.8*12</f>
        <v>76503.936000000002</v>
      </c>
      <c r="O284" s="106" t="s">
        <v>70</v>
      </c>
      <c r="P284" s="106" t="s">
        <v>214</v>
      </c>
      <c r="Q284" s="115">
        <v>42825</v>
      </c>
      <c r="R284" s="115" t="s">
        <v>3</v>
      </c>
      <c r="S284" s="114">
        <v>16</v>
      </c>
      <c r="T284" s="114">
        <v>1</v>
      </c>
      <c r="U284" s="153">
        <v>31</v>
      </c>
      <c r="V284" s="97">
        <f t="shared" si="34"/>
        <v>6375.3280000000004</v>
      </c>
      <c r="W284" s="154">
        <f t="shared" si="37"/>
        <v>42021</v>
      </c>
      <c r="X284" s="155"/>
      <c r="Y284" s="155"/>
      <c r="Z284" s="155"/>
      <c r="AA284" s="116"/>
      <c r="AB284" s="101" t="e">
        <f>SUM(#REF!)/4</f>
        <v>#REF!</v>
      </c>
      <c r="AC284" s="102" t="e">
        <f t="shared" si="35"/>
        <v>#REF!</v>
      </c>
      <c r="AD284" s="103">
        <v>0</v>
      </c>
      <c r="AE284" s="103">
        <v>0</v>
      </c>
      <c r="AF284" s="103">
        <v>0</v>
      </c>
      <c r="AG284" s="104">
        <v>0</v>
      </c>
      <c r="AH284" s="105">
        <v>0</v>
      </c>
    </row>
    <row r="285" spans="1:34" hidden="1" x14ac:dyDescent="0.25">
      <c r="A285" s="88" t="s">
        <v>64</v>
      </c>
      <c r="B285" s="88" t="s">
        <v>64</v>
      </c>
      <c r="C285" s="88" t="s">
        <v>66</v>
      </c>
      <c r="D285" s="106" t="s">
        <v>212</v>
      </c>
      <c r="E285" s="88" t="s">
        <v>405</v>
      </c>
      <c r="F285" s="114">
        <v>700000312071</v>
      </c>
      <c r="G285" s="106" t="s">
        <v>93</v>
      </c>
      <c r="H285" s="106"/>
      <c r="I285" s="106"/>
      <c r="J285" s="106"/>
      <c r="K285" s="91">
        <v>42004</v>
      </c>
      <c r="L285" s="92"/>
      <c r="M285" s="93"/>
      <c r="N285" s="94"/>
      <c r="O285" s="106" t="s">
        <v>70</v>
      </c>
      <c r="P285" s="106" t="s">
        <v>214</v>
      </c>
      <c r="Q285" s="115">
        <v>42825</v>
      </c>
      <c r="R285" s="115" t="s">
        <v>3</v>
      </c>
      <c r="S285" s="114">
        <v>16</v>
      </c>
      <c r="T285" s="114">
        <v>2</v>
      </c>
      <c r="U285" s="153">
        <v>31</v>
      </c>
      <c r="V285" s="97">
        <f t="shared" si="34"/>
        <v>0</v>
      </c>
      <c r="W285" s="154">
        <f t="shared" si="37"/>
        <v>42021</v>
      </c>
      <c r="X285" s="155"/>
      <c r="Y285" s="155"/>
      <c r="Z285" s="155"/>
      <c r="AA285" s="116"/>
      <c r="AB285" s="101" t="e">
        <f>SUM(#REF!)/4</f>
        <v>#REF!</v>
      </c>
      <c r="AC285" s="102" t="e">
        <f t="shared" si="35"/>
        <v>#REF!</v>
      </c>
      <c r="AD285" s="103">
        <v>0</v>
      </c>
      <c r="AE285" s="103">
        <v>0</v>
      </c>
      <c r="AF285" s="103">
        <v>0</v>
      </c>
      <c r="AG285" s="104">
        <v>0</v>
      </c>
      <c r="AH285" s="105">
        <v>0</v>
      </c>
    </row>
    <row r="286" spans="1:34" hidden="1" x14ac:dyDescent="0.25">
      <c r="A286" s="88" t="s">
        <v>64</v>
      </c>
      <c r="B286" s="88" t="s">
        <v>64</v>
      </c>
      <c r="C286" s="88" t="s">
        <v>66</v>
      </c>
      <c r="D286" s="106" t="s">
        <v>212</v>
      </c>
      <c r="E286" s="182" t="s">
        <v>406</v>
      </c>
      <c r="F286" s="90">
        <v>700000446169</v>
      </c>
      <c r="G286" s="88" t="s">
        <v>93</v>
      </c>
      <c r="H286" s="88"/>
      <c r="I286" s="88"/>
      <c r="J286" s="88"/>
      <c r="K286" s="91">
        <v>42004</v>
      </c>
      <c r="L286" s="92">
        <v>7291.14</v>
      </c>
      <c r="M286" s="93">
        <v>1</v>
      </c>
      <c r="N286" s="94">
        <f>(L286/M286)*0.8*12</f>
        <v>69994.944000000003</v>
      </c>
      <c r="O286" s="88" t="s">
        <v>70</v>
      </c>
      <c r="P286" s="88" t="s">
        <v>214</v>
      </c>
      <c r="Q286" s="115">
        <v>42825</v>
      </c>
      <c r="R286" s="115" t="s">
        <v>3</v>
      </c>
      <c r="S286" s="114">
        <v>23</v>
      </c>
      <c r="T286" s="114">
        <v>1</v>
      </c>
      <c r="U286" s="153">
        <v>38</v>
      </c>
      <c r="V286" s="97">
        <f t="shared" si="34"/>
        <v>5832.9120000000003</v>
      </c>
      <c r="W286" s="154">
        <f t="shared" si="37"/>
        <v>42021</v>
      </c>
      <c r="X286" s="155"/>
      <c r="Y286" s="155"/>
      <c r="Z286" s="155"/>
      <c r="AA286" s="116"/>
      <c r="AB286" s="101" t="e">
        <f>SUM(#REF!)/4</f>
        <v>#REF!</v>
      </c>
      <c r="AC286" s="102" t="e">
        <f t="shared" si="35"/>
        <v>#REF!</v>
      </c>
      <c r="AD286" s="103">
        <v>0</v>
      </c>
      <c r="AE286" s="103">
        <v>0</v>
      </c>
      <c r="AF286" s="103">
        <v>0</v>
      </c>
      <c r="AG286" s="104">
        <v>0</v>
      </c>
      <c r="AH286" s="105">
        <v>0</v>
      </c>
    </row>
    <row r="287" spans="1:34" hidden="1" x14ac:dyDescent="0.25">
      <c r="A287" s="88" t="s">
        <v>64</v>
      </c>
      <c r="B287" s="88" t="s">
        <v>64</v>
      </c>
      <c r="C287" s="88" t="s">
        <v>66</v>
      </c>
      <c r="D287" s="106" t="s">
        <v>212</v>
      </c>
      <c r="E287" s="182" t="s">
        <v>407</v>
      </c>
      <c r="F287" s="90">
        <v>700000558778</v>
      </c>
      <c r="G287" s="88" t="s">
        <v>93</v>
      </c>
      <c r="H287" s="88"/>
      <c r="I287" s="88"/>
      <c r="J287" s="88"/>
      <c r="K287" s="91">
        <v>42004</v>
      </c>
      <c r="L287" s="92"/>
      <c r="M287" s="93"/>
      <c r="N287" s="94"/>
      <c r="O287" s="88" t="s">
        <v>70</v>
      </c>
      <c r="P287" s="88" t="s">
        <v>214</v>
      </c>
      <c r="Q287" s="115">
        <v>42825</v>
      </c>
      <c r="R287" s="115" t="s">
        <v>3</v>
      </c>
      <c r="S287" s="114">
        <v>23</v>
      </c>
      <c r="T287" s="114">
        <v>2</v>
      </c>
      <c r="U287" s="153">
        <v>38</v>
      </c>
      <c r="V287" s="97">
        <f t="shared" si="34"/>
        <v>0</v>
      </c>
      <c r="W287" s="154">
        <f t="shared" si="37"/>
        <v>42021</v>
      </c>
      <c r="X287" s="155"/>
      <c r="Y287" s="155"/>
      <c r="Z287" s="155"/>
      <c r="AA287" s="116"/>
      <c r="AB287" s="101" t="e">
        <f>SUM(#REF!)/4</f>
        <v>#REF!</v>
      </c>
      <c r="AC287" s="102" t="e">
        <f t="shared" si="35"/>
        <v>#REF!</v>
      </c>
      <c r="AD287" s="103">
        <v>0</v>
      </c>
      <c r="AE287" s="103">
        <v>0</v>
      </c>
      <c r="AF287" s="103">
        <v>0</v>
      </c>
      <c r="AG287" s="104">
        <v>0</v>
      </c>
      <c r="AH287" s="105">
        <v>0</v>
      </c>
    </row>
    <row r="288" spans="1:34" x14ac:dyDescent="0.25">
      <c r="A288" s="88" t="s">
        <v>64</v>
      </c>
      <c r="B288" s="88" t="s">
        <v>64</v>
      </c>
      <c r="C288" s="88" t="s">
        <v>66</v>
      </c>
      <c r="D288" s="88" t="s">
        <v>212</v>
      </c>
      <c r="E288" s="182" t="s">
        <v>408</v>
      </c>
      <c r="F288" s="90">
        <v>700000044325</v>
      </c>
      <c r="G288" s="88" t="s">
        <v>93</v>
      </c>
      <c r="H288" s="88"/>
      <c r="I288" s="88"/>
      <c r="J288" s="88"/>
      <c r="K288" s="123">
        <v>42004</v>
      </c>
      <c r="L288" s="118">
        <v>6043.12</v>
      </c>
      <c r="M288" s="119">
        <v>1</v>
      </c>
      <c r="N288" s="94">
        <f>(L288/M288)*0.8*12</f>
        <v>58013.952000000005</v>
      </c>
      <c r="O288" s="88" t="s">
        <v>70</v>
      </c>
      <c r="P288" s="88" t="s">
        <v>214</v>
      </c>
      <c r="Q288" s="115">
        <v>42825</v>
      </c>
      <c r="R288" s="115" t="s">
        <v>4</v>
      </c>
      <c r="S288" s="114">
        <v>25</v>
      </c>
      <c r="T288" s="114">
        <v>1</v>
      </c>
      <c r="U288" s="153">
        <v>53</v>
      </c>
      <c r="V288" s="97">
        <f t="shared" si="34"/>
        <v>4834.4960000000001</v>
      </c>
      <c r="W288" s="154">
        <f t="shared" si="37"/>
        <v>42021</v>
      </c>
      <c r="X288" s="155"/>
      <c r="Y288" s="155"/>
      <c r="Z288" s="155"/>
      <c r="AA288" s="116"/>
      <c r="AB288" s="101" t="e">
        <f>SUM(#REF!)/4</f>
        <v>#REF!</v>
      </c>
      <c r="AC288" s="102" t="e">
        <f t="shared" si="35"/>
        <v>#REF!</v>
      </c>
      <c r="AD288" s="103">
        <v>0</v>
      </c>
      <c r="AE288" s="103">
        <v>0</v>
      </c>
      <c r="AF288" s="103">
        <v>0</v>
      </c>
      <c r="AG288" s="104">
        <v>0</v>
      </c>
      <c r="AH288" s="105">
        <v>0</v>
      </c>
    </row>
    <row r="289" spans="1:34" x14ac:dyDescent="0.25">
      <c r="A289" s="88" t="s">
        <v>64</v>
      </c>
      <c r="B289" s="88" t="s">
        <v>64</v>
      </c>
      <c r="C289" s="88" t="s">
        <v>66</v>
      </c>
      <c r="D289" s="88" t="s">
        <v>212</v>
      </c>
      <c r="E289" s="182" t="s">
        <v>409</v>
      </c>
      <c r="F289" s="90">
        <v>700000044337</v>
      </c>
      <c r="G289" s="88" t="s">
        <v>93</v>
      </c>
      <c r="H289" s="88"/>
      <c r="I289" s="88"/>
      <c r="J289" s="88"/>
      <c r="K289" s="123">
        <v>42004</v>
      </c>
      <c r="L289" s="118"/>
      <c r="M289" s="119"/>
      <c r="N289" s="124"/>
      <c r="O289" s="88" t="s">
        <v>70</v>
      </c>
      <c r="P289" s="88" t="s">
        <v>214</v>
      </c>
      <c r="Q289" s="115">
        <v>42825</v>
      </c>
      <c r="R289" s="115" t="s">
        <v>4</v>
      </c>
      <c r="S289" s="114">
        <v>25</v>
      </c>
      <c r="T289" s="114">
        <v>2</v>
      </c>
      <c r="U289" s="153">
        <v>53</v>
      </c>
      <c r="V289" s="97">
        <f t="shared" si="34"/>
        <v>0</v>
      </c>
      <c r="W289" s="154">
        <f t="shared" si="37"/>
        <v>42021</v>
      </c>
      <c r="X289" s="155"/>
      <c r="Y289" s="155"/>
      <c r="Z289" s="155"/>
      <c r="AA289" s="116"/>
      <c r="AB289" s="101" t="e">
        <f>SUM(#REF!)/4</f>
        <v>#REF!</v>
      </c>
      <c r="AC289" s="102" t="e">
        <f t="shared" si="35"/>
        <v>#REF!</v>
      </c>
      <c r="AD289" s="103">
        <v>0</v>
      </c>
      <c r="AE289" s="103">
        <v>0</v>
      </c>
      <c r="AF289" s="103">
        <v>0</v>
      </c>
      <c r="AG289" s="104">
        <v>0</v>
      </c>
      <c r="AH289" s="105">
        <v>0</v>
      </c>
    </row>
    <row r="290" spans="1:34" hidden="1" x14ac:dyDescent="0.25">
      <c r="A290" s="88" t="s">
        <v>64</v>
      </c>
      <c r="B290" s="88" t="s">
        <v>64</v>
      </c>
      <c r="C290" s="88" t="s">
        <v>66</v>
      </c>
      <c r="D290" s="88" t="s">
        <v>212</v>
      </c>
      <c r="E290" s="88" t="s">
        <v>410</v>
      </c>
      <c r="F290" s="90">
        <v>700000055594</v>
      </c>
      <c r="G290" s="88" t="s">
        <v>93</v>
      </c>
      <c r="H290" s="88"/>
      <c r="I290" s="88"/>
      <c r="J290" s="88"/>
      <c r="K290" s="123">
        <v>42004</v>
      </c>
      <c r="L290" s="118">
        <v>4675.12</v>
      </c>
      <c r="M290" s="119">
        <v>1</v>
      </c>
      <c r="N290" s="94">
        <f>(L290/M290)*0.8*12</f>
        <v>44881.152000000002</v>
      </c>
      <c r="O290" s="88" t="s">
        <v>70</v>
      </c>
      <c r="P290" s="88" t="s">
        <v>214</v>
      </c>
      <c r="Q290" s="115">
        <v>42825</v>
      </c>
      <c r="R290" s="115" t="s">
        <v>3</v>
      </c>
      <c r="S290" s="114">
        <v>28</v>
      </c>
      <c r="T290" s="114">
        <v>1</v>
      </c>
      <c r="U290" s="153">
        <v>64</v>
      </c>
      <c r="V290" s="97">
        <f t="shared" si="34"/>
        <v>3740.096</v>
      </c>
      <c r="W290" s="154">
        <f t="shared" si="37"/>
        <v>42021</v>
      </c>
      <c r="X290" s="155"/>
      <c r="Y290" s="155"/>
      <c r="Z290" s="155"/>
      <c r="AA290" s="116"/>
      <c r="AB290" s="101" t="e">
        <f>SUM(#REF!)/4</f>
        <v>#REF!</v>
      </c>
      <c r="AC290" s="102" t="e">
        <f t="shared" si="35"/>
        <v>#REF!</v>
      </c>
      <c r="AD290" s="103">
        <v>0</v>
      </c>
      <c r="AE290" s="103">
        <v>0</v>
      </c>
      <c r="AF290" s="103">
        <v>0</v>
      </c>
      <c r="AG290" s="104">
        <v>0</v>
      </c>
      <c r="AH290" s="105">
        <v>0</v>
      </c>
    </row>
    <row r="291" spans="1:34" hidden="1" x14ac:dyDescent="0.25">
      <c r="A291" s="88" t="s">
        <v>64</v>
      </c>
      <c r="B291" s="88" t="s">
        <v>64</v>
      </c>
      <c r="C291" s="88" t="s">
        <v>66</v>
      </c>
      <c r="D291" s="88" t="s">
        <v>212</v>
      </c>
      <c r="E291" s="88" t="s">
        <v>411</v>
      </c>
      <c r="F291" s="90">
        <v>700000055609</v>
      </c>
      <c r="G291" s="88" t="s">
        <v>93</v>
      </c>
      <c r="H291" s="88"/>
      <c r="I291" s="88"/>
      <c r="J291" s="88"/>
      <c r="K291" s="123">
        <v>42004</v>
      </c>
      <c r="L291" s="118"/>
      <c r="M291" s="119"/>
      <c r="N291" s="124"/>
      <c r="O291" s="88" t="s">
        <v>70</v>
      </c>
      <c r="P291" s="88" t="s">
        <v>214</v>
      </c>
      <c r="Q291" s="115">
        <v>42825</v>
      </c>
      <c r="R291" s="115" t="s">
        <v>3</v>
      </c>
      <c r="S291" s="114">
        <v>28</v>
      </c>
      <c r="T291" s="114">
        <v>2</v>
      </c>
      <c r="U291" s="153">
        <v>64</v>
      </c>
      <c r="V291" s="97">
        <f t="shared" si="34"/>
        <v>0</v>
      </c>
      <c r="W291" s="154">
        <f t="shared" si="37"/>
        <v>42021</v>
      </c>
      <c r="X291" s="155"/>
      <c r="Y291" s="155"/>
      <c r="Z291" s="155"/>
      <c r="AA291" s="116"/>
      <c r="AB291" s="101" t="e">
        <f>SUM(#REF!)/4</f>
        <v>#REF!</v>
      </c>
      <c r="AC291" s="102" t="e">
        <f t="shared" si="35"/>
        <v>#REF!</v>
      </c>
      <c r="AD291" s="103">
        <v>0</v>
      </c>
      <c r="AE291" s="103">
        <v>0</v>
      </c>
      <c r="AF291" s="103">
        <v>0</v>
      </c>
      <c r="AG291" s="104">
        <v>0</v>
      </c>
      <c r="AH291" s="105">
        <v>0</v>
      </c>
    </row>
    <row r="292" spans="1:34" hidden="1" x14ac:dyDescent="0.25">
      <c r="A292" s="133" t="s">
        <v>65</v>
      </c>
      <c r="B292" s="133" t="s">
        <v>65</v>
      </c>
      <c r="C292" s="133" t="s">
        <v>66</v>
      </c>
      <c r="D292" s="133" t="s">
        <v>212</v>
      </c>
      <c r="E292" s="133" t="s">
        <v>412</v>
      </c>
      <c r="F292" s="134">
        <v>30007433</v>
      </c>
      <c r="G292" s="133" t="s">
        <v>137</v>
      </c>
      <c r="H292" s="133"/>
      <c r="I292" s="133"/>
      <c r="J292" s="133"/>
      <c r="K292" s="135">
        <v>41943</v>
      </c>
      <c r="L292" s="92">
        <v>7518.88</v>
      </c>
      <c r="M292" s="93">
        <v>1</v>
      </c>
      <c r="N292" s="136"/>
      <c r="O292" s="88" t="s">
        <v>70</v>
      </c>
      <c r="P292" s="133" t="s">
        <v>214</v>
      </c>
      <c r="Q292" s="133"/>
      <c r="R292" s="133"/>
      <c r="S292" s="137"/>
      <c r="T292" s="137"/>
      <c r="U292" s="156"/>
      <c r="V292" s="97">
        <f t="shared" si="34"/>
        <v>0</v>
      </c>
      <c r="W292" s="129"/>
      <c r="X292" s="130"/>
      <c r="Y292" s="130"/>
      <c r="Z292" s="130"/>
      <c r="AA292" s="116"/>
      <c r="AB292" s="101">
        <v>0</v>
      </c>
      <c r="AC292" s="102">
        <f t="shared" si="35"/>
        <v>0</v>
      </c>
      <c r="AD292" s="103">
        <v>0</v>
      </c>
      <c r="AE292" s="103">
        <v>0</v>
      </c>
      <c r="AF292" s="103">
        <v>0</v>
      </c>
      <c r="AG292" s="104">
        <v>0</v>
      </c>
      <c r="AH292" s="105">
        <f t="shared" ref="AH292:AH323" si="42">SUM(AC292:AG292)</f>
        <v>0</v>
      </c>
    </row>
    <row r="293" spans="1:34" hidden="1" x14ac:dyDescent="0.25">
      <c r="A293" s="133" t="s">
        <v>65</v>
      </c>
      <c r="B293" s="133" t="s">
        <v>65</v>
      </c>
      <c r="C293" s="133" t="s">
        <v>66</v>
      </c>
      <c r="D293" s="133" t="s">
        <v>212</v>
      </c>
      <c r="E293" s="133" t="s">
        <v>413</v>
      </c>
      <c r="F293" s="134">
        <v>30007434</v>
      </c>
      <c r="G293" s="133" t="s">
        <v>137</v>
      </c>
      <c r="H293" s="133"/>
      <c r="I293" s="133"/>
      <c r="J293" s="133"/>
      <c r="K293" s="135">
        <v>41943</v>
      </c>
      <c r="L293" s="136"/>
      <c r="M293" s="136"/>
      <c r="N293" s="136"/>
      <c r="O293" s="88" t="s">
        <v>70</v>
      </c>
      <c r="P293" s="133" t="s">
        <v>214</v>
      </c>
      <c r="Q293" s="133"/>
      <c r="R293" s="133"/>
      <c r="S293" s="137"/>
      <c r="T293" s="137"/>
      <c r="U293" s="156"/>
      <c r="V293" s="97">
        <f t="shared" si="34"/>
        <v>0</v>
      </c>
      <c r="W293" s="129"/>
      <c r="X293" s="130"/>
      <c r="Y293" s="130"/>
      <c r="Z293" s="130"/>
      <c r="AA293" s="116"/>
      <c r="AB293" s="101">
        <v>0</v>
      </c>
      <c r="AC293" s="102">
        <f t="shared" si="35"/>
        <v>0</v>
      </c>
      <c r="AD293" s="103">
        <v>0</v>
      </c>
      <c r="AE293" s="103">
        <v>0</v>
      </c>
      <c r="AF293" s="103">
        <v>0</v>
      </c>
      <c r="AG293" s="104">
        <v>0</v>
      </c>
      <c r="AH293" s="105">
        <f t="shared" si="42"/>
        <v>0</v>
      </c>
    </row>
    <row r="294" spans="1:34" hidden="1" x14ac:dyDescent="0.25">
      <c r="A294" s="133" t="s">
        <v>65</v>
      </c>
      <c r="B294" s="133" t="s">
        <v>65</v>
      </c>
      <c r="C294" s="133" t="s">
        <v>66</v>
      </c>
      <c r="D294" s="133" t="s">
        <v>212</v>
      </c>
      <c r="E294" s="183" t="s">
        <v>414</v>
      </c>
      <c r="F294" s="184">
        <v>30011070</v>
      </c>
      <c r="G294" s="133" t="s">
        <v>198</v>
      </c>
      <c r="H294" s="185"/>
      <c r="I294" s="185"/>
      <c r="J294" s="185"/>
      <c r="K294" s="186">
        <v>41943</v>
      </c>
      <c r="L294" s="74">
        <v>7518.88</v>
      </c>
      <c r="M294" s="75">
        <v>1</v>
      </c>
      <c r="N294" s="187"/>
      <c r="O294" s="88" t="s">
        <v>70</v>
      </c>
      <c r="P294" s="133" t="s">
        <v>214</v>
      </c>
      <c r="Q294" s="133"/>
      <c r="R294" s="133"/>
      <c r="S294" s="137"/>
      <c r="T294" s="137"/>
      <c r="U294" s="156"/>
      <c r="V294" s="97">
        <f t="shared" si="34"/>
        <v>0</v>
      </c>
      <c r="W294" s="129"/>
      <c r="X294" s="130"/>
      <c r="Y294" s="130"/>
      <c r="Z294" s="130"/>
      <c r="AA294" s="116"/>
      <c r="AB294" s="101">
        <v>0</v>
      </c>
      <c r="AC294" s="102">
        <f t="shared" si="35"/>
        <v>0</v>
      </c>
      <c r="AD294" s="103">
        <v>0</v>
      </c>
      <c r="AE294" s="103">
        <v>0</v>
      </c>
      <c r="AF294" s="103">
        <v>0</v>
      </c>
      <c r="AG294" s="104">
        <v>0</v>
      </c>
      <c r="AH294" s="105">
        <f t="shared" si="42"/>
        <v>0</v>
      </c>
    </row>
    <row r="295" spans="1:34" hidden="1" x14ac:dyDescent="0.25">
      <c r="A295" s="133" t="s">
        <v>65</v>
      </c>
      <c r="B295" s="133" t="s">
        <v>65</v>
      </c>
      <c r="C295" s="133" t="s">
        <v>66</v>
      </c>
      <c r="D295" s="133" t="s">
        <v>212</v>
      </c>
      <c r="E295" s="183" t="s">
        <v>415</v>
      </c>
      <c r="F295" s="184">
        <v>30011093</v>
      </c>
      <c r="G295" s="133" t="s">
        <v>198</v>
      </c>
      <c r="H295" s="185"/>
      <c r="I295" s="185"/>
      <c r="J295" s="185"/>
      <c r="K295" s="186">
        <v>41943</v>
      </c>
      <c r="L295" s="187"/>
      <c r="M295" s="187"/>
      <c r="N295" s="136"/>
      <c r="O295" s="88" t="s">
        <v>70</v>
      </c>
      <c r="P295" s="133" t="s">
        <v>214</v>
      </c>
      <c r="Q295" s="133"/>
      <c r="R295" s="133"/>
      <c r="S295" s="137"/>
      <c r="T295" s="137"/>
      <c r="U295" s="156"/>
      <c r="V295" s="97">
        <f t="shared" si="34"/>
        <v>0</v>
      </c>
      <c r="W295" s="129"/>
      <c r="X295" s="130"/>
      <c r="Y295" s="130"/>
      <c r="Z295" s="130"/>
      <c r="AA295" s="116"/>
      <c r="AB295" s="101">
        <v>0</v>
      </c>
      <c r="AC295" s="102">
        <f t="shared" si="35"/>
        <v>0</v>
      </c>
      <c r="AD295" s="103">
        <v>0</v>
      </c>
      <c r="AE295" s="103">
        <v>0</v>
      </c>
      <c r="AF295" s="103">
        <v>0</v>
      </c>
      <c r="AG295" s="104">
        <v>0</v>
      </c>
      <c r="AH295" s="105">
        <f t="shared" si="42"/>
        <v>0</v>
      </c>
    </row>
    <row r="296" spans="1:34" hidden="1" x14ac:dyDescent="0.25">
      <c r="A296" s="88" t="s">
        <v>65</v>
      </c>
      <c r="B296" s="88" t="s">
        <v>65</v>
      </c>
      <c r="C296" s="88" t="s">
        <v>66</v>
      </c>
      <c r="D296" s="188" t="s">
        <v>212</v>
      </c>
      <c r="E296" s="182" t="s">
        <v>416</v>
      </c>
      <c r="F296" s="168">
        <v>700000281088</v>
      </c>
      <c r="G296" s="189" t="s">
        <v>69</v>
      </c>
      <c r="H296" s="190"/>
      <c r="I296" s="190"/>
      <c r="J296" s="190"/>
      <c r="K296" s="73">
        <v>42004</v>
      </c>
      <c r="L296" s="74">
        <v>7340.72</v>
      </c>
      <c r="M296" s="75">
        <v>1</v>
      </c>
      <c r="N296" s="76">
        <f>(L296/M296)*0.8*12</f>
        <v>70470.912000000011</v>
      </c>
      <c r="O296" s="106" t="s">
        <v>70</v>
      </c>
      <c r="P296" s="106" t="s">
        <v>214</v>
      </c>
      <c r="Q296" s="95">
        <v>42825</v>
      </c>
      <c r="R296" s="95"/>
      <c r="S296" s="90"/>
      <c r="T296" s="90"/>
      <c r="U296" s="157"/>
      <c r="V296" s="97">
        <f t="shared" si="34"/>
        <v>5872.5760000000009</v>
      </c>
      <c r="W296" s="129"/>
      <c r="X296" s="130"/>
      <c r="Y296" s="130"/>
      <c r="Z296" s="130"/>
      <c r="AA296" s="116"/>
      <c r="AB296" s="101">
        <v>0</v>
      </c>
      <c r="AC296" s="102">
        <f t="shared" si="35"/>
        <v>0</v>
      </c>
      <c r="AD296" s="103">
        <v>0</v>
      </c>
      <c r="AE296" s="103">
        <v>0</v>
      </c>
      <c r="AF296" s="103">
        <v>0</v>
      </c>
      <c r="AG296" s="104">
        <v>0</v>
      </c>
      <c r="AH296" s="105">
        <f t="shared" si="42"/>
        <v>0</v>
      </c>
    </row>
    <row r="297" spans="1:34" hidden="1" x14ac:dyDescent="0.25">
      <c r="A297" s="88" t="s">
        <v>65</v>
      </c>
      <c r="B297" s="88" t="s">
        <v>65</v>
      </c>
      <c r="C297" s="88" t="s">
        <v>66</v>
      </c>
      <c r="D297" s="188" t="s">
        <v>212</v>
      </c>
      <c r="E297" s="182" t="s">
        <v>417</v>
      </c>
      <c r="F297" s="168">
        <v>700000281090</v>
      </c>
      <c r="G297" s="189" t="s">
        <v>69</v>
      </c>
      <c r="H297" s="190"/>
      <c r="I297" s="190"/>
      <c r="J297" s="190"/>
      <c r="K297" s="73">
        <v>42004</v>
      </c>
      <c r="L297" s="74"/>
      <c r="M297" s="75"/>
      <c r="N297" s="94"/>
      <c r="O297" s="106" t="s">
        <v>70</v>
      </c>
      <c r="P297" s="106" t="s">
        <v>214</v>
      </c>
      <c r="Q297" s="95">
        <v>42825</v>
      </c>
      <c r="R297" s="95"/>
      <c r="S297" s="90"/>
      <c r="T297" s="90"/>
      <c r="U297" s="157"/>
      <c r="V297" s="97">
        <f t="shared" si="34"/>
        <v>0</v>
      </c>
      <c r="W297" s="129"/>
      <c r="X297" s="130"/>
      <c r="Y297" s="130"/>
      <c r="Z297" s="130"/>
      <c r="AA297" s="116"/>
      <c r="AB297" s="101">
        <v>0</v>
      </c>
      <c r="AC297" s="102">
        <f t="shared" si="35"/>
        <v>0</v>
      </c>
      <c r="AD297" s="103">
        <v>0</v>
      </c>
      <c r="AE297" s="103">
        <v>0</v>
      </c>
      <c r="AF297" s="103">
        <v>0</v>
      </c>
      <c r="AG297" s="104">
        <v>0</v>
      </c>
      <c r="AH297" s="105">
        <f t="shared" si="42"/>
        <v>0</v>
      </c>
    </row>
    <row r="298" spans="1:34" hidden="1" x14ac:dyDescent="0.25">
      <c r="A298" s="88" t="s">
        <v>65</v>
      </c>
      <c r="B298" s="88" t="s">
        <v>65</v>
      </c>
      <c r="C298" s="88" t="s">
        <v>66</v>
      </c>
      <c r="D298" s="188" t="s">
        <v>212</v>
      </c>
      <c r="E298" s="182" t="s">
        <v>418</v>
      </c>
      <c r="F298" s="191">
        <v>700000430756</v>
      </c>
      <c r="G298" s="182" t="s">
        <v>297</v>
      </c>
      <c r="H298" s="192"/>
      <c r="I298" s="192"/>
      <c r="J298" s="192"/>
      <c r="K298" s="73">
        <v>42004</v>
      </c>
      <c r="L298" s="74">
        <v>10487.84</v>
      </c>
      <c r="M298" s="75">
        <v>1</v>
      </c>
      <c r="N298" s="76">
        <f>(L298/M298)*0.8*12</f>
        <v>100683.26400000001</v>
      </c>
      <c r="O298" s="88" t="s">
        <v>70</v>
      </c>
      <c r="P298" s="88" t="s">
        <v>214</v>
      </c>
      <c r="Q298" s="115">
        <v>42825</v>
      </c>
      <c r="R298" s="115"/>
      <c r="S298" s="114"/>
      <c r="T298" s="114"/>
      <c r="U298" s="128"/>
      <c r="V298" s="97">
        <f t="shared" si="34"/>
        <v>8390.2720000000008</v>
      </c>
      <c r="W298" s="129"/>
      <c r="X298" s="130"/>
      <c r="Y298" s="130"/>
      <c r="Z298" s="130"/>
      <c r="AA298" s="116"/>
      <c r="AB298" s="101">
        <v>0</v>
      </c>
      <c r="AC298" s="102">
        <f t="shared" si="35"/>
        <v>0</v>
      </c>
      <c r="AD298" s="103">
        <v>0</v>
      </c>
      <c r="AE298" s="103">
        <v>0</v>
      </c>
      <c r="AF298" s="103">
        <v>0</v>
      </c>
      <c r="AG298" s="104">
        <v>0</v>
      </c>
      <c r="AH298" s="105">
        <f t="shared" si="42"/>
        <v>0</v>
      </c>
    </row>
    <row r="299" spans="1:34" hidden="1" x14ac:dyDescent="0.25">
      <c r="A299" s="88" t="s">
        <v>65</v>
      </c>
      <c r="B299" s="88" t="s">
        <v>65</v>
      </c>
      <c r="C299" s="88" t="s">
        <v>66</v>
      </c>
      <c r="D299" s="188" t="s">
        <v>212</v>
      </c>
      <c r="E299" s="182" t="s">
        <v>419</v>
      </c>
      <c r="F299" s="191">
        <v>700000516976</v>
      </c>
      <c r="G299" s="182" t="s">
        <v>69</v>
      </c>
      <c r="H299" s="192"/>
      <c r="I299" s="192"/>
      <c r="J299" s="192"/>
      <c r="K299" s="73">
        <v>42034</v>
      </c>
      <c r="L299" s="74">
        <v>3175.76</v>
      </c>
      <c r="M299" s="75">
        <v>1</v>
      </c>
      <c r="N299" s="94">
        <f>(L299/M299)*0.8*11</f>
        <v>27946.688000000002</v>
      </c>
      <c r="O299" s="88" t="s">
        <v>70</v>
      </c>
      <c r="P299" s="88" t="s">
        <v>214</v>
      </c>
      <c r="Q299" s="95">
        <v>42825</v>
      </c>
      <c r="R299" s="95"/>
      <c r="S299" s="90"/>
      <c r="T299" s="90"/>
      <c r="U299" s="157"/>
      <c r="V299" s="97">
        <f t="shared" si="34"/>
        <v>2328.8906666666667</v>
      </c>
      <c r="W299" s="129"/>
      <c r="X299" s="130"/>
      <c r="Y299" s="130"/>
      <c r="Z299" s="130"/>
      <c r="AA299" s="116"/>
      <c r="AB299" s="101">
        <v>0</v>
      </c>
      <c r="AC299" s="102">
        <f t="shared" si="35"/>
        <v>0</v>
      </c>
      <c r="AD299" s="103">
        <v>0</v>
      </c>
      <c r="AE299" s="103">
        <v>0</v>
      </c>
      <c r="AF299" s="103">
        <v>0</v>
      </c>
      <c r="AG299" s="104">
        <v>0</v>
      </c>
      <c r="AH299" s="105">
        <f t="shared" si="42"/>
        <v>0</v>
      </c>
    </row>
    <row r="300" spans="1:34" hidden="1" x14ac:dyDescent="0.25">
      <c r="A300" s="126" t="s">
        <v>65</v>
      </c>
      <c r="B300" s="126" t="s">
        <v>65</v>
      </c>
      <c r="C300" s="126" t="s">
        <v>66</v>
      </c>
      <c r="D300" s="182" t="s">
        <v>212</v>
      </c>
      <c r="E300" s="193" t="s">
        <v>420</v>
      </c>
      <c r="F300" s="194">
        <v>700000571316</v>
      </c>
      <c r="G300" s="193" t="s">
        <v>93</v>
      </c>
      <c r="H300" s="195"/>
      <c r="I300" s="195"/>
      <c r="J300" s="195"/>
      <c r="K300" s="73">
        <v>42094</v>
      </c>
      <c r="L300" s="74">
        <v>6496.9</v>
      </c>
      <c r="M300" s="75">
        <v>1</v>
      </c>
      <c r="N300" s="76">
        <f>(L300/M300)*0.8*9</f>
        <v>46777.680000000008</v>
      </c>
      <c r="O300" s="126" t="s">
        <v>70</v>
      </c>
      <c r="P300" s="88" t="s">
        <v>214</v>
      </c>
      <c r="Q300" s="115">
        <v>42825</v>
      </c>
      <c r="R300" s="115"/>
      <c r="S300" s="114"/>
      <c r="T300" s="114"/>
      <c r="U300" s="128"/>
      <c r="V300" s="97">
        <f t="shared" si="34"/>
        <v>3898.1400000000008</v>
      </c>
      <c r="W300" s="129"/>
      <c r="X300" s="130"/>
      <c r="Y300" s="130"/>
      <c r="Z300" s="130"/>
      <c r="AA300" s="116"/>
      <c r="AB300" s="101">
        <v>0</v>
      </c>
      <c r="AC300" s="102">
        <f t="shared" si="35"/>
        <v>0</v>
      </c>
      <c r="AD300" s="103">
        <v>0</v>
      </c>
      <c r="AE300" s="103">
        <v>0</v>
      </c>
      <c r="AF300" s="103">
        <v>0</v>
      </c>
      <c r="AG300" s="104">
        <v>0</v>
      </c>
      <c r="AH300" s="105">
        <f t="shared" si="42"/>
        <v>0</v>
      </c>
    </row>
    <row r="301" spans="1:34" hidden="1" x14ac:dyDescent="0.25">
      <c r="A301" s="126" t="s">
        <v>65</v>
      </c>
      <c r="B301" s="126" t="s">
        <v>65</v>
      </c>
      <c r="C301" s="126" t="s">
        <v>66</v>
      </c>
      <c r="D301" s="182" t="s">
        <v>212</v>
      </c>
      <c r="E301" s="193" t="s">
        <v>421</v>
      </c>
      <c r="F301" s="194">
        <v>700000571304</v>
      </c>
      <c r="G301" s="193" t="s">
        <v>93</v>
      </c>
      <c r="H301" s="195"/>
      <c r="I301" s="195"/>
      <c r="J301" s="195"/>
      <c r="K301" s="73">
        <v>42094</v>
      </c>
      <c r="L301" s="74"/>
      <c r="M301" s="75"/>
      <c r="N301" s="94"/>
      <c r="O301" s="126" t="s">
        <v>70</v>
      </c>
      <c r="P301" s="88" t="s">
        <v>214</v>
      </c>
      <c r="Q301" s="115">
        <v>42825</v>
      </c>
      <c r="R301" s="115"/>
      <c r="S301" s="114"/>
      <c r="T301" s="114"/>
      <c r="U301" s="128"/>
      <c r="V301" s="97">
        <f t="shared" si="34"/>
        <v>0</v>
      </c>
      <c r="W301" s="129"/>
      <c r="X301" s="130"/>
      <c r="Y301" s="130"/>
      <c r="Z301" s="130"/>
      <c r="AA301" s="116"/>
      <c r="AB301" s="101">
        <v>0</v>
      </c>
      <c r="AC301" s="102">
        <f t="shared" si="35"/>
        <v>0</v>
      </c>
      <c r="AD301" s="103">
        <v>0</v>
      </c>
      <c r="AE301" s="103">
        <v>0</v>
      </c>
      <c r="AF301" s="103">
        <v>0</v>
      </c>
      <c r="AG301" s="104">
        <v>0</v>
      </c>
      <c r="AH301" s="105">
        <f t="shared" si="42"/>
        <v>0</v>
      </c>
    </row>
    <row r="302" spans="1:34" hidden="1" x14ac:dyDescent="0.25">
      <c r="A302" s="125" t="s">
        <v>65</v>
      </c>
      <c r="B302" s="125" t="s">
        <v>65</v>
      </c>
      <c r="C302" s="125" t="s">
        <v>66</v>
      </c>
      <c r="D302" s="188" t="s">
        <v>212</v>
      </c>
      <c r="E302" s="196" t="s">
        <v>422</v>
      </c>
      <c r="F302" s="197">
        <v>700000603145</v>
      </c>
      <c r="G302" s="196" t="s">
        <v>69</v>
      </c>
      <c r="H302" s="198"/>
      <c r="I302" s="198"/>
      <c r="J302" s="198"/>
      <c r="K302" s="73">
        <v>42124</v>
      </c>
      <c r="L302" s="74">
        <v>4755.42</v>
      </c>
      <c r="M302" s="75">
        <v>1</v>
      </c>
      <c r="N302" s="76">
        <f>(L302/M302)*0.8*8</f>
        <v>30434.688000000002</v>
      </c>
      <c r="O302" s="125" t="s">
        <v>70</v>
      </c>
      <c r="P302" s="106" t="s">
        <v>214</v>
      </c>
      <c r="Q302" s="95">
        <v>42825</v>
      </c>
      <c r="R302" s="95"/>
      <c r="S302" s="90"/>
      <c r="T302" s="90"/>
      <c r="U302" s="157"/>
      <c r="V302" s="97">
        <f t="shared" si="34"/>
        <v>2536.2240000000002</v>
      </c>
      <c r="W302" s="129"/>
      <c r="X302" s="130"/>
      <c r="Y302" s="130"/>
      <c r="Z302" s="130"/>
      <c r="AA302" s="116"/>
      <c r="AB302" s="101">
        <v>0</v>
      </c>
      <c r="AC302" s="102">
        <f t="shared" si="35"/>
        <v>0</v>
      </c>
      <c r="AD302" s="103">
        <v>0</v>
      </c>
      <c r="AE302" s="103">
        <v>0</v>
      </c>
      <c r="AF302" s="103">
        <v>0</v>
      </c>
      <c r="AG302" s="104">
        <v>0</v>
      </c>
      <c r="AH302" s="105">
        <f t="shared" si="42"/>
        <v>0</v>
      </c>
    </row>
    <row r="303" spans="1:34" hidden="1" x14ac:dyDescent="0.25">
      <c r="A303" s="125" t="s">
        <v>65</v>
      </c>
      <c r="B303" s="125" t="s">
        <v>65</v>
      </c>
      <c r="C303" s="125" t="s">
        <v>66</v>
      </c>
      <c r="D303" s="188" t="s">
        <v>212</v>
      </c>
      <c r="E303" s="196" t="s">
        <v>423</v>
      </c>
      <c r="F303" s="197">
        <v>700001119115</v>
      </c>
      <c r="G303" s="196" t="s">
        <v>69</v>
      </c>
      <c r="H303" s="198"/>
      <c r="I303" s="198"/>
      <c r="J303" s="198"/>
      <c r="K303" s="73">
        <v>42124</v>
      </c>
      <c r="L303" s="74"/>
      <c r="M303" s="75"/>
      <c r="N303" s="94"/>
      <c r="O303" s="125" t="s">
        <v>70</v>
      </c>
      <c r="P303" s="106" t="s">
        <v>214</v>
      </c>
      <c r="Q303" s="95">
        <v>42825</v>
      </c>
      <c r="R303" s="95"/>
      <c r="S303" s="90"/>
      <c r="T303" s="90"/>
      <c r="U303" s="157"/>
      <c r="V303" s="97">
        <f t="shared" si="34"/>
        <v>0</v>
      </c>
      <c r="W303" s="129"/>
      <c r="X303" s="130"/>
      <c r="Y303" s="130"/>
      <c r="Z303" s="130"/>
      <c r="AA303" s="116"/>
      <c r="AB303" s="101">
        <v>0</v>
      </c>
      <c r="AC303" s="102">
        <f t="shared" si="35"/>
        <v>0</v>
      </c>
      <c r="AD303" s="103">
        <v>0</v>
      </c>
      <c r="AE303" s="103">
        <v>0</v>
      </c>
      <c r="AF303" s="103">
        <v>0</v>
      </c>
      <c r="AG303" s="104">
        <v>0</v>
      </c>
      <c r="AH303" s="105">
        <f t="shared" si="42"/>
        <v>0</v>
      </c>
    </row>
    <row r="304" spans="1:34" hidden="1" x14ac:dyDescent="0.25">
      <c r="A304" s="125" t="s">
        <v>65</v>
      </c>
      <c r="B304" s="125" t="s">
        <v>65</v>
      </c>
      <c r="C304" s="125" t="s">
        <v>66</v>
      </c>
      <c r="D304" s="188" t="s">
        <v>212</v>
      </c>
      <c r="E304" s="196" t="s">
        <v>285</v>
      </c>
      <c r="F304" s="197">
        <v>700000244743</v>
      </c>
      <c r="G304" s="196" t="s">
        <v>424</v>
      </c>
      <c r="H304" s="198"/>
      <c r="I304" s="198"/>
      <c r="J304" s="198"/>
      <c r="K304" s="73">
        <v>42124</v>
      </c>
      <c r="L304" s="74">
        <v>801.5</v>
      </c>
      <c r="M304" s="75">
        <v>1</v>
      </c>
      <c r="N304" s="76">
        <f>(L304/M304)*0.8*8</f>
        <v>5129.6000000000004</v>
      </c>
      <c r="O304" s="125" t="s">
        <v>70</v>
      </c>
      <c r="P304" s="106" t="s">
        <v>214</v>
      </c>
      <c r="Q304" s="115">
        <v>42262</v>
      </c>
      <c r="R304" s="115"/>
      <c r="S304" s="114"/>
      <c r="T304" s="114"/>
      <c r="U304" s="128"/>
      <c r="V304" s="97">
        <f t="shared" si="34"/>
        <v>427.4666666666667</v>
      </c>
      <c r="W304" s="129"/>
      <c r="X304" s="130"/>
      <c r="Y304" s="130"/>
      <c r="Z304" s="130"/>
      <c r="AA304" s="116"/>
      <c r="AB304" s="101">
        <v>0</v>
      </c>
      <c r="AC304" s="102">
        <f t="shared" si="35"/>
        <v>0</v>
      </c>
      <c r="AD304" s="103">
        <v>0</v>
      </c>
      <c r="AE304" s="103">
        <v>0</v>
      </c>
      <c r="AF304" s="103">
        <v>0</v>
      </c>
      <c r="AG304" s="104">
        <v>0</v>
      </c>
      <c r="AH304" s="105">
        <f t="shared" si="42"/>
        <v>0</v>
      </c>
    </row>
    <row r="305" spans="1:34" hidden="1" x14ac:dyDescent="0.25">
      <c r="A305" s="125" t="s">
        <v>65</v>
      </c>
      <c r="B305" s="125" t="s">
        <v>65</v>
      </c>
      <c r="C305" s="125" t="s">
        <v>66</v>
      </c>
      <c r="D305" s="188" t="s">
        <v>212</v>
      </c>
      <c r="E305" s="196" t="s">
        <v>425</v>
      </c>
      <c r="F305" s="197">
        <v>700000635265</v>
      </c>
      <c r="G305" s="196" t="s">
        <v>179</v>
      </c>
      <c r="H305" s="198"/>
      <c r="I305" s="198"/>
      <c r="J305" s="198"/>
      <c r="K305" s="73">
        <v>42124</v>
      </c>
      <c r="L305" s="74">
        <v>9883.9599999999991</v>
      </c>
      <c r="M305" s="75">
        <v>1</v>
      </c>
      <c r="N305" s="94">
        <f>(L305/M305)*0.8*8</f>
        <v>63257.343999999997</v>
      </c>
      <c r="O305" s="125" t="s">
        <v>70</v>
      </c>
      <c r="P305" s="106" t="s">
        <v>214</v>
      </c>
      <c r="Q305" s="115">
        <v>43465</v>
      </c>
      <c r="R305" s="115"/>
      <c r="S305" s="114"/>
      <c r="T305" s="114"/>
      <c r="U305" s="128"/>
      <c r="V305" s="97">
        <f t="shared" si="34"/>
        <v>5271.4453333333331</v>
      </c>
      <c r="W305" s="129"/>
      <c r="X305" s="130"/>
      <c r="Y305" s="130"/>
      <c r="Z305" s="130"/>
      <c r="AA305" s="116"/>
      <c r="AB305" s="101">
        <v>0</v>
      </c>
      <c r="AC305" s="102">
        <f t="shared" si="35"/>
        <v>0</v>
      </c>
      <c r="AD305" s="103">
        <v>0</v>
      </c>
      <c r="AE305" s="103">
        <v>0</v>
      </c>
      <c r="AF305" s="103">
        <v>0</v>
      </c>
      <c r="AG305" s="104">
        <v>0</v>
      </c>
      <c r="AH305" s="105">
        <f t="shared" si="42"/>
        <v>0</v>
      </c>
    </row>
    <row r="306" spans="1:34" hidden="1" x14ac:dyDescent="0.25">
      <c r="A306" s="125" t="s">
        <v>65</v>
      </c>
      <c r="B306" s="125" t="s">
        <v>65</v>
      </c>
      <c r="C306" s="125" t="s">
        <v>66</v>
      </c>
      <c r="D306" s="188" t="s">
        <v>212</v>
      </c>
      <c r="E306" s="196" t="s">
        <v>426</v>
      </c>
      <c r="F306" s="197">
        <v>700000635277</v>
      </c>
      <c r="G306" s="196" t="s">
        <v>179</v>
      </c>
      <c r="H306" s="198"/>
      <c r="I306" s="198"/>
      <c r="J306" s="198"/>
      <c r="K306" s="73">
        <v>42124</v>
      </c>
      <c r="L306" s="74"/>
      <c r="M306" s="75"/>
      <c r="N306" s="76"/>
      <c r="O306" s="125" t="s">
        <v>70</v>
      </c>
      <c r="P306" s="106" t="s">
        <v>214</v>
      </c>
      <c r="Q306" s="115">
        <v>43465</v>
      </c>
      <c r="R306" s="115"/>
      <c r="S306" s="114"/>
      <c r="T306" s="114"/>
      <c r="U306" s="128"/>
      <c r="V306" s="97">
        <f t="shared" si="34"/>
        <v>0</v>
      </c>
      <c r="W306" s="129"/>
      <c r="X306" s="130"/>
      <c r="Y306" s="130"/>
      <c r="Z306" s="130"/>
      <c r="AA306" s="116"/>
      <c r="AB306" s="101">
        <v>0</v>
      </c>
      <c r="AC306" s="102">
        <f t="shared" si="35"/>
        <v>0</v>
      </c>
      <c r="AD306" s="103">
        <v>0</v>
      </c>
      <c r="AE306" s="103">
        <v>0</v>
      </c>
      <c r="AF306" s="103">
        <v>0</v>
      </c>
      <c r="AG306" s="104">
        <v>0</v>
      </c>
      <c r="AH306" s="105">
        <f t="shared" si="42"/>
        <v>0</v>
      </c>
    </row>
    <row r="307" spans="1:34" hidden="1" x14ac:dyDescent="0.25">
      <c r="A307" s="125" t="s">
        <v>65</v>
      </c>
      <c r="B307" s="125" t="s">
        <v>65</v>
      </c>
      <c r="C307" s="125" t="s">
        <v>66</v>
      </c>
      <c r="D307" s="188" t="s">
        <v>212</v>
      </c>
      <c r="E307" s="196" t="s">
        <v>427</v>
      </c>
      <c r="F307" s="197">
        <v>700000638384</v>
      </c>
      <c r="G307" s="196" t="s">
        <v>179</v>
      </c>
      <c r="H307" s="198"/>
      <c r="I307" s="198"/>
      <c r="J307" s="198"/>
      <c r="K307" s="73">
        <v>42124</v>
      </c>
      <c r="L307" s="74">
        <v>11397.88</v>
      </c>
      <c r="M307" s="75">
        <v>1</v>
      </c>
      <c r="N307" s="94">
        <f>(L307/M307)*0.8*8</f>
        <v>72946.432000000001</v>
      </c>
      <c r="O307" s="125" t="s">
        <v>70</v>
      </c>
      <c r="P307" s="106" t="s">
        <v>214</v>
      </c>
      <c r="Q307" s="115">
        <v>43465</v>
      </c>
      <c r="R307" s="115"/>
      <c r="S307" s="114"/>
      <c r="T307" s="114"/>
      <c r="U307" s="128"/>
      <c r="V307" s="97">
        <f t="shared" si="34"/>
        <v>6078.8693333333331</v>
      </c>
      <c r="W307" s="129"/>
      <c r="X307" s="130"/>
      <c r="Y307" s="130"/>
      <c r="Z307" s="130"/>
      <c r="AA307" s="116"/>
      <c r="AB307" s="101">
        <v>0</v>
      </c>
      <c r="AC307" s="102">
        <f t="shared" si="35"/>
        <v>0</v>
      </c>
      <c r="AD307" s="103">
        <v>0</v>
      </c>
      <c r="AE307" s="103">
        <v>0</v>
      </c>
      <c r="AF307" s="103">
        <v>0</v>
      </c>
      <c r="AG307" s="104">
        <v>0</v>
      </c>
      <c r="AH307" s="105">
        <f t="shared" si="42"/>
        <v>0</v>
      </c>
    </row>
    <row r="308" spans="1:34" hidden="1" x14ac:dyDescent="0.25">
      <c r="A308" s="125" t="s">
        <v>65</v>
      </c>
      <c r="B308" s="125" t="s">
        <v>65</v>
      </c>
      <c r="C308" s="125" t="s">
        <v>66</v>
      </c>
      <c r="D308" s="188" t="s">
        <v>212</v>
      </c>
      <c r="E308" s="196" t="s">
        <v>428</v>
      </c>
      <c r="F308" s="197">
        <v>940001061160</v>
      </c>
      <c r="G308" s="196" t="s">
        <v>179</v>
      </c>
      <c r="H308" s="198"/>
      <c r="I308" s="198"/>
      <c r="J308" s="198"/>
      <c r="K308" s="73">
        <v>42124</v>
      </c>
      <c r="L308" s="74"/>
      <c r="M308" s="75"/>
      <c r="N308" s="76"/>
      <c r="O308" s="125" t="s">
        <v>70</v>
      </c>
      <c r="P308" s="106" t="s">
        <v>214</v>
      </c>
      <c r="Q308" s="115">
        <v>43465</v>
      </c>
      <c r="R308" s="115"/>
      <c r="S308" s="114"/>
      <c r="T308" s="114"/>
      <c r="U308" s="128"/>
      <c r="V308" s="97">
        <f t="shared" si="34"/>
        <v>0</v>
      </c>
      <c r="W308" s="129"/>
      <c r="X308" s="130"/>
      <c r="Y308" s="130"/>
      <c r="Z308" s="130"/>
      <c r="AA308" s="116"/>
      <c r="AB308" s="101">
        <v>0</v>
      </c>
      <c r="AC308" s="102">
        <f t="shared" si="35"/>
        <v>0</v>
      </c>
      <c r="AD308" s="103">
        <v>0</v>
      </c>
      <c r="AE308" s="103">
        <v>0</v>
      </c>
      <c r="AF308" s="103">
        <v>0</v>
      </c>
      <c r="AG308" s="104">
        <v>0</v>
      </c>
      <c r="AH308" s="105">
        <f t="shared" si="42"/>
        <v>0</v>
      </c>
    </row>
    <row r="309" spans="1:34" hidden="1" x14ac:dyDescent="0.25">
      <c r="A309" s="125" t="s">
        <v>65</v>
      </c>
      <c r="B309" s="125" t="s">
        <v>65</v>
      </c>
      <c r="C309" s="125" t="s">
        <v>66</v>
      </c>
      <c r="D309" s="188" t="s">
        <v>212</v>
      </c>
      <c r="E309" s="196" t="s">
        <v>429</v>
      </c>
      <c r="F309" s="197">
        <v>700000639144</v>
      </c>
      <c r="G309" s="196" t="s">
        <v>179</v>
      </c>
      <c r="H309" s="198"/>
      <c r="I309" s="198"/>
      <c r="J309" s="198"/>
      <c r="K309" s="73">
        <v>42124</v>
      </c>
      <c r="L309" s="74">
        <v>10728.68</v>
      </c>
      <c r="M309" s="75">
        <v>1</v>
      </c>
      <c r="N309" s="94">
        <f>(L309/M309)*0.8*8</f>
        <v>68663.552000000011</v>
      </c>
      <c r="O309" s="125" t="s">
        <v>70</v>
      </c>
      <c r="P309" s="106" t="s">
        <v>214</v>
      </c>
      <c r="Q309" s="115">
        <v>43465</v>
      </c>
      <c r="R309" s="115"/>
      <c r="S309" s="114"/>
      <c r="T309" s="114"/>
      <c r="U309" s="128"/>
      <c r="V309" s="97">
        <f t="shared" si="34"/>
        <v>5721.9626666666672</v>
      </c>
      <c r="W309" s="129"/>
      <c r="X309" s="130"/>
      <c r="Y309" s="130"/>
      <c r="Z309" s="130"/>
      <c r="AA309" s="116"/>
      <c r="AB309" s="101">
        <v>0</v>
      </c>
      <c r="AC309" s="102">
        <f t="shared" si="35"/>
        <v>0</v>
      </c>
      <c r="AD309" s="103">
        <v>0</v>
      </c>
      <c r="AE309" s="103">
        <v>0</v>
      </c>
      <c r="AF309" s="103">
        <v>0</v>
      </c>
      <c r="AG309" s="104">
        <v>0</v>
      </c>
      <c r="AH309" s="105">
        <f t="shared" si="42"/>
        <v>0</v>
      </c>
    </row>
    <row r="310" spans="1:34" hidden="1" x14ac:dyDescent="0.25">
      <c r="A310" s="125" t="s">
        <v>65</v>
      </c>
      <c r="B310" s="125" t="s">
        <v>65</v>
      </c>
      <c r="C310" s="125" t="s">
        <v>66</v>
      </c>
      <c r="D310" s="188" t="s">
        <v>212</v>
      </c>
      <c r="E310" s="196" t="s">
        <v>430</v>
      </c>
      <c r="F310" s="197">
        <v>700000639156</v>
      </c>
      <c r="G310" s="196" t="s">
        <v>179</v>
      </c>
      <c r="H310" s="198"/>
      <c r="I310" s="198"/>
      <c r="J310" s="198"/>
      <c r="K310" s="73">
        <v>42124</v>
      </c>
      <c r="L310" s="74"/>
      <c r="M310" s="75"/>
      <c r="N310" s="76"/>
      <c r="O310" s="125" t="s">
        <v>70</v>
      </c>
      <c r="P310" s="106" t="s">
        <v>214</v>
      </c>
      <c r="Q310" s="115">
        <v>43465</v>
      </c>
      <c r="R310" s="115"/>
      <c r="S310" s="114"/>
      <c r="T310" s="114"/>
      <c r="U310" s="128"/>
      <c r="V310" s="97">
        <f t="shared" si="34"/>
        <v>0</v>
      </c>
      <c r="W310" s="129"/>
      <c r="X310" s="130"/>
      <c r="Y310" s="130"/>
      <c r="Z310" s="130"/>
      <c r="AA310" s="116"/>
      <c r="AB310" s="101">
        <v>0</v>
      </c>
      <c r="AC310" s="102">
        <f t="shared" si="35"/>
        <v>0</v>
      </c>
      <c r="AD310" s="103">
        <v>0</v>
      </c>
      <c r="AE310" s="103">
        <v>0</v>
      </c>
      <c r="AF310" s="103">
        <v>0</v>
      </c>
      <c r="AG310" s="104">
        <v>0</v>
      </c>
      <c r="AH310" s="105">
        <f t="shared" si="42"/>
        <v>0</v>
      </c>
    </row>
    <row r="311" spans="1:34" hidden="1" x14ac:dyDescent="0.25">
      <c r="A311" s="125" t="s">
        <v>65</v>
      </c>
      <c r="B311" s="125" t="s">
        <v>65</v>
      </c>
      <c r="C311" s="125" t="s">
        <v>66</v>
      </c>
      <c r="D311" s="188" t="s">
        <v>212</v>
      </c>
      <c r="E311" s="199" t="s">
        <v>431</v>
      </c>
      <c r="F311" s="197">
        <v>700000639326</v>
      </c>
      <c r="G311" s="196" t="s">
        <v>179</v>
      </c>
      <c r="H311" s="198"/>
      <c r="I311" s="198"/>
      <c r="J311" s="198"/>
      <c r="K311" s="73">
        <v>42124</v>
      </c>
      <c r="L311" s="74">
        <v>9061.68</v>
      </c>
      <c r="M311" s="75">
        <v>1</v>
      </c>
      <c r="N311" s="94">
        <f>(L311/M311)*0.8*8</f>
        <v>57994.752000000008</v>
      </c>
      <c r="O311" s="125" t="s">
        <v>70</v>
      </c>
      <c r="P311" s="106" t="s">
        <v>214</v>
      </c>
      <c r="Q311" s="115">
        <v>43465</v>
      </c>
      <c r="R311" s="115"/>
      <c r="S311" s="114"/>
      <c r="T311" s="114"/>
      <c r="U311" s="128"/>
      <c r="V311" s="97">
        <f t="shared" si="34"/>
        <v>4832.8960000000006</v>
      </c>
      <c r="W311" s="129"/>
      <c r="X311" s="130"/>
      <c r="Y311" s="130"/>
      <c r="Z311" s="130"/>
      <c r="AA311" s="116"/>
      <c r="AB311" s="101">
        <v>0</v>
      </c>
      <c r="AC311" s="102">
        <f t="shared" si="35"/>
        <v>0</v>
      </c>
      <c r="AD311" s="103">
        <v>0</v>
      </c>
      <c r="AE311" s="103">
        <v>0</v>
      </c>
      <c r="AF311" s="103">
        <v>0</v>
      </c>
      <c r="AG311" s="104">
        <v>0</v>
      </c>
      <c r="AH311" s="105">
        <f t="shared" si="42"/>
        <v>0</v>
      </c>
    </row>
    <row r="312" spans="1:34" hidden="1" x14ac:dyDescent="0.25">
      <c r="A312" s="125" t="s">
        <v>65</v>
      </c>
      <c r="B312" s="125" t="s">
        <v>65</v>
      </c>
      <c r="C312" s="125" t="s">
        <v>66</v>
      </c>
      <c r="D312" s="188" t="s">
        <v>212</v>
      </c>
      <c r="E312" s="199" t="s">
        <v>432</v>
      </c>
      <c r="F312" s="197">
        <v>700000639338</v>
      </c>
      <c r="G312" s="196" t="s">
        <v>179</v>
      </c>
      <c r="H312" s="198"/>
      <c r="I312" s="198"/>
      <c r="J312" s="198"/>
      <c r="K312" s="73">
        <v>42124</v>
      </c>
      <c r="L312" s="74"/>
      <c r="M312" s="75"/>
      <c r="N312" s="76"/>
      <c r="O312" s="125" t="s">
        <v>70</v>
      </c>
      <c r="P312" s="106" t="s">
        <v>214</v>
      </c>
      <c r="Q312" s="115">
        <v>43465</v>
      </c>
      <c r="R312" s="115"/>
      <c r="S312" s="114"/>
      <c r="T312" s="114"/>
      <c r="U312" s="128"/>
      <c r="V312" s="97">
        <f t="shared" si="34"/>
        <v>0</v>
      </c>
      <c r="W312" s="129"/>
      <c r="X312" s="130"/>
      <c r="Y312" s="130"/>
      <c r="Z312" s="130"/>
      <c r="AA312" s="116"/>
      <c r="AB312" s="101">
        <v>0</v>
      </c>
      <c r="AC312" s="102">
        <f t="shared" si="35"/>
        <v>0</v>
      </c>
      <c r="AD312" s="103">
        <v>0</v>
      </c>
      <c r="AE312" s="103">
        <v>0</v>
      </c>
      <c r="AF312" s="103">
        <v>0</v>
      </c>
      <c r="AG312" s="104">
        <v>0</v>
      </c>
      <c r="AH312" s="105">
        <f t="shared" si="42"/>
        <v>0</v>
      </c>
    </row>
    <row r="313" spans="1:34" hidden="1" x14ac:dyDescent="0.25">
      <c r="A313" s="125" t="s">
        <v>65</v>
      </c>
      <c r="B313" s="125" t="s">
        <v>65</v>
      </c>
      <c r="C313" s="125" t="s">
        <v>66</v>
      </c>
      <c r="D313" s="188" t="s">
        <v>212</v>
      </c>
      <c r="E313" s="199" t="s">
        <v>433</v>
      </c>
      <c r="F313" s="197">
        <v>700000639340</v>
      </c>
      <c r="G313" s="196" t="s">
        <v>179</v>
      </c>
      <c r="H313" s="198"/>
      <c r="I313" s="198"/>
      <c r="J313" s="198"/>
      <c r="K313" s="73">
        <v>42124</v>
      </c>
      <c r="L313" s="74">
        <v>10575.6</v>
      </c>
      <c r="M313" s="75">
        <v>1</v>
      </c>
      <c r="N313" s="94">
        <f>(L313/M313)*0.8*8</f>
        <v>67683.840000000011</v>
      </c>
      <c r="O313" s="125" t="s">
        <v>70</v>
      </c>
      <c r="P313" s="106" t="s">
        <v>214</v>
      </c>
      <c r="Q313" s="115">
        <v>43465</v>
      </c>
      <c r="R313" s="115"/>
      <c r="S313" s="114"/>
      <c r="T313" s="114"/>
      <c r="U313" s="128"/>
      <c r="V313" s="97">
        <f t="shared" si="34"/>
        <v>5640.3200000000006</v>
      </c>
      <c r="W313" s="129"/>
      <c r="X313" s="130"/>
      <c r="Y313" s="130"/>
      <c r="Z313" s="130"/>
      <c r="AA313" s="116"/>
      <c r="AB313" s="101">
        <v>0</v>
      </c>
      <c r="AC313" s="102">
        <f t="shared" si="35"/>
        <v>0</v>
      </c>
      <c r="AD313" s="103">
        <v>0</v>
      </c>
      <c r="AE313" s="103">
        <v>0</v>
      </c>
      <c r="AF313" s="103">
        <v>0</v>
      </c>
      <c r="AG313" s="104">
        <v>0</v>
      </c>
      <c r="AH313" s="105">
        <f t="shared" si="42"/>
        <v>0</v>
      </c>
    </row>
    <row r="314" spans="1:34" hidden="1" x14ac:dyDescent="0.25">
      <c r="A314" s="125" t="s">
        <v>65</v>
      </c>
      <c r="B314" s="125" t="s">
        <v>65</v>
      </c>
      <c r="C314" s="125" t="s">
        <v>66</v>
      </c>
      <c r="D314" s="188" t="s">
        <v>212</v>
      </c>
      <c r="E314" s="199" t="s">
        <v>434</v>
      </c>
      <c r="F314" s="197">
        <v>500000218219</v>
      </c>
      <c r="G314" s="196" t="s">
        <v>179</v>
      </c>
      <c r="H314" s="198"/>
      <c r="I314" s="198"/>
      <c r="J314" s="198"/>
      <c r="K314" s="73">
        <v>42124</v>
      </c>
      <c r="L314" s="74"/>
      <c r="M314" s="75"/>
      <c r="N314" s="76"/>
      <c r="O314" s="125" t="s">
        <v>70</v>
      </c>
      <c r="P314" s="106" t="s">
        <v>214</v>
      </c>
      <c r="Q314" s="115">
        <v>43465</v>
      </c>
      <c r="R314" s="115"/>
      <c r="S314" s="114"/>
      <c r="T314" s="114"/>
      <c r="U314" s="128"/>
      <c r="V314" s="97">
        <f t="shared" si="34"/>
        <v>0</v>
      </c>
      <c r="W314" s="129"/>
      <c r="X314" s="130"/>
      <c r="Y314" s="130"/>
      <c r="Z314" s="130"/>
      <c r="AA314" s="116"/>
      <c r="AB314" s="101">
        <v>0</v>
      </c>
      <c r="AC314" s="102">
        <f t="shared" si="35"/>
        <v>0</v>
      </c>
      <c r="AD314" s="103">
        <v>0</v>
      </c>
      <c r="AE314" s="103">
        <v>0</v>
      </c>
      <c r="AF314" s="103">
        <v>0</v>
      </c>
      <c r="AG314" s="104">
        <v>0</v>
      </c>
      <c r="AH314" s="105">
        <f t="shared" si="42"/>
        <v>0</v>
      </c>
    </row>
    <row r="315" spans="1:34" hidden="1" x14ac:dyDescent="0.25">
      <c r="A315" s="125" t="s">
        <v>65</v>
      </c>
      <c r="B315" s="125" t="s">
        <v>65</v>
      </c>
      <c r="C315" s="125" t="s">
        <v>66</v>
      </c>
      <c r="D315" s="188" t="s">
        <v>212</v>
      </c>
      <c r="E315" s="199" t="s">
        <v>435</v>
      </c>
      <c r="F315" s="197">
        <v>700000639522</v>
      </c>
      <c r="G315" s="196" t="s">
        <v>179</v>
      </c>
      <c r="H315" s="198"/>
      <c r="I315" s="198"/>
      <c r="J315" s="198"/>
      <c r="K315" s="73">
        <v>42124</v>
      </c>
      <c r="L315" s="74">
        <v>10575.6</v>
      </c>
      <c r="M315" s="75">
        <v>1</v>
      </c>
      <c r="N315" s="94">
        <f>(L315/M315)*0.8*8</f>
        <v>67683.840000000011</v>
      </c>
      <c r="O315" s="125" t="s">
        <v>70</v>
      </c>
      <c r="P315" s="106" t="s">
        <v>214</v>
      </c>
      <c r="Q315" s="115">
        <v>43465</v>
      </c>
      <c r="R315" s="115"/>
      <c r="S315" s="114"/>
      <c r="T315" s="114"/>
      <c r="U315" s="128"/>
      <c r="V315" s="97">
        <f t="shared" si="34"/>
        <v>5640.3200000000006</v>
      </c>
      <c r="W315" s="129"/>
      <c r="X315" s="130"/>
      <c r="Y315" s="130"/>
      <c r="Z315" s="130"/>
      <c r="AA315" s="116"/>
      <c r="AB315" s="101">
        <v>0</v>
      </c>
      <c r="AC315" s="102">
        <f t="shared" si="35"/>
        <v>0</v>
      </c>
      <c r="AD315" s="103">
        <v>0</v>
      </c>
      <c r="AE315" s="103">
        <v>0</v>
      </c>
      <c r="AF315" s="103">
        <v>0</v>
      </c>
      <c r="AG315" s="104">
        <v>0</v>
      </c>
      <c r="AH315" s="105">
        <f t="shared" si="42"/>
        <v>0</v>
      </c>
    </row>
    <row r="316" spans="1:34" hidden="1" x14ac:dyDescent="0.25">
      <c r="A316" s="125" t="s">
        <v>65</v>
      </c>
      <c r="B316" s="125" t="s">
        <v>65</v>
      </c>
      <c r="C316" s="125" t="s">
        <v>66</v>
      </c>
      <c r="D316" s="188" t="s">
        <v>212</v>
      </c>
      <c r="E316" s="199" t="s">
        <v>436</v>
      </c>
      <c r="F316" s="197">
        <v>700000639534</v>
      </c>
      <c r="G316" s="196" t="s">
        <v>179</v>
      </c>
      <c r="H316" s="198"/>
      <c r="I316" s="198"/>
      <c r="J316" s="198"/>
      <c r="K316" s="73">
        <v>42124</v>
      </c>
      <c r="L316" s="74"/>
      <c r="M316" s="75"/>
      <c r="N316" s="76"/>
      <c r="O316" s="125" t="s">
        <v>70</v>
      </c>
      <c r="P316" s="106" t="s">
        <v>214</v>
      </c>
      <c r="Q316" s="115">
        <v>43465</v>
      </c>
      <c r="R316" s="115"/>
      <c r="S316" s="114"/>
      <c r="T316" s="114"/>
      <c r="U316" s="128"/>
      <c r="V316" s="97">
        <f t="shared" si="34"/>
        <v>0</v>
      </c>
      <c r="W316" s="129"/>
      <c r="X316" s="130"/>
      <c r="Y316" s="130"/>
      <c r="Z316" s="130"/>
      <c r="AA316" s="116"/>
      <c r="AB316" s="101">
        <v>0</v>
      </c>
      <c r="AC316" s="102">
        <f t="shared" si="35"/>
        <v>0</v>
      </c>
      <c r="AD316" s="103">
        <v>0</v>
      </c>
      <c r="AE316" s="103">
        <v>0</v>
      </c>
      <c r="AF316" s="103">
        <v>0</v>
      </c>
      <c r="AG316" s="104">
        <v>0</v>
      </c>
      <c r="AH316" s="105">
        <f t="shared" si="42"/>
        <v>0</v>
      </c>
    </row>
    <row r="317" spans="1:34" x14ac:dyDescent="0.25">
      <c r="A317" s="88" t="s">
        <v>64</v>
      </c>
      <c r="B317" s="88" t="s">
        <v>65</v>
      </c>
      <c r="C317" s="88" t="s">
        <v>66</v>
      </c>
      <c r="D317" s="188" t="s">
        <v>437</v>
      </c>
      <c r="E317" s="200" t="s">
        <v>438</v>
      </c>
      <c r="F317" s="201">
        <v>600000014732</v>
      </c>
      <c r="G317" s="188" t="s">
        <v>87</v>
      </c>
      <c r="H317" s="172">
        <f>VLOOKUP(E317,'[1]2014 Sizes'!$B$2:$R$15,3,FALSE)</f>
        <v>0.45586863532662392</v>
      </c>
      <c r="I317" s="88">
        <f>ROUNDUP(H317/$U$1,0)</f>
        <v>1</v>
      </c>
      <c r="J317" s="70"/>
      <c r="K317" s="73">
        <v>42004</v>
      </c>
      <c r="L317" s="74">
        <v>692.98</v>
      </c>
      <c r="M317" s="75">
        <v>1</v>
      </c>
      <c r="N317" s="94">
        <f>(L317/M317)*0.8*12</f>
        <v>6652.6080000000002</v>
      </c>
      <c r="O317" s="106" t="s">
        <v>70</v>
      </c>
      <c r="P317" s="106" t="s">
        <v>339</v>
      </c>
      <c r="Q317" s="95">
        <v>42903</v>
      </c>
      <c r="R317" s="95" t="s">
        <v>4</v>
      </c>
      <c r="S317" s="90">
        <v>54</v>
      </c>
      <c r="T317" s="90">
        <v>1</v>
      </c>
      <c r="U317" s="153">
        <v>93</v>
      </c>
      <c r="V317" s="97">
        <f t="shared" si="34"/>
        <v>554.38400000000001</v>
      </c>
      <c r="W317" s="154">
        <f>$E$1</f>
        <v>42021</v>
      </c>
      <c r="X317" s="202">
        <v>1</v>
      </c>
      <c r="Y317" s="100">
        <f>((X317*7)-7)+W317</f>
        <v>42021</v>
      </c>
      <c r="Z317" s="100">
        <f>(((I317*7))-7)+Y317</f>
        <v>42021</v>
      </c>
      <c r="AA317" s="100">
        <f>Z317+30</f>
        <v>42051</v>
      </c>
      <c r="AB317" s="101">
        <f>ROUNDUP((AA317-$C$1)/30,0)</f>
        <v>2</v>
      </c>
      <c r="AC317" s="102">
        <f t="shared" si="35"/>
        <v>1108.768</v>
      </c>
      <c r="AD317" s="103">
        <v>0</v>
      </c>
      <c r="AE317" s="103">
        <v>0</v>
      </c>
      <c r="AF317" s="103">
        <v>0</v>
      </c>
      <c r="AG317" s="104">
        <v>0</v>
      </c>
      <c r="AH317" s="105">
        <f t="shared" si="42"/>
        <v>1108.768</v>
      </c>
    </row>
    <row r="318" spans="1:34" x14ac:dyDescent="0.25">
      <c r="A318" s="88" t="s">
        <v>64</v>
      </c>
      <c r="B318" s="88" t="s">
        <v>65</v>
      </c>
      <c r="C318" s="88" t="s">
        <v>66</v>
      </c>
      <c r="D318" s="188" t="s">
        <v>437</v>
      </c>
      <c r="E318" s="88" t="s">
        <v>439</v>
      </c>
      <c r="F318" s="201">
        <v>700000293201</v>
      </c>
      <c r="G318" s="188" t="s">
        <v>87</v>
      </c>
      <c r="H318" s="172">
        <f>VLOOKUP(E318,'[1]2014 Sizes'!$B$2:$R$15,3,FALSE)</f>
        <v>0.61426809430122375</v>
      </c>
      <c r="I318" s="88">
        <f>ROUNDUP(H318/$U$1,0)</f>
        <v>1</v>
      </c>
      <c r="J318" s="70"/>
      <c r="K318" s="73">
        <v>42004</v>
      </c>
      <c r="L318" s="74"/>
      <c r="M318" s="75" t="s">
        <v>226</v>
      </c>
      <c r="N318" s="76"/>
      <c r="O318" s="106" t="s">
        <v>70</v>
      </c>
      <c r="P318" s="106" t="s">
        <v>339</v>
      </c>
      <c r="Q318" s="95">
        <v>42903</v>
      </c>
      <c r="R318" s="95" t="s">
        <v>4</v>
      </c>
      <c r="S318" s="90">
        <v>54</v>
      </c>
      <c r="T318" s="90">
        <v>2</v>
      </c>
      <c r="U318" s="153">
        <v>93</v>
      </c>
      <c r="V318" s="97">
        <f t="shared" si="34"/>
        <v>0</v>
      </c>
      <c r="W318" s="154">
        <f>$E$1</f>
        <v>42021</v>
      </c>
      <c r="X318" s="202">
        <f>X317</f>
        <v>1</v>
      </c>
      <c r="Y318" s="100">
        <f>((X318*7)-7)+W318</f>
        <v>42021</v>
      </c>
      <c r="Z318" s="100">
        <f>(((I318*7))-7)+Y318</f>
        <v>42021</v>
      </c>
      <c r="AA318" s="100">
        <f>Z318+30</f>
        <v>42051</v>
      </c>
      <c r="AB318" s="101">
        <f>ROUNDUP((AA318-$C$1)/30,0)</f>
        <v>2</v>
      </c>
      <c r="AC318" s="102">
        <f t="shared" si="35"/>
        <v>0</v>
      </c>
      <c r="AD318" s="103">
        <v>0</v>
      </c>
      <c r="AE318" s="103">
        <v>0</v>
      </c>
      <c r="AF318" s="103">
        <v>0</v>
      </c>
      <c r="AG318" s="104">
        <v>0</v>
      </c>
      <c r="AH318" s="105">
        <f t="shared" si="42"/>
        <v>0</v>
      </c>
    </row>
    <row r="319" spans="1:34" hidden="1" x14ac:dyDescent="0.25">
      <c r="A319" s="106" t="s">
        <v>65</v>
      </c>
      <c r="B319" s="106" t="s">
        <v>65</v>
      </c>
      <c r="C319" s="106" t="s">
        <v>7</v>
      </c>
      <c r="D319" s="106" t="s">
        <v>440</v>
      </c>
      <c r="E319" s="106" t="s">
        <v>441</v>
      </c>
      <c r="F319" s="137">
        <v>700000177483</v>
      </c>
      <c r="G319" s="109" t="s">
        <v>69</v>
      </c>
      <c r="H319" s="109"/>
      <c r="I319" s="109"/>
      <c r="J319" s="109"/>
      <c r="K319" s="91">
        <v>41698</v>
      </c>
      <c r="L319" s="92">
        <v>6281.18</v>
      </c>
      <c r="M319" s="93">
        <v>1</v>
      </c>
      <c r="N319" s="94">
        <f>((L319/M319)*0.8*12)</f>
        <v>60299.328000000009</v>
      </c>
      <c r="O319" s="88" t="s">
        <v>442</v>
      </c>
      <c r="P319" s="106"/>
      <c r="Q319" s="95">
        <v>42825</v>
      </c>
      <c r="R319" s="95"/>
      <c r="S319" s="90"/>
      <c r="T319" s="90"/>
      <c r="U319" s="157"/>
      <c r="V319" s="97">
        <f t="shared" si="34"/>
        <v>5024.9440000000004</v>
      </c>
      <c r="W319" s="129"/>
      <c r="X319" s="130"/>
      <c r="Y319" s="130"/>
      <c r="Z319" s="130"/>
      <c r="AA319" s="116"/>
      <c r="AB319" s="101">
        <v>0</v>
      </c>
      <c r="AC319" s="102">
        <f t="shared" si="35"/>
        <v>0</v>
      </c>
      <c r="AD319" s="103">
        <v>0</v>
      </c>
      <c r="AE319" s="103">
        <v>0</v>
      </c>
      <c r="AF319" s="103">
        <v>0</v>
      </c>
      <c r="AG319" s="104">
        <v>0</v>
      </c>
      <c r="AH319" s="105">
        <f t="shared" si="42"/>
        <v>0</v>
      </c>
    </row>
    <row r="320" spans="1:34" hidden="1" x14ac:dyDescent="0.25">
      <c r="A320" s="106" t="s">
        <v>65</v>
      </c>
      <c r="B320" s="106" t="s">
        <v>65</v>
      </c>
      <c r="C320" s="106" t="s">
        <v>7</v>
      </c>
      <c r="D320" s="106" t="s">
        <v>440</v>
      </c>
      <c r="E320" s="106" t="s">
        <v>443</v>
      </c>
      <c r="F320" s="137">
        <v>700000177495</v>
      </c>
      <c r="G320" s="109" t="s">
        <v>69</v>
      </c>
      <c r="H320" s="109"/>
      <c r="I320" s="109"/>
      <c r="J320" s="109"/>
      <c r="K320" s="91">
        <v>41698</v>
      </c>
      <c r="L320" s="92"/>
      <c r="M320" s="93"/>
      <c r="N320" s="94"/>
      <c r="O320" s="88" t="s">
        <v>442</v>
      </c>
      <c r="P320" s="106"/>
      <c r="Q320" s="95">
        <v>42825</v>
      </c>
      <c r="R320" s="95"/>
      <c r="S320" s="90"/>
      <c r="T320" s="90"/>
      <c r="U320" s="157"/>
      <c r="V320" s="97">
        <f t="shared" si="34"/>
        <v>0</v>
      </c>
      <c r="W320" s="129"/>
      <c r="X320" s="130"/>
      <c r="Y320" s="130"/>
      <c r="Z320" s="130"/>
      <c r="AA320" s="116"/>
      <c r="AB320" s="101">
        <v>0</v>
      </c>
      <c r="AC320" s="102">
        <f t="shared" si="35"/>
        <v>0</v>
      </c>
      <c r="AD320" s="103">
        <v>0</v>
      </c>
      <c r="AE320" s="103">
        <v>0</v>
      </c>
      <c r="AF320" s="103">
        <v>0</v>
      </c>
      <c r="AG320" s="104">
        <v>0</v>
      </c>
      <c r="AH320" s="105">
        <f t="shared" si="42"/>
        <v>0</v>
      </c>
    </row>
    <row r="321" spans="1:34" hidden="1" x14ac:dyDescent="0.25">
      <c r="A321" s="106" t="s">
        <v>65</v>
      </c>
      <c r="B321" s="106" t="s">
        <v>65</v>
      </c>
      <c r="C321" s="106" t="s">
        <v>7</v>
      </c>
      <c r="D321" s="106" t="s">
        <v>440</v>
      </c>
      <c r="E321" s="106" t="s">
        <v>444</v>
      </c>
      <c r="F321" s="137">
        <v>700000248218</v>
      </c>
      <c r="G321" s="109" t="s">
        <v>69</v>
      </c>
      <c r="H321" s="109"/>
      <c r="I321" s="109"/>
      <c r="J321" s="109"/>
      <c r="K321" s="91">
        <v>41698</v>
      </c>
      <c r="L321" s="92">
        <v>7970</v>
      </c>
      <c r="M321" s="93">
        <v>1</v>
      </c>
      <c r="N321" s="94">
        <f>((L321/M321)*0.8*12)</f>
        <v>76512</v>
      </c>
      <c r="O321" s="88" t="s">
        <v>442</v>
      </c>
      <c r="P321" s="106"/>
      <c r="Q321" s="95">
        <v>42825</v>
      </c>
      <c r="R321" s="95"/>
      <c r="S321" s="90"/>
      <c r="T321" s="90"/>
      <c r="U321" s="157"/>
      <c r="V321" s="97">
        <f t="shared" si="34"/>
        <v>6376</v>
      </c>
      <c r="W321" s="129"/>
      <c r="X321" s="130"/>
      <c r="Y321" s="130"/>
      <c r="Z321" s="130"/>
      <c r="AA321" s="116"/>
      <c r="AB321" s="101">
        <v>0</v>
      </c>
      <c r="AC321" s="102">
        <f t="shared" si="35"/>
        <v>0</v>
      </c>
      <c r="AD321" s="103">
        <v>0</v>
      </c>
      <c r="AE321" s="103">
        <v>0</v>
      </c>
      <c r="AF321" s="103">
        <v>0</v>
      </c>
      <c r="AG321" s="104">
        <v>0</v>
      </c>
      <c r="AH321" s="105">
        <f t="shared" si="42"/>
        <v>0</v>
      </c>
    </row>
    <row r="322" spans="1:34" hidden="1" x14ac:dyDescent="0.25">
      <c r="A322" s="106" t="s">
        <v>65</v>
      </c>
      <c r="B322" s="106" t="s">
        <v>65</v>
      </c>
      <c r="C322" s="106" t="s">
        <v>7</v>
      </c>
      <c r="D322" s="106" t="s">
        <v>440</v>
      </c>
      <c r="E322" s="106" t="s">
        <v>445</v>
      </c>
      <c r="F322" s="137">
        <v>700000175069</v>
      </c>
      <c r="G322" s="109" t="s">
        <v>69</v>
      </c>
      <c r="H322" s="109"/>
      <c r="I322" s="109"/>
      <c r="J322" s="109"/>
      <c r="K322" s="91">
        <v>41698</v>
      </c>
      <c r="L322" s="92"/>
      <c r="M322" s="93"/>
      <c r="N322" s="94"/>
      <c r="O322" s="88" t="s">
        <v>442</v>
      </c>
      <c r="P322" s="106"/>
      <c r="Q322" s="95">
        <v>42825</v>
      </c>
      <c r="R322" s="95"/>
      <c r="S322" s="90"/>
      <c r="T322" s="90"/>
      <c r="U322" s="157"/>
      <c r="V322" s="97">
        <f t="shared" si="34"/>
        <v>0</v>
      </c>
      <c r="W322" s="129"/>
      <c r="X322" s="130"/>
      <c r="Y322" s="130"/>
      <c r="Z322" s="130"/>
      <c r="AA322" s="116"/>
      <c r="AB322" s="101">
        <v>0</v>
      </c>
      <c r="AC322" s="102">
        <f t="shared" si="35"/>
        <v>0</v>
      </c>
      <c r="AD322" s="103">
        <v>0</v>
      </c>
      <c r="AE322" s="103">
        <v>0</v>
      </c>
      <c r="AF322" s="103">
        <v>0</v>
      </c>
      <c r="AG322" s="104">
        <v>0</v>
      </c>
      <c r="AH322" s="105">
        <f t="shared" si="42"/>
        <v>0</v>
      </c>
    </row>
    <row r="323" spans="1:34" hidden="1" x14ac:dyDescent="0.25">
      <c r="A323" s="88" t="s">
        <v>64</v>
      </c>
      <c r="B323" s="88" t="s">
        <v>65</v>
      </c>
      <c r="C323" s="88" t="s">
        <v>66</v>
      </c>
      <c r="D323" s="182" t="s">
        <v>446</v>
      </c>
      <c r="E323" s="89" t="s">
        <v>447</v>
      </c>
      <c r="F323" s="191">
        <v>700000518584</v>
      </c>
      <c r="G323" s="182" t="s">
        <v>143</v>
      </c>
      <c r="H323" s="88">
        <f>IF(ISNA(VLOOKUP(E323,'[1]2013 Sizes'!$A$2:$L$35,10,FALSE)),"",VLOOKUP(E323,'[1]2013 Sizes'!$A$2:$L$35,10,FALSE))</f>
        <v>0</v>
      </c>
      <c r="I323" s="88">
        <v>1</v>
      </c>
      <c r="J323" s="88">
        <f>ROUNDUP(H323/$K$1,0)*1.25</f>
        <v>0</v>
      </c>
      <c r="K323" s="73">
        <v>42034</v>
      </c>
      <c r="L323" s="74">
        <v>3912.56</v>
      </c>
      <c r="M323" s="75">
        <v>1</v>
      </c>
      <c r="N323" s="94">
        <f>(L323/M323)*0.8*11</f>
        <v>34430.528000000006</v>
      </c>
      <c r="O323" s="88" t="s">
        <v>70</v>
      </c>
      <c r="P323" s="182" t="s">
        <v>317</v>
      </c>
      <c r="Q323" s="95">
        <v>42348</v>
      </c>
      <c r="R323" s="95" t="s">
        <v>3</v>
      </c>
      <c r="S323" s="90">
        <v>55</v>
      </c>
      <c r="T323" s="90">
        <v>1</v>
      </c>
      <c r="U323" s="157">
        <v>70</v>
      </c>
      <c r="V323" s="97">
        <f t="shared" si="34"/>
        <v>2869.2106666666673</v>
      </c>
      <c r="W323" s="154">
        <f t="shared" ref="W323:W354" si="43">$E$1</f>
        <v>42021</v>
      </c>
      <c r="X323" s="99">
        <v>1</v>
      </c>
      <c r="Y323" s="100">
        <f t="shared" ref="Y323:Y354" si="44">((X323*7)-7)+W323</f>
        <v>42021</v>
      </c>
      <c r="Z323" s="100">
        <f t="shared" ref="Z323:Z354" si="45">(((I323*7))-7)+Y323</f>
        <v>42021</v>
      </c>
      <c r="AA323" s="100">
        <f t="shared" ref="AA323:AA354" si="46">Z323+30</f>
        <v>42051</v>
      </c>
      <c r="AB323" s="101">
        <f t="shared" ref="AB323:AB354" si="47">ROUNDUP((AA323-$C$1)/30,0)</f>
        <v>2</v>
      </c>
      <c r="AC323" s="102">
        <f t="shared" si="35"/>
        <v>5738.4213333333346</v>
      </c>
      <c r="AD323" s="103">
        <v>0</v>
      </c>
      <c r="AE323" s="103">
        <v>0</v>
      </c>
      <c r="AF323" s="103">
        <v>0</v>
      </c>
      <c r="AG323" s="104">
        <v>0</v>
      </c>
      <c r="AH323" s="105">
        <f t="shared" si="42"/>
        <v>5738.4213333333346</v>
      </c>
    </row>
    <row r="324" spans="1:34" hidden="1" x14ac:dyDescent="0.25">
      <c r="A324" s="88" t="s">
        <v>64</v>
      </c>
      <c r="B324" s="88" t="s">
        <v>65</v>
      </c>
      <c r="C324" s="88" t="s">
        <v>66</v>
      </c>
      <c r="D324" s="182" t="s">
        <v>446</v>
      </c>
      <c r="E324" s="89" t="s">
        <v>448</v>
      </c>
      <c r="F324" s="191">
        <v>700000518596</v>
      </c>
      <c r="G324" s="182" t="s">
        <v>143</v>
      </c>
      <c r="H324" s="88">
        <f>IF(ISNA(VLOOKUP(E324,'[1]2013 Sizes'!$A$2:$L$35,10,FALSE)),"",VLOOKUP(E324,'[1]2013 Sizes'!$A$2:$L$35,10,FALSE))</f>
        <v>7.73</v>
      </c>
      <c r="I324" s="88">
        <f t="shared" ref="I324:I355" si="48">ROUNDUP(H324/$U$1,0)</f>
        <v>1</v>
      </c>
      <c r="J324" s="88">
        <f>ROUNDUP(H324/$K$1,0)*1.25</f>
        <v>3.75</v>
      </c>
      <c r="K324" s="73">
        <v>42034</v>
      </c>
      <c r="L324" s="74"/>
      <c r="M324" s="75"/>
      <c r="N324" s="76"/>
      <c r="O324" s="88" t="s">
        <v>70</v>
      </c>
      <c r="P324" s="182" t="s">
        <v>317</v>
      </c>
      <c r="Q324" s="95">
        <v>42348</v>
      </c>
      <c r="R324" s="95" t="s">
        <v>3</v>
      </c>
      <c r="S324" s="90">
        <v>55</v>
      </c>
      <c r="T324" s="90">
        <v>2</v>
      </c>
      <c r="U324" s="157">
        <v>70</v>
      </c>
      <c r="V324" s="97">
        <f t="shared" ref="V324:V380" si="49">IF(N324&gt;0,N324/12,0)</f>
        <v>0</v>
      </c>
      <c r="W324" s="154">
        <f t="shared" si="43"/>
        <v>42021</v>
      </c>
      <c r="X324" s="99">
        <f>X323</f>
        <v>1</v>
      </c>
      <c r="Y324" s="100">
        <f t="shared" si="44"/>
        <v>42021</v>
      </c>
      <c r="Z324" s="100">
        <f t="shared" si="45"/>
        <v>42021</v>
      </c>
      <c r="AA324" s="100">
        <f t="shared" si="46"/>
        <v>42051</v>
      </c>
      <c r="AB324" s="101">
        <f t="shared" si="47"/>
        <v>2</v>
      </c>
      <c r="AC324" s="102">
        <f t="shared" ref="AC324:AC376" si="50">V324*AB324</f>
        <v>0</v>
      </c>
      <c r="AD324" s="103">
        <v>0</v>
      </c>
      <c r="AE324" s="103">
        <v>0</v>
      </c>
      <c r="AF324" s="103">
        <v>0</v>
      </c>
      <c r="AG324" s="104">
        <v>0</v>
      </c>
      <c r="AH324" s="105">
        <f t="shared" ref="AH324:AH355" si="51">SUM(AC324:AG324)</f>
        <v>0</v>
      </c>
    </row>
    <row r="325" spans="1:34" x14ac:dyDescent="0.15">
      <c r="A325" s="203" t="s">
        <v>64</v>
      </c>
      <c r="B325" s="203" t="s">
        <v>65</v>
      </c>
      <c r="C325" s="70" t="s">
        <v>5</v>
      </c>
      <c r="D325" s="70" t="s">
        <v>148</v>
      </c>
      <c r="E325" s="88" t="s">
        <v>149</v>
      </c>
      <c r="F325" s="204">
        <v>200000002054</v>
      </c>
      <c r="G325" s="88" t="s">
        <v>69</v>
      </c>
      <c r="H325" s="205">
        <v>8.7760988138616085</v>
      </c>
      <c r="I325" s="88">
        <f t="shared" si="48"/>
        <v>1</v>
      </c>
      <c r="J325" s="70">
        <f>ROUNDUP(H325/$K$1,0)*1.25</f>
        <v>3.75</v>
      </c>
      <c r="K325" s="73">
        <v>42004</v>
      </c>
      <c r="L325" s="74">
        <v>4122.5200000000004</v>
      </c>
      <c r="M325" s="75">
        <v>1</v>
      </c>
      <c r="N325" s="92">
        <f>(L325/M325)*0.8*12</f>
        <v>39576.19200000001</v>
      </c>
      <c r="O325" s="70" t="s">
        <v>150</v>
      </c>
      <c r="P325" s="70"/>
      <c r="Q325" s="206">
        <v>42825</v>
      </c>
      <c r="R325" s="207" t="s">
        <v>4</v>
      </c>
      <c r="S325" s="207">
        <v>101</v>
      </c>
      <c r="T325" s="207">
        <v>1</v>
      </c>
      <c r="U325" s="207">
        <v>8</v>
      </c>
      <c r="V325" s="208">
        <f t="shared" si="49"/>
        <v>3298.016000000001</v>
      </c>
      <c r="W325" s="209">
        <f t="shared" si="43"/>
        <v>42021</v>
      </c>
      <c r="X325" s="133">
        <v>1</v>
      </c>
      <c r="Y325" s="210">
        <f t="shared" si="44"/>
        <v>42021</v>
      </c>
      <c r="Z325" s="100">
        <f t="shared" si="45"/>
        <v>42021</v>
      </c>
      <c r="AA325" s="82">
        <f t="shared" si="46"/>
        <v>42051</v>
      </c>
      <c r="AB325" s="101">
        <f t="shared" si="47"/>
        <v>2</v>
      </c>
      <c r="AC325" s="102">
        <f t="shared" si="50"/>
        <v>6596.032000000002</v>
      </c>
      <c r="AD325" s="103">
        <v>0</v>
      </c>
      <c r="AE325" s="103">
        <v>0</v>
      </c>
      <c r="AF325" s="103">
        <v>0</v>
      </c>
      <c r="AG325" s="104">
        <v>0</v>
      </c>
      <c r="AH325" s="105">
        <f t="shared" si="51"/>
        <v>6596.032000000002</v>
      </c>
    </row>
    <row r="326" spans="1:34" x14ac:dyDescent="0.15">
      <c r="A326" s="203" t="s">
        <v>64</v>
      </c>
      <c r="B326" s="207" t="s">
        <v>65</v>
      </c>
      <c r="C326" s="88" t="s">
        <v>5</v>
      </c>
      <c r="D326" s="88" t="s">
        <v>148</v>
      </c>
      <c r="E326" s="88" t="s">
        <v>151</v>
      </c>
      <c r="F326" s="204">
        <v>200000002028</v>
      </c>
      <c r="G326" s="176" t="s">
        <v>69</v>
      </c>
      <c r="H326" s="205">
        <v>10.019344922155142</v>
      </c>
      <c r="I326" s="70">
        <f t="shared" si="48"/>
        <v>1</v>
      </c>
      <c r="J326" s="88"/>
      <c r="K326" s="91">
        <v>42004</v>
      </c>
      <c r="L326" s="92"/>
      <c r="M326" s="93"/>
      <c r="N326" s="92"/>
      <c r="O326" s="88" t="s">
        <v>150</v>
      </c>
      <c r="P326" s="88"/>
      <c r="Q326" s="206">
        <v>42825</v>
      </c>
      <c r="R326" s="207" t="s">
        <v>4</v>
      </c>
      <c r="S326" s="207">
        <v>101</v>
      </c>
      <c r="T326" s="207">
        <v>2</v>
      </c>
      <c r="U326" s="207">
        <v>8</v>
      </c>
      <c r="V326" s="79">
        <f t="shared" si="49"/>
        <v>0</v>
      </c>
      <c r="W326" s="209">
        <f t="shared" si="43"/>
        <v>42021</v>
      </c>
      <c r="X326" s="133">
        <f>X325</f>
        <v>1</v>
      </c>
      <c r="Y326" s="210">
        <f t="shared" si="44"/>
        <v>42021</v>
      </c>
      <c r="Z326" s="100">
        <f t="shared" si="45"/>
        <v>42021</v>
      </c>
      <c r="AA326" s="82">
        <f t="shared" si="46"/>
        <v>42051</v>
      </c>
      <c r="AB326" s="101">
        <f t="shared" si="47"/>
        <v>2</v>
      </c>
      <c r="AC326" s="102">
        <f t="shared" si="50"/>
        <v>0</v>
      </c>
      <c r="AD326" s="103">
        <v>0</v>
      </c>
      <c r="AE326" s="103">
        <v>0</v>
      </c>
      <c r="AF326" s="103">
        <v>0</v>
      </c>
      <c r="AG326" s="104">
        <v>0</v>
      </c>
      <c r="AH326" s="105">
        <f t="shared" si="51"/>
        <v>0</v>
      </c>
    </row>
    <row r="327" spans="1:34" x14ac:dyDescent="0.15">
      <c r="A327" s="203" t="s">
        <v>64</v>
      </c>
      <c r="B327" s="207" t="s">
        <v>65</v>
      </c>
      <c r="C327" s="88" t="s">
        <v>5</v>
      </c>
      <c r="D327" s="88" t="s">
        <v>148</v>
      </c>
      <c r="E327" s="88" t="s">
        <v>152</v>
      </c>
      <c r="F327" s="204">
        <v>200000001995</v>
      </c>
      <c r="G327" s="176" t="s">
        <v>69</v>
      </c>
      <c r="H327" s="205">
        <v>8.7547046095132828</v>
      </c>
      <c r="I327" s="70">
        <f t="shared" si="48"/>
        <v>1</v>
      </c>
      <c r="J327" s="70">
        <f>ROUNDUP(H327/$K$1,0)*1.25</f>
        <v>3.75</v>
      </c>
      <c r="K327" s="91">
        <v>42004</v>
      </c>
      <c r="L327" s="92">
        <v>4122.5200000000004</v>
      </c>
      <c r="M327" s="93">
        <v>1</v>
      </c>
      <c r="N327" s="92">
        <f>(L327/M327)*0.8*12</f>
        <v>39576.19200000001</v>
      </c>
      <c r="O327" s="88" t="s">
        <v>150</v>
      </c>
      <c r="P327" s="88"/>
      <c r="Q327" s="206">
        <v>42825</v>
      </c>
      <c r="R327" s="207" t="s">
        <v>4</v>
      </c>
      <c r="S327" s="207">
        <v>102</v>
      </c>
      <c r="T327" s="207">
        <v>1</v>
      </c>
      <c r="U327" s="207">
        <v>8</v>
      </c>
      <c r="V327" s="79">
        <f t="shared" si="49"/>
        <v>3298.016000000001</v>
      </c>
      <c r="W327" s="209">
        <f t="shared" si="43"/>
        <v>42021</v>
      </c>
      <c r="X327" s="133">
        <v>1</v>
      </c>
      <c r="Y327" s="210">
        <f t="shared" si="44"/>
        <v>42021</v>
      </c>
      <c r="Z327" s="100">
        <f t="shared" si="45"/>
        <v>42021</v>
      </c>
      <c r="AA327" s="82">
        <f t="shared" si="46"/>
        <v>42051</v>
      </c>
      <c r="AB327" s="101">
        <f t="shared" si="47"/>
        <v>2</v>
      </c>
      <c r="AC327" s="102">
        <f t="shared" si="50"/>
        <v>6596.032000000002</v>
      </c>
      <c r="AD327" s="103">
        <v>0</v>
      </c>
      <c r="AE327" s="103">
        <v>0</v>
      </c>
      <c r="AF327" s="103">
        <v>0</v>
      </c>
      <c r="AG327" s="104">
        <v>0</v>
      </c>
      <c r="AH327" s="105">
        <f t="shared" si="51"/>
        <v>6596.032000000002</v>
      </c>
    </row>
    <row r="328" spans="1:34" x14ac:dyDescent="0.15">
      <c r="A328" s="203" t="s">
        <v>64</v>
      </c>
      <c r="B328" s="207" t="s">
        <v>65</v>
      </c>
      <c r="C328" s="88" t="s">
        <v>5</v>
      </c>
      <c r="D328" s="88" t="s">
        <v>148</v>
      </c>
      <c r="E328" s="88" t="s">
        <v>153</v>
      </c>
      <c r="F328" s="204">
        <v>200000002016</v>
      </c>
      <c r="G328" s="176" t="s">
        <v>69</v>
      </c>
      <c r="H328" s="205">
        <v>9.9779982566833496</v>
      </c>
      <c r="I328" s="70">
        <f t="shared" si="48"/>
        <v>1</v>
      </c>
      <c r="J328" s="88"/>
      <c r="K328" s="91">
        <v>42004</v>
      </c>
      <c r="L328" s="92"/>
      <c r="M328" s="93"/>
      <c r="N328" s="92"/>
      <c r="O328" s="88" t="s">
        <v>150</v>
      </c>
      <c r="P328" s="88"/>
      <c r="Q328" s="206">
        <v>42825</v>
      </c>
      <c r="R328" s="207" t="s">
        <v>4</v>
      </c>
      <c r="S328" s="207">
        <v>102</v>
      </c>
      <c r="T328" s="207">
        <v>2</v>
      </c>
      <c r="U328" s="207">
        <v>8</v>
      </c>
      <c r="V328" s="79">
        <f t="shared" si="49"/>
        <v>0</v>
      </c>
      <c r="W328" s="209">
        <f t="shared" si="43"/>
        <v>42021</v>
      </c>
      <c r="X328" s="133">
        <f>X327</f>
        <v>1</v>
      </c>
      <c r="Y328" s="210">
        <f t="shared" si="44"/>
        <v>42021</v>
      </c>
      <c r="Z328" s="100">
        <f t="shared" si="45"/>
        <v>42021</v>
      </c>
      <c r="AA328" s="82">
        <f t="shared" si="46"/>
        <v>42051</v>
      </c>
      <c r="AB328" s="101">
        <f t="shared" si="47"/>
        <v>2</v>
      </c>
      <c r="AC328" s="102">
        <f t="shared" si="50"/>
        <v>0</v>
      </c>
      <c r="AD328" s="103">
        <v>0</v>
      </c>
      <c r="AE328" s="103">
        <v>0</v>
      </c>
      <c r="AF328" s="103">
        <v>0</v>
      </c>
      <c r="AG328" s="104">
        <v>0</v>
      </c>
      <c r="AH328" s="105">
        <f t="shared" si="51"/>
        <v>0</v>
      </c>
    </row>
    <row r="329" spans="1:34" x14ac:dyDescent="0.15">
      <c r="A329" s="203" t="s">
        <v>64</v>
      </c>
      <c r="B329" s="207" t="s">
        <v>65</v>
      </c>
      <c r="C329" s="138" t="s">
        <v>5</v>
      </c>
      <c r="D329" s="138" t="s">
        <v>196</v>
      </c>
      <c r="E329" s="138" t="s">
        <v>201</v>
      </c>
      <c r="F329" s="139">
        <v>20016003</v>
      </c>
      <c r="G329" s="211" t="s">
        <v>198</v>
      </c>
      <c r="H329" s="205">
        <v>21.210452485829592</v>
      </c>
      <c r="I329" s="70">
        <f t="shared" si="48"/>
        <v>2</v>
      </c>
      <c r="J329" s="70">
        <f>ROUNDUP(H329/$K$1,0)*1.25</f>
        <v>8.75</v>
      </c>
      <c r="K329" s="140">
        <v>41729</v>
      </c>
      <c r="L329" s="92">
        <v>12689.14</v>
      </c>
      <c r="M329" s="142">
        <v>1</v>
      </c>
      <c r="N329" s="92">
        <f>(L329/M329)*0.8*12</f>
        <v>121815.74400000001</v>
      </c>
      <c r="O329" s="138" t="s">
        <v>199</v>
      </c>
      <c r="P329" s="138"/>
      <c r="Q329" s="212">
        <v>41732</v>
      </c>
      <c r="R329" s="207" t="s">
        <v>4</v>
      </c>
      <c r="S329" s="207">
        <v>103</v>
      </c>
      <c r="T329" s="207">
        <v>1</v>
      </c>
      <c r="U329" s="207">
        <v>2</v>
      </c>
      <c r="V329" s="79">
        <f t="shared" si="49"/>
        <v>10151.312</v>
      </c>
      <c r="W329" s="209">
        <f t="shared" si="43"/>
        <v>42021</v>
      </c>
      <c r="X329" s="133">
        <v>12</v>
      </c>
      <c r="Y329" s="210">
        <f t="shared" si="44"/>
        <v>42098</v>
      </c>
      <c r="Z329" s="100">
        <f t="shared" si="45"/>
        <v>42105</v>
      </c>
      <c r="AA329" s="82">
        <f t="shared" si="46"/>
        <v>42135</v>
      </c>
      <c r="AB329" s="101">
        <f t="shared" si="47"/>
        <v>5</v>
      </c>
      <c r="AC329" s="102">
        <f t="shared" si="50"/>
        <v>50756.56</v>
      </c>
      <c r="AD329" s="103">
        <v>0</v>
      </c>
      <c r="AE329" s="103">
        <v>0</v>
      </c>
      <c r="AF329" s="103">
        <v>0</v>
      </c>
      <c r="AG329" s="104">
        <v>0</v>
      </c>
      <c r="AH329" s="105">
        <f t="shared" si="51"/>
        <v>50756.56</v>
      </c>
    </row>
    <row r="330" spans="1:34" x14ac:dyDescent="0.15">
      <c r="A330" s="203" t="s">
        <v>64</v>
      </c>
      <c r="B330" s="207" t="s">
        <v>65</v>
      </c>
      <c r="C330" s="138" t="s">
        <v>5</v>
      </c>
      <c r="D330" s="138" t="s">
        <v>196</v>
      </c>
      <c r="E330" s="138" t="s">
        <v>202</v>
      </c>
      <c r="F330" s="139">
        <v>20016351</v>
      </c>
      <c r="G330" s="211" t="s">
        <v>198</v>
      </c>
      <c r="H330" s="205">
        <v>12.838702708482742</v>
      </c>
      <c r="I330" s="70">
        <f t="shared" si="48"/>
        <v>1</v>
      </c>
      <c r="J330" s="138"/>
      <c r="K330" s="140">
        <v>41729</v>
      </c>
      <c r="L330" s="141"/>
      <c r="M330" s="142"/>
      <c r="N330" s="141"/>
      <c r="O330" s="138" t="s">
        <v>199</v>
      </c>
      <c r="P330" s="138"/>
      <c r="Q330" s="212">
        <v>41733</v>
      </c>
      <c r="R330" s="207" t="s">
        <v>4</v>
      </c>
      <c r="S330" s="207">
        <v>103</v>
      </c>
      <c r="T330" s="207">
        <v>2</v>
      </c>
      <c r="U330" s="207">
        <v>2</v>
      </c>
      <c r="V330" s="79">
        <f t="shared" si="49"/>
        <v>0</v>
      </c>
      <c r="W330" s="209">
        <f t="shared" si="43"/>
        <v>42021</v>
      </c>
      <c r="X330" s="133">
        <f>X329</f>
        <v>12</v>
      </c>
      <c r="Y330" s="210">
        <f t="shared" si="44"/>
        <v>42098</v>
      </c>
      <c r="Z330" s="100">
        <f t="shared" si="45"/>
        <v>42098</v>
      </c>
      <c r="AA330" s="82">
        <f t="shared" si="46"/>
        <v>42128</v>
      </c>
      <c r="AB330" s="101">
        <f t="shared" si="47"/>
        <v>5</v>
      </c>
      <c r="AC330" s="102">
        <f t="shared" si="50"/>
        <v>0</v>
      </c>
      <c r="AD330" s="103">
        <v>0</v>
      </c>
      <c r="AE330" s="103">
        <v>0</v>
      </c>
      <c r="AF330" s="103">
        <v>0</v>
      </c>
      <c r="AG330" s="104">
        <v>0</v>
      </c>
      <c r="AH330" s="105">
        <f t="shared" si="51"/>
        <v>0</v>
      </c>
    </row>
    <row r="331" spans="1:34" x14ac:dyDescent="0.15">
      <c r="A331" s="203" t="s">
        <v>64</v>
      </c>
      <c r="B331" s="207" t="s">
        <v>65</v>
      </c>
      <c r="C331" s="88" t="s">
        <v>5</v>
      </c>
      <c r="D331" s="88" t="s">
        <v>196</v>
      </c>
      <c r="E331" s="88" t="s">
        <v>210</v>
      </c>
      <c r="F331" s="151">
        <v>200000035063</v>
      </c>
      <c r="G331" s="176" t="s">
        <v>93</v>
      </c>
      <c r="H331" s="205">
        <v>29.754459600895643</v>
      </c>
      <c r="I331" s="70">
        <f t="shared" si="48"/>
        <v>3</v>
      </c>
      <c r="J331" s="70">
        <f>ROUNDUP(H331/$K$1,0)*1.25</f>
        <v>12.5</v>
      </c>
      <c r="K331" s="91">
        <v>42004</v>
      </c>
      <c r="L331" s="92">
        <v>12689.14</v>
      </c>
      <c r="M331" s="93">
        <v>1</v>
      </c>
      <c r="N331" s="92">
        <f>(L331/M331)*0.8*12</f>
        <v>121815.74400000001</v>
      </c>
      <c r="O331" s="88" t="s">
        <v>199</v>
      </c>
      <c r="P331" s="88"/>
      <c r="Q331" s="213">
        <v>42825</v>
      </c>
      <c r="R331" s="207" t="s">
        <v>4</v>
      </c>
      <c r="S331" s="207">
        <v>104</v>
      </c>
      <c r="T331" s="207">
        <v>1</v>
      </c>
      <c r="U331" s="207">
        <v>2</v>
      </c>
      <c r="V331" s="79">
        <f t="shared" si="49"/>
        <v>10151.312</v>
      </c>
      <c r="W331" s="209">
        <f t="shared" si="43"/>
        <v>42021</v>
      </c>
      <c r="X331" s="133">
        <v>12</v>
      </c>
      <c r="Y331" s="210">
        <f t="shared" si="44"/>
        <v>42098</v>
      </c>
      <c r="Z331" s="100">
        <f t="shared" si="45"/>
        <v>42112</v>
      </c>
      <c r="AA331" s="82">
        <f t="shared" si="46"/>
        <v>42142</v>
      </c>
      <c r="AB331" s="101">
        <f t="shared" si="47"/>
        <v>5</v>
      </c>
      <c r="AC331" s="102">
        <f t="shared" si="50"/>
        <v>50756.56</v>
      </c>
      <c r="AD331" s="103">
        <v>0</v>
      </c>
      <c r="AE331" s="103">
        <v>0</v>
      </c>
      <c r="AF331" s="103">
        <v>0</v>
      </c>
      <c r="AG331" s="104">
        <v>0</v>
      </c>
      <c r="AH331" s="105">
        <f t="shared" si="51"/>
        <v>50756.56</v>
      </c>
    </row>
    <row r="332" spans="1:34" x14ac:dyDescent="0.15">
      <c r="A332" s="203" t="s">
        <v>64</v>
      </c>
      <c r="B332" s="207" t="s">
        <v>65</v>
      </c>
      <c r="C332" s="88" t="s">
        <v>5</v>
      </c>
      <c r="D332" s="88" t="s">
        <v>196</v>
      </c>
      <c r="E332" s="88" t="s">
        <v>211</v>
      </c>
      <c r="F332" s="151">
        <v>200000035099</v>
      </c>
      <c r="G332" s="176" t="s">
        <v>93</v>
      </c>
      <c r="H332" s="205">
        <v>29.927297044545412</v>
      </c>
      <c r="I332" s="70">
        <f t="shared" si="48"/>
        <v>3</v>
      </c>
      <c r="J332" s="88"/>
      <c r="K332" s="91">
        <v>42004</v>
      </c>
      <c r="L332" s="92"/>
      <c r="M332" s="93"/>
      <c r="N332" s="92"/>
      <c r="O332" s="88" t="s">
        <v>199</v>
      </c>
      <c r="P332" s="88"/>
      <c r="Q332" s="213">
        <v>42825</v>
      </c>
      <c r="R332" s="207" t="s">
        <v>4</v>
      </c>
      <c r="S332" s="207">
        <v>104</v>
      </c>
      <c r="T332" s="207">
        <v>2</v>
      </c>
      <c r="U332" s="207">
        <v>2</v>
      </c>
      <c r="V332" s="79">
        <f t="shared" si="49"/>
        <v>0</v>
      </c>
      <c r="W332" s="209">
        <f t="shared" si="43"/>
        <v>42021</v>
      </c>
      <c r="X332" s="133">
        <f>X331</f>
        <v>12</v>
      </c>
      <c r="Y332" s="210">
        <f t="shared" si="44"/>
        <v>42098</v>
      </c>
      <c r="Z332" s="100">
        <f t="shared" si="45"/>
        <v>42112</v>
      </c>
      <c r="AA332" s="82">
        <f t="shared" si="46"/>
        <v>42142</v>
      </c>
      <c r="AB332" s="101">
        <f t="shared" si="47"/>
        <v>5</v>
      </c>
      <c r="AC332" s="102">
        <f t="shared" si="50"/>
        <v>0</v>
      </c>
      <c r="AD332" s="103">
        <v>0</v>
      </c>
      <c r="AE332" s="103">
        <v>0</v>
      </c>
      <c r="AF332" s="103">
        <v>0</v>
      </c>
      <c r="AG332" s="104">
        <v>0</v>
      </c>
      <c r="AH332" s="105">
        <f t="shared" si="51"/>
        <v>0</v>
      </c>
    </row>
    <row r="333" spans="1:34" x14ac:dyDescent="0.15">
      <c r="A333" s="203" t="s">
        <v>64</v>
      </c>
      <c r="B333" s="207" t="s">
        <v>65</v>
      </c>
      <c r="C333" s="88" t="s">
        <v>5</v>
      </c>
      <c r="D333" s="88" t="s">
        <v>196</v>
      </c>
      <c r="E333" s="88" t="s">
        <v>208</v>
      </c>
      <c r="F333" s="108">
        <v>200000135837</v>
      </c>
      <c r="G333" s="214" t="s">
        <v>93</v>
      </c>
      <c r="H333" s="205">
        <v>30.359061628580093</v>
      </c>
      <c r="I333" s="70">
        <f t="shared" si="48"/>
        <v>3</v>
      </c>
      <c r="J333" s="70">
        <f>ROUNDUP(H333/$K$1,0)*1.25</f>
        <v>12.5</v>
      </c>
      <c r="K333" s="91">
        <v>42004</v>
      </c>
      <c r="L333" s="92">
        <v>11028.42</v>
      </c>
      <c r="M333" s="93">
        <v>1</v>
      </c>
      <c r="N333" s="92">
        <f>(L333/M333)*0.8*12</f>
        <v>105872.83200000001</v>
      </c>
      <c r="O333" s="88" t="s">
        <v>199</v>
      </c>
      <c r="P333" s="88"/>
      <c r="Q333" s="213">
        <v>42825</v>
      </c>
      <c r="R333" s="207" t="s">
        <v>4</v>
      </c>
      <c r="S333" s="207">
        <v>105</v>
      </c>
      <c r="T333" s="207">
        <v>1</v>
      </c>
      <c r="U333" s="207">
        <v>4</v>
      </c>
      <c r="V333" s="79">
        <f t="shared" si="49"/>
        <v>8822.7360000000008</v>
      </c>
      <c r="W333" s="209">
        <f t="shared" si="43"/>
        <v>42021</v>
      </c>
      <c r="X333" s="133">
        <v>12</v>
      </c>
      <c r="Y333" s="210">
        <f t="shared" si="44"/>
        <v>42098</v>
      </c>
      <c r="Z333" s="100">
        <f t="shared" si="45"/>
        <v>42112</v>
      </c>
      <c r="AA333" s="82">
        <f t="shared" si="46"/>
        <v>42142</v>
      </c>
      <c r="AB333" s="101">
        <f t="shared" si="47"/>
        <v>5</v>
      </c>
      <c r="AC333" s="102">
        <f t="shared" si="50"/>
        <v>44113.680000000008</v>
      </c>
      <c r="AD333" s="103">
        <v>0</v>
      </c>
      <c r="AE333" s="103">
        <v>0</v>
      </c>
      <c r="AF333" s="103">
        <v>0</v>
      </c>
      <c r="AG333" s="104">
        <v>0</v>
      </c>
      <c r="AH333" s="105">
        <f t="shared" si="51"/>
        <v>44113.680000000008</v>
      </c>
    </row>
    <row r="334" spans="1:34" x14ac:dyDescent="0.15">
      <c r="A334" s="203" t="s">
        <v>64</v>
      </c>
      <c r="B334" s="207" t="s">
        <v>65</v>
      </c>
      <c r="C334" s="88" t="s">
        <v>5</v>
      </c>
      <c r="D334" s="88" t="s">
        <v>196</v>
      </c>
      <c r="E334" s="88" t="s">
        <v>209</v>
      </c>
      <c r="F334" s="108">
        <v>200000136013</v>
      </c>
      <c r="G334" s="214" t="s">
        <v>93</v>
      </c>
      <c r="H334" s="205">
        <v>6.408929992467165</v>
      </c>
      <c r="I334" s="70">
        <f t="shared" si="48"/>
        <v>1</v>
      </c>
      <c r="J334" s="109"/>
      <c r="K334" s="91">
        <v>42004</v>
      </c>
      <c r="L334" s="92"/>
      <c r="M334" s="93"/>
      <c r="N334" s="92"/>
      <c r="O334" s="88" t="s">
        <v>199</v>
      </c>
      <c r="P334" s="88"/>
      <c r="Q334" s="213">
        <v>42825</v>
      </c>
      <c r="R334" s="207" t="s">
        <v>4</v>
      </c>
      <c r="S334" s="207">
        <v>105</v>
      </c>
      <c r="T334" s="207">
        <v>2</v>
      </c>
      <c r="U334" s="207">
        <v>4</v>
      </c>
      <c r="V334" s="79">
        <f t="shared" si="49"/>
        <v>0</v>
      </c>
      <c r="W334" s="209">
        <f t="shared" si="43"/>
        <v>42021</v>
      </c>
      <c r="X334" s="133">
        <f>X333</f>
        <v>12</v>
      </c>
      <c r="Y334" s="210">
        <f t="shared" si="44"/>
        <v>42098</v>
      </c>
      <c r="Z334" s="100">
        <f t="shared" si="45"/>
        <v>42098</v>
      </c>
      <c r="AA334" s="82">
        <f t="shared" si="46"/>
        <v>42128</v>
      </c>
      <c r="AB334" s="101">
        <f t="shared" si="47"/>
        <v>5</v>
      </c>
      <c r="AC334" s="102">
        <f t="shared" si="50"/>
        <v>0</v>
      </c>
      <c r="AD334" s="103">
        <v>0</v>
      </c>
      <c r="AE334" s="103">
        <v>0</v>
      </c>
      <c r="AF334" s="103">
        <v>0</v>
      </c>
      <c r="AG334" s="104">
        <v>0</v>
      </c>
      <c r="AH334" s="105">
        <f t="shared" si="51"/>
        <v>0</v>
      </c>
    </row>
    <row r="335" spans="1:34" x14ac:dyDescent="0.15">
      <c r="A335" s="203" t="s">
        <v>64</v>
      </c>
      <c r="B335" s="207" t="s">
        <v>65</v>
      </c>
      <c r="C335" s="138" t="s">
        <v>5</v>
      </c>
      <c r="D335" s="158" t="s">
        <v>232</v>
      </c>
      <c r="E335" s="158" t="s">
        <v>233</v>
      </c>
      <c r="F335" s="161">
        <v>30003866</v>
      </c>
      <c r="G335" s="215" t="s">
        <v>137</v>
      </c>
      <c r="H335" s="205">
        <v>13.225773956626654</v>
      </c>
      <c r="I335" s="70">
        <f t="shared" si="48"/>
        <v>1</v>
      </c>
      <c r="J335" s="70">
        <f>ROUNDUP(H335/$K$1,0)*1.25</f>
        <v>6.25</v>
      </c>
      <c r="K335" s="140">
        <v>41729</v>
      </c>
      <c r="L335" s="141">
        <v>2342.52</v>
      </c>
      <c r="M335" s="142">
        <v>1</v>
      </c>
      <c r="N335" s="92">
        <f>(L335/M335)*0.8*12</f>
        <v>22488.192000000003</v>
      </c>
      <c r="O335" s="138" t="s">
        <v>234</v>
      </c>
      <c r="P335" s="138"/>
      <c r="Q335" s="212">
        <v>41734</v>
      </c>
      <c r="R335" s="207" t="s">
        <v>4</v>
      </c>
      <c r="S335" s="207">
        <v>106</v>
      </c>
      <c r="T335" s="207">
        <v>1</v>
      </c>
      <c r="U335" s="207">
        <v>10</v>
      </c>
      <c r="V335" s="79">
        <f t="shared" si="49"/>
        <v>1874.0160000000003</v>
      </c>
      <c r="W335" s="209">
        <f t="shared" si="43"/>
        <v>42021</v>
      </c>
      <c r="X335" s="133">
        <v>1</v>
      </c>
      <c r="Y335" s="210">
        <f t="shared" si="44"/>
        <v>42021</v>
      </c>
      <c r="Z335" s="100">
        <f t="shared" si="45"/>
        <v>42021</v>
      </c>
      <c r="AA335" s="82">
        <f t="shared" si="46"/>
        <v>42051</v>
      </c>
      <c r="AB335" s="101">
        <f t="shared" si="47"/>
        <v>2</v>
      </c>
      <c r="AC335" s="102">
        <f t="shared" si="50"/>
        <v>3748.0320000000006</v>
      </c>
      <c r="AD335" s="103">
        <v>0</v>
      </c>
      <c r="AE335" s="103">
        <v>0</v>
      </c>
      <c r="AF335" s="103">
        <v>0</v>
      </c>
      <c r="AG335" s="104">
        <v>0</v>
      </c>
      <c r="AH335" s="105">
        <f t="shared" si="51"/>
        <v>3748.0320000000006</v>
      </c>
    </row>
    <row r="336" spans="1:34" x14ac:dyDescent="0.15">
      <c r="A336" s="203" t="s">
        <v>64</v>
      </c>
      <c r="B336" s="207" t="s">
        <v>65</v>
      </c>
      <c r="C336" s="138" t="s">
        <v>5</v>
      </c>
      <c r="D336" s="158" t="s">
        <v>232</v>
      </c>
      <c r="E336" s="158" t="s">
        <v>235</v>
      </c>
      <c r="F336" s="161">
        <v>30003867</v>
      </c>
      <c r="G336" s="215" t="s">
        <v>137</v>
      </c>
      <c r="H336" s="205">
        <v>13.225282493978739</v>
      </c>
      <c r="I336" s="70">
        <f t="shared" si="48"/>
        <v>1</v>
      </c>
      <c r="J336" s="158"/>
      <c r="K336" s="140">
        <v>41729</v>
      </c>
      <c r="L336" s="141"/>
      <c r="M336" s="142"/>
      <c r="N336" s="141"/>
      <c r="O336" s="138" t="s">
        <v>234</v>
      </c>
      <c r="P336" s="138"/>
      <c r="Q336" s="212">
        <v>41735</v>
      </c>
      <c r="R336" s="207" t="s">
        <v>4</v>
      </c>
      <c r="S336" s="207">
        <v>106</v>
      </c>
      <c r="T336" s="207">
        <v>2</v>
      </c>
      <c r="U336" s="207">
        <v>10</v>
      </c>
      <c r="V336" s="79">
        <f t="shared" si="49"/>
        <v>0</v>
      </c>
      <c r="W336" s="209">
        <f t="shared" si="43"/>
        <v>42021</v>
      </c>
      <c r="X336" s="133">
        <f>X335</f>
        <v>1</v>
      </c>
      <c r="Y336" s="210">
        <f t="shared" si="44"/>
        <v>42021</v>
      </c>
      <c r="Z336" s="100">
        <f t="shared" si="45"/>
        <v>42021</v>
      </c>
      <c r="AA336" s="82">
        <f t="shared" si="46"/>
        <v>42051</v>
      </c>
      <c r="AB336" s="101">
        <f t="shared" si="47"/>
        <v>2</v>
      </c>
      <c r="AC336" s="102">
        <f t="shared" si="50"/>
        <v>0</v>
      </c>
      <c r="AD336" s="103">
        <v>0</v>
      </c>
      <c r="AE336" s="103">
        <v>0</v>
      </c>
      <c r="AF336" s="103">
        <v>0</v>
      </c>
      <c r="AG336" s="104">
        <v>0</v>
      </c>
      <c r="AH336" s="105">
        <f t="shared" si="51"/>
        <v>0</v>
      </c>
    </row>
    <row r="337" spans="1:34" x14ac:dyDescent="0.15">
      <c r="A337" s="203" t="s">
        <v>64</v>
      </c>
      <c r="B337" s="207" t="s">
        <v>65</v>
      </c>
      <c r="C337" s="138" t="s">
        <v>5</v>
      </c>
      <c r="D337" s="158" t="s">
        <v>232</v>
      </c>
      <c r="E337" s="158" t="s">
        <v>236</v>
      </c>
      <c r="F337" s="161">
        <v>30001777</v>
      </c>
      <c r="G337" s="215" t="s">
        <v>137</v>
      </c>
      <c r="H337" s="205">
        <v>13.231408894062042</v>
      </c>
      <c r="I337" s="70">
        <f t="shared" si="48"/>
        <v>1</v>
      </c>
      <c r="J337" s="70">
        <f>ROUNDUP(H337/$K$1,0)*1.25</f>
        <v>6.25</v>
      </c>
      <c r="K337" s="140">
        <v>41729</v>
      </c>
      <c r="L337" s="141">
        <v>2015.82</v>
      </c>
      <c r="M337" s="142">
        <v>1</v>
      </c>
      <c r="N337" s="92">
        <f>(L337/M337)*0.8*12</f>
        <v>19351.871999999999</v>
      </c>
      <c r="O337" s="138" t="s">
        <v>234</v>
      </c>
      <c r="P337" s="138"/>
      <c r="Q337" s="212">
        <v>41736</v>
      </c>
      <c r="R337" s="207" t="s">
        <v>4</v>
      </c>
      <c r="S337" s="207">
        <v>107</v>
      </c>
      <c r="T337" s="207">
        <v>1</v>
      </c>
      <c r="U337" s="207">
        <v>11</v>
      </c>
      <c r="V337" s="79">
        <f t="shared" si="49"/>
        <v>1612.6559999999999</v>
      </c>
      <c r="W337" s="209">
        <f t="shared" si="43"/>
        <v>42021</v>
      </c>
      <c r="X337" s="133">
        <v>1</v>
      </c>
      <c r="Y337" s="210">
        <f t="shared" si="44"/>
        <v>42021</v>
      </c>
      <c r="Z337" s="100">
        <f t="shared" si="45"/>
        <v>42021</v>
      </c>
      <c r="AA337" s="82">
        <f t="shared" si="46"/>
        <v>42051</v>
      </c>
      <c r="AB337" s="101">
        <f t="shared" si="47"/>
        <v>2</v>
      </c>
      <c r="AC337" s="102">
        <f t="shared" si="50"/>
        <v>3225.3119999999999</v>
      </c>
      <c r="AD337" s="103">
        <v>0</v>
      </c>
      <c r="AE337" s="103">
        <v>0</v>
      </c>
      <c r="AF337" s="103">
        <v>0</v>
      </c>
      <c r="AG337" s="104">
        <v>0</v>
      </c>
      <c r="AH337" s="105">
        <f t="shared" si="51"/>
        <v>3225.3119999999999</v>
      </c>
    </row>
    <row r="338" spans="1:34" x14ac:dyDescent="0.15">
      <c r="A338" s="203" t="s">
        <v>64</v>
      </c>
      <c r="B338" s="207" t="s">
        <v>65</v>
      </c>
      <c r="C338" s="138" t="s">
        <v>5</v>
      </c>
      <c r="D338" s="158" t="s">
        <v>232</v>
      </c>
      <c r="E338" s="158" t="s">
        <v>237</v>
      </c>
      <c r="F338" s="161">
        <v>1088268</v>
      </c>
      <c r="G338" s="215" t="s">
        <v>137</v>
      </c>
      <c r="H338" s="205">
        <v>13.229006007313728</v>
      </c>
      <c r="I338" s="70">
        <f t="shared" si="48"/>
        <v>1</v>
      </c>
      <c r="J338" s="158"/>
      <c r="K338" s="140">
        <v>41729</v>
      </c>
      <c r="L338" s="141"/>
      <c r="M338" s="142"/>
      <c r="N338" s="141"/>
      <c r="O338" s="138" t="s">
        <v>234</v>
      </c>
      <c r="P338" s="138"/>
      <c r="Q338" s="212">
        <v>41737</v>
      </c>
      <c r="R338" s="207" t="s">
        <v>4</v>
      </c>
      <c r="S338" s="207">
        <v>107</v>
      </c>
      <c r="T338" s="207">
        <v>2</v>
      </c>
      <c r="U338" s="207">
        <v>11</v>
      </c>
      <c r="V338" s="79">
        <f t="shared" si="49"/>
        <v>0</v>
      </c>
      <c r="W338" s="209">
        <f t="shared" si="43"/>
        <v>42021</v>
      </c>
      <c r="X338" s="133">
        <f>X337</f>
        <v>1</v>
      </c>
      <c r="Y338" s="210">
        <f t="shared" si="44"/>
        <v>42021</v>
      </c>
      <c r="Z338" s="100">
        <f t="shared" si="45"/>
        <v>42021</v>
      </c>
      <c r="AA338" s="82">
        <f t="shared" si="46"/>
        <v>42051</v>
      </c>
      <c r="AB338" s="101">
        <f t="shared" si="47"/>
        <v>2</v>
      </c>
      <c r="AC338" s="102">
        <f t="shared" si="50"/>
        <v>0</v>
      </c>
      <c r="AD338" s="103">
        <v>0</v>
      </c>
      <c r="AE338" s="103">
        <v>0</v>
      </c>
      <c r="AF338" s="103">
        <v>0</v>
      </c>
      <c r="AG338" s="104">
        <v>0</v>
      </c>
      <c r="AH338" s="105">
        <f t="shared" si="51"/>
        <v>0</v>
      </c>
    </row>
    <row r="339" spans="1:34" x14ac:dyDescent="0.15">
      <c r="A339" s="203" t="s">
        <v>64</v>
      </c>
      <c r="B339" s="207" t="s">
        <v>65</v>
      </c>
      <c r="C339" s="106" t="s">
        <v>5</v>
      </c>
      <c r="D339" s="106" t="s">
        <v>238</v>
      </c>
      <c r="E339" s="106" t="s">
        <v>265</v>
      </c>
      <c r="F339" s="114">
        <v>200000002975</v>
      </c>
      <c r="G339" s="175" t="s">
        <v>93</v>
      </c>
      <c r="H339" s="205">
        <v>25.542055014520884</v>
      </c>
      <c r="I339" s="70">
        <f t="shared" si="48"/>
        <v>2</v>
      </c>
      <c r="J339" s="70">
        <f>ROUNDUP(H339/$K$1,0)*1.25</f>
        <v>10</v>
      </c>
      <c r="K339" s="91">
        <v>42035</v>
      </c>
      <c r="L339" s="92">
        <v>13764.32</v>
      </c>
      <c r="M339" s="93">
        <v>1</v>
      </c>
      <c r="N339" s="92">
        <f>(L339/M339)*0.8*12</f>
        <v>132137.47200000001</v>
      </c>
      <c r="O339" s="106" t="s">
        <v>240</v>
      </c>
      <c r="P339" s="106"/>
      <c r="Q339" s="213">
        <v>42825</v>
      </c>
      <c r="R339" s="207" t="s">
        <v>4</v>
      </c>
      <c r="S339" s="207">
        <v>108</v>
      </c>
      <c r="T339" s="207">
        <v>1</v>
      </c>
      <c r="U339" s="207">
        <v>1</v>
      </c>
      <c r="V339" s="79">
        <f t="shared" si="49"/>
        <v>11011.456</v>
      </c>
      <c r="W339" s="209">
        <f t="shared" si="43"/>
        <v>42021</v>
      </c>
      <c r="X339" s="133">
        <v>12</v>
      </c>
      <c r="Y339" s="210">
        <f t="shared" si="44"/>
        <v>42098</v>
      </c>
      <c r="Z339" s="100">
        <f t="shared" si="45"/>
        <v>42105</v>
      </c>
      <c r="AA339" s="82">
        <f t="shared" si="46"/>
        <v>42135</v>
      </c>
      <c r="AB339" s="101">
        <f t="shared" si="47"/>
        <v>5</v>
      </c>
      <c r="AC339" s="102">
        <f t="shared" si="50"/>
        <v>55057.279999999999</v>
      </c>
      <c r="AD339" s="103">
        <v>0</v>
      </c>
      <c r="AE339" s="103">
        <v>0</v>
      </c>
      <c r="AF339" s="103">
        <v>0</v>
      </c>
      <c r="AG339" s="104">
        <v>0</v>
      </c>
      <c r="AH339" s="105">
        <f t="shared" si="51"/>
        <v>55057.279999999999</v>
      </c>
    </row>
    <row r="340" spans="1:34" x14ac:dyDescent="0.15">
      <c r="A340" s="203" t="s">
        <v>64</v>
      </c>
      <c r="B340" s="207" t="s">
        <v>65</v>
      </c>
      <c r="C340" s="106" t="s">
        <v>5</v>
      </c>
      <c r="D340" s="106" t="s">
        <v>238</v>
      </c>
      <c r="E340" s="106" t="s">
        <v>266</v>
      </c>
      <c r="F340" s="177">
        <v>200000002963</v>
      </c>
      <c r="G340" s="175" t="s">
        <v>93</v>
      </c>
      <c r="H340" s="205">
        <v>29.750473644584417</v>
      </c>
      <c r="I340" s="70">
        <f t="shared" si="48"/>
        <v>3</v>
      </c>
      <c r="J340" s="106"/>
      <c r="K340" s="91">
        <v>42035</v>
      </c>
      <c r="L340" s="92"/>
      <c r="M340" s="93"/>
      <c r="N340" s="92"/>
      <c r="O340" s="106" t="s">
        <v>240</v>
      </c>
      <c r="P340" s="106"/>
      <c r="Q340" s="213">
        <v>42825</v>
      </c>
      <c r="R340" s="207" t="s">
        <v>4</v>
      </c>
      <c r="S340" s="207">
        <v>108</v>
      </c>
      <c r="T340" s="207">
        <v>2</v>
      </c>
      <c r="U340" s="207">
        <v>1</v>
      </c>
      <c r="V340" s="79">
        <f t="shared" si="49"/>
        <v>0</v>
      </c>
      <c r="W340" s="209">
        <f t="shared" si="43"/>
        <v>42021</v>
      </c>
      <c r="X340" s="133">
        <f>X339</f>
        <v>12</v>
      </c>
      <c r="Y340" s="210">
        <f t="shared" si="44"/>
        <v>42098</v>
      </c>
      <c r="Z340" s="100">
        <f t="shared" si="45"/>
        <v>42112</v>
      </c>
      <c r="AA340" s="82">
        <f t="shared" si="46"/>
        <v>42142</v>
      </c>
      <c r="AB340" s="101">
        <f t="shared" si="47"/>
        <v>5</v>
      </c>
      <c r="AC340" s="102">
        <f t="shared" si="50"/>
        <v>0</v>
      </c>
      <c r="AD340" s="103">
        <v>0</v>
      </c>
      <c r="AE340" s="103">
        <v>0</v>
      </c>
      <c r="AF340" s="103">
        <v>0</v>
      </c>
      <c r="AG340" s="104">
        <v>0</v>
      </c>
      <c r="AH340" s="105">
        <f t="shared" si="51"/>
        <v>0</v>
      </c>
    </row>
    <row r="341" spans="1:34" x14ac:dyDescent="0.15">
      <c r="A341" s="203" t="s">
        <v>64</v>
      </c>
      <c r="B341" s="207" t="s">
        <v>65</v>
      </c>
      <c r="C341" s="106" t="s">
        <v>5</v>
      </c>
      <c r="D341" s="106" t="s">
        <v>238</v>
      </c>
      <c r="E341" s="106" t="s">
        <v>267</v>
      </c>
      <c r="F341" s="114">
        <v>200000002913</v>
      </c>
      <c r="G341" s="175" t="s">
        <v>93</v>
      </c>
      <c r="H341" s="205">
        <v>24.984462942928076</v>
      </c>
      <c r="I341" s="70">
        <f t="shared" si="48"/>
        <v>2</v>
      </c>
      <c r="J341" s="70">
        <f>ROUNDUP(H341/$K$1,0)*1.25</f>
        <v>10</v>
      </c>
      <c r="K341" s="91">
        <v>42035</v>
      </c>
      <c r="L341" s="92">
        <v>13764.32</v>
      </c>
      <c r="M341" s="93">
        <v>1</v>
      </c>
      <c r="N341" s="92">
        <f>(L341/M341)*0.8*12</f>
        <v>132137.47200000001</v>
      </c>
      <c r="O341" s="106" t="s">
        <v>240</v>
      </c>
      <c r="P341" s="106"/>
      <c r="Q341" s="213">
        <v>42825</v>
      </c>
      <c r="R341" s="207" t="s">
        <v>4</v>
      </c>
      <c r="S341" s="207">
        <v>109</v>
      </c>
      <c r="T341" s="207">
        <v>1</v>
      </c>
      <c r="U341" s="207">
        <v>1</v>
      </c>
      <c r="V341" s="79">
        <f t="shared" si="49"/>
        <v>11011.456</v>
      </c>
      <c r="W341" s="209">
        <f t="shared" si="43"/>
        <v>42021</v>
      </c>
      <c r="X341" s="133">
        <v>12</v>
      </c>
      <c r="Y341" s="210">
        <f t="shared" si="44"/>
        <v>42098</v>
      </c>
      <c r="Z341" s="100">
        <f t="shared" si="45"/>
        <v>42105</v>
      </c>
      <c r="AA341" s="82">
        <f t="shared" si="46"/>
        <v>42135</v>
      </c>
      <c r="AB341" s="101">
        <f t="shared" si="47"/>
        <v>5</v>
      </c>
      <c r="AC341" s="102">
        <f t="shared" si="50"/>
        <v>55057.279999999999</v>
      </c>
      <c r="AD341" s="103">
        <v>0</v>
      </c>
      <c r="AE341" s="103">
        <v>0</v>
      </c>
      <c r="AF341" s="103">
        <v>0</v>
      </c>
      <c r="AG341" s="104">
        <v>0</v>
      </c>
      <c r="AH341" s="105">
        <f t="shared" si="51"/>
        <v>55057.279999999999</v>
      </c>
    </row>
    <row r="342" spans="1:34" x14ac:dyDescent="0.15">
      <c r="A342" s="203" t="s">
        <v>64</v>
      </c>
      <c r="B342" s="207" t="s">
        <v>65</v>
      </c>
      <c r="C342" s="106" t="s">
        <v>5</v>
      </c>
      <c r="D342" s="106" t="s">
        <v>238</v>
      </c>
      <c r="E342" s="106" t="s">
        <v>268</v>
      </c>
      <c r="F342" s="114">
        <v>200000001543</v>
      </c>
      <c r="G342" s="175" t="s">
        <v>93</v>
      </c>
      <c r="H342" s="205">
        <v>29.656431145966053</v>
      </c>
      <c r="I342" s="70">
        <f t="shared" si="48"/>
        <v>3</v>
      </c>
      <c r="J342" s="106"/>
      <c r="K342" s="91">
        <v>42035</v>
      </c>
      <c r="L342" s="92"/>
      <c r="M342" s="93"/>
      <c r="N342" s="92"/>
      <c r="O342" s="106" t="s">
        <v>240</v>
      </c>
      <c r="P342" s="106"/>
      <c r="Q342" s="213">
        <v>42825</v>
      </c>
      <c r="R342" s="207" t="s">
        <v>4</v>
      </c>
      <c r="S342" s="207">
        <v>109</v>
      </c>
      <c r="T342" s="207">
        <v>2</v>
      </c>
      <c r="U342" s="207">
        <v>1</v>
      </c>
      <c r="V342" s="79">
        <f t="shared" si="49"/>
        <v>0</v>
      </c>
      <c r="W342" s="209">
        <f t="shared" si="43"/>
        <v>42021</v>
      </c>
      <c r="X342" s="133">
        <f>X341</f>
        <v>12</v>
      </c>
      <c r="Y342" s="210">
        <f t="shared" si="44"/>
        <v>42098</v>
      </c>
      <c r="Z342" s="100">
        <f t="shared" si="45"/>
        <v>42112</v>
      </c>
      <c r="AA342" s="82">
        <f t="shared" si="46"/>
        <v>42142</v>
      </c>
      <c r="AB342" s="101">
        <f t="shared" si="47"/>
        <v>5</v>
      </c>
      <c r="AC342" s="102">
        <f t="shared" si="50"/>
        <v>0</v>
      </c>
      <c r="AD342" s="103">
        <v>0</v>
      </c>
      <c r="AE342" s="103">
        <v>0</v>
      </c>
      <c r="AF342" s="103">
        <v>0</v>
      </c>
      <c r="AG342" s="104">
        <v>0</v>
      </c>
      <c r="AH342" s="105">
        <f t="shared" si="51"/>
        <v>0</v>
      </c>
    </row>
    <row r="343" spans="1:34" x14ac:dyDescent="0.15">
      <c r="A343" s="203" t="s">
        <v>64</v>
      </c>
      <c r="B343" s="207" t="s">
        <v>65</v>
      </c>
      <c r="C343" s="106" t="s">
        <v>5</v>
      </c>
      <c r="D343" s="106" t="s">
        <v>238</v>
      </c>
      <c r="E343" s="106" t="s">
        <v>245</v>
      </c>
      <c r="F343" s="216">
        <v>200000069117</v>
      </c>
      <c r="G343" s="175" t="s">
        <v>93</v>
      </c>
      <c r="H343" s="205">
        <v>30.358790714293718</v>
      </c>
      <c r="I343" s="70">
        <f t="shared" si="48"/>
        <v>3</v>
      </c>
      <c r="J343" s="70">
        <f>ROUNDUP(H343/$K$1,0)*1.25</f>
        <v>12.5</v>
      </c>
      <c r="K343" s="91">
        <v>42004</v>
      </c>
      <c r="L343" s="92">
        <v>13764.32</v>
      </c>
      <c r="M343" s="93">
        <v>1</v>
      </c>
      <c r="N343" s="92">
        <f>(L343/M343)*0.8*12</f>
        <v>132137.47200000001</v>
      </c>
      <c r="O343" s="106" t="s">
        <v>240</v>
      </c>
      <c r="P343" s="106"/>
      <c r="Q343" s="213">
        <v>42825</v>
      </c>
      <c r="R343" s="207" t="s">
        <v>4</v>
      </c>
      <c r="S343" s="207">
        <v>110</v>
      </c>
      <c r="T343" s="207">
        <v>1</v>
      </c>
      <c r="U343" s="207">
        <v>1</v>
      </c>
      <c r="V343" s="79">
        <f t="shared" si="49"/>
        <v>11011.456</v>
      </c>
      <c r="W343" s="209">
        <f t="shared" si="43"/>
        <v>42021</v>
      </c>
      <c r="X343" s="133">
        <v>12</v>
      </c>
      <c r="Y343" s="210">
        <f t="shared" si="44"/>
        <v>42098</v>
      </c>
      <c r="Z343" s="100">
        <f t="shared" si="45"/>
        <v>42112</v>
      </c>
      <c r="AA343" s="82">
        <f t="shared" si="46"/>
        <v>42142</v>
      </c>
      <c r="AB343" s="101">
        <f t="shared" si="47"/>
        <v>5</v>
      </c>
      <c r="AC343" s="102">
        <f t="shared" si="50"/>
        <v>55057.279999999999</v>
      </c>
      <c r="AD343" s="103">
        <v>0</v>
      </c>
      <c r="AE343" s="103">
        <v>0</v>
      </c>
      <c r="AF343" s="103">
        <v>0</v>
      </c>
      <c r="AG343" s="104">
        <v>0</v>
      </c>
      <c r="AH343" s="105">
        <f t="shared" si="51"/>
        <v>55057.279999999999</v>
      </c>
    </row>
    <row r="344" spans="1:34" x14ac:dyDescent="0.15">
      <c r="A344" s="203" t="s">
        <v>64</v>
      </c>
      <c r="B344" s="207" t="s">
        <v>65</v>
      </c>
      <c r="C344" s="106" t="s">
        <v>5</v>
      </c>
      <c r="D344" s="106" t="s">
        <v>238</v>
      </c>
      <c r="E344" s="106" t="s">
        <v>246</v>
      </c>
      <c r="F344" s="114">
        <v>200000068993</v>
      </c>
      <c r="G344" s="175" t="s">
        <v>93</v>
      </c>
      <c r="H344" s="205">
        <v>30.318965423852205</v>
      </c>
      <c r="I344" s="70">
        <f t="shared" si="48"/>
        <v>3</v>
      </c>
      <c r="J344" s="106"/>
      <c r="K344" s="91">
        <v>42004</v>
      </c>
      <c r="L344" s="92"/>
      <c r="M344" s="93"/>
      <c r="N344" s="92"/>
      <c r="O344" s="106" t="s">
        <v>240</v>
      </c>
      <c r="P344" s="106"/>
      <c r="Q344" s="213">
        <v>42825</v>
      </c>
      <c r="R344" s="207" t="s">
        <v>4</v>
      </c>
      <c r="S344" s="207">
        <v>110</v>
      </c>
      <c r="T344" s="207">
        <v>2</v>
      </c>
      <c r="U344" s="207">
        <v>1</v>
      </c>
      <c r="V344" s="79">
        <f t="shared" si="49"/>
        <v>0</v>
      </c>
      <c r="W344" s="209">
        <f t="shared" si="43"/>
        <v>42021</v>
      </c>
      <c r="X344" s="133">
        <f>X343</f>
        <v>12</v>
      </c>
      <c r="Y344" s="210">
        <f t="shared" si="44"/>
        <v>42098</v>
      </c>
      <c r="Z344" s="100">
        <f t="shared" si="45"/>
        <v>42112</v>
      </c>
      <c r="AA344" s="82">
        <f t="shared" si="46"/>
        <v>42142</v>
      </c>
      <c r="AB344" s="101">
        <f t="shared" si="47"/>
        <v>5</v>
      </c>
      <c r="AC344" s="102">
        <f t="shared" si="50"/>
        <v>0</v>
      </c>
      <c r="AD344" s="103">
        <v>0</v>
      </c>
      <c r="AE344" s="103">
        <v>0</v>
      </c>
      <c r="AF344" s="103">
        <v>0</v>
      </c>
      <c r="AG344" s="104">
        <v>0</v>
      </c>
      <c r="AH344" s="105">
        <f t="shared" si="51"/>
        <v>0</v>
      </c>
    </row>
    <row r="345" spans="1:34" x14ac:dyDescent="0.15">
      <c r="A345" s="203" t="s">
        <v>64</v>
      </c>
      <c r="B345" s="207" t="s">
        <v>65</v>
      </c>
      <c r="C345" s="106" t="s">
        <v>5</v>
      </c>
      <c r="D345" s="106" t="s">
        <v>238</v>
      </c>
      <c r="E345" s="106" t="s">
        <v>247</v>
      </c>
      <c r="F345" s="114">
        <v>200000069105</v>
      </c>
      <c r="G345" s="175" t="s">
        <v>93</v>
      </c>
      <c r="H345" s="205">
        <v>30.013789039105177</v>
      </c>
      <c r="I345" s="70">
        <f t="shared" si="48"/>
        <v>3</v>
      </c>
      <c r="J345" s="70">
        <f>ROUNDUP(H345/$K$1,0)*1.25</f>
        <v>12.5</v>
      </c>
      <c r="K345" s="91">
        <v>42004</v>
      </c>
      <c r="L345" s="92">
        <v>13764.32</v>
      </c>
      <c r="M345" s="93">
        <v>1</v>
      </c>
      <c r="N345" s="92">
        <f>(L345/M345)*0.8*12</f>
        <v>132137.47200000001</v>
      </c>
      <c r="O345" s="106" t="s">
        <v>240</v>
      </c>
      <c r="P345" s="106"/>
      <c r="Q345" s="213">
        <v>42825</v>
      </c>
      <c r="R345" s="207" t="s">
        <v>4</v>
      </c>
      <c r="S345" s="207">
        <v>111</v>
      </c>
      <c r="T345" s="207">
        <v>1</v>
      </c>
      <c r="U345" s="207">
        <v>1</v>
      </c>
      <c r="V345" s="79">
        <f t="shared" si="49"/>
        <v>11011.456</v>
      </c>
      <c r="W345" s="209">
        <f t="shared" si="43"/>
        <v>42021</v>
      </c>
      <c r="X345" s="133">
        <v>12</v>
      </c>
      <c r="Y345" s="210">
        <f t="shared" si="44"/>
        <v>42098</v>
      </c>
      <c r="Z345" s="100">
        <f t="shared" si="45"/>
        <v>42112</v>
      </c>
      <c r="AA345" s="82">
        <f t="shared" si="46"/>
        <v>42142</v>
      </c>
      <c r="AB345" s="101">
        <f t="shared" si="47"/>
        <v>5</v>
      </c>
      <c r="AC345" s="102">
        <f t="shared" si="50"/>
        <v>55057.279999999999</v>
      </c>
      <c r="AD345" s="103">
        <v>0</v>
      </c>
      <c r="AE345" s="103">
        <v>0</v>
      </c>
      <c r="AF345" s="103">
        <v>0</v>
      </c>
      <c r="AG345" s="104">
        <v>0</v>
      </c>
      <c r="AH345" s="105">
        <f t="shared" si="51"/>
        <v>55057.279999999999</v>
      </c>
    </row>
    <row r="346" spans="1:34" x14ac:dyDescent="0.15">
      <c r="A346" s="203" t="s">
        <v>64</v>
      </c>
      <c r="B346" s="207" t="s">
        <v>65</v>
      </c>
      <c r="C346" s="106" t="s">
        <v>5</v>
      </c>
      <c r="D346" s="106" t="s">
        <v>238</v>
      </c>
      <c r="E346" s="106" t="s">
        <v>248</v>
      </c>
      <c r="F346" s="114">
        <v>200000062004</v>
      </c>
      <c r="G346" s="175" t="s">
        <v>93</v>
      </c>
      <c r="H346" s="205">
        <v>30.305324893444777</v>
      </c>
      <c r="I346" s="70">
        <f t="shared" si="48"/>
        <v>3</v>
      </c>
      <c r="J346" s="106"/>
      <c r="K346" s="91">
        <v>42004</v>
      </c>
      <c r="L346" s="92"/>
      <c r="M346" s="93"/>
      <c r="N346" s="92"/>
      <c r="O346" s="106" t="s">
        <v>240</v>
      </c>
      <c r="P346" s="106"/>
      <c r="Q346" s="213">
        <v>42825</v>
      </c>
      <c r="R346" s="207" t="s">
        <v>4</v>
      </c>
      <c r="S346" s="207">
        <v>111</v>
      </c>
      <c r="T346" s="207">
        <v>2</v>
      </c>
      <c r="U346" s="207">
        <v>1</v>
      </c>
      <c r="V346" s="79">
        <f t="shared" si="49"/>
        <v>0</v>
      </c>
      <c r="W346" s="209">
        <f t="shared" si="43"/>
        <v>42021</v>
      </c>
      <c r="X346" s="133">
        <f>X345</f>
        <v>12</v>
      </c>
      <c r="Y346" s="210">
        <f t="shared" si="44"/>
        <v>42098</v>
      </c>
      <c r="Z346" s="100">
        <f t="shared" si="45"/>
        <v>42112</v>
      </c>
      <c r="AA346" s="82">
        <f t="shared" si="46"/>
        <v>42142</v>
      </c>
      <c r="AB346" s="101">
        <f t="shared" si="47"/>
        <v>5</v>
      </c>
      <c r="AC346" s="102">
        <f t="shared" si="50"/>
        <v>0</v>
      </c>
      <c r="AD346" s="103">
        <v>0</v>
      </c>
      <c r="AE346" s="103">
        <v>0</v>
      </c>
      <c r="AF346" s="103">
        <v>0</v>
      </c>
      <c r="AG346" s="104">
        <v>0</v>
      </c>
      <c r="AH346" s="105">
        <f t="shared" si="51"/>
        <v>0</v>
      </c>
    </row>
    <row r="347" spans="1:34" x14ac:dyDescent="0.15">
      <c r="A347" s="203" t="s">
        <v>64</v>
      </c>
      <c r="B347" s="207" t="s">
        <v>65</v>
      </c>
      <c r="C347" s="106" t="s">
        <v>5</v>
      </c>
      <c r="D347" s="106" t="s">
        <v>238</v>
      </c>
      <c r="E347" s="106" t="s">
        <v>259</v>
      </c>
      <c r="F347" s="114">
        <v>200000005197</v>
      </c>
      <c r="G347" s="175" t="s">
        <v>69</v>
      </c>
      <c r="H347" s="205">
        <v>9.3799666166305542</v>
      </c>
      <c r="I347" s="70">
        <f t="shared" si="48"/>
        <v>1</v>
      </c>
      <c r="J347" s="70">
        <f>ROUNDUP(H347/$K$1,0)*1.25</f>
        <v>3.75</v>
      </c>
      <c r="K347" s="91">
        <v>42035</v>
      </c>
      <c r="L347" s="92">
        <v>5490.48</v>
      </c>
      <c r="M347" s="93">
        <v>1</v>
      </c>
      <c r="N347" s="92">
        <f>(L347/M347)*0.8*12</f>
        <v>52708.608</v>
      </c>
      <c r="O347" s="106" t="s">
        <v>240</v>
      </c>
      <c r="P347" s="106"/>
      <c r="Q347" s="206">
        <v>42825</v>
      </c>
      <c r="R347" s="207" t="s">
        <v>4</v>
      </c>
      <c r="S347" s="207">
        <v>112</v>
      </c>
      <c r="T347" s="207">
        <v>1</v>
      </c>
      <c r="U347" s="207">
        <v>6</v>
      </c>
      <c r="V347" s="79">
        <f t="shared" si="49"/>
        <v>4392.384</v>
      </c>
      <c r="W347" s="209">
        <f t="shared" si="43"/>
        <v>42021</v>
      </c>
      <c r="X347" s="133">
        <v>12</v>
      </c>
      <c r="Y347" s="210">
        <f t="shared" si="44"/>
        <v>42098</v>
      </c>
      <c r="Z347" s="100">
        <f t="shared" si="45"/>
        <v>42098</v>
      </c>
      <c r="AA347" s="82">
        <f t="shared" si="46"/>
        <v>42128</v>
      </c>
      <c r="AB347" s="101">
        <f t="shared" si="47"/>
        <v>5</v>
      </c>
      <c r="AC347" s="102">
        <f t="shared" si="50"/>
        <v>21961.919999999998</v>
      </c>
      <c r="AD347" s="103">
        <v>0</v>
      </c>
      <c r="AE347" s="103">
        <v>0</v>
      </c>
      <c r="AF347" s="103">
        <v>0</v>
      </c>
      <c r="AG347" s="104">
        <v>0</v>
      </c>
      <c r="AH347" s="105">
        <f t="shared" si="51"/>
        <v>21961.919999999998</v>
      </c>
    </row>
    <row r="348" spans="1:34" x14ac:dyDescent="0.15">
      <c r="A348" s="203" t="s">
        <v>64</v>
      </c>
      <c r="B348" s="207" t="s">
        <v>65</v>
      </c>
      <c r="C348" s="106" t="s">
        <v>5</v>
      </c>
      <c r="D348" s="106" t="s">
        <v>238</v>
      </c>
      <c r="E348" s="106" t="s">
        <v>260</v>
      </c>
      <c r="F348" s="114">
        <v>200000002638</v>
      </c>
      <c r="G348" s="175" t="s">
        <v>69</v>
      </c>
      <c r="H348" s="205">
        <v>4.8062494955956936</v>
      </c>
      <c r="I348" s="70">
        <f t="shared" si="48"/>
        <v>1</v>
      </c>
      <c r="J348" s="106"/>
      <c r="K348" s="91">
        <v>42035</v>
      </c>
      <c r="L348" s="92"/>
      <c r="M348" s="93"/>
      <c r="N348" s="92"/>
      <c r="O348" s="106" t="s">
        <v>240</v>
      </c>
      <c r="P348" s="106"/>
      <c r="Q348" s="206">
        <v>42825</v>
      </c>
      <c r="R348" s="207" t="s">
        <v>4</v>
      </c>
      <c r="S348" s="207">
        <v>112</v>
      </c>
      <c r="T348" s="207">
        <v>2</v>
      </c>
      <c r="U348" s="207">
        <v>6</v>
      </c>
      <c r="V348" s="79">
        <f t="shared" si="49"/>
        <v>0</v>
      </c>
      <c r="W348" s="209">
        <f t="shared" si="43"/>
        <v>42021</v>
      </c>
      <c r="X348" s="133">
        <f>X347</f>
        <v>12</v>
      </c>
      <c r="Y348" s="210">
        <f t="shared" si="44"/>
        <v>42098</v>
      </c>
      <c r="Z348" s="100">
        <f t="shared" si="45"/>
        <v>42098</v>
      </c>
      <c r="AA348" s="82">
        <f t="shared" si="46"/>
        <v>42128</v>
      </c>
      <c r="AB348" s="101">
        <f t="shared" si="47"/>
        <v>5</v>
      </c>
      <c r="AC348" s="102">
        <f t="shared" si="50"/>
        <v>0</v>
      </c>
      <c r="AD348" s="103">
        <v>0</v>
      </c>
      <c r="AE348" s="103">
        <v>0</v>
      </c>
      <c r="AF348" s="103">
        <v>0</v>
      </c>
      <c r="AG348" s="104">
        <v>0</v>
      </c>
      <c r="AH348" s="105">
        <f t="shared" si="51"/>
        <v>0</v>
      </c>
    </row>
    <row r="349" spans="1:34" x14ac:dyDescent="0.15">
      <c r="A349" s="203" t="s">
        <v>64</v>
      </c>
      <c r="B349" s="207" t="s">
        <v>65</v>
      </c>
      <c r="C349" s="106" t="s">
        <v>5</v>
      </c>
      <c r="D349" s="106" t="s">
        <v>238</v>
      </c>
      <c r="E349" s="106" t="s">
        <v>257</v>
      </c>
      <c r="F349" s="114">
        <v>200000007420</v>
      </c>
      <c r="G349" s="175" t="s">
        <v>69</v>
      </c>
      <c r="H349" s="205">
        <v>9.3823665678501129</v>
      </c>
      <c r="I349" s="70">
        <f t="shared" si="48"/>
        <v>1</v>
      </c>
      <c r="J349" s="70">
        <f>ROUNDUP(H349/$K$1,0)*1.25</f>
        <v>3.75</v>
      </c>
      <c r="K349" s="91">
        <v>42035</v>
      </c>
      <c r="L349" s="92">
        <v>5490.48</v>
      </c>
      <c r="M349" s="93">
        <v>1</v>
      </c>
      <c r="N349" s="92">
        <f>(L349/M349)*0.8*12</f>
        <v>52708.608</v>
      </c>
      <c r="O349" s="106" t="s">
        <v>240</v>
      </c>
      <c r="P349" s="106"/>
      <c r="Q349" s="206">
        <v>42825</v>
      </c>
      <c r="R349" s="207" t="s">
        <v>4</v>
      </c>
      <c r="S349" s="207">
        <v>113</v>
      </c>
      <c r="T349" s="207">
        <v>1</v>
      </c>
      <c r="U349" s="207">
        <v>6</v>
      </c>
      <c r="V349" s="79">
        <f t="shared" si="49"/>
        <v>4392.384</v>
      </c>
      <c r="W349" s="209">
        <f t="shared" si="43"/>
        <v>42021</v>
      </c>
      <c r="X349" s="133">
        <v>12</v>
      </c>
      <c r="Y349" s="210">
        <f t="shared" si="44"/>
        <v>42098</v>
      </c>
      <c r="Z349" s="100">
        <f t="shared" si="45"/>
        <v>42098</v>
      </c>
      <c r="AA349" s="82">
        <f t="shared" si="46"/>
        <v>42128</v>
      </c>
      <c r="AB349" s="101">
        <f t="shared" si="47"/>
        <v>5</v>
      </c>
      <c r="AC349" s="102">
        <f t="shared" si="50"/>
        <v>21961.919999999998</v>
      </c>
      <c r="AD349" s="103">
        <v>0</v>
      </c>
      <c r="AE349" s="103">
        <v>0</v>
      </c>
      <c r="AF349" s="103">
        <v>0</v>
      </c>
      <c r="AG349" s="104">
        <v>0</v>
      </c>
      <c r="AH349" s="105">
        <f t="shared" si="51"/>
        <v>21961.919999999998</v>
      </c>
    </row>
    <row r="350" spans="1:34" x14ac:dyDescent="0.15">
      <c r="A350" s="203" t="s">
        <v>64</v>
      </c>
      <c r="B350" s="207" t="s">
        <v>65</v>
      </c>
      <c r="C350" s="106" t="s">
        <v>5</v>
      </c>
      <c r="D350" s="106" t="s">
        <v>238</v>
      </c>
      <c r="E350" s="106" t="s">
        <v>258</v>
      </c>
      <c r="F350" s="114">
        <v>200000007547</v>
      </c>
      <c r="G350" s="175" t="s">
        <v>69</v>
      </c>
      <c r="H350" s="205">
        <v>4.8131968565285206</v>
      </c>
      <c r="I350" s="70">
        <f t="shared" si="48"/>
        <v>1</v>
      </c>
      <c r="J350" s="106"/>
      <c r="K350" s="91">
        <v>42035</v>
      </c>
      <c r="L350" s="92"/>
      <c r="M350" s="93"/>
      <c r="N350" s="92"/>
      <c r="O350" s="106" t="s">
        <v>240</v>
      </c>
      <c r="P350" s="106"/>
      <c r="Q350" s="206">
        <v>42825</v>
      </c>
      <c r="R350" s="207" t="s">
        <v>4</v>
      </c>
      <c r="S350" s="207">
        <v>113</v>
      </c>
      <c r="T350" s="207">
        <v>2</v>
      </c>
      <c r="U350" s="207">
        <v>6</v>
      </c>
      <c r="V350" s="79">
        <f t="shared" si="49"/>
        <v>0</v>
      </c>
      <c r="W350" s="209">
        <f t="shared" si="43"/>
        <v>42021</v>
      </c>
      <c r="X350" s="133">
        <f>X349</f>
        <v>12</v>
      </c>
      <c r="Y350" s="210">
        <f t="shared" si="44"/>
        <v>42098</v>
      </c>
      <c r="Z350" s="100">
        <f t="shared" si="45"/>
        <v>42098</v>
      </c>
      <c r="AA350" s="82">
        <f t="shared" si="46"/>
        <v>42128</v>
      </c>
      <c r="AB350" s="101">
        <f t="shared" si="47"/>
        <v>5</v>
      </c>
      <c r="AC350" s="102">
        <f t="shared" si="50"/>
        <v>0</v>
      </c>
      <c r="AD350" s="103">
        <v>0</v>
      </c>
      <c r="AE350" s="103">
        <v>0</v>
      </c>
      <c r="AF350" s="103">
        <v>0</v>
      </c>
      <c r="AG350" s="104">
        <v>0</v>
      </c>
      <c r="AH350" s="105">
        <f t="shared" si="51"/>
        <v>0</v>
      </c>
    </row>
    <row r="351" spans="1:34" x14ac:dyDescent="0.15">
      <c r="A351" s="203" t="s">
        <v>64</v>
      </c>
      <c r="B351" s="207" t="s">
        <v>65</v>
      </c>
      <c r="C351" s="106" t="s">
        <v>5</v>
      </c>
      <c r="D351" s="106" t="s">
        <v>238</v>
      </c>
      <c r="E351" s="106" t="s">
        <v>263</v>
      </c>
      <c r="F351" s="114">
        <v>200000005020</v>
      </c>
      <c r="G351" s="175" t="s">
        <v>69</v>
      </c>
      <c r="H351" s="205">
        <v>8.8364240527153015</v>
      </c>
      <c r="I351" s="70">
        <f t="shared" si="48"/>
        <v>1</v>
      </c>
      <c r="J351" s="70">
        <f>ROUNDUP(H351/$K$1,0)*1.25</f>
        <v>3.75</v>
      </c>
      <c r="K351" s="91">
        <v>42035</v>
      </c>
      <c r="L351" s="92">
        <v>5490.48</v>
      </c>
      <c r="M351" s="93">
        <v>1</v>
      </c>
      <c r="N351" s="92">
        <f>(L351/M351)*0.8*12</f>
        <v>52708.608</v>
      </c>
      <c r="O351" s="106" t="s">
        <v>240</v>
      </c>
      <c r="P351" s="106"/>
      <c r="Q351" s="206">
        <v>42825</v>
      </c>
      <c r="R351" s="207" t="s">
        <v>4</v>
      </c>
      <c r="S351" s="207">
        <v>114</v>
      </c>
      <c r="T351" s="207">
        <v>1</v>
      </c>
      <c r="U351" s="207">
        <v>6</v>
      </c>
      <c r="V351" s="79">
        <f t="shared" si="49"/>
        <v>4392.384</v>
      </c>
      <c r="W351" s="209">
        <f t="shared" si="43"/>
        <v>42021</v>
      </c>
      <c r="X351" s="133">
        <v>12</v>
      </c>
      <c r="Y351" s="210">
        <f t="shared" si="44"/>
        <v>42098</v>
      </c>
      <c r="Z351" s="100">
        <f t="shared" si="45"/>
        <v>42098</v>
      </c>
      <c r="AA351" s="82">
        <f t="shared" si="46"/>
        <v>42128</v>
      </c>
      <c r="AB351" s="101">
        <f t="shared" si="47"/>
        <v>5</v>
      </c>
      <c r="AC351" s="102">
        <f t="shared" si="50"/>
        <v>21961.919999999998</v>
      </c>
      <c r="AD351" s="103">
        <v>0</v>
      </c>
      <c r="AE351" s="103">
        <v>0</v>
      </c>
      <c r="AF351" s="103">
        <v>0</v>
      </c>
      <c r="AG351" s="104">
        <v>0</v>
      </c>
      <c r="AH351" s="105">
        <f t="shared" si="51"/>
        <v>21961.919999999998</v>
      </c>
    </row>
    <row r="352" spans="1:34" x14ac:dyDescent="0.15">
      <c r="A352" s="203" t="s">
        <v>64</v>
      </c>
      <c r="B352" s="207" t="s">
        <v>65</v>
      </c>
      <c r="C352" s="106" t="s">
        <v>5</v>
      </c>
      <c r="D352" s="106" t="s">
        <v>238</v>
      </c>
      <c r="E352" s="106" t="s">
        <v>264</v>
      </c>
      <c r="F352" s="114">
        <v>200000004997</v>
      </c>
      <c r="G352" s="175" t="s">
        <v>69</v>
      </c>
      <c r="H352" s="205">
        <v>10.254142545163631</v>
      </c>
      <c r="I352" s="70">
        <f t="shared" si="48"/>
        <v>1</v>
      </c>
      <c r="J352" s="106"/>
      <c r="K352" s="91">
        <v>42035</v>
      </c>
      <c r="L352" s="92"/>
      <c r="M352" s="93"/>
      <c r="N352" s="92"/>
      <c r="O352" s="106" t="s">
        <v>240</v>
      </c>
      <c r="P352" s="106"/>
      <c r="Q352" s="206">
        <v>42825</v>
      </c>
      <c r="R352" s="207" t="s">
        <v>4</v>
      </c>
      <c r="S352" s="207">
        <v>114</v>
      </c>
      <c r="T352" s="207">
        <v>2</v>
      </c>
      <c r="U352" s="207">
        <v>6</v>
      </c>
      <c r="V352" s="79">
        <f t="shared" si="49"/>
        <v>0</v>
      </c>
      <c r="W352" s="209">
        <f t="shared" si="43"/>
        <v>42021</v>
      </c>
      <c r="X352" s="133">
        <f>X351</f>
        <v>12</v>
      </c>
      <c r="Y352" s="210">
        <f t="shared" si="44"/>
        <v>42098</v>
      </c>
      <c r="Z352" s="100">
        <f t="shared" si="45"/>
        <v>42098</v>
      </c>
      <c r="AA352" s="82">
        <f t="shared" si="46"/>
        <v>42128</v>
      </c>
      <c r="AB352" s="101">
        <f t="shared" si="47"/>
        <v>5</v>
      </c>
      <c r="AC352" s="102">
        <f t="shared" si="50"/>
        <v>0</v>
      </c>
      <c r="AD352" s="103">
        <v>0</v>
      </c>
      <c r="AE352" s="103">
        <v>0</v>
      </c>
      <c r="AF352" s="103">
        <v>0</v>
      </c>
      <c r="AG352" s="104">
        <v>0</v>
      </c>
      <c r="AH352" s="105">
        <f t="shared" si="51"/>
        <v>0</v>
      </c>
    </row>
    <row r="353" spans="1:34" x14ac:dyDescent="0.15">
      <c r="A353" s="203" t="s">
        <v>64</v>
      </c>
      <c r="B353" s="207" t="s">
        <v>65</v>
      </c>
      <c r="C353" s="106" t="s">
        <v>5</v>
      </c>
      <c r="D353" s="106" t="s">
        <v>238</v>
      </c>
      <c r="E353" s="106" t="s">
        <v>261</v>
      </c>
      <c r="F353" s="114">
        <v>200000005056</v>
      </c>
      <c r="G353" s="175" t="s">
        <v>69</v>
      </c>
      <c r="H353" s="205">
        <v>8.8521307520568371</v>
      </c>
      <c r="I353" s="70">
        <f t="shared" si="48"/>
        <v>1</v>
      </c>
      <c r="J353" s="70">
        <f>ROUNDUP(H353/$K$1,0)*1.25</f>
        <v>3.75</v>
      </c>
      <c r="K353" s="91">
        <v>42035</v>
      </c>
      <c r="L353" s="92">
        <v>5490.48</v>
      </c>
      <c r="M353" s="93">
        <v>1</v>
      </c>
      <c r="N353" s="92">
        <f>(L353/M353)*0.8*12</f>
        <v>52708.608</v>
      </c>
      <c r="O353" s="106" t="s">
        <v>240</v>
      </c>
      <c r="P353" s="106"/>
      <c r="Q353" s="206">
        <v>42825</v>
      </c>
      <c r="R353" s="207" t="s">
        <v>4</v>
      </c>
      <c r="S353" s="207">
        <v>115</v>
      </c>
      <c r="T353" s="207">
        <v>1</v>
      </c>
      <c r="U353" s="207">
        <v>6</v>
      </c>
      <c r="V353" s="79">
        <f t="shared" si="49"/>
        <v>4392.384</v>
      </c>
      <c r="W353" s="209">
        <f t="shared" si="43"/>
        <v>42021</v>
      </c>
      <c r="X353" s="133">
        <v>12</v>
      </c>
      <c r="Y353" s="210">
        <f t="shared" si="44"/>
        <v>42098</v>
      </c>
      <c r="Z353" s="100">
        <f t="shared" si="45"/>
        <v>42098</v>
      </c>
      <c r="AA353" s="82">
        <f t="shared" si="46"/>
        <v>42128</v>
      </c>
      <c r="AB353" s="101">
        <f t="shared" si="47"/>
        <v>5</v>
      </c>
      <c r="AC353" s="102">
        <f t="shared" si="50"/>
        <v>21961.919999999998</v>
      </c>
      <c r="AD353" s="103">
        <v>0</v>
      </c>
      <c r="AE353" s="103">
        <v>0</v>
      </c>
      <c r="AF353" s="103">
        <v>0</v>
      </c>
      <c r="AG353" s="104">
        <v>0</v>
      </c>
      <c r="AH353" s="105">
        <f t="shared" si="51"/>
        <v>21961.919999999998</v>
      </c>
    </row>
    <row r="354" spans="1:34" x14ac:dyDescent="0.15">
      <c r="A354" s="203" t="s">
        <v>64</v>
      </c>
      <c r="B354" s="207" t="s">
        <v>65</v>
      </c>
      <c r="C354" s="106" t="s">
        <v>5</v>
      </c>
      <c r="D354" s="106" t="s">
        <v>238</v>
      </c>
      <c r="E354" s="106" t="s">
        <v>262</v>
      </c>
      <c r="F354" s="114">
        <v>200000005185</v>
      </c>
      <c r="G354" s="175" t="s">
        <v>69</v>
      </c>
      <c r="H354" s="205">
        <v>10.261000607162714</v>
      </c>
      <c r="I354" s="70">
        <f t="shared" si="48"/>
        <v>1</v>
      </c>
      <c r="J354" s="106"/>
      <c r="K354" s="91">
        <v>42035</v>
      </c>
      <c r="L354" s="92"/>
      <c r="M354" s="93"/>
      <c r="N354" s="92"/>
      <c r="O354" s="106" t="s">
        <v>240</v>
      </c>
      <c r="P354" s="106"/>
      <c r="Q354" s="206">
        <v>42825</v>
      </c>
      <c r="R354" s="207" t="s">
        <v>4</v>
      </c>
      <c r="S354" s="207">
        <v>115</v>
      </c>
      <c r="T354" s="207">
        <v>2</v>
      </c>
      <c r="U354" s="207">
        <v>6</v>
      </c>
      <c r="V354" s="79">
        <f t="shared" si="49"/>
        <v>0</v>
      </c>
      <c r="W354" s="209">
        <f t="shared" si="43"/>
        <v>42021</v>
      </c>
      <c r="X354" s="133">
        <f>X353</f>
        <v>12</v>
      </c>
      <c r="Y354" s="210">
        <f t="shared" si="44"/>
        <v>42098</v>
      </c>
      <c r="Z354" s="100">
        <f t="shared" si="45"/>
        <v>42098</v>
      </c>
      <c r="AA354" s="82">
        <f t="shared" si="46"/>
        <v>42128</v>
      </c>
      <c r="AB354" s="101">
        <f t="shared" si="47"/>
        <v>5</v>
      </c>
      <c r="AC354" s="102">
        <f t="shared" si="50"/>
        <v>0</v>
      </c>
      <c r="AD354" s="103">
        <v>0</v>
      </c>
      <c r="AE354" s="103">
        <v>0</v>
      </c>
      <c r="AF354" s="103">
        <v>0</v>
      </c>
      <c r="AG354" s="104">
        <v>0</v>
      </c>
      <c r="AH354" s="105">
        <f t="shared" si="51"/>
        <v>0</v>
      </c>
    </row>
    <row r="355" spans="1:34" x14ac:dyDescent="0.15">
      <c r="A355" s="203" t="s">
        <v>64</v>
      </c>
      <c r="B355" s="207" t="s">
        <v>65</v>
      </c>
      <c r="C355" s="138" t="s">
        <v>5</v>
      </c>
      <c r="D355" s="138" t="s">
        <v>238</v>
      </c>
      <c r="E355" s="217" t="s">
        <v>239</v>
      </c>
      <c r="F355" s="161">
        <v>20016347</v>
      </c>
      <c r="G355" s="211" t="s">
        <v>198</v>
      </c>
      <c r="H355" s="205">
        <v>24.551354870200157</v>
      </c>
      <c r="I355" s="70">
        <f t="shared" si="48"/>
        <v>2</v>
      </c>
      <c r="J355" s="70">
        <f>ROUNDUP(H355/$K$1,0)*1.25</f>
        <v>10</v>
      </c>
      <c r="K355" s="218">
        <v>41759</v>
      </c>
      <c r="L355" s="219">
        <v>10846.61</v>
      </c>
      <c r="M355" s="220">
        <v>1</v>
      </c>
      <c r="N355" s="92">
        <f>(L355/M355)*0.8*12</f>
        <v>104127.45600000001</v>
      </c>
      <c r="O355" s="138" t="s">
        <v>449</v>
      </c>
      <c r="P355" s="138"/>
      <c r="Q355" s="212">
        <v>41738</v>
      </c>
      <c r="R355" s="207" t="s">
        <v>4</v>
      </c>
      <c r="S355" s="207">
        <v>116</v>
      </c>
      <c r="T355" s="207">
        <v>1</v>
      </c>
      <c r="U355" s="207">
        <v>5</v>
      </c>
      <c r="V355" s="79">
        <f t="shared" si="49"/>
        <v>8677.2880000000005</v>
      </c>
      <c r="W355" s="209">
        <f t="shared" ref="W355:W376" si="52">$E$1</f>
        <v>42021</v>
      </c>
      <c r="X355" s="133">
        <v>12</v>
      </c>
      <c r="Y355" s="210">
        <f t="shared" ref="Y355:Y376" si="53">((X355*7)-7)+W355</f>
        <v>42098</v>
      </c>
      <c r="Z355" s="100">
        <f t="shared" ref="Z355:Z376" si="54">(((I355*7))-7)+Y355</f>
        <v>42105</v>
      </c>
      <c r="AA355" s="82">
        <f t="shared" ref="AA355:AA376" si="55">Z355+30</f>
        <v>42135</v>
      </c>
      <c r="AB355" s="101">
        <f t="shared" ref="AB355:AB376" si="56">ROUNDUP((AA355-$C$1)/30,0)</f>
        <v>5</v>
      </c>
      <c r="AC355" s="102">
        <f t="shared" si="50"/>
        <v>43386.44</v>
      </c>
      <c r="AD355" s="103">
        <v>0</v>
      </c>
      <c r="AE355" s="103">
        <v>0</v>
      </c>
      <c r="AF355" s="103">
        <v>0</v>
      </c>
      <c r="AG355" s="104">
        <v>0</v>
      </c>
      <c r="AH355" s="105">
        <f t="shared" si="51"/>
        <v>43386.44</v>
      </c>
    </row>
    <row r="356" spans="1:34" x14ac:dyDescent="0.15">
      <c r="A356" s="203" t="s">
        <v>64</v>
      </c>
      <c r="B356" s="207" t="s">
        <v>65</v>
      </c>
      <c r="C356" s="138" t="s">
        <v>5</v>
      </c>
      <c r="D356" s="138" t="s">
        <v>238</v>
      </c>
      <c r="E356" s="217" t="s">
        <v>241</v>
      </c>
      <c r="F356" s="161">
        <v>20016346</v>
      </c>
      <c r="G356" s="211" t="s">
        <v>198</v>
      </c>
      <c r="H356" s="205">
        <v>15.594529338181019</v>
      </c>
      <c r="I356" s="70">
        <f t="shared" ref="I356:I376" si="57">ROUNDUP(H356/$U$1,0)</f>
        <v>2</v>
      </c>
      <c r="J356" s="138"/>
      <c r="K356" s="218">
        <v>41759</v>
      </c>
      <c r="L356" s="219"/>
      <c r="M356" s="220"/>
      <c r="N356" s="141"/>
      <c r="O356" s="138" t="s">
        <v>449</v>
      </c>
      <c r="P356" s="138"/>
      <c r="Q356" s="212">
        <v>41739</v>
      </c>
      <c r="R356" s="207" t="s">
        <v>4</v>
      </c>
      <c r="S356" s="207">
        <v>116</v>
      </c>
      <c r="T356" s="207">
        <v>2</v>
      </c>
      <c r="U356" s="207">
        <v>5</v>
      </c>
      <c r="V356" s="79">
        <f t="shared" si="49"/>
        <v>0</v>
      </c>
      <c r="W356" s="209">
        <f t="shared" si="52"/>
        <v>42021</v>
      </c>
      <c r="X356" s="133">
        <f>X355</f>
        <v>12</v>
      </c>
      <c r="Y356" s="210">
        <f t="shared" si="53"/>
        <v>42098</v>
      </c>
      <c r="Z356" s="100">
        <f t="shared" si="54"/>
        <v>42105</v>
      </c>
      <c r="AA356" s="82">
        <f t="shared" si="55"/>
        <v>42135</v>
      </c>
      <c r="AB356" s="101">
        <f t="shared" si="56"/>
        <v>5</v>
      </c>
      <c r="AC356" s="102">
        <f t="shared" si="50"/>
        <v>0</v>
      </c>
      <c r="AD356" s="103">
        <v>0</v>
      </c>
      <c r="AE356" s="103">
        <v>0</v>
      </c>
      <c r="AF356" s="103">
        <v>0</v>
      </c>
      <c r="AG356" s="104">
        <v>0</v>
      </c>
      <c r="AH356" s="105">
        <f t="shared" ref="AH356:AH376" si="58">SUM(AC356:AG356)</f>
        <v>0</v>
      </c>
    </row>
    <row r="357" spans="1:34" x14ac:dyDescent="0.15">
      <c r="A357" s="203" t="s">
        <v>64</v>
      </c>
      <c r="B357" s="207" t="s">
        <v>65</v>
      </c>
      <c r="C357" s="106" t="s">
        <v>5</v>
      </c>
      <c r="D357" s="106" t="s">
        <v>238</v>
      </c>
      <c r="E357" s="106" t="s">
        <v>251</v>
      </c>
      <c r="F357" s="114">
        <v>200000043917</v>
      </c>
      <c r="G357" s="175" t="s">
        <v>93</v>
      </c>
      <c r="H357" s="205">
        <v>29.900200095027685</v>
      </c>
      <c r="I357" s="70">
        <f t="shared" si="57"/>
        <v>3</v>
      </c>
      <c r="J357" s="70">
        <f>ROUNDUP(H357/$K$1,0)*1.25</f>
        <v>12.5</v>
      </c>
      <c r="K357" s="164">
        <v>42004</v>
      </c>
      <c r="L357" s="165">
        <v>13764.32</v>
      </c>
      <c r="M357" s="166">
        <v>1</v>
      </c>
      <c r="N357" s="92">
        <f>(L357/M357)*0.8*12</f>
        <v>132137.47200000001</v>
      </c>
      <c r="O357" s="106" t="s">
        <v>240</v>
      </c>
      <c r="P357" s="106"/>
      <c r="Q357" s="213">
        <v>42825</v>
      </c>
      <c r="R357" s="207" t="s">
        <v>4</v>
      </c>
      <c r="S357" s="207">
        <v>117</v>
      </c>
      <c r="T357" s="207">
        <v>1</v>
      </c>
      <c r="U357" s="207">
        <v>1</v>
      </c>
      <c r="V357" s="79">
        <f t="shared" si="49"/>
        <v>11011.456</v>
      </c>
      <c r="W357" s="209">
        <f t="shared" si="52"/>
        <v>42021</v>
      </c>
      <c r="X357" s="133">
        <v>12</v>
      </c>
      <c r="Y357" s="210">
        <f t="shared" si="53"/>
        <v>42098</v>
      </c>
      <c r="Z357" s="100">
        <f t="shared" si="54"/>
        <v>42112</v>
      </c>
      <c r="AA357" s="82">
        <f t="shared" si="55"/>
        <v>42142</v>
      </c>
      <c r="AB357" s="101">
        <f t="shared" si="56"/>
        <v>5</v>
      </c>
      <c r="AC357" s="102">
        <f t="shared" si="50"/>
        <v>55057.279999999999</v>
      </c>
      <c r="AD357" s="103">
        <v>0</v>
      </c>
      <c r="AE357" s="103">
        <v>0</v>
      </c>
      <c r="AF357" s="103">
        <v>0</v>
      </c>
      <c r="AG357" s="104">
        <v>0</v>
      </c>
      <c r="AH357" s="105">
        <f t="shared" si="58"/>
        <v>55057.279999999999</v>
      </c>
    </row>
    <row r="358" spans="1:34" x14ac:dyDescent="0.15">
      <c r="A358" s="203" t="s">
        <v>64</v>
      </c>
      <c r="B358" s="207" t="s">
        <v>65</v>
      </c>
      <c r="C358" s="106" t="s">
        <v>5</v>
      </c>
      <c r="D358" s="106" t="s">
        <v>238</v>
      </c>
      <c r="E358" s="106" t="s">
        <v>252</v>
      </c>
      <c r="F358" s="114">
        <v>200000043905</v>
      </c>
      <c r="G358" s="175" t="s">
        <v>93</v>
      </c>
      <c r="H358" s="205">
        <v>29.754451561719179</v>
      </c>
      <c r="I358" s="70">
        <f t="shared" si="57"/>
        <v>3</v>
      </c>
      <c r="J358" s="106"/>
      <c r="K358" s="164">
        <v>42004</v>
      </c>
      <c r="L358" s="165"/>
      <c r="M358" s="166"/>
      <c r="N358" s="92"/>
      <c r="O358" s="106" t="s">
        <v>240</v>
      </c>
      <c r="P358" s="106"/>
      <c r="Q358" s="213">
        <v>42825</v>
      </c>
      <c r="R358" s="207" t="s">
        <v>4</v>
      </c>
      <c r="S358" s="207">
        <v>117</v>
      </c>
      <c r="T358" s="207">
        <v>2</v>
      </c>
      <c r="U358" s="207">
        <v>1</v>
      </c>
      <c r="V358" s="79">
        <f t="shared" si="49"/>
        <v>0</v>
      </c>
      <c r="W358" s="209">
        <f t="shared" si="52"/>
        <v>42021</v>
      </c>
      <c r="X358" s="133">
        <f>X357</f>
        <v>12</v>
      </c>
      <c r="Y358" s="210">
        <f t="shared" si="53"/>
        <v>42098</v>
      </c>
      <c r="Z358" s="100">
        <f t="shared" si="54"/>
        <v>42112</v>
      </c>
      <c r="AA358" s="82">
        <f t="shared" si="55"/>
        <v>42142</v>
      </c>
      <c r="AB358" s="101">
        <f t="shared" si="56"/>
        <v>5</v>
      </c>
      <c r="AC358" s="102">
        <f t="shared" si="50"/>
        <v>0</v>
      </c>
      <c r="AD358" s="103">
        <v>0</v>
      </c>
      <c r="AE358" s="103">
        <v>0</v>
      </c>
      <c r="AF358" s="103">
        <v>0</v>
      </c>
      <c r="AG358" s="104">
        <v>0</v>
      </c>
      <c r="AH358" s="105">
        <f t="shared" si="58"/>
        <v>0</v>
      </c>
    </row>
    <row r="359" spans="1:34" x14ac:dyDescent="0.15">
      <c r="A359" s="203" t="s">
        <v>64</v>
      </c>
      <c r="B359" s="207" t="s">
        <v>65</v>
      </c>
      <c r="C359" s="88" t="s">
        <v>5</v>
      </c>
      <c r="D359" s="106" t="s">
        <v>238</v>
      </c>
      <c r="E359" s="88" t="s">
        <v>249</v>
      </c>
      <c r="F359" s="221">
        <v>200000152031</v>
      </c>
      <c r="G359" s="175" t="s">
        <v>93</v>
      </c>
      <c r="H359" s="205">
        <v>30.05572110414505</v>
      </c>
      <c r="I359" s="70">
        <f t="shared" si="57"/>
        <v>3</v>
      </c>
      <c r="J359" s="70">
        <f>ROUNDUP(H359/$K$1,0)*1.25</f>
        <v>12.5</v>
      </c>
      <c r="K359" s="91">
        <v>42004</v>
      </c>
      <c r="L359" s="92">
        <v>11028.42</v>
      </c>
      <c r="M359" s="93">
        <v>1</v>
      </c>
      <c r="N359" s="92">
        <f>(L359/M359)*0.8*12</f>
        <v>105872.83200000001</v>
      </c>
      <c r="O359" s="106" t="s">
        <v>240</v>
      </c>
      <c r="P359" s="106"/>
      <c r="Q359" s="213">
        <v>42825</v>
      </c>
      <c r="R359" s="207" t="s">
        <v>4</v>
      </c>
      <c r="S359" s="207">
        <v>118</v>
      </c>
      <c r="T359" s="207">
        <v>1</v>
      </c>
      <c r="U359" s="207">
        <v>4</v>
      </c>
      <c r="V359" s="79">
        <f t="shared" si="49"/>
        <v>8822.7360000000008</v>
      </c>
      <c r="W359" s="209">
        <f t="shared" si="52"/>
        <v>42021</v>
      </c>
      <c r="X359" s="133">
        <v>12</v>
      </c>
      <c r="Y359" s="210">
        <f t="shared" si="53"/>
        <v>42098</v>
      </c>
      <c r="Z359" s="100">
        <f t="shared" si="54"/>
        <v>42112</v>
      </c>
      <c r="AA359" s="82">
        <f t="shared" si="55"/>
        <v>42142</v>
      </c>
      <c r="AB359" s="101">
        <f t="shared" si="56"/>
        <v>5</v>
      </c>
      <c r="AC359" s="102">
        <f t="shared" si="50"/>
        <v>44113.680000000008</v>
      </c>
      <c r="AD359" s="103">
        <v>0</v>
      </c>
      <c r="AE359" s="103">
        <v>0</v>
      </c>
      <c r="AF359" s="103">
        <v>0</v>
      </c>
      <c r="AG359" s="104">
        <v>0</v>
      </c>
      <c r="AH359" s="105">
        <f t="shared" si="58"/>
        <v>44113.680000000008</v>
      </c>
    </row>
    <row r="360" spans="1:34" x14ac:dyDescent="0.15">
      <c r="A360" s="203" t="s">
        <v>64</v>
      </c>
      <c r="B360" s="207" t="s">
        <v>65</v>
      </c>
      <c r="C360" s="88" t="s">
        <v>5</v>
      </c>
      <c r="D360" s="106" t="s">
        <v>238</v>
      </c>
      <c r="E360" s="88" t="s">
        <v>250</v>
      </c>
      <c r="F360" s="221">
        <v>200000151049</v>
      </c>
      <c r="G360" s="175" t="s">
        <v>93</v>
      </c>
      <c r="H360" s="205">
        <v>6.5870230011641979</v>
      </c>
      <c r="I360" s="70">
        <f t="shared" si="57"/>
        <v>1</v>
      </c>
      <c r="J360" s="106"/>
      <c r="K360" s="91">
        <v>42004</v>
      </c>
      <c r="L360" s="92"/>
      <c r="M360" s="93"/>
      <c r="N360" s="92"/>
      <c r="O360" s="106" t="s">
        <v>240</v>
      </c>
      <c r="P360" s="106"/>
      <c r="Q360" s="213">
        <v>42825</v>
      </c>
      <c r="R360" s="207" t="s">
        <v>4</v>
      </c>
      <c r="S360" s="207">
        <v>118</v>
      </c>
      <c r="T360" s="207">
        <v>2</v>
      </c>
      <c r="U360" s="207">
        <v>4</v>
      </c>
      <c r="V360" s="79">
        <f t="shared" si="49"/>
        <v>0</v>
      </c>
      <c r="W360" s="209">
        <f t="shared" si="52"/>
        <v>42021</v>
      </c>
      <c r="X360" s="133">
        <f>X359</f>
        <v>12</v>
      </c>
      <c r="Y360" s="210">
        <f t="shared" si="53"/>
        <v>42098</v>
      </c>
      <c r="Z360" s="100">
        <f t="shared" si="54"/>
        <v>42098</v>
      </c>
      <c r="AA360" s="82">
        <f t="shared" si="55"/>
        <v>42128</v>
      </c>
      <c r="AB360" s="101">
        <f t="shared" si="56"/>
        <v>5</v>
      </c>
      <c r="AC360" s="102">
        <f t="shared" si="50"/>
        <v>0</v>
      </c>
      <c r="AD360" s="103">
        <v>0</v>
      </c>
      <c r="AE360" s="103">
        <v>0</v>
      </c>
      <c r="AF360" s="103">
        <v>0</v>
      </c>
      <c r="AG360" s="104">
        <v>0</v>
      </c>
      <c r="AH360" s="105">
        <f t="shared" si="58"/>
        <v>0</v>
      </c>
    </row>
    <row r="361" spans="1:34" x14ac:dyDescent="0.15">
      <c r="A361" s="203" t="s">
        <v>64</v>
      </c>
      <c r="B361" s="207" t="s">
        <v>65</v>
      </c>
      <c r="C361" s="88" t="s">
        <v>5</v>
      </c>
      <c r="D361" s="106" t="s">
        <v>126</v>
      </c>
      <c r="E361" s="106" t="s">
        <v>127</v>
      </c>
      <c r="F361" s="222">
        <v>200000187294</v>
      </c>
      <c r="G361" s="176" t="s">
        <v>69</v>
      </c>
      <c r="H361" s="205">
        <v>9.9461529925465584</v>
      </c>
      <c r="I361" s="70">
        <f t="shared" si="57"/>
        <v>1</v>
      </c>
      <c r="J361" s="70">
        <f>ROUNDUP(H361/$K$1,0)*1.25</f>
        <v>5</v>
      </c>
      <c r="K361" s="91">
        <v>42004</v>
      </c>
      <c r="L361" s="92">
        <v>5490.48</v>
      </c>
      <c r="M361" s="93">
        <v>1</v>
      </c>
      <c r="N361" s="92">
        <f>(L361/M361)*0.8*12</f>
        <v>52708.608</v>
      </c>
      <c r="O361" s="106" t="s">
        <v>128</v>
      </c>
      <c r="P361" s="106"/>
      <c r="Q361" s="206">
        <v>42825</v>
      </c>
      <c r="R361" s="207" t="s">
        <v>4</v>
      </c>
      <c r="S361" s="207">
        <v>119</v>
      </c>
      <c r="T361" s="207">
        <v>1</v>
      </c>
      <c r="U361" s="207">
        <v>6</v>
      </c>
      <c r="V361" s="79">
        <f t="shared" si="49"/>
        <v>4392.384</v>
      </c>
      <c r="W361" s="209">
        <f t="shared" si="52"/>
        <v>42021</v>
      </c>
      <c r="X361" s="133">
        <v>3</v>
      </c>
      <c r="Y361" s="210">
        <f t="shared" si="53"/>
        <v>42035</v>
      </c>
      <c r="Z361" s="100">
        <f t="shared" si="54"/>
        <v>42035</v>
      </c>
      <c r="AA361" s="82">
        <f t="shared" si="55"/>
        <v>42065</v>
      </c>
      <c r="AB361" s="101">
        <f t="shared" si="56"/>
        <v>2</v>
      </c>
      <c r="AC361" s="102">
        <f t="shared" si="50"/>
        <v>8784.768</v>
      </c>
      <c r="AD361" s="103">
        <v>0</v>
      </c>
      <c r="AE361" s="103">
        <v>0</v>
      </c>
      <c r="AF361" s="103">
        <v>0</v>
      </c>
      <c r="AG361" s="104">
        <v>0</v>
      </c>
      <c r="AH361" s="105">
        <f t="shared" si="58"/>
        <v>8784.768</v>
      </c>
    </row>
    <row r="362" spans="1:34" x14ac:dyDescent="0.15">
      <c r="A362" s="203" t="s">
        <v>64</v>
      </c>
      <c r="B362" s="207" t="s">
        <v>65</v>
      </c>
      <c r="C362" s="88" t="s">
        <v>5</v>
      </c>
      <c r="D362" s="106" t="s">
        <v>126</v>
      </c>
      <c r="E362" s="106" t="s">
        <v>129</v>
      </c>
      <c r="F362" s="222">
        <v>200000187309</v>
      </c>
      <c r="G362" s="176" t="s">
        <v>69</v>
      </c>
      <c r="H362" s="205">
        <v>9.9873579703271389</v>
      </c>
      <c r="I362" s="70">
        <f t="shared" si="57"/>
        <v>1</v>
      </c>
      <c r="J362" s="88"/>
      <c r="K362" s="91">
        <v>42004</v>
      </c>
      <c r="L362" s="92"/>
      <c r="M362" s="93"/>
      <c r="N362" s="92"/>
      <c r="O362" s="106" t="s">
        <v>128</v>
      </c>
      <c r="P362" s="106"/>
      <c r="Q362" s="206">
        <v>42825</v>
      </c>
      <c r="R362" s="207" t="s">
        <v>4</v>
      </c>
      <c r="S362" s="207">
        <v>119</v>
      </c>
      <c r="T362" s="207">
        <v>2</v>
      </c>
      <c r="U362" s="207">
        <v>6</v>
      </c>
      <c r="V362" s="79">
        <f t="shared" si="49"/>
        <v>0</v>
      </c>
      <c r="W362" s="209">
        <f t="shared" si="52"/>
        <v>42021</v>
      </c>
      <c r="X362" s="133">
        <f>X361</f>
        <v>3</v>
      </c>
      <c r="Y362" s="210">
        <f t="shared" si="53"/>
        <v>42035</v>
      </c>
      <c r="Z362" s="100">
        <f t="shared" si="54"/>
        <v>42035</v>
      </c>
      <c r="AA362" s="82">
        <f t="shared" si="55"/>
        <v>42065</v>
      </c>
      <c r="AB362" s="101">
        <f t="shared" si="56"/>
        <v>2</v>
      </c>
      <c r="AC362" s="102">
        <f t="shared" si="50"/>
        <v>0</v>
      </c>
      <c r="AD362" s="103">
        <v>0</v>
      </c>
      <c r="AE362" s="103">
        <v>0</v>
      </c>
      <c r="AF362" s="103">
        <v>0</v>
      </c>
      <c r="AG362" s="104">
        <v>0</v>
      </c>
      <c r="AH362" s="105">
        <f t="shared" si="58"/>
        <v>0</v>
      </c>
    </row>
    <row r="363" spans="1:34" x14ac:dyDescent="0.15">
      <c r="A363" s="203" t="s">
        <v>64</v>
      </c>
      <c r="B363" s="207" t="s">
        <v>65</v>
      </c>
      <c r="C363" s="88" t="s">
        <v>5</v>
      </c>
      <c r="D363" s="106" t="s">
        <v>281</v>
      </c>
      <c r="E363" s="106" t="s">
        <v>282</v>
      </c>
      <c r="F363" s="222">
        <v>200000187323</v>
      </c>
      <c r="G363" s="176" t="s">
        <v>69</v>
      </c>
      <c r="H363" s="205">
        <v>9.8962752409279346</v>
      </c>
      <c r="I363" s="70">
        <f t="shared" si="57"/>
        <v>1</v>
      </c>
      <c r="J363" s="70">
        <f>ROUNDUP(H363/$K$1,0)*1.25</f>
        <v>5</v>
      </c>
      <c r="K363" s="91">
        <v>42004</v>
      </c>
      <c r="L363" s="92">
        <v>5490.48</v>
      </c>
      <c r="M363" s="93">
        <v>1</v>
      </c>
      <c r="N363" s="92">
        <f>(L363/M363)*0.8*12</f>
        <v>52708.608</v>
      </c>
      <c r="O363" s="106" t="s">
        <v>128</v>
      </c>
      <c r="P363" s="106"/>
      <c r="Q363" s="206">
        <v>42825</v>
      </c>
      <c r="R363" s="207" t="s">
        <v>4</v>
      </c>
      <c r="S363" s="207">
        <v>120</v>
      </c>
      <c r="T363" s="207">
        <v>1</v>
      </c>
      <c r="U363" s="207">
        <v>6</v>
      </c>
      <c r="V363" s="79">
        <f t="shared" si="49"/>
        <v>4392.384</v>
      </c>
      <c r="W363" s="209">
        <f t="shared" si="52"/>
        <v>42021</v>
      </c>
      <c r="X363" s="133">
        <v>4</v>
      </c>
      <c r="Y363" s="210">
        <f t="shared" si="53"/>
        <v>42042</v>
      </c>
      <c r="Z363" s="100">
        <f t="shared" si="54"/>
        <v>42042</v>
      </c>
      <c r="AA363" s="82">
        <f t="shared" si="55"/>
        <v>42072</v>
      </c>
      <c r="AB363" s="101">
        <f t="shared" si="56"/>
        <v>3</v>
      </c>
      <c r="AC363" s="102">
        <f t="shared" si="50"/>
        <v>13177.152</v>
      </c>
      <c r="AD363" s="103">
        <v>0</v>
      </c>
      <c r="AE363" s="103">
        <v>0</v>
      </c>
      <c r="AF363" s="103">
        <v>0</v>
      </c>
      <c r="AG363" s="104">
        <v>0</v>
      </c>
      <c r="AH363" s="105">
        <f t="shared" si="58"/>
        <v>13177.152</v>
      </c>
    </row>
    <row r="364" spans="1:34" x14ac:dyDescent="0.15">
      <c r="A364" s="203" t="s">
        <v>64</v>
      </c>
      <c r="B364" s="207" t="s">
        <v>65</v>
      </c>
      <c r="C364" s="88" t="s">
        <v>5</v>
      </c>
      <c r="D364" s="106" t="s">
        <v>281</v>
      </c>
      <c r="E364" s="106" t="s">
        <v>283</v>
      </c>
      <c r="F364" s="222">
        <v>200000187311</v>
      </c>
      <c r="G364" s="176" t="s">
        <v>69</v>
      </c>
      <c r="H364" s="205">
        <v>9.9009460732340813</v>
      </c>
      <c r="I364" s="70">
        <f t="shared" si="57"/>
        <v>1</v>
      </c>
      <c r="J364" s="88"/>
      <c r="K364" s="91">
        <v>42004</v>
      </c>
      <c r="L364" s="92"/>
      <c r="M364" s="93"/>
      <c r="N364" s="92"/>
      <c r="O364" s="106" t="s">
        <v>128</v>
      </c>
      <c r="P364" s="106"/>
      <c r="Q364" s="206">
        <v>42825</v>
      </c>
      <c r="R364" s="207" t="s">
        <v>4</v>
      </c>
      <c r="S364" s="207">
        <v>120</v>
      </c>
      <c r="T364" s="207">
        <v>2</v>
      </c>
      <c r="U364" s="207">
        <v>6</v>
      </c>
      <c r="V364" s="79">
        <f t="shared" si="49"/>
        <v>0</v>
      </c>
      <c r="W364" s="209">
        <f t="shared" si="52"/>
        <v>42021</v>
      </c>
      <c r="X364" s="133">
        <f>X363</f>
        <v>4</v>
      </c>
      <c r="Y364" s="210">
        <f t="shared" si="53"/>
        <v>42042</v>
      </c>
      <c r="Z364" s="100">
        <f t="shared" si="54"/>
        <v>42042</v>
      </c>
      <c r="AA364" s="82">
        <f t="shared" si="55"/>
        <v>42072</v>
      </c>
      <c r="AB364" s="101">
        <f t="shared" si="56"/>
        <v>3</v>
      </c>
      <c r="AC364" s="102">
        <f t="shared" si="50"/>
        <v>0</v>
      </c>
      <c r="AD364" s="103">
        <v>0</v>
      </c>
      <c r="AE364" s="103">
        <v>0</v>
      </c>
      <c r="AF364" s="103">
        <v>0</v>
      </c>
      <c r="AG364" s="104">
        <v>0</v>
      </c>
      <c r="AH364" s="105">
        <f t="shared" si="58"/>
        <v>0</v>
      </c>
    </row>
    <row r="365" spans="1:34" x14ac:dyDescent="0.15">
      <c r="A365" s="203" t="s">
        <v>64</v>
      </c>
      <c r="B365" s="207" t="s">
        <v>65</v>
      </c>
      <c r="C365" s="106" t="s">
        <v>5</v>
      </c>
      <c r="D365" s="188" t="s">
        <v>325</v>
      </c>
      <c r="E365" s="223" t="s">
        <v>329</v>
      </c>
      <c r="F365" s="168">
        <v>200000067145</v>
      </c>
      <c r="G365" s="224" t="s">
        <v>69</v>
      </c>
      <c r="H365" s="205">
        <v>5.3490978181362152</v>
      </c>
      <c r="I365" s="70">
        <f t="shared" si="57"/>
        <v>1</v>
      </c>
      <c r="J365" s="70">
        <f>ROUNDUP(H365/$K$1,0)*1.25</f>
        <v>2.5</v>
      </c>
      <c r="K365" s="73">
        <v>42004</v>
      </c>
      <c r="L365" s="74">
        <v>4578.5</v>
      </c>
      <c r="M365" s="75">
        <v>1</v>
      </c>
      <c r="N365" s="92">
        <f>(L365/M365)*0.8*12</f>
        <v>43953.600000000006</v>
      </c>
      <c r="O365" s="106" t="s">
        <v>327</v>
      </c>
      <c r="P365" s="106"/>
      <c r="Q365" s="206">
        <v>42825</v>
      </c>
      <c r="R365" s="207" t="s">
        <v>4</v>
      </c>
      <c r="S365" s="207">
        <v>121</v>
      </c>
      <c r="T365" s="207">
        <v>1</v>
      </c>
      <c r="U365" s="207">
        <v>7</v>
      </c>
      <c r="V365" s="79">
        <f t="shared" si="49"/>
        <v>3662.8000000000006</v>
      </c>
      <c r="W365" s="209">
        <f t="shared" si="52"/>
        <v>42021</v>
      </c>
      <c r="X365" s="133">
        <v>5</v>
      </c>
      <c r="Y365" s="210">
        <f t="shared" si="53"/>
        <v>42049</v>
      </c>
      <c r="Z365" s="100">
        <f t="shared" si="54"/>
        <v>42049</v>
      </c>
      <c r="AA365" s="82">
        <f t="shared" si="55"/>
        <v>42079</v>
      </c>
      <c r="AB365" s="101">
        <f t="shared" si="56"/>
        <v>3</v>
      </c>
      <c r="AC365" s="102">
        <f t="shared" si="50"/>
        <v>10988.400000000001</v>
      </c>
      <c r="AD365" s="103">
        <v>0</v>
      </c>
      <c r="AE365" s="103">
        <v>0</v>
      </c>
      <c r="AF365" s="103">
        <v>0</v>
      </c>
      <c r="AG365" s="104">
        <v>0</v>
      </c>
      <c r="AH365" s="105">
        <f t="shared" si="58"/>
        <v>10988.400000000001</v>
      </c>
    </row>
    <row r="366" spans="1:34" x14ac:dyDescent="0.15">
      <c r="A366" s="203" t="s">
        <v>64</v>
      </c>
      <c r="B366" s="207" t="s">
        <v>65</v>
      </c>
      <c r="C366" s="106" t="s">
        <v>5</v>
      </c>
      <c r="D366" s="188" t="s">
        <v>325</v>
      </c>
      <c r="E366" s="106" t="s">
        <v>330</v>
      </c>
      <c r="F366" s="168">
        <v>200000066880</v>
      </c>
      <c r="G366" s="224" t="s">
        <v>69</v>
      </c>
      <c r="H366" s="205">
        <v>5.3490920811891556</v>
      </c>
      <c r="I366" s="70">
        <f t="shared" si="57"/>
        <v>1</v>
      </c>
      <c r="J366" s="106"/>
      <c r="K366" s="73">
        <v>42004</v>
      </c>
      <c r="L366" s="74"/>
      <c r="M366" s="75"/>
      <c r="N366" s="92"/>
      <c r="O366" s="106" t="s">
        <v>327</v>
      </c>
      <c r="P366" s="106"/>
      <c r="Q366" s="206">
        <v>42825</v>
      </c>
      <c r="R366" s="207" t="s">
        <v>4</v>
      </c>
      <c r="S366" s="207">
        <v>121</v>
      </c>
      <c r="T366" s="207">
        <v>2</v>
      </c>
      <c r="U366" s="207">
        <v>7</v>
      </c>
      <c r="V366" s="79">
        <f t="shared" si="49"/>
        <v>0</v>
      </c>
      <c r="W366" s="209">
        <f t="shared" si="52"/>
        <v>42021</v>
      </c>
      <c r="X366" s="133">
        <f>X365</f>
        <v>5</v>
      </c>
      <c r="Y366" s="210">
        <f t="shared" si="53"/>
        <v>42049</v>
      </c>
      <c r="Z366" s="100">
        <f t="shared" si="54"/>
        <v>42049</v>
      </c>
      <c r="AA366" s="82">
        <f t="shared" si="55"/>
        <v>42079</v>
      </c>
      <c r="AB366" s="101">
        <f t="shared" si="56"/>
        <v>3</v>
      </c>
      <c r="AC366" s="102">
        <f t="shared" si="50"/>
        <v>0</v>
      </c>
      <c r="AD366" s="103">
        <v>0</v>
      </c>
      <c r="AE366" s="103">
        <v>0</v>
      </c>
      <c r="AF366" s="103">
        <v>0</v>
      </c>
      <c r="AG366" s="104">
        <v>0</v>
      </c>
      <c r="AH366" s="105">
        <f t="shared" si="58"/>
        <v>0</v>
      </c>
    </row>
    <row r="367" spans="1:34" x14ac:dyDescent="0.15">
      <c r="A367" s="203" t="s">
        <v>64</v>
      </c>
      <c r="B367" s="207" t="s">
        <v>65</v>
      </c>
      <c r="C367" s="106" t="s">
        <v>5</v>
      </c>
      <c r="D367" s="106" t="s">
        <v>325</v>
      </c>
      <c r="E367" s="106" t="s">
        <v>326</v>
      </c>
      <c r="F367" s="225">
        <v>200000067808</v>
      </c>
      <c r="G367" s="175" t="s">
        <v>69</v>
      </c>
      <c r="H367" s="205">
        <v>5.3490903601050377</v>
      </c>
      <c r="I367" s="70">
        <f t="shared" si="57"/>
        <v>1</v>
      </c>
      <c r="J367" s="70">
        <f>ROUNDUP(H367/$K$1,0)*1.25</f>
        <v>2.5</v>
      </c>
      <c r="K367" s="91">
        <v>42004</v>
      </c>
      <c r="L367" s="92">
        <v>4578.5</v>
      </c>
      <c r="M367" s="93">
        <v>1</v>
      </c>
      <c r="N367" s="92">
        <f>(L367/M367)*0.8*12</f>
        <v>43953.600000000006</v>
      </c>
      <c r="O367" s="106" t="s">
        <v>327</v>
      </c>
      <c r="P367" s="106"/>
      <c r="Q367" s="206">
        <v>42825</v>
      </c>
      <c r="R367" s="207" t="s">
        <v>4</v>
      </c>
      <c r="S367" s="207">
        <v>122</v>
      </c>
      <c r="T367" s="207">
        <v>1</v>
      </c>
      <c r="U367" s="207">
        <v>7</v>
      </c>
      <c r="V367" s="79">
        <f t="shared" si="49"/>
        <v>3662.8000000000006</v>
      </c>
      <c r="W367" s="209">
        <f t="shared" si="52"/>
        <v>42021</v>
      </c>
      <c r="X367" s="133">
        <v>6</v>
      </c>
      <c r="Y367" s="210">
        <f t="shared" si="53"/>
        <v>42056</v>
      </c>
      <c r="Z367" s="100">
        <f t="shared" si="54"/>
        <v>42056</v>
      </c>
      <c r="AA367" s="82">
        <f t="shared" si="55"/>
        <v>42086</v>
      </c>
      <c r="AB367" s="101">
        <f t="shared" si="56"/>
        <v>3</v>
      </c>
      <c r="AC367" s="102">
        <f t="shared" si="50"/>
        <v>10988.400000000001</v>
      </c>
      <c r="AD367" s="103">
        <v>0</v>
      </c>
      <c r="AE367" s="103">
        <v>0</v>
      </c>
      <c r="AF367" s="103">
        <v>0</v>
      </c>
      <c r="AG367" s="104">
        <v>0</v>
      </c>
      <c r="AH367" s="105">
        <f t="shared" si="58"/>
        <v>10988.400000000001</v>
      </c>
    </row>
    <row r="368" spans="1:34" x14ac:dyDescent="0.15">
      <c r="A368" s="203" t="s">
        <v>64</v>
      </c>
      <c r="B368" s="207" t="s">
        <v>65</v>
      </c>
      <c r="C368" s="106" t="s">
        <v>5</v>
      </c>
      <c r="D368" s="106" t="s">
        <v>325</v>
      </c>
      <c r="E368" s="106" t="s">
        <v>328</v>
      </c>
      <c r="F368" s="225">
        <v>200000067810</v>
      </c>
      <c r="G368" s="175" t="s">
        <v>69</v>
      </c>
      <c r="H368" s="205">
        <v>5.3490904085338116</v>
      </c>
      <c r="I368" s="70">
        <f t="shared" si="57"/>
        <v>1</v>
      </c>
      <c r="J368" s="106"/>
      <c r="K368" s="91">
        <v>42004</v>
      </c>
      <c r="L368" s="92"/>
      <c r="M368" s="93"/>
      <c r="N368" s="92"/>
      <c r="O368" s="106" t="s">
        <v>327</v>
      </c>
      <c r="P368" s="106"/>
      <c r="Q368" s="206">
        <v>42825</v>
      </c>
      <c r="R368" s="207" t="s">
        <v>4</v>
      </c>
      <c r="S368" s="207">
        <v>122</v>
      </c>
      <c r="T368" s="207">
        <v>2</v>
      </c>
      <c r="U368" s="207">
        <v>7</v>
      </c>
      <c r="V368" s="79">
        <f t="shared" si="49"/>
        <v>0</v>
      </c>
      <c r="W368" s="209">
        <f t="shared" si="52"/>
        <v>42021</v>
      </c>
      <c r="X368" s="133">
        <f>X367</f>
        <v>6</v>
      </c>
      <c r="Y368" s="210">
        <f t="shared" si="53"/>
        <v>42056</v>
      </c>
      <c r="Z368" s="100">
        <f t="shared" si="54"/>
        <v>42056</v>
      </c>
      <c r="AA368" s="82">
        <f t="shared" si="55"/>
        <v>42086</v>
      </c>
      <c r="AB368" s="101">
        <f t="shared" si="56"/>
        <v>3</v>
      </c>
      <c r="AC368" s="102">
        <f t="shared" si="50"/>
        <v>0</v>
      </c>
      <c r="AD368" s="103">
        <v>0</v>
      </c>
      <c r="AE368" s="103">
        <v>0</v>
      </c>
      <c r="AF368" s="103">
        <v>0</v>
      </c>
      <c r="AG368" s="104">
        <v>0</v>
      </c>
      <c r="AH368" s="105">
        <f t="shared" si="58"/>
        <v>0</v>
      </c>
    </row>
    <row r="369" spans="1:34" x14ac:dyDescent="0.15">
      <c r="A369" s="203" t="s">
        <v>64</v>
      </c>
      <c r="B369" s="207" t="s">
        <v>65</v>
      </c>
      <c r="C369" s="106" t="s">
        <v>5</v>
      </c>
      <c r="D369" s="106" t="s">
        <v>295</v>
      </c>
      <c r="E369" s="106" t="s">
        <v>296</v>
      </c>
      <c r="F369" s="226">
        <v>200000068448</v>
      </c>
      <c r="G369" s="175" t="s">
        <v>297</v>
      </c>
      <c r="H369" s="205">
        <v>29.731043003499508</v>
      </c>
      <c r="I369" s="70">
        <f t="shared" si="57"/>
        <v>3</v>
      </c>
      <c r="J369" s="70">
        <f>ROUNDUP(H369/$K$1,0)*1.25</f>
        <v>12.5</v>
      </c>
      <c r="K369" s="91">
        <v>42004</v>
      </c>
      <c r="L369" s="92">
        <v>11661.9</v>
      </c>
      <c r="M369" s="93">
        <v>1</v>
      </c>
      <c r="N369" s="92">
        <f>(L369/M369)*0.8*12</f>
        <v>111954.24000000001</v>
      </c>
      <c r="O369" s="106" t="s">
        <v>298</v>
      </c>
      <c r="P369" s="106"/>
      <c r="Q369" s="213">
        <v>42825</v>
      </c>
      <c r="R369" s="207" t="s">
        <v>4</v>
      </c>
      <c r="S369" s="207">
        <v>123</v>
      </c>
      <c r="T369" s="207">
        <v>1</v>
      </c>
      <c r="U369" s="207">
        <v>3</v>
      </c>
      <c r="V369" s="79">
        <f t="shared" si="49"/>
        <v>9329.52</v>
      </c>
      <c r="W369" s="209">
        <f t="shared" si="52"/>
        <v>42021</v>
      </c>
      <c r="X369" s="133">
        <v>7</v>
      </c>
      <c r="Y369" s="210">
        <f t="shared" si="53"/>
        <v>42063</v>
      </c>
      <c r="Z369" s="100">
        <f t="shared" si="54"/>
        <v>42077</v>
      </c>
      <c r="AA369" s="82">
        <f t="shared" si="55"/>
        <v>42107</v>
      </c>
      <c r="AB369" s="101">
        <f t="shared" si="56"/>
        <v>4</v>
      </c>
      <c r="AC369" s="102">
        <f t="shared" si="50"/>
        <v>37318.080000000002</v>
      </c>
      <c r="AD369" s="103">
        <v>0</v>
      </c>
      <c r="AE369" s="103">
        <v>0</v>
      </c>
      <c r="AF369" s="103">
        <v>0</v>
      </c>
      <c r="AG369" s="104">
        <v>0</v>
      </c>
      <c r="AH369" s="105">
        <f t="shared" si="58"/>
        <v>37318.080000000002</v>
      </c>
    </row>
    <row r="370" spans="1:34" x14ac:dyDescent="0.15">
      <c r="A370" s="203" t="s">
        <v>64</v>
      </c>
      <c r="B370" s="207" t="s">
        <v>65</v>
      </c>
      <c r="C370" s="106" t="s">
        <v>5</v>
      </c>
      <c r="D370" s="106" t="s">
        <v>295</v>
      </c>
      <c r="E370" s="106" t="s">
        <v>299</v>
      </c>
      <c r="F370" s="226">
        <v>200000067183</v>
      </c>
      <c r="G370" s="175" t="s">
        <v>297</v>
      </c>
      <c r="H370" s="205">
        <v>29.693963713943958</v>
      </c>
      <c r="I370" s="70">
        <f t="shared" si="57"/>
        <v>3</v>
      </c>
      <c r="J370" s="106"/>
      <c r="K370" s="91">
        <v>42004</v>
      </c>
      <c r="L370" s="92"/>
      <c r="M370" s="93"/>
      <c r="N370" s="92"/>
      <c r="O370" s="106" t="s">
        <v>298</v>
      </c>
      <c r="P370" s="106"/>
      <c r="Q370" s="213">
        <v>42825</v>
      </c>
      <c r="R370" s="207" t="s">
        <v>4</v>
      </c>
      <c r="S370" s="207">
        <v>123</v>
      </c>
      <c r="T370" s="207">
        <v>2</v>
      </c>
      <c r="U370" s="207">
        <v>3</v>
      </c>
      <c r="V370" s="79">
        <f t="shared" si="49"/>
        <v>0</v>
      </c>
      <c r="W370" s="209">
        <f t="shared" si="52"/>
        <v>42021</v>
      </c>
      <c r="X370" s="133">
        <f>X369</f>
        <v>7</v>
      </c>
      <c r="Y370" s="210">
        <f t="shared" si="53"/>
        <v>42063</v>
      </c>
      <c r="Z370" s="100">
        <f t="shared" si="54"/>
        <v>42077</v>
      </c>
      <c r="AA370" s="82">
        <f t="shared" si="55"/>
        <v>42107</v>
      </c>
      <c r="AB370" s="101">
        <f t="shared" si="56"/>
        <v>4</v>
      </c>
      <c r="AC370" s="102">
        <f t="shared" si="50"/>
        <v>0</v>
      </c>
      <c r="AD370" s="103">
        <v>0</v>
      </c>
      <c r="AE370" s="103">
        <v>0</v>
      </c>
      <c r="AF370" s="103">
        <v>0</v>
      </c>
      <c r="AG370" s="104">
        <v>0</v>
      </c>
      <c r="AH370" s="105">
        <f t="shared" si="58"/>
        <v>0</v>
      </c>
    </row>
    <row r="371" spans="1:34" x14ac:dyDescent="0.15">
      <c r="A371" s="203" t="s">
        <v>64</v>
      </c>
      <c r="B371" s="207" t="s">
        <v>65</v>
      </c>
      <c r="C371" s="106" t="s">
        <v>5</v>
      </c>
      <c r="D371" s="188" t="s">
        <v>295</v>
      </c>
      <c r="E371" s="106" t="s">
        <v>300</v>
      </c>
      <c r="F371" s="227">
        <v>200000066622</v>
      </c>
      <c r="G371" s="224" t="s">
        <v>297</v>
      </c>
      <c r="H371" s="205">
        <v>29.603062063455582</v>
      </c>
      <c r="I371" s="70">
        <f t="shared" si="57"/>
        <v>3</v>
      </c>
      <c r="J371" s="70">
        <f>ROUNDUP(H371/$K$1,0)*1.25</f>
        <v>12.5</v>
      </c>
      <c r="K371" s="73">
        <v>42004</v>
      </c>
      <c r="L371" s="74">
        <v>11661.9</v>
      </c>
      <c r="M371" s="75">
        <v>1</v>
      </c>
      <c r="N371" s="92">
        <f>(L371/M371)*0.8*12</f>
        <v>111954.24000000001</v>
      </c>
      <c r="O371" s="106" t="s">
        <v>298</v>
      </c>
      <c r="P371" s="188"/>
      <c r="Q371" s="213">
        <v>42825</v>
      </c>
      <c r="R371" s="207" t="s">
        <v>4</v>
      </c>
      <c r="S371" s="207">
        <v>124</v>
      </c>
      <c r="T371" s="207">
        <v>1</v>
      </c>
      <c r="U371" s="207">
        <v>3</v>
      </c>
      <c r="V371" s="79">
        <f t="shared" si="49"/>
        <v>9329.52</v>
      </c>
      <c r="W371" s="209">
        <f t="shared" si="52"/>
        <v>42021</v>
      </c>
      <c r="X371" s="133">
        <v>8</v>
      </c>
      <c r="Y371" s="210">
        <f t="shared" si="53"/>
        <v>42070</v>
      </c>
      <c r="Z371" s="100">
        <f t="shared" si="54"/>
        <v>42084</v>
      </c>
      <c r="AA371" s="82">
        <f t="shared" si="55"/>
        <v>42114</v>
      </c>
      <c r="AB371" s="101">
        <f t="shared" si="56"/>
        <v>4</v>
      </c>
      <c r="AC371" s="102">
        <f t="shared" si="50"/>
        <v>37318.080000000002</v>
      </c>
      <c r="AD371" s="103">
        <v>0</v>
      </c>
      <c r="AE371" s="103">
        <v>0</v>
      </c>
      <c r="AF371" s="103">
        <v>0</v>
      </c>
      <c r="AG371" s="104">
        <v>0</v>
      </c>
      <c r="AH371" s="105">
        <f t="shared" si="58"/>
        <v>37318.080000000002</v>
      </c>
    </row>
    <row r="372" spans="1:34" x14ac:dyDescent="0.15">
      <c r="A372" s="203" t="s">
        <v>64</v>
      </c>
      <c r="B372" s="207" t="s">
        <v>65</v>
      </c>
      <c r="C372" s="106" t="s">
        <v>5</v>
      </c>
      <c r="D372" s="188" t="s">
        <v>295</v>
      </c>
      <c r="E372" s="106" t="s">
        <v>301</v>
      </c>
      <c r="F372" s="227">
        <v>200000066646</v>
      </c>
      <c r="G372" s="224" t="s">
        <v>297</v>
      </c>
      <c r="H372" s="205">
        <v>29.716777365654707</v>
      </c>
      <c r="I372" s="70">
        <f t="shared" si="57"/>
        <v>3</v>
      </c>
      <c r="J372" s="106"/>
      <c r="K372" s="73">
        <v>42004</v>
      </c>
      <c r="L372" s="74"/>
      <c r="M372" s="75"/>
      <c r="N372" s="92"/>
      <c r="O372" s="106" t="s">
        <v>298</v>
      </c>
      <c r="P372" s="188"/>
      <c r="Q372" s="213">
        <v>42825</v>
      </c>
      <c r="R372" s="207" t="s">
        <v>4</v>
      </c>
      <c r="S372" s="207">
        <v>124</v>
      </c>
      <c r="T372" s="207">
        <v>2</v>
      </c>
      <c r="U372" s="207">
        <v>3</v>
      </c>
      <c r="V372" s="79">
        <f t="shared" si="49"/>
        <v>0</v>
      </c>
      <c r="W372" s="209">
        <f t="shared" si="52"/>
        <v>42021</v>
      </c>
      <c r="X372" s="133">
        <f>X371</f>
        <v>8</v>
      </c>
      <c r="Y372" s="210">
        <f t="shared" si="53"/>
        <v>42070</v>
      </c>
      <c r="Z372" s="100">
        <f t="shared" si="54"/>
        <v>42084</v>
      </c>
      <c r="AA372" s="82">
        <f t="shared" si="55"/>
        <v>42114</v>
      </c>
      <c r="AB372" s="101">
        <f t="shared" si="56"/>
        <v>4</v>
      </c>
      <c r="AC372" s="102">
        <f t="shared" si="50"/>
        <v>0</v>
      </c>
      <c r="AD372" s="103">
        <v>0</v>
      </c>
      <c r="AE372" s="103">
        <v>0</v>
      </c>
      <c r="AF372" s="103">
        <v>0</v>
      </c>
      <c r="AG372" s="104">
        <v>0</v>
      </c>
      <c r="AH372" s="105">
        <f t="shared" si="58"/>
        <v>0</v>
      </c>
    </row>
    <row r="373" spans="1:34" x14ac:dyDescent="0.15">
      <c r="A373" s="203" t="s">
        <v>64</v>
      </c>
      <c r="B373" s="207" t="s">
        <v>65</v>
      </c>
      <c r="C373" s="106" t="s">
        <v>5</v>
      </c>
      <c r="D373" s="133" t="s">
        <v>450</v>
      </c>
      <c r="E373" s="133" t="s">
        <v>451</v>
      </c>
      <c r="F373" s="228">
        <v>20004838</v>
      </c>
      <c r="G373" s="173" t="s">
        <v>137</v>
      </c>
      <c r="H373" s="205">
        <v>3.3405037373304367</v>
      </c>
      <c r="I373" s="70">
        <f t="shared" si="57"/>
        <v>1</v>
      </c>
      <c r="J373" s="70">
        <f>ROUNDUP(H373/$K$1,0)*1.25</f>
        <v>2.5</v>
      </c>
      <c r="K373" s="229">
        <v>41735</v>
      </c>
      <c r="L373" s="74">
        <v>2532.0500000000002</v>
      </c>
      <c r="M373" s="75">
        <v>1</v>
      </c>
      <c r="N373" s="92">
        <f>(L373/M373)*0.8*12</f>
        <v>24307.680000000004</v>
      </c>
      <c r="O373" s="133" t="s">
        <v>452</v>
      </c>
      <c r="P373" s="133"/>
      <c r="Q373" s="133" t="s">
        <v>453</v>
      </c>
      <c r="R373" s="207" t="s">
        <v>4</v>
      </c>
      <c r="S373" s="207">
        <v>125</v>
      </c>
      <c r="T373" s="207">
        <v>1</v>
      </c>
      <c r="U373" s="207">
        <v>9</v>
      </c>
      <c r="V373" s="79">
        <f t="shared" si="49"/>
        <v>2025.6400000000003</v>
      </c>
      <c r="W373" s="209">
        <f t="shared" si="52"/>
        <v>42021</v>
      </c>
      <c r="X373" s="133">
        <v>5</v>
      </c>
      <c r="Y373" s="210">
        <f t="shared" si="53"/>
        <v>42049</v>
      </c>
      <c r="Z373" s="100">
        <f t="shared" si="54"/>
        <v>42049</v>
      </c>
      <c r="AA373" s="82">
        <f t="shared" si="55"/>
        <v>42079</v>
      </c>
      <c r="AB373" s="101">
        <f t="shared" si="56"/>
        <v>3</v>
      </c>
      <c r="AC373" s="102">
        <f t="shared" si="50"/>
        <v>6076.920000000001</v>
      </c>
      <c r="AD373" s="103">
        <v>0</v>
      </c>
      <c r="AE373" s="103">
        <v>0</v>
      </c>
      <c r="AF373" s="103">
        <v>0</v>
      </c>
      <c r="AG373" s="104">
        <v>0</v>
      </c>
      <c r="AH373" s="105">
        <f t="shared" si="58"/>
        <v>6076.920000000001</v>
      </c>
    </row>
    <row r="374" spans="1:34" x14ac:dyDescent="0.15">
      <c r="A374" s="203" t="s">
        <v>64</v>
      </c>
      <c r="B374" s="207" t="s">
        <v>65</v>
      </c>
      <c r="C374" s="106" t="s">
        <v>5</v>
      </c>
      <c r="D374" s="133" t="s">
        <v>450</v>
      </c>
      <c r="E374" s="133" t="s">
        <v>454</v>
      </c>
      <c r="F374" s="228">
        <v>20004839</v>
      </c>
      <c r="G374" s="173" t="s">
        <v>137</v>
      </c>
      <c r="H374" s="205">
        <v>3.3396150954067707</v>
      </c>
      <c r="I374" s="70">
        <f t="shared" si="57"/>
        <v>1</v>
      </c>
      <c r="J374" s="133"/>
      <c r="K374" s="229">
        <v>41735</v>
      </c>
      <c r="L374" s="133"/>
      <c r="M374" s="137"/>
      <c r="N374" s="133"/>
      <c r="O374" s="133" t="s">
        <v>452</v>
      </c>
      <c r="P374" s="133"/>
      <c r="Q374" s="133" t="s">
        <v>453</v>
      </c>
      <c r="R374" s="207" t="s">
        <v>4</v>
      </c>
      <c r="S374" s="207">
        <v>125</v>
      </c>
      <c r="T374" s="207">
        <v>2</v>
      </c>
      <c r="U374" s="207">
        <v>9</v>
      </c>
      <c r="V374" s="79">
        <f t="shared" si="49"/>
        <v>0</v>
      </c>
      <c r="W374" s="209">
        <f t="shared" si="52"/>
        <v>42021</v>
      </c>
      <c r="X374" s="133">
        <f>X373</f>
        <v>5</v>
      </c>
      <c r="Y374" s="210">
        <f t="shared" si="53"/>
        <v>42049</v>
      </c>
      <c r="Z374" s="100">
        <f t="shared" si="54"/>
        <v>42049</v>
      </c>
      <c r="AA374" s="82">
        <f t="shared" si="55"/>
        <v>42079</v>
      </c>
      <c r="AB374" s="101">
        <f t="shared" si="56"/>
        <v>3</v>
      </c>
      <c r="AC374" s="102">
        <f t="shared" si="50"/>
        <v>0</v>
      </c>
      <c r="AD374" s="103">
        <v>0</v>
      </c>
      <c r="AE374" s="103">
        <v>0</v>
      </c>
      <c r="AF374" s="103">
        <v>0</v>
      </c>
      <c r="AG374" s="104">
        <v>0</v>
      </c>
      <c r="AH374" s="105">
        <f t="shared" si="58"/>
        <v>0</v>
      </c>
    </row>
    <row r="375" spans="1:34" x14ac:dyDescent="0.15">
      <c r="A375" s="203" t="s">
        <v>64</v>
      </c>
      <c r="B375" s="207" t="s">
        <v>65</v>
      </c>
      <c r="C375" s="106" t="s">
        <v>5</v>
      </c>
      <c r="D375" s="133" t="s">
        <v>450</v>
      </c>
      <c r="E375" s="133" t="s">
        <v>455</v>
      </c>
      <c r="F375" s="228">
        <v>20004840</v>
      </c>
      <c r="G375" s="173" t="s">
        <v>137</v>
      </c>
      <c r="H375" s="205">
        <v>3.3325243815779686</v>
      </c>
      <c r="I375" s="70">
        <f t="shared" si="57"/>
        <v>1</v>
      </c>
      <c r="J375" s="70">
        <f>ROUNDUP(H375/$K$1,0)*1.25</f>
        <v>2.5</v>
      </c>
      <c r="K375" s="229">
        <v>41735</v>
      </c>
      <c r="L375" s="74">
        <v>2532.0500000000002</v>
      </c>
      <c r="M375" s="75">
        <v>1</v>
      </c>
      <c r="N375" s="92">
        <f>(L375/M375)*0.8*12</f>
        <v>24307.680000000004</v>
      </c>
      <c r="O375" s="133" t="s">
        <v>452</v>
      </c>
      <c r="P375" s="133"/>
      <c r="Q375" s="133" t="s">
        <v>453</v>
      </c>
      <c r="R375" s="207" t="s">
        <v>4</v>
      </c>
      <c r="S375" s="207">
        <v>126</v>
      </c>
      <c r="T375" s="207">
        <v>1</v>
      </c>
      <c r="U375" s="207">
        <v>9</v>
      </c>
      <c r="V375" s="79">
        <f t="shared" si="49"/>
        <v>2025.6400000000003</v>
      </c>
      <c r="W375" s="209">
        <f t="shared" si="52"/>
        <v>42021</v>
      </c>
      <c r="X375" s="133">
        <v>6</v>
      </c>
      <c r="Y375" s="210">
        <f t="shared" si="53"/>
        <v>42056</v>
      </c>
      <c r="Z375" s="100">
        <f t="shared" si="54"/>
        <v>42056</v>
      </c>
      <c r="AA375" s="82">
        <f t="shared" si="55"/>
        <v>42086</v>
      </c>
      <c r="AB375" s="101">
        <f t="shared" si="56"/>
        <v>3</v>
      </c>
      <c r="AC375" s="102">
        <f t="shared" si="50"/>
        <v>6076.920000000001</v>
      </c>
      <c r="AD375" s="103">
        <v>0</v>
      </c>
      <c r="AE375" s="103">
        <v>0</v>
      </c>
      <c r="AF375" s="103">
        <v>0</v>
      </c>
      <c r="AG375" s="104">
        <v>0</v>
      </c>
      <c r="AH375" s="105">
        <f t="shared" si="58"/>
        <v>6076.920000000001</v>
      </c>
    </row>
    <row r="376" spans="1:34" x14ac:dyDescent="0.15">
      <c r="A376" s="203" t="s">
        <v>64</v>
      </c>
      <c r="B376" s="207" t="s">
        <v>65</v>
      </c>
      <c r="C376" s="106" t="s">
        <v>5</v>
      </c>
      <c r="D376" s="133" t="s">
        <v>450</v>
      </c>
      <c r="E376" s="133" t="s">
        <v>456</v>
      </c>
      <c r="F376" s="228">
        <v>20004841</v>
      </c>
      <c r="G376" s="173" t="s">
        <v>137</v>
      </c>
      <c r="H376" s="205">
        <v>3.3326233103871346</v>
      </c>
      <c r="I376" s="70">
        <f t="shared" si="57"/>
        <v>1</v>
      </c>
      <c r="J376" s="133"/>
      <c r="K376" s="229">
        <v>41735</v>
      </c>
      <c r="L376" s="133"/>
      <c r="M376" s="137"/>
      <c r="N376" s="133"/>
      <c r="O376" s="133" t="s">
        <v>452</v>
      </c>
      <c r="P376" s="133"/>
      <c r="Q376" s="133" t="s">
        <v>453</v>
      </c>
      <c r="R376" s="207" t="s">
        <v>4</v>
      </c>
      <c r="S376" s="207">
        <v>126</v>
      </c>
      <c r="T376" s="207">
        <v>2</v>
      </c>
      <c r="U376" s="207">
        <v>9</v>
      </c>
      <c r="V376" s="79">
        <f t="shared" si="49"/>
        <v>0</v>
      </c>
      <c r="W376" s="209">
        <f t="shared" si="52"/>
        <v>42021</v>
      </c>
      <c r="X376" s="133">
        <f>X375</f>
        <v>6</v>
      </c>
      <c r="Y376" s="210">
        <f t="shared" si="53"/>
        <v>42056</v>
      </c>
      <c r="Z376" s="100">
        <f t="shared" si="54"/>
        <v>42056</v>
      </c>
      <c r="AA376" s="82">
        <f t="shared" si="55"/>
        <v>42086</v>
      </c>
      <c r="AB376" s="101">
        <f t="shared" si="56"/>
        <v>3</v>
      </c>
      <c r="AC376" s="102">
        <f t="shared" si="50"/>
        <v>0</v>
      </c>
      <c r="AD376" s="103">
        <v>0</v>
      </c>
      <c r="AE376" s="103">
        <v>0</v>
      </c>
      <c r="AF376" s="103">
        <v>0</v>
      </c>
      <c r="AG376" s="104">
        <v>0</v>
      </c>
      <c r="AH376" s="105">
        <f t="shared" si="58"/>
        <v>0</v>
      </c>
    </row>
    <row r="377" spans="1:34" x14ac:dyDescent="0.15">
      <c r="A377" s="207" t="s">
        <v>65</v>
      </c>
      <c r="B377" s="207" t="s">
        <v>64</v>
      </c>
      <c r="C377" s="88" t="s">
        <v>5</v>
      </c>
      <c r="D377" s="182" t="s">
        <v>286</v>
      </c>
      <c r="E377" s="182" t="s">
        <v>287</v>
      </c>
      <c r="F377" s="230">
        <v>200000250508</v>
      </c>
      <c r="G377" s="231" t="s">
        <v>69</v>
      </c>
      <c r="H377" s="205">
        <v>3.40186882391572</v>
      </c>
      <c r="I377" s="70"/>
      <c r="J377" s="70"/>
      <c r="K377" s="73">
        <v>42034</v>
      </c>
      <c r="L377" s="74">
        <v>3221.26</v>
      </c>
      <c r="M377" s="75">
        <v>1</v>
      </c>
      <c r="N377" s="92">
        <f>(L377/M377)*0.8*12</f>
        <v>30924.096000000005</v>
      </c>
      <c r="O377" s="88" t="s">
        <v>288</v>
      </c>
      <c r="P377" s="88"/>
      <c r="Q377" s="206">
        <v>42825</v>
      </c>
      <c r="R377" s="207" t="s">
        <v>4</v>
      </c>
      <c r="S377" s="207"/>
      <c r="T377" s="207"/>
      <c r="U377" s="207"/>
      <c r="V377" s="79">
        <f t="shared" si="49"/>
        <v>2577.0080000000003</v>
      </c>
      <c r="W377" s="209"/>
      <c r="X377" s="133"/>
      <c r="Y377" s="210"/>
      <c r="Z377" s="232"/>
      <c r="AA377" s="133"/>
      <c r="AB377" s="137"/>
      <c r="AC377" s="133"/>
      <c r="AD377" s="133"/>
      <c r="AE377" s="133"/>
      <c r="AF377" s="133"/>
      <c r="AG377" s="133"/>
      <c r="AH377" s="133"/>
    </row>
    <row r="378" spans="1:34" x14ac:dyDescent="0.15">
      <c r="A378" s="207" t="s">
        <v>65</v>
      </c>
      <c r="B378" s="207" t="s">
        <v>64</v>
      </c>
      <c r="C378" s="88" t="s">
        <v>5</v>
      </c>
      <c r="D378" s="182" t="s">
        <v>286</v>
      </c>
      <c r="E378" s="182" t="s">
        <v>289</v>
      </c>
      <c r="F378" s="230">
        <v>200000250493</v>
      </c>
      <c r="G378" s="231" t="s">
        <v>69</v>
      </c>
      <c r="H378" s="205">
        <v>1.6682484857738018</v>
      </c>
      <c r="I378" s="88"/>
      <c r="J378" s="88"/>
      <c r="K378" s="73">
        <v>42034</v>
      </c>
      <c r="L378" s="74"/>
      <c r="M378" s="75"/>
      <c r="N378" s="92"/>
      <c r="O378" s="88" t="s">
        <v>288</v>
      </c>
      <c r="P378" s="88"/>
      <c r="Q378" s="206">
        <v>42825</v>
      </c>
      <c r="R378" s="207" t="s">
        <v>4</v>
      </c>
      <c r="S378" s="207"/>
      <c r="T378" s="207"/>
      <c r="U378" s="207"/>
      <c r="V378" s="79">
        <f t="shared" si="49"/>
        <v>0</v>
      </c>
      <c r="W378" s="209"/>
      <c r="X378" s="133"/>
      <c r="Y378" s="210"/>
      <c r="Z378" s="232"/>
      <c r="AA378" s="133"/>
      <c r="AB378" s="137"/>
      <c r="AC378" s="133"/>
      <c r="AD378" s="133"/>
      <c r="AE378" s="133"/>
      <c r="AF378" s="133"/>
      <c r="AG378" s="133"/>
      <c r="AH378" s="133"/>
    </row>
    <row r="379" spans="1:34" x14ac:dyDescent="0.15">
      <c r="A379" s="207" t="s">
        <v>65</v>
      </c>
      <c r="B379" s="207" t="s">
        <v>64</v>
      </c>
      <c r="C379" s="88" t="s">
        <v>5</v>
      </c>
      <c r="D379" s="182" t="s">
        <v>286</v>
      </c>
      <c r="E379" s="182" t="s">
        <v>290</v>
      </c>
      <c r="F379" s="230">
        <v>200000245395</v>
      </c>
      <c r="G379" s="231" t="s">
        <v>69</v>
      </c>
      <c r="H379" s="205">
        <v>2.6424401216208935</v>
      </c>
      <c r="I379" s="70"/>
      <c r="J379" s="70"/>
      <c r="K379" s="73">
        <v>42034</v>
      </c>
      <c r="L379" s="74">
        <v>3221.26</v>
      </c>
      <c r="M379" s="75">
        <v>1</v>
      </c>
      <c r="N379" s="92">
        <f>(L379/M379)*0.8*12</f>
        <v>30924.096000000005</v>
      </c>
      <c r="O379" s="88" t="s">
        <v>288</v>
      </c>
      <c r="P379" s="88"/>
      <c r="Q379" s="206">
        <v>42825</v>
      </c>
      <c r="R379" s="207" t="s">
        <v>4</v>
      </c>
      <c r="S379" s="207"/>
      <c r="T379" s="207"/>
      <c r="U379" s="207"/>
      <c r="V379" s="79">
        <f t="shared" si="49"/>
        <v>2577.0080000000003</v>
      </c>
      <c r="W379" s="209"/>
      <c r="X379" s="133"/>
      <c r="Y379" s="210"/>
      <c r="Z379" s="232"/>
      <c r="AA379" s="133"/>
      <c r="AB379" s="137"/>
      <c r="AC379" s="133"/>
      <c r="AD379" s="133"/>
      <c r="AE379" s="133"/>
      <c r="AF379" s="133"/>
      <c r="AG379" s="133"/>
      <c r="AH379" s="133"/>
    </row>
    <row r="380" spans="1:34" x14ac:dyDescent="0.15">
      <c r="A380" s="207" t="s">
        <v>65</v>
      </c>
      <c r="B380" s="207" t="s">
        <v>64</v>
      </c>
      <c r="C380" s="88" t="s">
        <v>5</v>
      </c>
      <c r="D380" s="182" t="s">
        <v>286</v>
      </c>
      <c r="E380" s="182" t="s">
        <v>291</v>
      </c>
      <c r="F380" s="230">
        <v>200000245266</v>
      </c>
      <c r="G380" s="231" t="s">
        <v>69</v>
      </c>
      <c r="H380" s="205">
        <v>1.7417182587087154</v>
      </c>
      <c r="I380" s="88"/>
      <c r="J380" s="88"/>
      <c r="K380" s="73">
        <v>42034</v>
      </c>
      <c r="L380" s="74"/>
      <c r="M380" s="75"/>
      <c r="N380" s="92"/>
      <c r="O380" s="88" t="s">
        <v>288</v>
      </c>
      <c r="P380" s="88"/>
      <c r="Q380" s="206">
        <v>42825</v>
      </c>
      <c r="R380" s="207" t="s">
        <v>4</v>
      </c>
      <c r="S380" s="207"/>
      <c r="T380" s="207"/>
      <c r="U380" s="207"/>
      <c r="V380" s="79">
        <f t="shared" si="49"/>
        <v>0</v>
      </c>
      <c r="W380" s="209"/>
      <c r="X380" s="133"/>
      <c r="Y380" s="210"/>
      <c r="Z380" s="232"/>
      <c r="AA380" s="133"/>
      <c r="AB380" s="137"/>
      <c r="AC380" s="133"/>
      <c r="AD380" s="133"/>
      <c r="AE380" s="133"/>
      <c r="AF380" s="133"/>
      <c r="AG380" s="133"/>
      <c r="AH380" s="133"/>
    </row>
  </sheetData>
  <autoFilter ref="A3:AH380">
    <filterColumn colId="17">
      <filters>
        <filter val="TR2014"/>
      </filters>
    </filterColumn>
  </autoFilter>
  <mergeCells count="6">
    <mergeCell ref="AC2:AG2"/>
    <mergeCell ref="W2:AA2"/>
    <mergeCell ref="A1:B1"/>
    <mergeCell ref="N1:O1"/>
    <mergeCell ref="S1:T1"/>
    <mergeCell ref="G1:H1"/>
  </mergeCells>
  <conditionalFormatting sqref="J4:J324 J326 J328 J330 J332 J334 J336 J338 J340 J342 J344 J346 J348 J350 J352 J354 J356 J358 J360 J362 J364 J366 J368 J370 J372 J374 J376 J378 J380:J399">
    <cfRule type="expression" dxfId="28" priority="29">
      <formula>IF(J4&gt;$P$1,TRUE,FALSE)</formula>
    </cfRule>
  </conditionalFormatting>
  <conditionalFormatting sqref="J325">
    <cfRule type="expression" dxfId="27" priority="28">
      <formula>IF(J325&gt;$P$1,TRUE,FALSE)</formula>
    </cfRule>
  </conditionalFormatting>
  <conditionalFormatting sqref="J327">
    <cfRule type="expression" dxfId="26" priority="27">
      <formula>IF(J327&gt;$P$1,TRUE,FALSE)</formula>
    </cfRule>
  </conditionalFormatting>
  <conditionalFormatting sqref="J329">
    <cfRule type="expression" dxfId="25" priority="26">
      <formula>IF(J329&gt;$P$1,TRUE,FALSE)</formula>
    </cfRule>
  </conditionalFormatting>
  <conditionalFormatting sqref="J331">
    <cfRule type="expression" dxfId="24" priority="25">
      <formula>IF(J331&gt;$P$1,TRUE,FALSE)</formula>
    </cfRule>
  </conditionalFormatting>
  <conditionalFormatting sqref="J333">
    <cfRule type="expression" dxfId="23" priority="24">
      <formula>IF(J333&gt;$P$1,TRUE,FALSE)</formula>
    </cfRule>
  </conditionalFormatting>
  <conditionalFormatting sqref="J335">
    <cfRule type="expression" dxfId="22" priority="23">
      <formula>IF(J335&gt;$P$1,TRUE,FALSE)</formula>
    </cfRule>
  </conditionalFormatting>
  <conditionalFormatting sqref="J337">
    <cfRule type="expression" dxfId="21" priority="22">
      <formula>IF(J337&gt;$P$1,TRUE,FALSE)</formula>
    </cfRule>
  </conditionalFormatting>
  <conditionalFormatting sqref="J339">
    <cfRule type="expression" dxfId="20" priority="21">
      <formula>IF(J339&gt;$P$1,TRUE,FALSE)</formula>
    </cfRule>
  </conditionalFormatting>
  <conditionalFormatting sqref="J341">
    <cfRule type="expression" dxfId="19" priority="20">
      <formula>IF(J341&gt;$P$1,TRUE,FALSE)</formula>
    </cfRule>
  </conditionalFormatting>
  <conditionalFormatting sqref="J343">
    <cfRule type="expression" dxfId="18" priority="19">
      <formula>IF(J343&gt;$P$1,TRUE,FALSE)</formula>
    </cfRule>
  </conditionalFormatting>
  <conditionalFormatting sqref="J345">
    <cfRule type="expression" dxfId="17" priority="18">
      <formula>IF(J345&gt;$P$1,TRUE,FALSE)</formula>
    </cfRule>
  </conditionalFormatting>
  <conditionalFormatting sqref="J347">
    <cfRule type="expression" dxfId="16" priority="17">
      <formula>IF(J347&gt;$P$1,TRUE,FALSE)</formula>
    </cfRule>
  </conditionalFormatting>
  <conditionalFormatting sqref="J349">
    <cfRule type="expression" dxfId="15" priority="16">
      <formula>IF(J349&gt;$P$1,TRUE,FALSE)</formula>
    </cfRule>
  </conditionalFormatting>
  <conditionalFormatting sqref="J351">
    <cfRule type="expression" dxfId="14" priority="15">
      <formula>IF(J351&gt;$P$1,TRUE,FALSE)</formula>
    </cfRule>
  </conditionalFormatting>
  <conditionalFormatting sqref="J353">
    <cfRule type="expression" dxfId="13" priority="14">
      <formula>IF(J353&gt;$P$1,TRUE,FALSE)</formula>
    </cfRule>
  </conditionalFormatting>
  <conditionalFormatting sqref="J355">
    <cfRule type="expression" dxfId="12" priority="13">
      <formula>IF(J355&gt;$P$1,TRUE,FALSE)</formula>
    </cfRule>
  </conditionalFormatting>
  <conditionalFormatting sqref="J357">
    <cfRule type="expression" dxfId="11" priority="12">
      <formula>IF(J357&gt;$P$1,TRUE,FALSE)</formula>
    </cfRule>
  </conditionalFormatting>
  <conditionalFormatting sqref="J359">
    <cfRule type="expression" dxfId="10" priority="11">
      <formula>IF(J359&gt;$P$1,TRUE,FALSE)</formula>
    </cfRule>
  </conditionalFormatting>
  <conditionalFormatting sqref="J361">
    <cfRule type="expression" dxfId="9" priority="10">
      <formula>IF(J361&gt;$P$1,TRUE,FALSE)</formula>
    </cfRule>
  </conditionalFormatting>
  <conditionalFormatting sqref="J363">
    <cfRule type="expression" dxfId="8" priority="9">
      <formula>IF(J363&gt;$P$1,TRUE,FALSE)</formula>
    </cfRule>
  </conditionalFormatting>
  <conditionalFormatting sqref="J365">
    <cfRule type="expression" dxfId="7" priority="8">
      <formula>IF(J365&gt;$P$1,TRUE,FALSE)</formula>
    </cfRule>
  </conditionalFormatting>
  <conditionalFormatting sqref="J367">
    <cfRule type="expression" dxfId="6" priority="7">
      <formula>IF(J367&gt;$P$1,TRUE,FALSE)</formula>
    </cfRule>
  </conditionalFormatting>
  <conditionalFormatting sqref="J369">
    <cfRule type="expression" dxfId="5" priority="6">
      <formula>IF(J369&gt;$P$1,TRUE,FALSE)</formula>
    </cfRule>
  </conditionalFormatting>
  <conditionalFormatting sqref="J371">
    <cfRule type="expression" dxfId="4" priority="5">
      <formula>IF(J371&gt;$P$1,TRUE,FALSE)</formula>
    </cfRule>
  </conditionalFormatting>
  <conditionalFormatting sqref="J373">
    <cfRule type="expression" dxfId="3" priority="4">
      <formula>IF(J373&gt;$P$1,TRUE,FALSE)</formula>
    </cfRule>
  </conditionalFormatting>
  <conditionalFormatting sqref="J375">
    <cfRule type="expression" dxfId="2" priority="3">
      <formula>IF(J375&gt;$P$1,TRUE,FALSE)</formula>
    </cfRule>
  </conditionalFormatting>
  <conditionalFormatting sqref="J377">
    <cfRule type="expression" dxfId="1" priority="2">
      <formula>IF(J377&gt;$P$1,TRUE,FALSE)</formula>
    </cfRule>
  </conditionalFormatting>
  <conditionalFormatting sqref="J379">
    <cfRule type="expression" dxfId="0" priority="1">
      <formula>IF(J379&gt;$P$1,TRUE,FALSE)</formula>
    </cfRule>
  </conditionalFormatting>
  <dataValidations count="1">
    <dataValidation type="custom" allowBlank="1" showInputMessage="1" showErrorMessage="1" errorTitle="Date Must Be a Saturday" error="Please enter a Saturday Date" promptTitle="Please Enter a Date" prompt="Must be a Saturday" sqref="E1:E2">
      <formula1>IF(WEEKDAY(E1)=7,TRUE,FALSE)</formula1>
    </dataValidation>
  </dataValidations>
  <pageMargins left="0.7" right="0.7" top="0.75" bottom="0.75" header="0.3" footer="0.3"/>
  <pageSetup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F1" sqref="F1:F1048576"/>
    </sheetView>
  </sheetViews>
  <sheetFormatPr defaultRowHeight="12.75" x14ac:dyDescent="0.25"/>
  <cols>
    <col min="1" max="1" width="11.85546875" style="31" customWidth="1"/>
    <col min="2" max="2" width="37.28515625" style="24" customWidth="1"/>
    <col min="3" max="3" width="12.5703125" style="1" customWidth="1"/>
    <col min="4" max="4" width="17.5703125" style="7" customWidth="1"/>
    <col min="5" max="5" width="15" style="16" customWidth="1"/>
    <col min="6" max="6" width="79.140625" style="29" customWidth="1"/>
    <col min="7" max="7" width="17" style="7" customWidth="1"/>
    <col min="8" max="8" width="30.28515625" style="7" customWidth="1"/>
    <col min="9" max="16384" width="9.140625" style="1"/>
  </cols>
  <sheetData>
    <row r="1" spans="1:8" ht="27" customHeight="1" x14ac:dyDescent="0.25">
      <c r="A1" s="31" t="s">
        <v>20</v>
      </c>
      <c r="B1" s="35" t="s">
        <v>16</v>
      </c>
    </row>
    <row r="2" spans="1:8" ht="24.75" customHeight="1" x14ac:dyDescent="0.25">
      <c r="A2" s="31" t="s">
        <v>19</v>
      </c>
      <c r="B2" s="35" t="s">
        <v>17</v>
      </c>
    </row>
    <row r="3" spans="1:8" ht="24.75" customHeight="1" x14ac:dyDescent="0.25">
      <c r="A3" s="31" t="s">
        <v>18</v>
      </c>
      <c r="B3" s="35" t="s">
        <v>8</v>
      </c>
    </row>
    <row r="4" spans="1:8" ht="13.5" thickBot="1" x14ac:dyDescent="0.3"/>
    <row r="5" spans="1:8" ht="44.25" customHeight="1" thickBot="1" x14ac:dyDescent="0.3">
      <c r="A5" s="4" t="s">
        <v>0</v>
      </c>
      <c r="B5" s="5" t="s">
        <v>457</v>
      </c>
      <c r="C5" s="5" t="s">
        <v>458</v>
      </c>
      <c r="D5" s="11" t="s">
        <v>9</v>
      </c>
      <c r="E5" s="6" t="s">
        <v>10</v>
      </c>
      <c r="F5" s="11" t="s">
        <v>12</v>
      </c>
      <c r="G5" s="11" t="s">
        <v>11</v>
      </c>
      <c r="H5" s="8" t="s">
        <v>13</v>
      </c>
    </row>
    <row r="6" spans="1:8" ht="20.100000000000001" customHeight="1" x14ac:dyDescent="0.25">
      <c r="A6" s="36"/>
      <c r="B6" s="37"/>
      <c r="C6" s="38"/>
      <c r="D6" s="18"/>
      <c r="E6" s="19"/>
      <c r="F6" s="25"/>
      <c r="G6" s="18"/>
      <c r="H6" s="9"/>
    </row>
    <row r="7" spans="1:8" ht="20.100000000000001" customHeight="1" x14ac:dyDescent="0.25">
      <c r="A7" s="39"/>
      <c r="B7" s="40"/>
      <c r="C7" s="41"/>
      <c r="D7" s="12"/>
      <c r="E7" s="14"/>
      <c r="F7" s="26"/>
      <c r="G7" s="12"/>
      <c r="H7" s="10"/>
    </row>
    <row r="8" spans="1:8" ht="20.100000000000001" customHeight="1" x14ac:dyDescent="0.25">
      <c r="A8" s="39"/>
      <c r="B8" s="40"/>
      <c r="C8" s="41"/>
      <c r="D8" s="12"/>
      <c r="E8" s="14"/>
      <c r="F8" s="26"/>
      <c r="G8" s="12"/>
      <c r="H8" s="10"/>
    </row>
    <row r="9" spans="1:8" ht="40.5" customHeight="1" x14ac:dyDescent="0.25">
      <c r="A9" s="39"/>
      <c r="B9" s="40"/>
      <c r="C9" s="41"/>
      <c r="D9" s="12"/>
      <c r="E9" s="14"/>
      <c r="F9" s="26"/>
      <c r="G9" s="12"/>
      <c r="H9" s="10"/>
    </row>
    <row r="10" spans="1:8" ht="51" customHeight="1" x14ac:dyDescent="0.25">
      <c r="A10" s="39"/>
      <c r="B10" s="40"/>
      <c r="C10" s="41"/>
      <c r="D10" s="12"/>
      <c r="E10" s="14"/>
      <c r="F10" s="27"/>
      <c r="G10" s="12"/>
      <c r="H10" s="10"/>
    </row>
    <row r="11" spans="1:8" ht="20.100000000000001" customHeight="1" x14ac:dyDescent="0.25">
      <c r="A11" s="39"/>
      <c r="B11" s="42"/>
      <c r="C11" s="41"/>
      <c r="D11" s="12"/>
      <c r="E11" s="14"/>
      <c r="F11" s="27"/>
      <c r="G11" s="12"/>
      <c r="H11" s="10"/>
    </row>
    <row r="12" spans="1:8" ht="20.100000000000001" customHeight="1" x14ac:dyDescent="0.25">
      <c r="A12" s="39"/>
      <c r="B12" s="42"/>
      <c r="C12" s="41"/>
      <c r="D12" s="12"/>
      <c r="E12" s="14"/>
      <c r="F12" s="27"/>
      <c r="G12" s="12"/>
      <c r="H12" s="10"/>
    </row>
    <row r="13" spans="1:8" ht="20.100000000000001" customHeight="1" x14ac:dyDescent="0.25">
      <c r="A13" s="39"/>
      <c r="B13" s="42"/>
      <c r="C13" s="41"/>
      <c r="D13" s="12"/>
      <c r="E13" s="14"/>
      <c r="F13" s="27"/>
      <c r="G13" s="12"/>
      <c r="H13" s="10"/>
    </row>
    <row r="14" spans="1:8" ht="20.100000000000001" customHeight="1" thickBot="1" x14ac:dyDescent="0.3">
      <c r="A14" s="34"/>
      <c r="B14" s="23"/>
      <c r="C14" s="3"/>
      <c r="D14" s="13"/>
      <c r="E14" s="15"/>
      <c r="F14" s="28"/>
      <c r="G14" s="13"/>
      <c r="H14" s="20"/>
    </row>
    <row r="15" spans="1:8" ht="20.100000000000001" customHeight="1" x14ac:dyDescent="0.25"/>
    <row r="16" spans="1:8" ht="20.100000000000001" customHeight="1" x14ac:dyDescent="0.25"/>
    <row r="17" spans="2:8" ht="20.100000000000001" customHeight="1" x14ac:dyDescent="0.25"/>
    <row r="18" spans="2:8" s="31" customFormat="1" ht="20.100000000000001" customHeight="1" x14ac:dyDescent="0.25">
      <c r="B18" s="24"/>
      <c r="C18" s="1"/>
      <c r="D18" s="7"/>
      <c r="E18" s="16"/>
      <c r="F18" s="29"/>
      <c r="G18" s="7"/>
      <c r="H18" s="7"/>
    </row>
    <row r="19" spans="2:8" s="31" customFormat="1" ht="20.100000000000001" customHeight="1" x14ac:dyDescent="0.25">
      <c r="B19" s="24"/>
      <c r="C19" s="1"/>
      <c r="D19" s="7"/>
      <c r="E19" s="16"/>
      <c r="F19" s="29"/>
      <c r="G19" s="7"/>
      <c r="H19" s="7"/>
    </row>
    <row r="20" spans="2:8" s="31" customFormat="1" ht="20.100000000000001" customHeight="1" x14ac:dyDescent="0.25">
      <c r="B20" s="24"/>
      <c r="C20" s="1"/>
      <c r="D20" s="7"/>
      <c r="E20" s="16"/>
      <c r="F20" s="29"/>
      <c r="G20" s="7"/>
      <c r="H20" s="7"/>
    </row>
    <row r="21" spans="2:8" s="31" customFormat="1" ht="20.100000000000001" customHeight="1" x14ac:dyDescent="0.25">
      <c r="B21" s="24"/>
      <c r="C21" s="1"/>
      <c r="D21" s="7"/>
      <c r="E21" s="16"/>
      <c r="F21" s="29"/>
      <c r="G21" s="7"/>
      <c r="H21" s="7"/>
    </row>
    <row r="22" spans="2:8" s="31" customFormat="1" ht="20.100000000000001" customHeight="1" x14ac:dyDescent="0.25">
      <c r="B22" s="24"/>
      <c r="C22" s="1"/>
      <c r="D22" s="7"/>
      <c r="E22" s="16"/>
      <c r="F22" s="29"/>
      <c r="G22" s="7"/>
      <c r="H22" s="7"/>
    </row>
  </sheetData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90B25C1085BF4AA7A3F7073387D1A2" ma:contentTypeVersion="0" ma:contentTypeDescription="Create a new document." ma:contentTypeScope="" ma:versionID="2671282f7fb86c635428e5a9c428e81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1B0D75-D043-4719-BF6C-417ECDBD31CA}"/>
</file>

<file path=customXml/itemProps2.xml><?xml version="1.0" encoding="utf-8"?>
<ds:datastoreItem xmlns:ds="http://schemas.openxmlformats.org/officeDocument/2006/customXml" ds:itemID="{9F637B31-D00D-4341-BA90-AD1767754B0A}"/>
</file>

<file path=customXml/itemProps3.xml><?xml version="1.0" encoding="utf-8"?>
<ds:datastoreItem xmlns:ds="http://schemas.openxmlformats.org/officeDocument/2006/customXml" ds:itemID="{A3B1912C-1E25-466A-8561-E015231891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Current Projects</vt:lpstr>
      <vt:lpstr>Closed Projects </vt:lpstr>
      <vt:lpstr>NAS Migrations Q3 2013</vt:lpstr>
      <vt:lpstr>NAS Migrations Q4 2013</vt:lpstr>
      <vt:lpstr>Replicated Hosts on Multiple Ar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Battersby, Gary [CCC-OT_IT]</dc:creator>
  <cp:lastModifiedBy>Taylor, Scott4 [CCC-OT_IT]</cp:lastModifiedBy>
  <cp:lastPrinted>2014-09-26T17:27:18Z</cp:lastPrinted>
  <dcterms:created xsi:type="dcterms:W3CDTF">2014-09-25T14:05:16Z</dcterms:created>
  <dcterms:modified xsi:type="dcterms:W3CDTF">2014-11-24T22:30:03Z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0x0101005090B25C1085BF4AA7A3F7073387D1A2</vt:lpwstr>
  </property>
</Properties>
</file>