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ivotTables/pivotTable2.xml" ContentType="application/vnd.openxmlformats-officedocument.spreadsheetml.pivot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5130" yWindow="4620" windowWidth="15600" windowHeight="4845" tabRatio="940" firstSheet="3" activeTab="11"/>
  </bookViews>
  <sheets>
    <sheet name="Summary" sheetId="31" r:id="rId1"/>
    <sheet name="Summary-NoTRSource" sheetId="51" r:id="rId2"/>
    <sheet name="Final MOR" sheetId="41" r:id="rId3"/>
    <sheet name="Final MOR-no-MOR" sheetId="50" r:id="rId4"/>
    <sheet name="Tech-Refresh" sheetId="30" r:id="rId5"/>
    <sheet name="New Installs" sheetId="39" r:id="rId6"/>
    <sheet name="Exchange" sheetId="43" r:id="rId7"/>
    <sheet name="Unable to Report" sheetId="42" r:id="rId8"/>
    <sheet name="MOR Report Purpose" sheetId="32" r:id="rId9"/>
    <sheet name="Tier Report" sheetId="47" r:id="rId10"/>
    <sheet name="ALL_Pivot_new" sheetId="37" r:id="rId11"/>
    <sheet name="Sheet2" sheetId="55" r:id="rId12"/>
    <sheet name="Source" sheetId="1" r:id="rId13"/>
    <sheet name="SRM_pool" sheetId="53" r:id="rId14"/>
    <sheet name="Pool" sheetId="44" r:id="rId15"/>
    <sheet name="PoolReport" sheetId="38" r:id="rId16"/>
    <sheet name="All" sheetId="45" r:id="rId17"/>
    <sheet name="All_ENV" sheetId="48" r:id="rId18"/>
    <sheet name="SummaryAll" sheetId="49" r:id="rId19"/>
    <sheet name="Monthly-Report" sheetId="52" r:id="rId20"/>
  </sheets>
  <definedNames>
    <definedName name="_xlnm._FilterDatabase" localSheetId="10" hidden="1">ALL_Pivot_new!$A$4:$AB$108</definedName>
    <definedName name="_xlnm._FilterDatabase" localSheetId="12" hidden="1">Source!$5:$78</definedName>
    <definedName name="_xlnm._FilterDatabase" localSheetId="13" hidden="1">SRM_pool!$I$1:$V$407</definedName>
    <definedName name="_xlnm._FilterDatabase" localSheetId="18" hidden="1">SummaryAll!$A$329:$N$496</definedName>
    <definedName name="_xlnm._FilterDatabase" localSheetId="4" hidden="1">'Tech-Refresh'!$A$1:$A$3</definedName>
  </definedNames>
  <calcPr calcId="145621"/>
  <pivotCaches>
    <pivotCache cacheId="0" r:id="rId21"/>
    <pivotCache cacheId="1" r:id="rId22"/>
    <pivotCache cacheId="2" r:id="rId23"/>
    <pivotCache cacheId="3" r:id="rId24"/>
    <pivotCache cacheId="18" r:id="rId25"/>
  </pivotCaches>
</workbook>
</file>

<file path=xl/calcChain.xml><?xml version="1.0" encoding="utf-8"?>
<calcChain xmlns="http://schemas.openxmlformats.org/spreadsheetml/2006/main">
  <c r="N83" i="50" l="1"/>
  <c r="L83" i="50"/>
  <c r="K83" i="50"/>
  <c r="J83" i="50"/>
  <c r="I83" i="50"/>
  <c r="H83" i="50"/>
  <c r="P83" i="50" s="1"/>
  <c r="Q83" i="50" s="1"/>
  <c r="G83" i="50"/>
  <c r="F83" i="50"/>
  <c r="E83" i="50"/>
  <c r="D83" i="50"/>
  <c r="B83" i="50"/>
  <c r="A83" i="50"/>
  <c r="N82" i="50"/>
  <c r="L82" i="50"/>
  <c r="K82" i="50"/>
  <c r="J82" i="50"/>
  <c r="M82" i="50" s="1"/>
  <c r="I82" i="50"/>
  <c r="H82" i="50"/>
  <c r="P82" i="50" s="1"/>
  <c r="G82" i="50"/>
  <c r="F82" i="50"/>
  <c r="E82" i="50"/>
  <c r="D82" i="50"/>
  <c r="B82" i="50"/>
  <c r="A82" i="50"/>
  <c r="N81" i="50"/>
  <c r="L81" i="50"/>
  <c r="K81" i="50"/>
  <c r="J81" i="50"/>
  <c r="I81" i="50"/>
  <c r="O81" i="50" s="1"/>
  <c r="H81" i="50"/>
  <c r="P81" i="50" s="1"/>
  <c r="Q81" i="50" s="1"/>
  <c r="G81" i="50"/>
  <c r="F81" i="50"/>
  <c r="E81" i="50"/>
  <c r="D81" i="50"/>
  <c r="B81" i="50"/>
  <c r="A81" i="50"/>
  <c r="N80" i="50"/>
  <c r="L80" i="50"/>
  <c r="K80" i="50"/>
  <c r="J80" i="50"/>
  <c r="M80" i="50" s="1"/>
  <c r="I80" i="50"/>
  <c r="H80" i="50"/>
  <c r="P80" i="50" s="1"/>
  <c r="G80" i="50"/>
  <c r="F80" i="50"/>
  <c r="E80" i="50"/>
  <c r="D80" i="50"/>
  <c r="B80" i="50"/>
  <c r="A80" i="50"/>
  <c r="N79" i="50"/>
  <c r="L79" i="50"/>
  <c r="K79" i="50"/>
  <c r="J79" i="50"/>
  <c r="I79" i="50"/>
  <c r="H79" i="50"/>
  <c r="P79" i="50" s="1"/>
  <c r="Q79" i="50" s="1"/>
  <c r="G79" i="50"/>
  <c r="F79" i="50"/>
  <c r="E79" i="50"/>
  <c r="D79" i="50"/>
  <c r="B79" i="50"/>
  <c r="A79" i="50"/>
  <c r="N78" i="50"/>
  <c r="L78" i="50"/>
  <c r="K78" i="50"/>
  <c r="J78" i="50"/>
  <c r="M78" i="50" s="1"/>
  <c r="I78" i="50"/>
  <c r="H78" i="50"/>
  <c r="P78" i="50" s="1"/>
  <c r="G78" i="50"/>
  <c r="F78" i="50"/>
  <c r="E78" i="50"/>
  <c r="D78" i="50"/>
  <c r="B78" i="50"/>
  <c r="A78" i="50"/>
  <c r="N77" i="50"/>
  <c r="L77" i="50"/>
  <c r="K77" i="50"/>
  <c r="J77" i="50"/>
  <c r="I77" i="50"/>
  <c r="O77" i="50" s="1"/>
  <c r="H77" i="50"/>
  <c r="P77" i="50" s="1"/>
  <c r="Q77" i="50" s="1"/>
  <c r="G77" i="50"/>
  <c r="F77" i="50"/>
  <c r="E77" i="50"/>
  <c r="D77" i="50"/>
  <c r="B77" i="50"/>
  <c r="A77" i="50"/>
  <c r="N107" i="50"/>
  <c r="L107" i="50"/>
  <c r="K107" i="50"/>
  <c r="J107" i="50"/>
  <c r="I107" i="50"/>
  <c r="H107" i="50"/>
  <c r="G107" i="50"/>
  <c r="F107" i="50"/>
  <c r="E107" i="50"/>
  <c r="D107" i="50"/>
  <c r="B107" i="50"/>
  <c r="A107" i="50"/>
  <c r="N106" i="50"/>
  <c r="L106" i="50"/>
  <c r="K106" i="50"/>
  <c r="J106" i="50"/>
  <c r="I106" i="50"/>
  <c r="H106" i="50"/>
  <c r="G106" i="50"/>
  <c r="F106" i="50"/>
  <c r="E106" i="50"/>
  <c r="D106" i="50"/>
  <c r="B106" i="50"/>
  <c r="A106" i="50"/>
  <c r="N105" i="50"/>
  <c r="L105" i="50"/>
  <c r="K105" i="50"/>
  <c r="J105" i="50"/>
  <c r="I105" i="50"/>
  <c r="H105" i="50"/>
  <c r="G105" i="50"/>
  <c r="F105" i="50"/>
  <c r="E105" i="50"/>
  <c r="D105" i="50"/>
  <c r="B105" i="50"/>
  <c r="A105" i="50"/>
  <c r="N104" i="50"/>
  <c r="L104" i="50"/>
  <c r="K104" i="50"/>
  <c r="J104" i="50"/>
  <c r="I104" i="50"/>
  <c r="H104" i="50"/>
  <c r="G104" i="50"/>
  <c r="F104" i="50"/>
  <c r="E104" i="50"/>
  <c r="D104" i="50"/>
  <c r="B104" i="50"/>
  <c r="A104" i="50"/>
  <c r="N103" i="50"/>
  <c r="L103" i="50"/>
  <c r="K103" i="50"/>
  <c r="J103" i="50"/>
  <c r="I103" i="50"/>
  <c r="H103" i="50"/>
  <c r="G103" i="50"/>
  <c r="F103" i="50"/>
  <c r="E103" i="50"/>
  <c r="D103" i="50"/>
  <c r="B103" i="50"/>
  <c r="A103" i="50"/>
  <c r="N102" i="50"/>
  <c r="L102" i="50"/>
  <c r="K102" i="50"/>
  <c r="J102" i="50"/>
  <c r="I102" i="50"/>
  <c r="H102" i="50"/>
  <c r="G102" i="50"/>
  <c r="F102" i="50"/>
  <c r="E102" i="50"/>
  <c r="D102" i="50"/>
  <c r="B102" i="50"/>
  <c r="A102" i="50"/>
  <c r="N101" i="50"/>
  <c r="L101" i="50"/>
  <c r="K101" i="50"/>
  <c r="J101" i="50"/>
  <c r="I101" i="50"/>
  <c r="H101" i="50"/>
  <c r="G101" i="50"/>
  <c r="F101" i="50"/>
  <c r="E101" i="50"/>
  <c r="D101" i="50"/>
  <c r="B101" i="50"/>
  <c r="A101" i="50"/>
  <c r="N100" i="50"/>
  <c r="L100" i="50"/>
  <c r="K100" i="50"/>
  <c r="J100" i="50"/>
  <c r="I100" i="50"/>
  <c r="H100" i="50"/>
  <c r="G100" i="50"/>
  <c r="F100" i="50"/>
  <c r="E100" i="50"/>
  <c r="D100" i="50"/>
  <c r="B100" i="50"/>
  <c r="A100" i="50"/>
  <c r="N99" i="50"/>
  <c r="L99" i="50"/>
  <c r="K99" i="50"/>
  <c r="J99" i="50"/>
  <c r="I99" i="50"/>
  <c r="H99" i="50"/>
  <c r="G99" i="50"/>
  <c r="F99" i="50"/>
  <c r="E99" i="50"/>
  <c r="D99" i="50"/>
  <c r="B99" i="50"/>
  <c r="A99" i="50"/>
  <c r="N98" i="50"/>
  <c r="L98" i="50"/>
  <c r="K98" i="50"/>
  <c r="J98" i="50"/>
  <c r="I98" i="50"/>
  <c r="H98" i="50"/>
  <c r="G98" i="50"/>
  <c r="F98" i="50"/>
  <c r="E98" i="50"/>
  <c r="D98" i="50"/>
  <c r="B98" i="50"/>
  <c r="A98" i="50"/>
  <c r="N97" i="50"/>
  <c r="L97" i="50"/>
  <c r="K97" i="50"/>
  <c r="J97" i="50"/>
  <c r="I97" i="50"/>
  <c r="H97" i="50"/>
  <c r="G97" i="50"/>
  <c r="F97" i="50"/>
  <c r="E97" i="50"/>
  <c r="D97" i="50"/>
  <c r="B97" i="50"/>
  <c r="A97" i="50"/>
  <c r="N89" i="50"/>
  <c r="L89" i="50"/>
  <c r="K89" i="50"/>
  <c r="J89" i="50"/>
  <c r="I89" i="50"/>
  <c r="O89" i="50" s="1"/>
  <c r="H89" i="50"/>
  <c r="G89" i="50"/>
  <c r="F89" i="50"/>
  <c r="E89" i="50"/>
  <c r="D89" i="50"/>
  <c r="B89" i="50"/>
  <c r="A89" i="50"/>
  <c r="N88" i="50"/>
  <c r="L88" i="50"/>
  <c r="K88" i="50"/>
  <c r="J88" i="50"/>
  <c r="I88" i="50"/>
  <c r="H88" i="50"/>
  <c r="G88" i="50"/>
  <c r="F88" i="50"/>
  <c r="E88" i="50"/>
  <c r="D88" i="50"/>
  <c r="B88" i="50"/>
  <c r="A88" i="50"/>
  <c r="N87" i="50"/>
  <c r="L87" i="50"/>
  <c r="K87" i="50"/>
  <c r="J87" i="50"/>
  <c r="I87" i="50"/>
  <c r="H87" i="50"/>
  <c r="G87" i="50"/>
  <c r="F87" i="50"/>
  <c r="E87" i="50"/>
  <c r="D87" i="50"/>
  <c r="B87" i="50"/>
  <c r="A87" i="50"/>
  <c r="N86" i="50"/>
  <c r="L86" i="50"/>
  <c r="K86" i="50"/>
  <c r="J86" i="50"/>
  <c r="I86" i="50"/>
  <c r="H86" i="50"/>
  <c r="G86" i="50"/>
  <c r="F86" i="50"/>
  <c r="E86" i="50"/>
  <c r="D86" i="50"/>
  <c r="B86" i="50"/>
  <c r="A86" i="50"/>
  <c r="N85" i="50"/>
  <c r="L85" i="50"/>
  <c r="K85" i="50"/>
  <c r="J85" i="50"/>
  <c r="I85" i="50"/>
  <c r="H85" i="50"/>
  <c r="G85" i="50"/>
  <c r="F85" i="50"/>
  <c r="E85" i="50"/>
  <c r="D85" i="50"/>
  <c r="B85" i="50"/>
  <c r="A85" i="50"/>
  <c r="N84" i="50"/>
  <c r="L84" i="50"/>
  <c r="K84" i="50"/>
  <c r="J84" i="50"/>
  <c r="I84" i="50"/>
  <c r="H84" i="50"/>
  <c r="G84" i="50"/>
  <c r="F84" i="50"/>
  <c r="E84" i="50"/>
  <c r="D84" i="50"/>
  <c r="B84" i="50"/>
  <c r="A84" i="50"/>
  <c r="N76" i="50"/>
  <c r="L76" i="50"/>
  <c r="K76" i="50"/>
  <c r="J76" i="50"/>
  <c r="I76" i="50"/>
  <c r="H76" i="50"/>
  <c r="G76" i="50"/>
  <c r="F76" i="50"/>
  <c r="E76" i="50"/>
  <c r="D76" i="50"/>
  <c r="B76" i="50"/>
  <c r="A76" i="50"/>
  <c r="N75" i="50"/>
  <c r="L75" i="50"/>
  <c r="K75" i="50"/>
  <c r="J75" i="50"/>
  <c r="I75" i="50"/>
  <c r="H75" i="50"/>
  <c r="G75" i="50"/>
  <c r="F75" i="50"/>
  <c r="E75" i="50"/>
  <c r="D75" i="50"/>
  <c r="B75" i="50"/>
  <c r="A75" i="50"/>
  <c r="N74" i="50"/>
  <c r="L74" i="50"/>
  <c r="K74" i="50"/>
  <c r="J74" i="50"/>
  <c r="I74" i="50"/>
  <c r="H74" i="50"/>
  <c r="G74" i="50"/>
  <c r="F74" i="50"/>
  <c r="E74" i="50"/>
  <c r="D74" i="50"/>
  <c r="B74" i="50"/>
  <c r="A74" i="50"/>
  <c r="N73" i="50"/>
  <c r="L73" i="50"/>
  <c r="K73" i="50"/>
  <c r="J73" i="50"/>
  <c r="I73" i="50"/>
  <c r="H73" i="50"/>
  <c r="G73" i="50"/>
  <c r="F73" i="50"/>
  <c r="E73" i="50"/>
  <c r="D73" i="50"/>
  <c r="B73" i="50"/>
  <c r="A73" i="50"/>
  <c r="N72" i="50"/>
  <c r="L72" i="50"/>
  <c r="K72" i="50"/>
  <c r="J72" i="50"/>
  <c r="I72" i="50"/>
  <c r="H72" i="50"/>
  <c r="G72" i="50"/>
  <c r="F72" i="50"/>
  <c r="E72" i="50"/>
  <c r="D72" i="50"/>
  <c r="B72" i="50"/>
  <c r="A72" i="50"/>
  <c r="N71" i="50"/>
  <c r="L71" i="50"/>
  <c r="K71" i="50"/>
  <c r="J71" i="50"/>
  <c r="I71" i="50"/>
  <c r="H71" i="50"/>
  <c r="G71" i="50"/>
  <c r="F71" i="50"/>
  <c r="E71" i="50"/>
  <c r="D71" i="50"/>
  <c r="B71" i="50"/>
  <c r="A71" i="50"/>
  <c r="N70" i="50"/>
  <c r="L70" i="50"/>
  <c r="K70" i="50"/>
  <c r="J70" i="50"/>
  <c r="I70" i="50"/>
  <c r="H70" i="50"/>
  <c r="G70" i="50"/>
  <c r="F70" i="50"/>
  <c r="E70" i="50"/>
  <c r="D70" i="50"/>
  <c r="B70" i="50"/>
  <c r="A70" i="50"/>
  <c r="N69" i="50"/>
  <c r="L69" i="50"/>
  <c r="K69" i="50"/>
  <c r="J69" i="50"/>
  <c r="I69" i="50"/>
  <c r="H69" i="50"/>
  <c r="G69" i="50"/>
  <c r="F69" i="50"/>
  <c r="E69" i="50"/>
  <c r="D69" i="50"/>
  <c r="B69" i="50"/>
  <c r="A69" i="50"/>
  <c r="N68" i="50"/>
  <c r="L68" i="50"/>
  <c r="K68" i="50"/>
  <c r="J68" i="50"/>
  <c r="I68" i="50"/>
  <c r="H68" i="50"/>
  <c r="G68" i="50"/>
  <c r="F68" i="50"/>
  <c r="E68" i="50"/>
  <c r="D68" i="50"/>
  <c r="B68" i="50"/>
  <c r="A68" i="50"/>
  <c r="N67" i="50"/>
  <c r="L67" i="50"/>
  <c r="K67" i="50"/>
  <c r="J67" i="50"/>
  <c r="I67" i="50"/>
  <c r="H67" i="50"/>
  <c r="G67" i="50"/>
  <c r="F67" i="50"/>
  <c r="E67" i="50"/>
  <c r="D67" i="50"/>
  <c r="B67" i="50"/>
  <c r="A67" i="50"/>
  <c r="N66" i="50"/>
  <c r="L66" i="50"/>
  <c r="K66" i="50"/>
  <c r="J66" i="50"/>
  <c r="I66" i="50"/>
  <c r="H66" i="50"/>
  <c r="G66" i="50"/>
  <c r="F66" i="50"/>
  <c r="E66" i="50"/>
  <c r="D66" i="50"/>
  <c r="B66" i="50"/>
  <c r="A66" i="50"/>
  <c r="N65" i="50"/>
  <c r="L65" i="50"/>
  <c r="K65" i="50"/>
  <c r="J65" i="50"/>
  <c r="I65" i="50"/>
  <c r="H65" i="50"/>
  <c r="G65" i="50"/>
  <c r="F65" i="50"/>
  <c r="E65" i="50"/>
  <c r="D65" i="50"/>
  <c r="B65" i="50"/>
  <c r="A65" i="50"/>
  <c r="N64" i="50"/>
  <c r="L64" i="50"/>
  <c r="K64" i="50"/>
  <c r="J64" i="50"/>
  <c r="I64" i="50"/>
  <c r="H64" i="50"/>
  <c r="G64" i="50"/>
  <c r="F64" i="50"/>
  <c r="E64" i="50"/>
  <c r="D64" i="50"/>
  <c r="B64" i="50"/>
  <c r="A64" i="50"/>
  <c r="N63" i="50"/>
  <c r="L63" i="50"/>
  <c r="K63" i="50"/>
  <c r="J63" i="50"/>
  <c r="I63" i="50"/>
  <c r="H63" i="50"/>
  <c r="G63" i="50"/>
  <c r="F63" i="50"/>
  <c r="E63" i="50"/>
  <c r="D63" i="50"/>
  <c r="B63" i="50"/>
  <c r="A63" i="50"/>
  <c r="N62" i="50"/>
  <c r="L62" i="50"/>
  <c r="K62" i="50"/>
  <c r="J62" i="50"/>
  <c r="I62" i="50"/>
  <c r="H62" i="50"/>
  <c r="G62" i="50"/>
  <c r="F62" i="50"/>
  <c r="E62" i="50"/>
  <c r="D62" i="50"/>
  <c r="B62" i="50"/>
  <c r="A62" i="50"/>
  <c r="N61" i="50"/>
  <c r="L61" i="50"/>
  <c r="K61" i="50"/>
  <c r="J61" i="50"/>
  <c r="I61" i="50"/>
  <c r="H61" i="50"/>
  <c r="G61" i="50"/>
  <c r="F61" i="50"/>
  <c r="E61" i="50"/>
  <c r="D61" i="50"/>
  <c r="B61" i="50"/>
  <c r="A61" i="50"/>
  <c r="N60" i="50"/>
  <c r="L60" i="50"/>
  <c r="K60" i="50"/>
  <c r="J60" i="50"/>
  <c r="I60" i="50"/>
  <c r="H60" i="50"/>
  <c r="G60" i="50"/>
  <c r="F60" i="50"/>
  <c r="E60" i="50"/>
  <c r="D60" i="50"/>
  <c r="B60" i="50"/>
  <c r="A60" i="50"/>
  <c r="N59" i="50"/>
  <c r="L59" i="50"/>
  <c r="K59" i="50"/>
  <c r="J59" i="50"/>
  <c r="I59" i="50"/>
  <c r="H59" i="50"/>
  <c r="G59" i="50"/>
  <c r="F59" i="50"/>
  <c r="E59" i="50"/>
  <c r="D59" i="50"/>
  <c r="B59" i="50"/>
  <c r="A59" i="50"/>
  <c r="N58" i="50"/>
  <c r="L58" i="50"/>
  <c r="K58" i="50"/>
  <c r="J58" i="50"/>
  <c r="I58" i="50"/>
  <c r="H58" i="50"/>
  <c r="G58" i="50"/>
  <c r="F58" i="50"/>
  <c r="E58" i="50"/>
  <c r="D58" i="50"/>
  <c r="B58" i="50"/>
  <c r="A58" i="50"/>
  <c r="N57" i="50"/>
  <c r="L57" i="50"/>
  <c r="K57" i="50"/>
  <c r="J57" i="50"/>
  <c r="I57" i="50"/>
  <c r="H57" i="50"/>
  <c r="G57" i="50"/>
  <c r="F57" i="50"/>
  <c r="E57" i="50"/>
  <c r="D57" i="50"/>
  <c r="B57" i="50"/>
  <c r="A57" i="50"/>
  <c r="N56" i="50"/>
  <c r="L56" i="50"/>
  <c r="K56" i="50"/>
  <c r="J56" i="50"/>
  <c r="I56" i="50"/>
  <c r="H56" i="50"/>
  <c r="G56" i="50"/>
  <c r="F56" i="50"/>
  <c r="E56" i="50"/>
  <c r="D56" i="50"/>
  <c r="B56" i="50"/>
  <c r="A56" i="50"/>
  <c r="N41" i="50"/>
  <c r="L41" i="50"/>
  <c r="K41" i="50"/>
  <c r="J41" i="50"/>
  <c r="I41" i="50"/>
  <c r="H41" i="50"/>
  <c r="G41" i="50"/>
  <c r="F41" i="50"/>
  <c r="E41" i="50"/>
  <c r="D41" i="50"/>
  <c r="B41" i="50"/>
  <c r="A41" i="50"/>
  <c r="N40" i="50"/>
  <c r="L40" i="50"/>
  <c r="K40" i="50"/>
  <c r="J40" i="50"/>
  <c r="I40" i="50"/>
  <c r="H40" i="50"/>
  <c r="G40" i="50"/>
  <c r="F40" i="50"/>
  <c r="E40" i="50"/>
  <c r="D40" i="50"/>
  <c r="B40" i="50"/>
  <c r="A40" i="50"/>
  <c r="N39" i="50"/>
  <c r="L39" i="50"/>
  <c r="K39" i="50"/>
  <c r="J39" i="50"/>
  <c r="I39" i="50"/>
  <c r="H39" i="50"/>
  <c r="G39" i="50"/>
  <c r="F39" i="50"/>
  <c r="E39" i="50"/>
  <c r="D39" i="50"/>
  <c r="B39" i="50"/>
  <c r="A39" i="50"/>
  <c r="N38" i="50"/>
  <c r="L38" i="50"/>
  <c r="K38" i="50"/>
  <c r="J38" i="50"/>
  <c r="I38" i="50"/>
  <c r="H38" i="50"/>
  <c r="G38" i="50"/>
  <c r="F38" i="50"/>
  <c r="E38" i="50"/>
  <c r="D38" i="50"/>
  <c r="B38" i="50"/>
  <c r="A38" i="50"/>
  <c r="N37" i="50"/>
  <c r="L37" i="50"/>
  <c r="K37" i="50"/>
  <c r="J37" i="50"/>
  <c r="I37" i="50"/>
  <c r="H37" i="50"/>
  <c r="G37" i="50"/>
  <c r="F37" i="50"/>
  <c r="E37" i="50"/>
  <c r="D37" i="50"/>
  <c r="B37" i="50"/>
  <c r="A37" i="50"/>
  <c r="N42" i="50"/>
  <c r="L42" i="50"/>
  <c r="K42" i="50"/>
  <c r="J42" i="50"/>
  <c r="I42" i="50"/>
  <c r="H42" i="50"/>
  <c r="G42" i="50"/>
  <c r="F42" i="50"/>
  <c r="E42" i="50"/>
  <c r="D42" i="50"/>
  <c r="B42" i="50"/>
  <c r="A42" i="50"/>
  <c r="N36" i="50"/>
  <c r="L36" i="50"/>
  <c r="K36" i="50"/>
  <c r="J36" i="50"/>
  <c r="I36" i="50"/>
  <c r="H36" i="50"/>
  <c r="G36" i="50"/>
  <c r="F36" i="50"/>
  <c r="E36" i="50"/>
  <c r="D36" i="50"/>
  <c r="B36" i="50"/>
  <c r="A36" i="50"/>
  <c r="N35" i="50"/>
  <c r="L35" i="50"/>
  <c r="K35" i="50"/>
  <c r="J35" i="50"/>
  <c r="I35" i="50"/>
  <c r="H35" i="50"/>
  <c r="G35" i="50"/>
  <c r="F35" i="50"/>
  <c r="E35" i="50"/>
  <c r="D35" i="50"/>
  <c r="B35" i="50"/>
  <c r="A35" i="50"/>
  <c r="N34" i="50"/>
  <c r="L34" i="50"/>
  <c r="K34" i="50"/>
  <c r="J34" i="50"/>
  <c r="I34" i="50"/>
  <c r="H34" i="50"/>
  <c r="G34" i="50"/>
  <c r="F34" i="50"/>
  <c r="E34" i="50"/>
  <c r="D34" i="50"/>
  <c r="B34" i="50"/>
  <c r="A34" i="50"/>
  <c r="DM66" i="1"/>
  <c r="DM65" i="1"/>
  <c r="DH66" i="1"/>
  <c r="DH65" i="1"/>
  <c r="DO76" i="1"/>
  <c r="DJ76" i="1"/>
  <c r="DL76" i="1" s="1"/>
  <c r="DM78" i="1"/>
  <c r="DM77" i="1"/>
  <c r="DO75" i="1"/>
  <c r="DM75" i="1"/>
  <c r="DO73" i="1"/>
  <c r="DN73" i="1"/>
  <c r="DM73" i="1"/>
  <c r="DM72" i="1"/>
  <c r="DO71" i="1"/>
  <c r="DN71" i="1"/>
  <c r="DM71" i="1"/>
  <c r="DM70" i="1"/>
  <c r="DO69" i="1"/>
  <c r="DN69" i="1"/>
  <c r="DM69" i="1"/>
  <c r="DO68" i="1"/>
  <c r="DM68" i="1"/>
  <c r="DO67" i="1"/>
  <c r="DN67" i="1"/>
  <c r="DM67" i="1"/>
  <c r="DM64" i="1"/>
  <c r="DM63" i="1"/>
  <c r="DM62" i="1"/>
  <c r="DM61" i="1"/>
  <c r="DM60" i="1"/>
  <c r="DM59" i="1"/>
  <c r="DO18" i="1"/>
  <c r="DN18" i="1"/>
  <c r="DM18" i="1"/>
  <c r="DM17" i="1"/>
  <c r="DM16" i="1"/>
  <c r="DM15" i="1"/>
  <c r="DM14" i="1"/>
  <c r="DM13" i="1"/>
  <c r="DO12" i="1"/>
  <c r="DN12" i="1"/>
  <c r="DM12" i="1"/>
  <c r="DO11" i="1"/>
  <c r="DN11" i="1"/>
  <c r="DM11" i="1"/>
  <c r="DM10" i="1"/>
  <c r="DM9" i="1"/>
  <c r="DM8" i="1"/>
  <c r="DO7" i="1"/>
  <c r="DN7" i="1"/>
  <c r="DM7" i="1"/>
  <c r="DN6" i="1"/>
  <c r="DO6" i="1"/>
  <c r="DM6" i="1"/>
  <c r="DJ75" i="1"/>
  <c r="DJ73" i="1"/>
  <c r="DJ71" i="1"/>
  <c r="DJ69" i="1"/>
  <c r="DJ68" i="1"/>
  <c r="DJ67" i="1"/>
  <c r="DJ18" i="1"/>
  <c r="DJ12" i="1"/>
  <c r="DJ11" i="1"/>
  <c r="DJ7" i="1"/>
  <c r="DJ6" i="1"/>
  <c r="DI73" i="1"/>
  <c r="DI71" i="1"/>
  <c r="DI69" i="1"/>
  <c r="DI67" i="1"/>
  <c r="DI18" i="1"/>
  <c r="DI12" i="1"/>
  <c r="DI11" i="1"/>
  <c r="DI7" i="1"/>
  <c r="DI6" i="1"/>
  <c r="DH75" i="1"/>
  <c r="DH73" i="1"/>
  <c r="DH72" i="1"/>
  <c r="DH71" i="1"/>
  <c r="DH70" i="1"/>
  <c r="DH69" i="1"/>
  <c r="DH68" i="1"/>
  <c r="DH67" i="1"/>
  <c r="DH64" i="1"/>
  <c r="DH63" i="1"/>
  <c r="DH62" i="1"/>
  <c r="DH61" i="1"/>
  <c r="DH60" i="1"/>
  <c r="DH59" i="1"/>
  <c r="DH18" i="1"/>
  <c r="DH17" i="1"/>
  <c r="DH16" i="1"/>
  <c r="DH15" i="1"/>
  <c r="DH14" i="1"/>
  <c r="DH13" i="1"/>
  <c r="DH12" i="1"/>
  <c r="DH11" i="1"/>
  <c r="DH10" i="1"/>
  <c r="DH9" i="1"/>
  <c r="DH8" i="1"/>
  <c r="DH7" i="1"/>
  <c r="DH74" i="1"/>
  <c r="DH6" i="1"/>
  <c r="DH19" i="1"/>
  <c r="DH77" i="1"/>
  <c r="DH78" i="1"/>
  <c r="F68" i="53"/>
  <c r="F67" i="53"/>
  <c r="F66" i="53"/>
  <c r="F65" i="53"/>
  <c r="F64" i="53"/>
  <c r="F63" i="53"/>
  <c r="F62" i="53"/>
  <c r="F61" i="53"/>
  <c r="F60" i="53"/>
  <c r="F59" i="53"/>
  <c r="F58" i="53"/>
  <c r="F57" i="53"/>
  <c r="F56" i="53"/>
  <c r="F55" i="53"/>
  <c r="F54" i="53"/>
  <c r="F53" i="53"/>
  <c r="F52" i="53"/>
  <c r="F51" i="53"/>
  <c r="F50" i="53"/>
  <c r="F49" i="53"/>
  <c r="F48" i="53"/>
  <c r="F47" i="53"/>
  <c r="F46" i="53"/>
  <c r="F45" i="53"/>
  <c r="F44" i="53"/>
  <c r="F43" i="53"/>
  <c r="F42" i="53"/>
  <c r="F41" i="53"/>
  <c r="F40" i="53"/>
  <c r="F39" i="53"/>
  <c r="F38" i="53"/>
  <c r="F37" i="53"/>
  <c r="F36" i="53"/>
  <c r="F35" i="53"/>
  <c r="F34" i="53"/>
  <c r="F33" i="53"/>
  <c r="F32" i="53"/>
  <c r="F31" i="53"/>
  <c r="F30" i="53"/>
  <c r="F29" i="53"/>
  <c r="F28" i="53"/>
  <c r="F27" i="53"/>
  <c r="F26" i="53"/>
  <c r="F25" i="53"/>
  <c r="F24" i="53"/>
  <c r="F23" i="53"/>
  <c r="F22" i="53"/>
  <c r="F21" i="53"/>
  <c r="F20" i="53"/>
  <c r="F19" i="53"/>
  <c r="F18" i="53"/>
  <c r="F17" i="53"/>
  <c r="F16" i="53"/>
  <c r="F15" i="53"/>
  <c r="F14" i="53"/>
  <c r="F13" i="53"/>
  <c r="F12" i="53"/>
  <c r="F11" i="53"/>
  <c r="F10" i="53"/>
  <c r="F9" i="53"/>
  <c r="F8" i="53"/>
  <c r="F7" i="53"/>
  <c r="F6" i="53"/>
  <c r="F5" i="53"/>
  <c r="F4" i="53"/>
  <c r="F3" i="53"/>
  <c r="F2" i="53"/>
  <c r="N13" i="43"/>
  <c r="L13" i="43"/>
  <c r="K13" i="43"/>
  <c r="J13" i="43"/>
  <c r="I13" i="43"/>
  <c r="H13" i="43"/>
  <c r="G13" i="43"/>
  <c r="F13" i="43"/>
  <c r="E13" i="43"/>
  <c r="D13" i="43"/>
  <c r="B13" i="43"/>
  <c r="A13" i="43"/>
  <c r="N12" i="43"/>
  <c r="L12" i="43"/>
  <c r="K12" i="43"/>
  <c r="J12" i="43"/>
  <c r="I12" i="43"/>
  <c r="H12" i="43"/>
  <c r="G12" i="43"/>
  <c r="F12" i="43"/>
  <c r="E12" i="43"/>
  <c r="D12" i="43"/>
  <c r="B12" i="43"/>
  <c r="A12" i="43"/>
  <c r="N11" i="43"/>
  <c r="L11" i="43"/>
  <c r="K11" i="43"/>
  <c r="J11" i="43"/>
  <c r="I11" i="43"/>
  <c r="H11" i="43"/>
  <c r="G11" i="43"/>
  <c r="F11" i="43"/>
  <c r="E11" i="43"/>
  <c r="D11" i="43"/>
  <c r="B11" i="43"/>
  <c r="A11" i="43"/>
  <c r="N10" i="43"/>
  <c r="L10" i="43"/>
  <c r="K10" i="43"/>
  <c r="J10" i="43"/>
  <c r="I10" i="43"/>
  <c r="H10" i="43"/>
  <c r="G10" i="43"/>
  <c r="F10" i="43"/>
  <c r="E10" i="43"/>
  <c r="D10" i="43"/>
  <c r="B10" i="43"/>
  <c r="A10" i="43"/>
  <c r="O40" i="50" l="1"/>
  <c r="O78" i="50"/>
  <c r="M79" i="50"/>
  <c r="O82" i="50"/>
  <c r="M83" i="50"/>
  <c r="R77" i="50"/>
  <c r="R79" i="50"/>
  <c r="Q80" i="50"/>
  <c r="R80" i="50" s="1"/>
  <c r="R81" i="50"/>
  <c r="R83" i="50"/>
  <c r="M77" i="50"/>
  <c r="O79" i="50"/>
  <c r="M81" i="50"/>
  <c r="O83" i="50"/>
  <c r="Q78" i="50"/>
  <c r="R78" i="50" s="1"/>
  <c r="O80" i="50"/>
  <c r="Q82" i="50"/>
  <c r="R82" i="50" s="1"/>
  <c r="O35" i="50"/>
  <c r="O56" i="50"/>
  <c r="O100" i="50"/>
  <c r="P99" i="50"/>
  <c r="P105" i="50"/>
  <c r="Q105" i="50" s="1"/>
  <c r="R105" i="50" s="1"/>
  <c r="M102" i="50"/>
  <c r="M98" i="50"/>
  <c r="P103" i="50"/>
  <c r="Q103" i="50" s="1"/>
  <c r="R103" i="50" s="1"/>
  <c r="O102" i="50"/>
  <c r="P67" i="50"/>
  <c r="Q67" i="50" s="1"/>
  <c r="R67" i="50" s="1"/>
  <c r="P76" i="50"/>
  <c r="Q76" i="50" s="1"/>
  <c r="R76" i="50" s="1"/>
  <c r="P84" i="50"/>
  <c r="Q84" i="50" s="1"/>
  <c r="R84" i="50" s="1"/>
  <c r="M103" i="50"/>
  <c r="M105" i="50"/>
  <c r="M107" i="50"/>
  <c r="M68" i="50"/>
  <c r="O85" i="50"/>
  <c r="M87" i="50"/>
  <c r="F108" i="50"/>
  <c r="F109" i="50" s="1"/>
  <c r="F110" i="50" s="1"/>
  <c r="M99" i="50"/>
  <c r="M100" i="50"/>
  <c r="P101" i="50"/>
  <c r="Q101" i="50" s="1"/>
  <c r="R101" i="50" s="1"/>
  <c r="P102" i="50"/>
  <c r="Q102" i="50" s="1"/>
  <c r="R102" i="50" s="1"/>
  <c r="P106" i="50"/>
  <c r="Q106" i="50" s="1"/>
  <c r="R106" i="50" s="1"/>
  <c r="P107" i="50"/>
  <c r="Q107" i="50" s="1"/>
  <c r="R107" i="50" s="1"/>
  <c r="P59" i="50"/>
  <c r="Q59" i="50" s="1"/>
  <c r="R59" i="50" s="1"/>
  <c r="D108" i="50"/>
  <c r="D109" i="50" s="1"/>
  <c r="D110" i="50" s="1"/>
  <c r="H108" i="50"/>
  <c r="H109" i="50" s="1"/>
  <c r="L108" i="50"/>
  <c r="L109" i="50" s="1"/>
  <c r="L110" i="50" s="1"/>
  <c r="P98" i="50"/>
  <c r="Q98" i="50" s="1"/>
  <c r="M101" i="50"/>
  <c r="M104" i="50"/>
  <c r="M106" i="50"/>
  <c r="R98" i="50"/>
  <c r="O103" i="50"/>
  <c r="O104" i="50"/>
  <c r="O97" i="50"/>
  <c r="N108" i="50"/>
  <c r="G108" i="50"/>
  <c r="G109" i="50" s="1"/>
  <c r="G110" i="50" s="1"/>
  <c r="K108" i="50"/>
  <c r="K109" i="50" s="1"/>
  <c r="K110" i="50" s="1"/>
  <c r="O98" i="50"/>
  <c r="P104" i="50"/>
  <c r="Q104" i="50" s="1"/>
  <c r="R104" i="50" s="1"/>
  <c r="O105" i="50"/>
  <c r="O106" i="50"/>
  <c r="J108" i="50"/>
  <c r="M97" i="50"/>
  <c r="P97" i="50"/>
  <c r="Q97" i="50" s="1"/>
  <c r="R97" i="50" s="1"/>
  <c r="Q99" i="50"/>
  <c r="R99" i="50" s="1"/>
  <c r="O99" i="50"/>
  <c r="E108" i="50"/>
  <c r="E109" i="50" s="1"/>
  <c r="E110" i="50" s="1"/>
  <c r="I108" i="50"/>
  <c r="I109" i="50" s="1"/>
  <c r="I110" i="50" s="1"/>
  <c r="P100" i="50"/>
  <c r="Q100" i="50" s="1"/>
  <c r="R100" i="50" s="1"/>
  <c r="O101" i="50"/>
  <c r="O107" i="50"/>
  <c r="O72" i="50"/>
  <c r="O41" i="50"/>
  <c r="P65" i="50"/>
  <c r="Q65" i="50" s="1"/>
  <c r="R65" i="50" s="1"/>
  <c r="D90" i="50"/>
  <c r="D91" i="50" s="1"/>
  <c r="D92" i="50" s="1"/>
  <c r="M58" i="50"/>
  <c r="O62" i="50"/>
  <c r="O70" i="50"/>
  <c r="M38" i="50"/>
  <c r="M41" i="50"/>
  <c r="P60" i="50"/>
  <c r="Q60" i="50" s="1"/>
  <c r="R60" i="50" s="1"/>
  <c r="P61" i="50"/>
  <c r="Q61" i="50" s="1"/>
  <c r="R61" i="50" s="1"/>
  <c r="M71" i="50"/>
  <c r="M74" i="50"/>
  <c r="F90" i="50"/>
  <c r="F91" i="50" s="1"/>
  <c r="F92" i="50" s="1"/>
  <c r="P37" i="50"/>
  <c r="Q37" i="50" s="1"/>
  <c r="R37" i="50" s="1"/>
  <c r="O64" i="50"/>
  <c r="P75" i="50"/>
  <c r="Q75" i="50" s="1"/>
  <c r="R75" i="50" s="1"/>
  <c r="M88" i="50"/>
  <c r="L90" i="50"/>
  <c r="L91" i="50" s="1"/>
  <c r="L92" i="50" s="1"/>
  <c r="O37" i="50"/>
  <c r="M60" i="50"/>
  <c r="M76" i="50"/>
  <c r="P86" i="50"/>
  <c r="Q86" i="50" s="1"/>
  <c r="R86" i="50" s="1"/>
  <c r="P57" i="50"/>
  <c r="Q57" i="50" s="1"/>
  <c r="R57" i="50" s="1"/>
  <c r="M63" i="50"/>
  <c r="M66" i="50"/>
  <c r="P68" i="50"/>
  <c r="Q68" i="50" s="1"/>
  <c r="R68" i="50" s="1"/>
  <c r="P69" i="50"/>
  <c r="Q69" i="50" s="1"/>
  <c r="R69" i="50" s="1"/>
  <c r="P73" i="50"/>
  <c r="Q73" i="50" s="1"/>
  <c r="R73" i="50" s="1"/>
  <c r="P39" i="50"/>
  <c r="Q39" i="50" s="1"/>
  <c r="R39" i="50" s="1"/>
  <c r="M65" i="50"/>
  <c r="M67" i="50"/>
  <c r="M73" i="50"/>
  <c r="M75" i="50"/>
  <c r="M86" i="50"/>
  <c r="M37" i="50"/>
  <c r="M39" i="50"/>
  <c r="O39" i="50"/>
  <c r="H90" i="50"/>
  <c r="H91" i="50" s="1"/>
  <c r="P56" i="50"/>
  <c r="Q56" i="50" s="1"/>
  <c r="R56" i="50" s="1"/>
  <c r="M61" i="50"/>
  <c r="M62" i="50"/>
  <c r="P63" i="50"/>
  <c r="Q63" i="50" s="1"/>
  <c r="R63" i="50" s="1"/>
  <c r="P64" i="50"/>
  <c r="Q64" i="50" s="1"/>
  <c r="R64" i="50" s="1"/>
  <c r="M69" i="50"/>
  <c r="M70" i="50"/>
  <c r="P71" i="50"/>
  <c r="Q71" i="50" s="1"/>
  <c r="R71" i="50" s="1"/>
  <c r="P72" i="50"/>
  <c r="Q72" i="50" s="1"/>
  <c r="R72" i="50" s="1"/>
  <c r="M84" i="50"/>
  <c r="P85" i="50"/>
  <c r="Q85" i="50" s="1"/>
  <c r="R85" i="50" s="1"/>
  <c r="P88" i="50"/>
  <c r="Q88" i="50" s="1"/>
  <c r="R88" i="50" s="1"/>
  <c r="P89" i="50"/>
  <c r="Q89" i="50" s="1"/>
  <c r="R89" i="50" s="1"/>
  <c r="P38" i="50"/>
  <c r="Q38" i="50" s="1"/>
  <c r="R38" i="50" s="1"/>
  <c r="P40" i="50"/>
  <c r="Q40" i="50" s="1"/>
  <c r="R40" i="50" s="1"/>
  <c r="P41" i="50"/>
  <c r="Q41" i="50" s="1"/>
  <c r="R41" i="50" s="1"/>
  <c r="M57" i="50"/>
  <c r="M59" i="50"/>
  <c r="M64" i="50"/>
  <c r="M72" i="50"/>
  <c r="M85" i="50"/>
  <c r="J90" i="50"/>
  <c r="O57" i="50"/>
  <c r="O58" i="50"/>
  <c r="O65" i="50"/>
  <c r="O66" i="50"/>
  <c r="O73" i="50"/>
  <c r="O74" i="50"/>
  <c r="O86" i="50"/>
  <c r="O87" i="50"/>
  <c r="E90" i="50"/>
  <c r="E91" i="50" s="1"/>
  <c r="E92" i="50" s="1"/>
  <c r="I90" i="50"/>
  <c r="I91" i="50" s="1"/>
  <c r="I92" i="50" s="1"/>
  <c r="M56" i="50"/>
  <c r="P58" i="50"/>
  <c r="Q58" i="50" s="1"/>
  <c r="R58" i="50" s="1"/>
  <c r="O59" i="50"/>
  <c r="O60" i="50"/>
  <c r="P66" i="50"/>
  <c r="Q66" i="50" s="1"/>
  <c r="R66" i="50" s="1"/>
  <c r="O67" i="50"/>
  <c r="O68" i="50"/>
  <c r="P74" i="50"/>
  <c r="Q74" i="50" s="1"/>
  <c r="R74" i="50" s="1"/>
  <c r="O75" i="50"/>
  <c r="O76" i="50"/>
  <c r="P87" i="50"/>
  <c r="Q87" i="50" s="1"/>
  <c r="R87" i="50" s="1"/>
  <c r="O61" i="50"/>
  <c r="O69" i="50"/>
  <c r="O84" i="50"/>
  <c r="N90" i="50"/>
  <c r="G90" i="50"/>
  <c r="G91" i="50" s="1"/>
  <c r="G92" i="50" s="1"/>
  <c r="K90" i="50"/>
  <c r="K91" i="50" s="1"/>
  <c r="K92" i="50" s="1"/>
  <c r="P62" i="50"/>
  <c r="Q62" i="50" s="1"/>
  <c r="R62" i="50" s="1"/>
  <c r="O63" i="50"/>
  <c r="P70" i="50"/>
  <c r="Q70" i="50" s="1"/>
  <c r="R70" i="50" s="1"/>
  <c r="O71" i="50"/>
  <c r="M89" i="50"/>
  <c r="O88" i="50"/>
  <c r="O38" i="50"/>
  <c r="M40" i="50"/>
  <c r="M42" i="50"/>
  <c r="P34" i="50"/>
  <c r="Q34" i="50" s="1"/>
  <c r="R34" i="50" s="1"/>
  <c r="P35" i="50"/>
  <c r="Q35" i="50" s="1"/>
  <c r="R35" i="50" s="1"/>
  <c r="P36" i="50"/>
  <c r="Q36" i="50" s="1"/>
  <c r="R36" i="50" s="1"/>
  <c r="P42" i="50"/>
  <c r="Q42" i="50" s="1"/>
  <c r="R42" i="50" s="1"/>
  <c r="O36" i="50"/>
  <c r="M34" i="50"/>
  <c r="M36" i="50"/>
  <c r="M35" i="50"/>
  <c r="O42" i="50"/>
  <c r="O34" i="50"/>
  <c r="O10" i="43"/>
  <c r="O12" i="43"/>
  <c r="M11" i="43"/>
  <c r="M12" i="43"/>
  <c r="M13" i="43"/>
  <c r="O11" i="43"/>
  <c r="O13" i="43"/>
  <c r="M10" i="43"/>
  <c r="CS66" i="1"/>
  <c r="CS65" i="1"/>
  <c r="CR80" i="1"/>
  <c r="J109" i="50" l="1"/>
  <c r="M108" i="50"/>
  <c r="O108" i="50"/>
  <c r="N109" i="50"/>
  <c r="P109" i="50"/>
  <c r="H110" i="50"/>
  <c r="P110" i="50" s="1"/>
  <c r="P108" i="50"/>
  <c r="Q108" i="50" s="1"/>
  <c r="Q109" i="50" s="1"/>
  <c r="Q110" i="50" s="1"/>
  <c r="P90" i="50"/>
  <c r="Q90" i="50" s="1"/>
  <c r="J91" i="50"/>
  <c r="M90" i="50"/>
  <c r="O90" i="50"/>
  <c r="N91" i="50"/>
  <c r="P91" i="50"/>
  <c r="H92" i="50"/>
  <c r="P92" i="50" s="1"/>
  <c r="N45" i="50"/>
  <c r="L45" i="50"/>
  <c r="K45" i="50"/>
  <c r="J45" i="50"/>
  <c r="I45" i="50"/>
  <c r="H45" i="50"/>
  <c r="G45" i="50"/>
  <c r="F45" i="50"/>
  <c r="E45" i="50"/>
  <c r="D45" i="50"/>
  <c r="B45" i="50"/>
  <c r="A45" i="50"/>
  <c r="N44" i="50"/>
  <c r="L44" i="50"/>
  <c r="K44" i="50"/>
  <c r="J44" i="50"/>
  <c r="I44" i="50"/>
  <c r="H44" i="50"/>
  <c r="G44" i="50"/>
  <c r="F44" i="50"/>
  <c r="E44" i="50"/>
  <c r="D44" i="50"/>
  <c r="B44" i="50"/>
  <c r="A44" i="50"/>
  <c r="G43" i="50"/>
  <c r="N39" i="41"/>
  <c r="L39" i="41"/>
  <c r="K39" i="41"/>
  <c r="J39" i="41"/>
  <c r="I39" i="41"/>
  <c r="H39" i="41"/>
  <c r="G39" i="41"/>
  <c r="F39" i="41"/>
  <c r="E39" i="41"/>
  <c r="D39" i="41"/>
  <c r="B39" i="41"/>
  <c r="A39" i="41"/>
  <c r="DQ76" i="1"/>
  <c r="DX76" i="1" s="1"/>
  <c r="DZ76" i="1" s="1"/>
  <c r="F61" i="44"/>
  <c r="CZ76" i="1"/>
  <c r="CK76" i="1"/>
  <c r="CR76" i="1" s="1"/>
  <c r="BW76" i="1"/>
  <c r="CD76" i="1" s="1"/>
  <c r="BI76" i="1"/>
  <c r="BP76" i="1" s="1"/>
  <c r="AK76" i="1"/>
  <c r="M83" i="1"/>
  <c r="M82" i="1"/>
  <c r="M81" i="1"/>
  <c r="DU76" i="1"/>
  <c r="DS76" i="1"/>
  <c r="CQ76" i="1"/>
  <c r="CC76" i="1"/>
  <c r="BO76" i="1"/>
  <c r="BA76" i="1"/>
  <c r="BB76" i="1"/>
  <c r="AM76" i="1"/>
  <c r="AG76" i="1"/>
  <c r="Y76" i="1"/>
  <c r="Z76" i="1"/>
  <c r="DM58" i="1"/>
  <c r="DM57" i="1"/>
  <c r="DM56" i="1"/>
  <c r="DM55" i="1"/>
  <c r="F60" i="44"/>
  <c r="F59" i="44"/>
  <c r="F58" i="44"/>
  <c r="F57" i="44"/>
  <c r="F56" i="44"/>
  <c r="F55" i="44"/>
  <c r="I82" i="44"/>
  <c r="I81" i="44"/>
  <c r="I80" i="44"/>
  <c r="I79" i="44"/>
  <c r="I78" i="44"/>
  <c r="I77" i="44"/>
  <c r="I76" i="44"/>
  <c r="I75" i="44"/>
  <c r="I74" i="44"/>
  <c r="I73" i="44"/>
  <c r="I72" i="44"/>
  <c r="I71" i="44"/>
  <c r="I70" i="44"/>
  <c r="I69" i="44"/>
  <c r="I68" i="44"/>
  <c r="I67" i="44"/>
  <c r="I66" i="44"/>
  <c r="I65" i="44"/>
  <c r="I64" i="44"/>
  <c r="I63" i="44"/>
  <c r="I83" i="44"/>
  <c r="O45" i="50" l="1"/>
  <c r="R108" i="50"/>
  <c r="R109" i="50" s="1"/>
  <c r="R110" i="50" s="1"/>
  <c r="N110" i="50"/>
  <c r="O110" i="50" s="1"/>
  <c r="O109" i="50"/>
  <c r="J110" i="50"/>
  <c r="M110" i="50" s="1"/>
  <c r="M109" i="50"/>
  <c r="Q91" i="50"/>
  <c r="Q92" i="50" s="1"/>
  <c r="R90" i="50"/>
  <c r="R91" i="50" s="1"/>
  <c r="R92" i="50" s="1"/>
  <c r="N92" i="50"/>
  <c r="O92" i="50" s="1"/>
  <c r="O91" i="50"/>
  <c r="J92" i="50"/>
  <c r="M92" i="50" s="1"/>
  <c r="M91" i="50"/>
  <c r="P44" i="50"/>
  <c r="Q44" i="50" s="1"/>
  <c r="R44" i="50" s="1"/>
  <c r="M44" i="50"/>
  <c r="P45" i="50"/>
  <c r="Q45" i="50" s="1"/>
  <c r="R45" i="50" s="1"/>
  <c r="M45" i="50"/>
  <c r="O44" i="50"/>
  <c r="P39" i="41"/>
  <c r="Q39" i="41" s="1"/>
  <c r="R39" i="41" s="1"/>
  <c r="M39" i="41"/>
  <c r="O39" i="41"/>
  <c r="DT76" i="1"/>
  <c r="CS76" i="1"/>
  <c r="AN76" i="1"/>
  <c r="DR76" i="1"/>
  <c r="DV76" i="1"/>
  <c r="CX76" i="1"/>
  <c r="DB76" i="1" s="1"/>
  <c r="N32" i="50"/>
  <c r="L32" i="50"/>
  <c r="K32" i="50"/>
  <c r="J32" i="50"/>
  <c r="I32" i="50"/>
  <c r="H32" i="50"/>
  <c r="G32" i="50"/>
  <c r="F32" i="50"/>
  <c r="E32" i="50"/>
  <c r="D32" i="50"/>
  <c r="B32" i="50"/>
  <c r="A32" i="50"/>
  <c r="N31" i="50"/>
  <c r="L31" i="50"/>
  <c r="K31" i="50"/>
  <c r="J31" i="50"/>
  <c r="I31" i="50"/>
  <c r="H31" i="50"/>
  <c r="G31" i="50"/>
  <c r="F31" i="50"/>
  <c r="E31" i="50"/>
  <c r="D31" i="50"/>
  <c r="B31" i="50"/>
  <c r="A31" i="50"/>
  <c r="N30" i="50"/>
  <c r="L30" i="50"/>
  <c r="K30" i="50"/>
  <c r="J30" i="50"/>
  <c r="I30" i="50"/>
  <c r="H30" i="50"/>
  <c r="G30" i="50"/>
  <c r="F30" i="50"/>
  <c r="E30" i="50"/>
  <c r="D30" i="50"/>
  <c r="B30" i="50"/>
  <c r="A30" i="50"/>
  <c r="N29" i="50"/>
  <c r="L29" i="50"/>
  <c r="K29" i="50"/>
  <c r="J29" i="50"/>
  <c r="I29" i="50"/>
  <c r="H29" i="50"/>
  <c r="G29" i="50"/>
  <c r="F29" i="50"/>
  <c r="E29" i="50"/>
  <c r="D29" i="50"/>
  <c r="B29" i="50"/>
  <c r="A29" i="50"/>
  <c r="N28" i="50"/>
  <c r="L28" i="50"/>
  <c r="K28" i="50"/>
  <c r="J28" i="50"/>
  <c r="I28" i="50"/>
  <c r="H28" i="50"/>
  <c r="G28" i="50"/>
  <c r="F28" i="50"/>
  <c r="E28" i="50"/>
  <c r="D28" i="50"/>
  <c r="B28" i="50"/>
  <c r="A28" i="50"/>
  <c r="N27" i="50"/>
  <c r="L27" i="50"/>
  <c r="K27" i="50"/>
  <c r="J27" i="50"/>
  <c r="I27" i="50"/>
  <c r="H27" i="50"/>
  <c r="G27" i="50"/>
  <c r="F27" i="50"/>
  <c r="E27" i="50"/>
  <c r="D27" i="50"/>
  <c r="B27" i="50"/>
  <c r="A27" i="50"/>
  <c r="N38" i="41"/>
  <c r="L38" i="41"/>
  <c r="K38" i="41"/>
  <c r="J38" i="41"/>
  <c r="I38" i="41"/>
  <c r="H38" i="41"/>
  <c r="G38" i="41"/>
  <c r="F38" i="41"/>
  <c r="E38" i="41"/>
  <c r="D38" i="41"/>
  <c r="N37" i="41"/>
  <c r="L37" i="41"/>
  <c r="K37" i="41"/>
  <c r="J37" i="41"/>
  <c r="I37" i="41"/>
  <c r="O37" i="41" s="1"/>
  <c r="H37" i="41"/>
  <c r="G37" i="41"/>
  <c r="F37" i="41"/>
  <c r="E37" i="41"/>
  <c r="D37" i="41"/>
  <c r="B38" i="41"/>
  <c r="A38" i="41"/>
  <c r="B37" i="41"/>
  <c r="A37" i="41"/>
  <c r="DQ58" i="1"/>
  <c r="N36" i="41"/>
  <c r="L36" i="41"/>
  <c r="K36" i="41"/>
  <c r="N35" i="41"/>
  <c r="L35" i="41"/>
  <c r="K35" i="41"/>
  <c r="D36" i="41"/>
  <c r="D35" i="41"/>
  <c r="J36" i="41"/>
  <c r="I36" i="41"/>
  <c r="H36" i="41"/>
  <c r="G36" i="41"/>
  <c r="F36" i="41"/>
  <c r="E36" i="41"/>
  <c r="J35" i="41"/>
  <c r="I35" i="41"/>
  <c r="H35" i="41"/>
  <c r="G35" i="41"/>
  <c r="F35" i="41"/>
  <c r="E35" i="41"/>
  <c r="B36" i="41"/>
  <c r="A36" i="41"/>
  <c r="B35" i="41"/>
  <c r="A35" i="41"/>
  <c r="DQ56" i="1"/>
  <c r="O27" i="50" l="1"/>
  <c r="O31" i="50"/>
  <c r="O29" i="50"/>
  <c r="DC76" i="1"/>
  <c r="EA76" i="1"/>
  <c r="DW76" i="1"/>
  <c r="P35" i="41"/>
  <c r="Q35" i="41" s="1"/>
  <c r="R35" i="41" s="1"/>
  <c r="M35" i="41"/>
  <c r="P36" i="41"/>
  <c r="Q36" i="41" s="1"/>
  <c r="R36" i="41" s="1"/>
  <c r="M36" i="41"/>
  <c r="P37" i="41"/>
  <c r="Q37" i="41" s="1"/>
  <c r="R37" i="41" s="1"/>
  <c r="M37" i="41"/>
  <c r="P38" i="41"/>
  <c r="Q38" i="41" s="1"/>
  <c r="R38" i="41" s="1"/>
  <c r="M38" i="41"/>
  <c r="P27" i="50"/>
  <c r="Q27" i="50" s="1"/>
  <c r="R27" i="50" s="1"/>
  <c r="P28" i="50"/>
  <c r="Q28" i="50" s="1"/>
  <c r="R28" i="50" s="1"/>
  <c r="M28" i="50"/>
  <c r="P29" i="50"/>
  <c r="Q29" i="50" s="1"/>
  <c r="R29" i="50" s="1"/>
  <c r="P30" i="50"/>
  <c r="Q30" i="50" s="1"/>
  <c r="R30" i="50" s="1"/>
  <c r="M30" i="50"/>
  <c r="P31" i="50"/>
  <c r="Q31" i="50" s="1"/>
  <c r="R31" i="50" s="1"/>
  <c r="M31" i="50"/>
  <c r="P32" i="50"/>
  <c r="Q32" i="50" s="1"/>
  <c r="R32" i="50" s="1"/>
  <c r="M32" i="50"/>
  <c r="O28" i="50"/>
  <c r="O30" i="50"/>
  <c r="O32" i="50"/>
  <c r="M27" i="50"/>
  <c r="M29" i="50"/>
  <c r="O38" i="41"/>
  <c r="O35" i="41"/>
  <c r="O36" i="41"/>
  <c r="N43" i="50" l="1"/>
  <c r="L43" i="50"/>
  <c r="K43" i="50"/>
  <c r="J43" i="50"/>
  <c r="I43" i="50"/>
  <c r="H43" i="50"/>
  <c r="F43" i="50"/>
  <c r="E43" i="50"/>
  <c r="D43" i="50"/>
  <c r="B43" i="50"/>
  <c r="A43" i="50"/>
  <c r="N33" i="50"/>
  <c r="L33" i="50"/>
  <c r="K33" i="50"/>
  <c r="J33" i="50"/>
  <c r="I33" i="50"/>
  <c r="O33" i="50" s="1"/>
  <c r="H33" i="50"/>
  <c r="G33" i="50"/>
  <c r="F33" i="50"/>
  <c r="E33" i="50"/>
  <c r="D33" i="50"/>
  <c r="B33" i="50"/>
  <c r="A33" i="50"/>
  <c r="N34" i="41"/>
  <c r="L34" i="41"/>
  <c r="K34" i="41"/>
  <c r="J34" i="41"/>
  <c r="I34" i="41"/>
  <c r="H34" i="41"/>
  <c r="G34" i="41"/>
  <c r="F34" i="41"/>
  <c r="E34" i="41"/>
  <c r="D34" i="41"/>
  <c r="B34" i="41"/>
  <c r="A34" i="41"/>
  <c r="N33" i="41"/>
  <c r="L33" i="41"/>
  <c r="K33" i="41"/>
  <c r="J33" i="41"/>
  <c r="I33" i="41"/>
  <c r="H33" i="41"/>
  <c r="G33" i="41"/>
  <c r="F33" i="41"/>
  <c r="E33" i="41"/>
  <c r="D33" i="41"/>
  <c r="B33" i="41"/>
  <c r="A33" i="41"/>
  <c r="CK78" i="1"/>
  <c r="CR78" i="1" s="1"/>
  <c r="BI78" i="1"/>
  <c r="BP78" i="1" s="1"/>
  <c r="BW78" i="1"/>
  <c r="DX78" i="1"/>
  <c r="DZ78" i="1" s="1"/>
  <c r="DU78" i="1"/>
  <c r="DT78" i="1"/>
  <c r="DS78" i="1"/>
  <c r="DQ78" i="1"/>
  <c r="DL78" i="1"/>
  <c r="CQ78" i="1"/>
  <c r="CC78" i="1"/>
  <c r="BO78" i="1"/>
  <c r="BA78" i="1"/>
  <c r="AU78" i="1"/>
  <c r="BB78" i="1" s="1"/>
  <c r="AM78" i="1"/>
  <c r="AG78" i="1"/>
  <c r="AN78" i="1" s="1"/>
  <c r="Y78" i="1"/>
  <c r="S78" i="1"/>
  <c r="Z78" i="1" s="1"/>
  <c r="CK77" i="1"/>
  <c r="CR77" i="1" s="1"/>
  <c r="BW77" i="1"/>
  <c r="BI77" i="1"/>
  <c r="BP77" i="1" s="1"/>
  <c r="DX77" i="1"/>
  <c r="DZ77" i="1" s="1"/>
  <c r="DU77" i="1"/>
  <c r="DS77" i="1"/>
  <c r="DT77" i="1"/>
  <c r="CQ77" i="1"/>
  <c r="CC77" i="1"/>
  <c r="BO77" i="1"/>
  <c r="BA77" i="1"/>
  <c r="AU77" i="1"/>
  <c r="AM77" i="1"/>
  <c r="AG77" i="1"/>
  <c r="Y77" i="1"/>
  <c r="S77" i="1"/>
  <c r="P33" i="50" l="1"/>
  <c r="Q33" i="50" s="1"/>
  <c r="R33" i="50" s="1"/>
  <c r="M33" i="50"/>
  <c r="P43" i="50"/>
  <c r="Q43" i="50" s="1"/>
  <c r="R43" i="50" s="1"/>
  <c r="M43" i="50"/>
  <c r="DW78" i="1"/>
  <c r="O43" i="50"/>
  <c r="P34" i="41"/>
  <c r="Q34" i="41" s="1"/>
  <c r="R34" i="41" s="1"/>
  <c r="M34" i="41"/>
  <c r="O34" i="41"/>
  <c r="P33" i="41"/>
  <c r="Q33" i="41" s="1"/>
  <c r="R33" i="41" s="1"/>
  <c r="M33" i="41"/>
  <c r="O33" i="41"/>
  <c r="EA78" i="1"/>
  <c r="CS78" i="1"/>
  <c r="CD78" i="1"/>
  <c r="DV78" i="1"/>
  <c r="CX78" i="1"/>
  <c r="DB78" i="1" s="1"/>
  <c r="DC78" i="1" s="1"/>
  <c r="DR78" i="1"/>
  <c r="DQ77" i="1"/>
  <c r="DR77" i="1"/>
  <c r="Z77" i="1"/>
  <c r="AN77" i="1"/>
  <c r="BB77" i="1"/>
  <c r="CS77" i="1" s="1"/>
  <c r="CD77" i="1"/>
  <c r="CX77" i="1"/>
  <c r="DL77" i="1"/>
  <c r="A42" i="41"/>
  <c r="B42" i="41"/>
  <c r="J42" i="41"/>
  <c r="N42" i="41"/>
  <c r="BA52" i="1"/>
  <c r="BB52" i="1"/>
  <c r="BP52" i="1"/>
  <c r="CD52" i="1"/>
  <c r="CQ52" i="1"/>
  <c r="CR52" i="1"/>
  <c r="DH52" i="1"/>
  <c r="DI52" i="1"/>
  <c r="DM52" i="1"/>
  <c r="DN52" i="1"/>
  <c r="DV77" i="1" l="1"/>
  <c r="DB77" i="1"/>
  <c r="DC77" i="1" s="1"/>
  <c r="EA77" i="1"/>
  <c r="DW77" i="1"/>
  <c r="DQ52" i="1"/>
  <c r="DX52" i="1" s="1"/>
  <c r="DL52" i="1"/>
  <c r="CX52" i="1" s="1"/>
  <c r="DB52" i="1" s="1"/>
  <c r="DC52" i="1" s="1"/>
  <c r="CS52" i="1"/>
  <c r="DV52" i="1" l="1"/>
  <c r="DW52" i="1"/>
  <c r="V288" i="38" l="1"/>
  <c r="V287" i="38"/>
  <c r="V286" i="38"/>
  <c r="V285" i="38"/>
  <c r="V284" i="38"/>
  <c r="V283" i="38"/>
  <c r="V282" i="38"/>
  <c r="V281" i="38"/>
  <c r="V280" i="38"/>
  <c r="V279" i="38"/>
  <c r="V278" i="38"/>
  <c r="V277" i="38"/>
  <c r="N19" i="50" l="1"/>
  <c r="L19" i="50"/>
  <c r="K19" i="50"/>
  <c r="J19" i="50"/>
  <c r="I19" i="50"/>
  <c r="H19" i="50"/>
  <c r="G19" i="50"/>
  <c r="F19" i="50"/>
  <c r="E19" i="50"/>
  <c r="D19" i="50"/>
  <c r="B19" i="50"/>
  <c r="A19" i="50"/>
  <c r="CA75" i="1"/>
  <c r="BW75" i="1"/>
  <c r="BM75" i="1"/>
  <c r="BI75" i="1"/>
  <c r="I9" i="39"/>
  <c r="G9" i="39"/>
  <c r="N32" i="41"/>
  <c r="L32" i="41"/>
  <c r="K32" i="41"/>
  <c r="J32" i="41"/>
  <c r="I32" i="41"/>
  <c r="I54" i="41" s="1"/>
  <c r="H32" i="41"/>
  <c r="G32" i="41"/>
  <c r="G54" i="41" s="1"/>
  <c r="F32" i="41"/>
  <c r="E32" i="41"/>
  <c r="D32" i="41"/>
  <c r="B32" i="41"/>
  <c r="A32" i="41"/>
  <c r="CO75" i="1"/>
  <c r="CK75" i="1"/>
  <c r="DX75" i="1"/>
  <c r="DZ75" i="1" s="1"/>
  <c r="DU75" i="1"/>
  <c r="DS75" i="1"/>
  <c r="CZ75" i="1"/>
  <c r="CX75" i="1"/>
  <c r="CY75" i="1"/>
  <c r="CQ75" i="1"/>
  <c r="CC75" i="1"/>
  <c r="BO75" i="1"/>
  <c r="BA75" i="1"/>
  <c r="AY75" i="1"/>
  <c r="AU75" i="1"/>
  <c r="AM75" i="1"/>
  <c r="AL75" i="1"/>
  <c r="AK75" i="1"/>
  <c r="AG75" i="1"/>
  <c r="Y75" i="1"/>
  <c r="X75" i="1"/>
  <c r="W75" i="1"/>
  <c r="S75" i="1"/>
  <c r="CK74" i="1"/>
  <c r="CR74" i="1" s="1"/>
  <c r="BW74" i="1"/>
  <c r="CD74" i="1" s="1"/>
  <c r="BI74" i="1"/>
  <c r="BP74" i="1" s="1"/>
  <c r="DM74" i="1"/>
  <c r="CQ74" i="1"/>
  <c r="BO74" i="1"/>
  <c r="BA74" i="1"/>
  <c r="AU74" i="1"/>
  <c r="AM74" i="1"/>
  <c r="AG74" i="1"/>
  <c r="Y74" i="1"/>
  <c r="S74" i="1"/>
  <c r="P19" i="50" l="1"/>
  <c r="Q19" i="50" s="1"/>
  <c r="R19" i="50" s="1"/>
  <c r="BB75" i="1"/>
  <c r="M32" i="41"/>
  <c r="M19" i="50"/>
  <c r="O19" i="50"/>
  <c r="P32" i="41"/>
  <c r="Q32" i="41" s="1"/>
  <c r="R32" i="41" s="1"/>
  <c r="O32" i="41"/>
  <c r="Z75" i="1"/>
  <c r="AN75" i="1"/>
  <c r="CR75" i="1"/>
  <c r="CD75" i="1"/>
  <c r="BP75" i="1"/>
  <c r="DT75" i="1"/>
  <c r="DQ74" i="1"/>
  <c r="DB75" i="1"/>
  <c r="DQ75" i="1"/>
  <c r="DL75" i="1"/>
  <c r="DR75" i="1"/>
  <c r="DR74" i="1"/>
  <c r="BB74" i="1"/>
  <c r="CS74" i="1" s="1"/>
  <c r="AN74" i="1"/>
  <c r="Z74" i="1"/>
  <c r="CX74" i="1"/>
  <c r="DB74" i="1" s="1"/>
  <c r="DL74" i="1"/>
  <c r="CS75" i="1" l="1"/>
  <c r="DW75" i="1"/>
  <c r="DV74" i="1"/>
  <c r="DV75" i="1"/>
  <c r="EA75" i="1"/>
  <c r="DC75" i="1"/>
  <c r="DW74" i="1"/>
  <c r="DC74" i="1"/>
  <c r="L70" i="41"/>
  <c r="K70" i="41"/>
  <c r="J70" i="41"/>
  <c r="I70" i="41"/>
  <c r="L69" i="41"/>
  <c r="K69" i="41"/>
  <c r="J69" i="41"/>
  <c r="I69" i="41"/>
  <c r="L68" i="41"/>
  <c r="K68" i="41"/>
  <c r="J68" i="41"/>
  <c r="I68" i="41"/>
  <c r="L67" i="41"/>
  <c r="K67" i="41"/>
  <c r="J67" i="41"/>
  <c r="I67" i="41"/>
  <c r="L66" i="41"/>
  <c r="K66" i="41"/>
  <c r="J66" i="41"/>
  <c r="I66" i="41"/>
  <c r="H67" i="41"/>
  <c r="H68" i="41"/>
  <c r="H69" i="41"/>
  <c r="H70" i="41"/>
  <c r="H66" i="41"/>
  <c r="M70" i="41" l="1"/>
  <c r="V6" i="37"/>
  <c r="V7" i="37"/>
  <c r="V8" i="37"/>
  <c r="V9" i="37"/>
  <c r="V10" i="37"/>
  <c r="V11" i="37"/>
  <c r="V12" i="37"/>
  <c r="V13" i="37"/>
  <c r="V14" i="37"/>
  <c r="V15" i="37"/>
  <c r="V16" i="37"/>
  <c r="V17" i="37"/>
  <c r="V18" i="37"/>
  <c r="V19" i="37"/>
  <c r="V20" i="37"/>
  <c r="V21" i="37"/>
  <c r="V22" i="37"/>
  <c r="V23" i="37"/>
  <c r="V24" i="37"/>
  <c r="V25" i="37"/>
  <c r="V26" i="37"/>
  <c r="V27" i="37"/>
  <c r="V28" i="37"/>
  <c r="V29" i="37"/>
  <c r="V30" i="37"/>
  <c r="V31" i="37"/>
  <c r="V32" i="37"/>
  <c r="V33" i="37"/>
  <c r="V34" i="37"/>
  <c r="V35" i="37"/>
  <c r="V36" i="37"/>
  <c r="V37" i="37"/>
  <c r="V38" i="37"/>
  <c r="V39" i="37"/>
  <c r="V40" i="37"/>
  <c r="V41" i="37"/>
  <c r="V42" i="37"/>
  <c r="V43" i="37"/>
  <c r="V44" i="37"/>
  <c r="V45" i="37"/>
  <c r="V46" i="37"/>
  <c r="V47" i="37"/>
  <c r="V48" i="37"/>
  <c r="V49" i="37"/>
  <c r="V50" i="37"/>
  <c r="V51" i="37"/>
  <c r="V52" i="37"/>
  <c r="V53" i="37"/>
  <c r="V54" i="37"/>
  <c r="V55" i="37"/>
  <c r="V56" i="37"/>
  <c r="V57" i="37"/>
  <c r="V58" i="37"/>
  <c r="V59" i="37"/>
  <c r="V60" i="37"/>
  <c r="V61" i="37"/>
  <c r="V62" i="37"/>
  <c r="V63" i="37"/>
  <c r="V64" i="37"/>
  <c r="V65" i="37"/>
  <c r="V66" i="37"/>
  <c r="V67" i="37"/>
  <c r="V68" i="37"/>
  <c r="V69" i="37"/>
  <c r="V70" i="37"/>
  <c r="V71" i="37"/>
  <c r="V72" i="37"/>
  <c r="V73" i="37"/>
  <c r="V74" i="37"/>
  <c r="V75" i="37"/>
  <c r="V76" i="37"/>
  <c r="V77" i="37"/>
  <c r="V78" i="37"/>
  <c r="U6" i="37"/>
  <c r="U7" i="37"/>
  <c r="U8" i="37"/>
  <c r="U9" i="37"/>
  <c r="U10" i="37"/>
  <c r="U11" i="37"/>
  <c r="U12" i="37"/>
  <c r="U13" i="37"/>
  <c r="U14" i="37"/>
  <c r="U15" i="37"/>
  <c r="U16" i="37"/>
  <c r="U17" i="37"/>
  <c r="U18" i="37"/>
  <c r="U19" i="37"/>
  <c r="U20" i="37"/>
  <c r="U21" i="37"/>
  <c r="U22" i="37"/>
  <c r="U23" i="37"/>
  <c r="U24" i="37"/>
  <c r="U25" i="37"/>
  <c r="U26" i="37"/>
  <c r="U27" i="37"/>
  <c r="U28" i="37"/>
  <c r="U29" i="37"/>
  <c r="U30" i="37"/>
  <c r="U31" i="37"/>
  <c r="U32" i="37"/>
  <c r="U33" i="37"/>
  <c r="U34" i="37"/>
  <c r="U35" i="37"/>
  <c r="U36" i="37"/>
  <c r="U37" i="37"/>
  <c r="U38" i="37"/>
  <c r="U39" i="37"/>
  <c r="U40" i="37"/>
  <c r="U41" i="37"/>
  <c r="U42" i="37"/>
  <c r="U43" i="37"/>
  <c r="U44" i="37"/>
  <c r="U45" i="37"/>
  <c r="U46" i="37"/>
  <c r="U47" i="37"/>
  <c r="U48" i="37"/>
  <c r="U49" i="37"/>
  <c r="U50" i="37"/>
  <c r="U51" i="37"/>
  <c r="U52" i="37"/>
  <c r="U53" i="37"/>
  <c r="U54" i="37"/>
  <c r="U55" i="37"/>
  <c r="U56" i="37"/>
  <c r="U57" i="37"/>
  <c r="U58" i="37"/>
  <c r="U59" i="37"/>
  <c r="U60" i="37"/>
  <c r="U61" i="37"/>
  <c r="U62" i="37"/>
  <c r="U63" i="37"/>
  <c r="U64" i="37"/>
  <c r="U65" i="37"/>
  <c r="U66" i="37"/>
  <c r="U67" i="37"/>
  <c r="U68" i="37"/>
  <c r="U69" i="37"/>
  <c r="U70" i="37"/>
  <c r="U71" i="37"/>
  <c r="U72" i="37"/>
  <c r="U73" i="37"/>
  <c r="U74" i="37"/>
  <c r="U75" i="37"/>
  <c r="U76" i="37"/>
  <c r="U77" i="37"/>
  <c r="U78" i="37"/>
  <c r="T6" i="37"/>
  <c r="T7" i="37"/>
  <c r="T8" i="37"/>
  <c r="T9" i="37"/>
  <c r="T10" i="37"/>
  <c r="T11" i="37"/>
  <c r="T12" i="37"/>
  <c r="T13" i="37"/>
  <c r="T14" i="37"/>
  <c r="T15" i="37"/>
  <c r="T16" i="37"/>
  <c r="T17" i="37"/>
  <c r="T18" i="37"/>
  <c r="T19" i="37"/>
  <c r="T20" i="37"/>
  <c r="T21" i="37"/>
  <c r="T22" i="37"/>
  <c r="T23" i="37"/>
  <c r="T24" i="37"/>
  <c r="T25" i="37"/>
  <c r="T26" i="37"/>
  <c r="T27" i="37"/>
  <c r="T28" i="37"/>
  <c r="T29" i="37"/>
  <c r="T30" i="37"/>
  <c r="T31" i="37"/>
  <c r="T32" i="37"/>
  <c r="T33" i="37"/>
  <c r="T34" i="37"/>
  <c r="T35" i="37"/>
  <c r="T36" i="37"/>
  <c r="T37" i="37"/>
  <c r="T38" i="37"/>
  <c r="T39" i="37"/>
  <c r="T40" i="37"/>
  <c r="T41" i="37"/>
  <c r="T42" i="37"/>
  <c r="T43" i="37"/>
  <c r="T44" i="37"/>
  <c r="T45" i="37"/>
  <c r="T46" i="37"/>
  <c r="T47" i="37"/>
  <c r="T48" i="37"/>
  <c r="T49" i="37"/>
  <c r="T50" i="37"/>
  <c r="T51" i="37"/>
  <c r="T52" i="37"/>
  <c r="T53" i="37"/>
  <c r="T54" i="37"/>
  <c r="T55" i="37"/>
  <c r="T56" i="37"/>
  <c r="T57" i="37"/>
  <c r="T58" i="37"/>
  <c r="T59" i="37"/>
  <c r="T60" i="37"/>
  <c r="T61" i="37"/>
  <c r="T62" i="37"/>
  <c r="T63" i="37"/>
  <c r="T64" i="37"/>
  <c r="T65" i="37"/>
  <c r="T66" i="37"/>
  <c r="T67" i="37"/>
  <c r="T68" i="37"/>
  <c r="T69" i="37"/>
  <c r="T70" i="37"/>
  <c r="T71" i="37"/>
  <c r="T72" i="37"/>
  <c r="T73" i="37"/>
  <c r="T74" i="37"/>
  <c r="T75" i="37"/>
  <c r="T76" i="37"/>
  <c r="T77" i="37"/>
  <c r="T78" i="37"/>
  <c r="S6" i="37"/>
  <c r="S7" i="37"/>
  <c r="S8" i="37"/>
  <c r="S9" i="37"/>
  <c r="S10" i="37"/>
  <c r="S11" i="37"/>
  <c r="S12" i="37"/>
  <c r="S13" i="37"/>
  <c r="S14" i="37"/>
  <c r="S15" i="37"/>
  <c r="S16" i="37"/>
  <c r="S17" i="37"/>
  <c r="S18" i="37"/>
  <c r="S19" i="37"/>
  <c r="S20" i="37"/>
  <c r="S21" i="37"/>
  <c r="S22" i="37"/>
  <c r="S23" i="37"/>
  <c r="S24" i="37"/>
  <c r="S25" i="37"/>
  <c r="S26" i="37"/>
  <c r="S27" i="37"/>
  <c r="S28" i="37"/>
  <c r="S29" i="37"/>
  <c r="S30" i="37"/>
  <c r="S31" i="37"/>
  <c r="S32" i="37"/>
  <c r="S33" i="37"/>
  <c r="S34" i="37"/>
  <c r="S35" i="37"/>
  <c r="S36" i="37"/>
  <c r="S37" i="37"/>
  <c r="S38" i="37"/>
  <c r="S39" i="37"/>
  <c r="S40" i="37"/>
  <c r="S41" i="37"/>
  <c r="S42" i="37"/>
  <c r="S43" i="37"/>
  <c r="S44" i="37"/>
  <c r="S45" i="37"/>
  <c r="S46" i="37"/>
  <c r="S47" i="37"/>
  <c r="S48" i="37"/>
  <c r="S49" i="37"/>
  <c r="S50" i="37"/>
  <c r="S51" i="37"/>
  <c r="S52" i="37"/>
  <c r="S53" i="37"/>
  <c r="S54" i="37"/>
  <c r="S55" i="37"/>
  <c r="S56" i="37"/>
  <c r="S57" i="37"/>
  <c r="S58" i="37"/>
  <c r="S59" i="37"/>
  <c r="S60" i="37"/>
  <c r="S61" i="37"/>
  <c r="S62" i="37"/>
  <c r="S63" i="37"/>
  <c r="S64" i="37"/>
  <c r="S65" i="37"/>
  <c r="S66" i="37"/>
  <c r="S67" i="37"/>
  <c r="S68" i="37"/>
  <c r="S69" i="37"/>
  <c r="S70" i="37"/>
  <c r="S71" i="37"/>
  <c r="S72" i="37"/>
  <c r="S73" i="37"/>
  <c r="S74" i="37"/>
  <c r="S75" i="37"/>
  <c r="S76" i="37"/>
  <c r="S77" i="37"/>
  <c r="S78" i="37"/>
  <c r="R6" i="37"/>
  <c r="R7" i="37"/>
  <c r="R8" i="37"/>
  <c r="R9" i="37"/>
  <c r="R10" i="37"/>
  <c r="R11" i="37"/>
  <c r="R12" i="37"/>
  <c r="R13" i="37"/>
  <c r="R14" i="37"/>
  <c r="R15" i="37"/>
  <c r="R16" i="37"/>
  <c r="R17" i="37"/>
  <c r="R18" i="37"/>
  <c r="R19" i="37"/>
  <c r="R20" i="37"/>
  <c r="R21" i="37"/>
  <c r="R22" i="37"/>
  <c r="R23" i="37"/>
  <c r="R24" i="37"/>
  <c r="R25" i="37"/>
  <c r="R26" i="37"/>
  <c r="R27" i="37"/>
  <c r="R28" i="37"/>
  <c r="R29" i="37"/>
  <c r="R30" i="37"/>
  <c r="R31" i="37"/>
  <c r="R32" i="37"/>
  <c r="R33" i="37"/>
  <c r="R34" i="37"/>
  <c r="R35" i="37"/>
  <c r="R36" i="37"/>
  <c r="R37" i="37"/>
  <c r="R38" i="37"/>
  <c r="R39" i="37"/>
  <c r="R40" i="37"/>
  <c r="R41" i="37"/>
  <c r="R42" i="37"/>
  <c r="R43" i="37"/>
  <c r="R44" i="37"/>
  <c r="R45" i="37"/>
  <c r="R46" i="37"/>
  <c r="R47" i="37"/>
  <c r="R48" i="37"/>
  <c r="R49" i="37"/>
  <c r="R50" i="37"/>
  <c r="R51" i="37"/>
  <c r="R52" i="37"/>
  <c r="R53" i="37"/>
  <c r="R54" i="37"/>
  <c r="R55" i="37"/>
  <c r="R56" i="37"/>
  <c r="R57" i="37"/>
  <c r="R58" i="37"/>
  <c r="R59" i="37"/>
  <c r="R60" i="37"/>
  <c r="R61" i="37"/>
  <c r="R62" i="37"/>
  <c r="R63" i="37"/>
  <c r="R64" i="37"/>
  <c r="R65" i="37"/>
  <c r="R66" i="37"/>
  <c r="R67" i="37"/>
  <c r="R68" i="37"/>
  <c r="R69" i="37"/>
  <c r="R70" i="37"/>
  <c r="R71" i="37"/>
  <c r="R72" i="37"/>
  <c r="R73" i="37"/>
  <c r="R74" i="37"/>
  <c r="R75" i="37"/>
  <c r="R76" i="37"/>
  <c r="R77" i="37"/>
  <c r="R78" i="37"/>
  <c r="I123" i="44"/>
  <c r="I122" i="44"/>
  <c r="I121" i="44"/>
  <c r="I120" i="44"/>
  <c r="I119" i="44"/>
  <c r="I118" i="44"/>
  <c r="I117" i="44"/>
  <c r="I116" i="44"/>
  <c r="I115" i="44"/>
  <c r="H123" i="44"/>
  <c r="H122" i="44"/>
  <c r="H121" i="44"/>
  <c r="H120" i="44"/>
  <c r="H119" i="44"/>
  <c r="H118" i="44"/>
  <c r="H117" i="44"/>
  <c r="H116" i="44"/>
  <c r="H115" i="44"/>
  <c r="G123" i="44" l="1"/>
  <c r="J123" i="44" s="1"/>
  <c r="K123" i="44" s="1"/>
  <c r="F123" i="44"/>
  <c r="D123" i="44"/>
  <c r="G122" i="44"/>
  <c r="F122" i="44"/>
  <c r="D122" i="44"/>
  <c r="G121" i="44"/>
  <c r="F121" i="44"/>
  <c r="D121" i="44"/>
  <c r="G120" i="44"/>
  <c r="J120" i="44" s="1"/>
  <c r="K120" i="44" s="1"/>
  <c r="F120" i="44"/>
  <c r="D120" i="44"/>
  <c r="G119" i="44"/>
  <c r="J119" i="44" s="1"/>
  <c r="K119" i="44" s="1"/>
  <c r="F119" i="44"/>
  <c r="D119" i="44"/>
  <c r="G118" i="44"/>
  <c r="F118" i="44"/>
  <c r="D118" i="44"/>
  <c r="G117" i="44"/>
  <c r="F117" i="44"/>
  <c r="D117" i="44"/>
  <c r="G116" i="44"/>
  <c r="J116" i="44" s="1"/>
  <c r="K116" i="44" s="1"/>
  <c r="F116" i="44"/>
  <c r="D116" i="44"/>
  <c r="G115" i="44"/>
  <c r="J115" i="44" s="1"/>
  <c r="K115" i="44" s="1"/>
  <c r="F115" i="44"/>
  <c r="D115" i="44"/>
  <c r="DZ52" i="1" l="1"/>
  <c r="EA52" i="1" s="1"/>
  <c r="J118" i="44"/>
  <c r="K118" i="44" s="1"/>
  <c r="J121" i="44"/>
  <c r="K121" i="44" s="1"/>
  <c r="J122" i="44"/>
  <c r="K122" i="44" s="1"/>
  <c r="J117" i="44"/>
  <c r="K117" i="44" s="1"/>
  <c r="N31" i="41" l="1"/>
  <c r="L31" i="41"/>
  <c r="K31" i="41"/>
  <c r="J31" i="41"/>
  <c r="I31" i="41"/>
  <c r="H31" i="41"/>
  <c r="G31" i="41"/>
  <c r="F31" i="41"/>
  <c r="E31" i="41"/>
  <c r="D31" i="41"/>
  <c r="B31" i="41"/>
  <c r="A31" i="41"/>
  <c r="N30" i="41"/>
  <c r="L30" i="41"/>
  <c r="K30" i="41"/>
  <c r="J30" i="41"/>
  <c r="I30" i="41"/>
  <c r="H30" i="41"/>
  <c r="G30" i="41"/>
  <c r="F30" i="41"/>
  <c r="E30" i="41"/>
  <c r="D30" i="41"/>
  <c r="B30" i="41"/>
  <c r="A30" i="41"/>
  <c r="N29" i="41"/>
  <c r="L29" i="41"/>
  <c r="K29" i="41"/>
  <c r="J29" i="41"/>
  <c r="I29" i="41"/>
  <c r="H29" i="41"/>
  <c r="G29" i="41"/>
  <c r="F29" i="41"/>
  <c r="E29" i="41"/>
  <c r="D29" i="41"/>
  <c r="B29" i="41"/>
  <c r="A29" i="41"/>
  <c r="O30" i="41" l="1"/>
  <c r="M29" i="41"/>
  <c r="O31" i="41"/>
  <c r="O29" i="41"/>
  <c r="P29" i="41"/>
  <c r="Q29" i="41" s="1"/>
  <c r="R29" i="41" s="1"/>
  <c r="P30" i="41"/>
  <c r="Q30" i="41" s="1"/>
  <c r="R30" i="41" s="1"/>
  <c r="P31" i="41"/>
  <c r="Q31" i="41" s="1"/>
  <c r="R31" i="41" s="1"/>
  <c r="M30" i="41"/>
  <c r="M31" i="41"/>
  <c r="Z27" i="48" l="1"/>
  <c r="Z26" i="48"/>
  <c r="Z25" i="48"/>
  <c r="Z24" i="48"/>
  <c r="Z23" i="48"/>
  <c r="Z22" i="48"/>
  <c r="Z21" i="48"/>
  <c r="Z20" i="48"/>
  <c r="E11" i="45" l="1"/>
  <c r="E12" i="45" s="1"/>
  <c r="N21" i="30"/>
  <c r="N22" i="30"/>
  <c r="N23" i="30"/>
  <c r="M21" i="30"/>
  <c r="M22" i="30"/>
  <c r="M23" i="30"/>
  <c r="L21" i="30"/>
  <c r="L22" i="30"/>
  <c r="L23" i="30"/>
  <c r="N20" i="30"/>
  <c r="M20" i="30"/>
  <c r="L20" i="30"/>
  <c r="K21" i="30"/>
  <c r="K22" i="30"/>
  <c r="K23" i="30"/>
  <c r="K20" i="30"/>
  <c r="N8" i="43"/>
  <c r="L8" i="43"/>
  <c r="K8" i="43"/>
  <c r="J8" i="43"/>
  <c r="I8" i="43"/>
  <c r="H8" i="43"/>
  <c r="G8" i="43"/>
  <c r="F8" i="43"/>
  <c r="E8" i="43"/>
  <c r="D8" i="43"/>
  <c r="B8" i="43"/>
  <c r="A8" i="43"/>
  <c r="N9" i="43"/>
  <c r="L9" i="43"/>
  <c r="K9" i="43"/>
  <c r="J9" i="43"/>
  <c r="I9" i="43"/>
  <c r="H9" i="43"/>
  <c r="G9" i="43"/>
  <c r="F9" i="43"/>
  <c r="E9" i="43"/>
  <c r="D9" i="43"/>
  <c r="B9" i="43"/>
  <c r="A9" i="43"/>
  <c r="DM33" i="1"/>
  <c r="DM32" i="1"/>
  <c r="M8" i="43" l="1"/>
  <c r="O8" i="43"/>
  <c r="M9" i="43"/>
  <c r="O9" i="43"/>
  <c r="H87" i="44"/>
  <c r="T199" i="38"/>
  <c r="T200" i="38"/>
  <c r="T201" i="38"/>
  <c r="T202" i="38"/>
  <c r="T203" i="38"/>
  <c r="T204" i="38"/>
  <c r="T205" i="38"/>
  <c r="T206" i="38"/>
  <c r="T198" i="38"/>
  <c r="S199" i="38"/>
  <c r="S200" i="38"/>
  <c r="S201" i="38"/>
  <c r="S202" i="38"/>
  <c r="S203" i="38"/>
  <c r="S204" i="38"/>
  <c r="S205" i="38"/>
  <c r="S206" i="38"/>
  <c r="S198" i="38"/>
  <c r="I88" i="44"/>
  <c r="I89" i="44"/>
  <c r="I90" i="44"/>
  <c r="I91" i="44"/>
  <c r="I92" i="44"/>
  <c r="I93" i="44"/>
  <c r="I94" i="44"/>
  <c r="I95" i="44"/>
  <c r="I87" i="44"/>
  <c r="H88" i="44"/>
  <c r="H89" i="44"/>
  <c r="H90" i="44"/>
  <c r="H91" i="44"/>
  <c r="H92" i="44"/>
  <c r="H93" i="44"/>
  <c r="H94" i="44"/>
  <c r="H95" i="44"/>
  <c r="T187" i="38"/>
  <c r="T188" i="38"/>
  <c r="T189" i="38"/>
  <c r="T190" i="38"/>
  <c r="T191" i="38"/>
  <c r="T192" i="38"/>
  <c r="T193" i="38"/>
  <c r="T194" i="38"/>
  <c r="S187" i="38"/>
  <c r="S188" i="38"/>
  <c r="S189" i="38"/>
  <c r="S190" i="38"/>
  <c r="S191" i="38"/>
  <c r="S192" i="38"/>
  <c r="S193" i="38"/>
  <c r="S194" i="38"/>
  <c r="T186" i="38"/>
  <c r="S186" i="38"/>
  <c r="DY63" i="1" l="1"/>
  <c r="DY61" i="1"/>
  <c r="DY60" i="1"/>
  <c r="DY17" i="1"/>
  <c r="DY16" i="1"/>
  <c r="DY14" i="1"/>
  <c r="DY13" i="1"/>
  <c r="G88" i="44"/>
  <c r="J88" i="44" s="1"/>
  <c r="K88" i="44" s="1"/>
  <c r="G89" i="44"/>
  <c r="J89" i="44" s="1"/>
  <c r="K89" i="44" s="1"/>
  <c r="G90" i="44"/>
  <c r="J90" i="44" s="1"/>
  <c r="K90" i="44" s="1"/>
  <c r="G91" i="44"/>
  <c r="J91" i="44" s="1"/>
  <c r="K91" i="44" s="1"/>
  <c r="G92" i="44"/>
  <c r="J92" i="44" s="1"/>
  <c r="K92" i="44" s="1"/>
  <c r="G93" i="44"/>
  <c r="J93" i="44" s="1"/>
  <c r="K93" i="44" s="1"/>
  <c r="G94" i="44"/>
  <c r="J94" i="44" s="1"/>
  <c r="K94" i="44" s="1"/>
  <c r="G95" i="44"/>
  <c r="J95" i="44" s="1"/>
  <c r="K95" i="44" s="1"/>
  <c r="G87" i="44"/>
  <c r="J87" i="44" s="1"/>
  <c r="K87" i="44" s="1"/>
  <c r="DX74" i="1" s="1"/>
  <c r="DZ74" i="1" s="1"/>
  <c r="EA74" i="1" s="1"/>
  <c r="F88" i="44"/>
  <c r="F89" i="44"/>
  <c r="F90" i="44"/>
  <c r="F91" i="44"/>
  <c r="F92" i="44"/>
  <c r="F93" i="44"/>
  <c r="F94" i="44"/>
  <c r="F95" i="44"/>
  <c r="F87" i="44"/>
  <c r="D88" i="44"/>
  <c r="D89" i="44"/>
  <c r="D90" i="44"/>
  <c r="D91" i="44"/>
  <c r="D92" i="44"/>
  <c r="D93" i="44"/>
  <c r="D94" i="44"/>
  <c r="D95" i="44"/>
  <c r="D87" i="44"/>
  <c r="R194" i="38"/>
  <c r="R193" i="38"/>
  <c r="R192" i="38"/>
  <c r="R191" i="38"/>
  <c r="R190" i="38"/>
  <c r="R189" i="38"/>
  <c r="R188" i="38"/>
  <c r="R187" i="38"/>
  <c r="R186" i="38"/>
  <c r="Q206" i="38"/>
  <c r="U206" i="38" s="1"/>
  <c r="V206" i="38" s="1"/>
  <c r="P206" i="38"/>
  <c r="N206" i="38"/>
  <c r="Q205" i="38"/>
  <c r="U205" i="38" s="1"/>
  <c r="V205" i="38" s="1"/>
  <c r="P205" i="38"/>
  <c r="N205" i="38"/>
  <c r="Q204" i="38"/>
  <c r="U204" i="38" s="1"/>
  <c r="V204" i="38" s="1"/>
  <c r="P204" i="38"/>
  <c r="N204" i="38"/>
  <c r="Q203" i="38"/>
  <c r="U203" i="38" s="1"/>
  <c r="V203" i="38" s="1"/>
  <c r="P203" i="38"/>
  <c r="N203" i="38"/>
  <c r="Q202" i="38"/>
  <c r="U202" i="38" s="1"/>
  <c r="V202" i="38" s="1"/>
  <c r="P202" i="38"/>
  <c r="N202" i="38"/>
  <c r="Q201" i="38"/>
  <c r="U201" i="38" s="1"/>
  <c r="V201" i="38" s="1"/>
  <c r="P201" i="38"/>
  <c r="N201" i="38"/>
  <c r="Q200" i="38"/>
  <c r="U200" i="38" s="1"/>
  <c r="V200" i="38" s="1"/>
  <c r="P200" i="38"/>
  <c r="N200" i="38"/>
  <c r="Q199" i="38"/>
  <c r="U199" i="38" s="1"/>
  <c r="V199" i="38" s="1"/>
  <c r="P199" i="38"/>
  <c r="N199" i="38"/>
  <c r="Q198" i="38"/>
  <c r="U198" i="38" s="1"/>
  <c r="V198" i="38" s="1"/>
  <c r="P198" i="38"/>
  <c r="N198" i="38"/>
  <c r="AM171" i="38"/>
  <c r="AM170" i="38"/>
  <c r="AM169" i="38"/>
  <c r="AM168" i="38"/>
  <c r="AM167" i="38"/>
  <c r="AM166" i="38"/>
  <c r="AM165" i="38"/>
  <c r="AM164" i="38"/>
  <c r="AM163" i="38"/>
  <c r="AM162" i="38"/>
  <c r="AM161" i="38"/>
  <c r="AM160" i="38"/>
  <c r="AM159" i="38"/>
  <c r="AM158" i="38"/>
  <c r="AM157" i="38"/>
  <c r="AM156" i="38"/>
  <c r="AM155" i="38"/>
  <c r="AM154" i="38"/>
  <c r="AM153" i="38"/>
  <c r="AM152" i="38"/>
  <c r="AM151" i="38"/>
  <c r="Q194" i="38"/>
  <c r="U194" i="38" s="1"/>
  <c r="V194" i="38" s="1"/>
  <c r="P194" i="38"/>
  <c r="Q193" i="38"/>
  <c r="U193" i="38" s="1"/>
  <c r="V193" i="38" s="1"/>
  <c r="P193" i="38"/>
  <c r="Q192" i="38"/>
  <c r="U192" i="38" s="1"/>
  <c r="V192" i="38" s="1"/>
  <c r="P192" i="38"/>
  <c r="Q191" i="38"/>
  <c r="U191" i="38" s="1"/>
  <c r="V191" i="38" s="1"/>
  <c r="P191" i="38"/>
  <c r="Q190" i="38"/>
  <c r="U190" i="38" s="1"/>
  <c r="V190" i="38" s="1"/>
  <c r="P190" i="38"/>
  <c r="Q189" i="38"/>
  <c r="U189" i="38" s="1"/>
  <c r="V189" i="38" s="1"/>
  <c r="P189" i="38"/>
  <c r="Q188" i="38"/>
  <c r="U188" i="38" s="1"/>
  <c r="V188" i="38" s="1"/>
  <c r="P188" i="38"/>
  <c r="Q187" i="38"/>
  <c r="U187" i="38" s="1"/>
  <c r="V187" i="38" s="1"/>
  <c r="P187" i="38"/>
  <c r="Q186" i="38"/>
  <c r="U186" i="38" s="1"/>
  <c r="V186" i="38" s="1"/>
  <c r="P186" i="38"/>
  <c r="N194" i="38" l="1"/>
  <c r="N193" i="38"/>
  <c r="N192" i="38"/>
  <c r="N191" i="38"/>
  <c r="N190" i="38"/>
  <c r="N189" i="38"/>
  <c r="N188" i="38"/>
  <c r="N187" i="38"/>
  <c r="N186" i="38"/>
  <c r="N28" i="41" l="1"/>
  <c r="L28" i="41"/>
  <c r="K28" i="41"/>
  <c r="J28" i="41"/>
  <c r="I28" i="41"/>
  <c r="H28" i="41"/>
  <c r="G28" i="41"/>
  <c r="F28" i="41"/>
  <c r="E28" i="41"/>
  <c r="D28" i="41"/>
  <c r="B28" i="41"/>
  <c r="A28" i="41"/>
  <c r="N46" i="50"/>
  <c r="L46" i="50"/>
  <c r="K46" i="50"/>
  <c r="J46" i="50"/>
  <c r="I46" i="50"/>
  <c r="H46" i="50"/>
  <c r="G46" i="50"/>
  <c r="F46" i="50"/>
  <c r="E46" i="50"/>
  <c r="D46" i="50"/>
  <c r="B46" i="50"/>
  <c r="A46" i="50"/>
  <c r="N26" i="50"/>
  <c r="L26" i="50"/>
  <c r="K26" i="50"/>
  <c r="J26" i="50"/>
  <c r="I26" i="50"/>
  <c r="H26" i="50"/>
  <c r="G26" i="50"/>
  <c r="F26" i="50"/>
  <c r="E26" i="50"/>
  <c r="D26" i="50"/>
  <c r="B26" i="50"/>
  <c r="A26" i="50"/>
  <c r="N25" i="50"/>
  <c r="L25" i="50"/>
  <c r="K25" i="50"/>
  <c r="J25" i="50"/>
  <c r="I25" i="50"/>
  <c r="H25" i="50"/>
  <c r="G25" i="50"/>
  <c r="F25" i="50"/>
  <c r="E25" i="50"/>
  <c r="D25" i="50"/>
  <c r="B25" i="50"/>
  <c r="A25" i="50"/>
  <c r="N24" i="50"/>
  <c r="L24" i="50"/>
  <c r="K24" i="50"/>
  <c r="J24" i="50"/>
  <c r="I24" i="50"/>
  <c r="H24" i="50"/>
  <c r="G24" i="50"/>
  <c r="F24" i="50"/>
  <c r="E24" i="50"/>
  <c r="D24" i="50"/>
  <c r="B24" i="50"/>
  <c r="A24" i="50"/>
  <c r="N23" i="50"/>
  <c r="L23" i="50"/>
  <c r="K23" i="50"/>
  <c r="J23" i="50"/>
  <c r="I23" i="50"/>
  <c r="H23" i="50"/>
  <c r="G23" i="50"/>
  <c r="F23" i="50"/>
  <c r="E23" i="50"/>
  <c r="D23" i="50"/>
  <c r="B23" i="50"/>
  <c r="A23" i="50"/>
  <c r="N22" i="50"/>
  <c r="L22" i="50"/>
  <c r="K22" i="50"/>
  <c r="J22" i="50"/>
  <c r="I22" i="50"/>
  <c r="H22" i="50"/>
  <c r="G22" i="50"/>
  <c r="F22" i="50"/>
  <c r="E22" i="50"/>
  <c r="D22" i="50"/>
  <c r="B22" i="50"/>
  <c r="A22" i="50"/>
  <c r="N21" i="50"/>
  <c r="L21" i="50"/>
  <c r="K21" i="50"/>
  <c r="J21" i="50"/>
  <c r="I21" i="50"/>
  <c r="H21" i="50"/>
  <c r="G21" i="50"/>
  <c r="F21" i="50"/>
  <c r="E21" i="50"/>
  <c r="D21" i="50"/>
  <c r="B21" i="50"/>
  <c r="A21" i="50"/>
  <c r="N20" i="50"/>
  <c r="L20" i="50"/>
  <c r="K20" i="50"/>
  <c r="J20" i="50"/>
  <c r="I20" i="50"/>
  <c r="H20" i="50"/>
  <c r="G20" i="50"/>
  <c r="F20" i="50"/>
  <c r="E20" i="50"/>
  <c r="D20" i="50"/>
  <c r="B20" i="50"/>
  <c r="A20" i="50"/>
  <c r="N18" i="50"/>
  <c r="L18" i="50"/>
  <c r="K18" i="50"/>
  <c r="J18" i="50"/>
  <c r="I18" i="50"/>
  <c r="H18" i="50"/>
  <c r="G18" i="50"/>
  <c r="F18" i="50"/>
  <c r="E18" i="50"/>
  <c r="D18" i="50"/>
  <c r="B18" i="50"/>
  <c r="A18" i="50"/>
  <c r="N17" i="50"/>
  <c r="L17" i="50"/>
  <c r="K17" i="50"/>
  <c r="J17" i="50"/>
  <c r="I17" i="50"/>
  <c r="H17" i="50"/>
  <c r="G17" i="50"/>
  <c r="F17" i="50"/>
  <c r="E17" i="50"/>
  <c r="D17" i="50"/>
  <c r="B17" i="50"/>
  <c r="A17" i="50"/>
  <c r="N16" i="50"/>
  <c r="L16" i="50"/>
  <c r="K16" i="50"/>
  <c r="J16" i="50"/>
  <c r="I16" i="50"/>
  <c r="H16" i="50"/>
  <c r="G16" i="50"/>
  <c r="F16" i="50"/>
  <c r="E16" i="50"/>
  <c r="D16" i="50"/>
  <c r="B16" i="50"/>
  <c r="A16" i="50"/>
  <c r="N15" i="50"/>
  <c r="L15" i="50"/>
  <c r="K15" i="50"/>
  <c r="J15" i="50"/>
  <c r="I15" i="50"/>
  <c r="H15" i="50"/>
  <c r="G15" i="50"/>
  <c r="F15" i="50"/>
  <c r="E15" i="50"/>
  <c r="D15" i="50"/>
  <c r="B15" i="50"/>
  <c r="A15" i="50"/>
  <c r="N14" i="50"/>
  <c r="L14" i="50"/>
  <c r="K14" i="50"/>
  <c r="J14" i="50"/>
  <c r="I14" i="50"/>
  <c r="H14" i="50"/>
  <c r="G14" i="50"/>
  <c r="F14" i="50"/>
  <c r="E14" i="50"/>
  <c r="D14" i="50"/>
  <c r="B14" i="50"/>
  <c r="A14" i="50"/>
  <c r="N13" i="50"/>
  <c r="L13" i="50"/>
  <c r="K13" i="50"/>
  <c r="J13" i="50"/>
  <c r="I13" i="50"/>
  <c r="H13" i="50"/>
  <c r="G13" i="50"/>
  <c r="F13" i="50"/>
  <c r="E13" i="50"/>
  <c r="D13" i="50"/>
  <c r="B13" i="50"/>
  <c r="A13" i="50"/>
  <c r="N12" i="50"/>
  <c r="L12" i="50"/>
  <c r="K12" i="50"/>
  <c r="J12" i="50"/>
  <c r="I12" i="50"/>
  <c r="H12" i="50"/>
  <c r="G12" i="50"/>
  <c r="F12" i="50"/>
  <c r="E12" i="50"/>
  <c r="D12" i="50"/>
  <c r="B12" i="50"/>
  <c r="A12" i="50"/>
  <c r="N11" i="50"/>
  <c r="L11" i="50"/>
  <c r="K11" i="50"/>
  <c r="J11" i="50"/>
  <c r="I11" i="50"/>
  <c r="H11" i="50"/>
  <c r="G11" i="50"/>
  <c r="F11" i="50"/>
  <c r="E11" i="50"/>
  <c r="D11" i="50"/>
  <c r="B11" i="50"/>
  <c r="A11" i="50"/>
  <c r="N10" i="50"/>
  <c r="L10" i="50"/>
  <c r="K10" i="50"/>
  <c r="J10" i="50"/>
  <c r="I10" i="50"/>
  <c r="H10" i="50"/>
  <c r="G10" i="50"/>
  <c r="F10" i="50"/>
  <c r="E10" i="50"/>
  <c r="D10" i="50"/>
  <c r="B10" i="50"/>
  <c r="A10" i="50"/>
  <c r="N9" i="50"/>
  <c r="L9" i="50"/>
  <c r="K9" i="50"/>
  <c r="J9" i="50"/>
  <c r="I9" i="50"/>
  <c r="H9" i="50"/>
  <c r="G9" i="50"/>
  <c r="F9" i="50"/>
  <c r="E9" i="50"/>
  <c r="D9" i="50"/>
  <c r="B9" i="50"/>
  <c r="A9" i="50"/>
  <c r="N8" i="50"/>
  <c r="L8" i="50"/>
  <c r="K8" i="50"/>
  <c r="J8" i="50"/>
  <c r="I8" i="50"/>
  <c r="H8" i="50"/>
  <c r="G8" i="50"/>
  <c r="F8" i="50"/>
  <c r="E8" i="50"/>
  <c r="D8" i="50"/>
  <c r="B8" i="50"/>
  <c r="A8" i="50"/>
  <c r="N7" i="50"/>
  <c r="L7" i="50"/>
  <c r="K7" i="50"/>
  <c r="J7" i="50"/>
  <c r="I7" i="50"/>
  <c r="H7" i="50"/>
  <c r="G7" i="50"/>
  <c r="F7" i="50"/>
  <c r="E7" i="50"/>
  <c r="D7" i="50"/>
  <c r="B7" i="50"/>
  <c r="A7" i="50"/>
  <c r="N6" i="50"/>
  <c r="L6" i="50"/>
  <c r="K6" i="50"/>
  <c r="J6" i="50"/>
  <c r="I6" i="50"/>
  <c r="H6" i="50"/>
  <c r="G6" i="50"/>
  <c r="F6" i="50"/>
  <c r="E6" i="50"/>
  <c r="D6" i="50"/>
  <c r="B6" i="50"/>
  <c r="A6" i="50"/>
  <c r="N5" i="50"/>
  <c r="L5" i="50"/>
  <c r="K5" i="50"/>
  <c r="J5" i="50"/>
  <c r="I5" i="50"/>
  <c r="H5" i="50"/>
  <c r="G5" i="50"/>
  <c r="F5" i="50"/>
  <c r="E5" i="50"/>
  <c r="D5" i="50"/>
  <c r="B5" i="50"/>
  <c r="A5" i="50"/>
  <c r="N4" i="50"/>
  <c r="L4" i="50"/>
  <c r="K4" i="50"/>
  <c r="J4" i="50"/>
  <c r="I4" i="50"/>
  <c r="H4" i="50"/>
  <c r="G4" i="50"/>
  <c r="F4" i="50"/>
  <c r="E4" i="50"/>
  <c r="D4" i="50"/>
  <c r="B4" i="50"/>
  <c r="A4" i="50"/>
  <c r="N3" i="50"/>
  <c r="L3" i="50"/>
  <c r="K3" i="50"/>
  <c r="J3" i="50"/>
  <c r="I3" i="50"/>
  <c r="H3" i="50"/>
  <c r="G3" i="50"/>
  <c r="F3" i="50"/>
  <c r="E3" i="50"/>
  <c r="D3" i="50"/>
  <c r="B3" i="50"/>
  <c r="A3" i="50"/>
  <c r="N2" i="50"/>
  <c r="L2" i="50"/>
  <c r="K2" i="50"/>
  <c r="J2" i="50"/>
  <c r="I2" i="50"/>
  <c r="H2" i="50"/>
  <c r="G2" i="50"/>
  <c r="F2" i="50"/>
  <c r="E2" i="50"/>
  <c r="D2" i="50"/>
  <c r="B2" i="50"/>
  <c r="A2" i="50"/>
  <c r="M6" i="50" l="1"/>
  <c r="M7" i="50"/>
  <c r="M14" i="50"/>
  <c r="M15" i="50"/>
  <c r="M16" i="50"/>
  <c r="M18" i="50"/>
  <c r="M20" i="50"/>
  <c r="M21" i="50"/>
  <c r="M23" i="50"/>
  <c r="M24" i="50"/>
  <c r="M25" i="50"/>
  <c r="I47" i="50"/>
  <c r="I48" i="50" s="1"/>
  <c r="I49" i="50" s="1"/>
  <c r="E47" i="50"/>
  <c r="C4" i="51" s="1"/>
  <c r="N47" i="50"/>
  <c r="L4" i="51" s="1"/>
  <c r="O4" i="50"/>
  <c r="O28" i="41"/>
  <c r="L47" i="50"/>
  <c r="L48" i="50" s="1"/>
  <c r="L49" i="50" s="1"/>
  <c r="J47" i="50"/>
  <c r="J48" i="50" s="1"/>
  <c r="O8" i="50"/>
  <c r="O12" i="50"/>
  <c r="P46" i="50"/>
  <c r="Q46" i="50" s="1"/>
  <c r="R46" i="50" s="1"/>
  <c r="H47" i="50"/>
  <c r="F4" i="51" s="1"/>
  <c r="F47" i="50"/>
  <c r="D4" i="51" s="1"/>
  <c r="D47" i="50"/>
  <c r="B4" i="51" s="1"/>
  <c r="G47" i="50"/>
  <c r="G48" i="50" s="1"/>
  <c r="G49" i="50" s="1"/>
  <c r="K47" i="50"/>
  <c r="K48" i="50" s="1"/>
  <c r="K49" i="50" s="1"/>
  <c r="P13" i="50"/>
  <c r="Q13" i="50" s="1"/>
  <c r="R13" i="50" s="1"/>
  <c r="P15" i="50"/>
  <c r="Q15" i="50" s="1"/>
  <c r="R15" i="50" s="1"/>
  <c r="P17" i="50"/>
  <c r="Q17" i="50" s="1"/>
  <c r="R17" i="50" s="1"/>
  <c r="P20" i="50"/>
  <c r="Q20" i="50" s="1"/>
  <c r="R20" i="50" s="1"/>
  <c r="P3" i="50"/>
  <c r="Q3" i="50" s="1"/>
  <c r="R3" i="50" s="1"/>
  <c r="P5" i="50"/>
  <c r="Q5" i="50" s="1"/>
  <c r="R5" i="50" s="1"/>
  <c r="P6" i="50"/>
  <c r="Q6" i="50" s="1"/>
  <c r="R6" i="50" s="1"/>
  <c r="P7" i="50"/>
  <c r="Q7" i="50" s="1"/>
  <c r="R7" i="50" s="1"/>
  <c r="M26" i="50"/>
  <c r="O46" i="50"/>
  <c r="P14" i="50"/>
  <c r="Q14" i="50" s="1"/>
  <c r="R14" i="50" s="1"/>
  <c r="P18" i="50"/>
  <c r="Q18" i="50" s="1"/>
  <c r="R18" i="50" s="1"/>
  <c r="P21" i="50"/>
  <c r="Q21" i="50" s="1"/>
  <c r="R21" i="50" s="1"/>
  <c r="M9" i="50"/>
  <c r="O16" i="50"/>
  <c r="O21" i="50"/>
  <c r="O25" i="50"/>
  <c r="P28" i="41"/>
  <c r="Q28" i="41" s="1"/>
  <c r="R28" i="41" s="1"/>
  <c r="M28" i="41"/>
  <c r="M46" i="50"/>
  <c r="O15" i="50"/>
  <c r="O18" i="50"/>
  <c r="O20" i="50"/>
  <c r="P23" i="50"/>
  <c r="Q23" i="50" s="1"/>
  <c r="R23" i="50" s="1"/>
  <c r="P25" i="50"/>
  <c r="Q25" i="50" s="1"/>
  <c r="R25" i="50" s="1"/>
  <c r="M4" i="50"/>
  <c r="M10" i="50"/>
  <c r="M11" i="50"/>
  <c r="O11" i="50"/>
  <c r="M12" i="50"/>
  <c r="P16" i="50"/>
  <c r="Q16" i="50" s="1"/>
  <c r="R16" i="50" s="1"/>
  <c r="M22" i="50"/>
  <c r="O6" i="50"/>
  <c r="O14" i="50"/>
  <c r="M5" i="50"/>
  <c r="O7" i="50"/>
  <c r="P8" i="50"/>
  <c r="Q8" i="50" s="1"/>
  <c r="R8" i="50" s="1"/>
  <c r="M13" i="50"/>
  <c r="P22" i="50"/>
  <c r="Q22" i="50" s="1"/>
  <c r="R22" i="50" s="1"/>
  <c r="P24" i="50"/>
  <c r="Q24" i="50" s="1"/>
  <c r="R24" i="50" s="1"/>
  <c r="M3" i="50"/>
  <c r="O3" i="50"/>
  <c r="P4" i="50"/>
  <c r="Q4" i="50" s="1"/>
  <c r="R4" i="50" s="1"/>
  <c r="M8" i="50"/>
  <c r="P9" i="50"/>
  <c r="Q9" i="50" s="1"/>
  <c r="R9" i="50" s="1"/>
  <c r="P10" i="50"/>
  <c r="Q10" i="50" s="1"/>
  <c r="R10" i="50" s="1"/>
  <c r="P11" i="50"/>
  <c r="Q11" i="50" s="1"/>
  <c r="R11" i="50" s="1"/>
  <c r="P12" i="50"/>
  <c r="Q12" i="50" s="1"/>
  <c r="R12" i="50" s="1"/>
  <c r="M17" i="50"/>
  <c r="O23" i="50"/>
  <c r="O24" i="50"/>
  <c r="P26" i="50"/>
  <c r="Q26" i="50" s="1"/>
  <c r="R26" i="50" s="1"/>
  <c r="M2" i="50"/>
  <c r="O9" i="50"/>
  <c r="O5" i="50"/>
  <c r="O2" i="50"/>
  <c r="O10" i="50"/>
  <c r="O22" i="50"/>
  <c r="O26" i="50"/>
  <c r="O13" i="50"/>
  <c r="O17" i="50"/>
  <c r="P2" i="50"/>
  <c r="Q2" i="50" s="1"/>
  <c r="R2" i="50" s="1"/>
  <c r="N6" i="30"/>
  <c r="L6" i="30"/>
  <c r="K6" i="30"/>
  <c r="J6" i="30"/>
  <c r="I6" i="30"/>
  <c r="H6" i="30"/>
  <c r="G6" i="30"/>
  <c r="F6" i="30"/>
  <c r="E6" i="30"/>
  <c r="D6" i="30"/>
  <c r="N5" i="30"/>
  <c r="L5" i="30"/>
  <c r="K5" i="30"/>
  <c r="J5" i="30"/>
  <c r="I5" i="30"/>
  <c r="H5" i="30"/>
  <c r="G5" i="30"/>
  <c r="F5" i="30"/>
  <c r="E5" i="30"/>
  <c r="D5" i="30"/>
  <c r="N4" i="30"/>
  <c r="L4" i="30"/>
  <c r="K4" i="30"/>
  <c r="J4" i="30"/>
  <c r="I4" i="30"/>
  <c r="H4" i="30"/>
  <c r="G4" i="30"/>
  <c r="F4" i="30"/>
  <c r="E4" i="30"/>
  <c r="D4" i="30"/>
  <c r="B6" i="30"/>
  <c r="A6" i="30"/>
  <c r="B5" i="30"/>
  <c r="A5" i="30"/>
  <c r="B4" i="30"/>
  <c r="A4" i="30"/>
  <c r="CP73" i="1"/>
  <c r="CO73" i="1"/>
  <c r="CK73" i="1"/>
  <c r="CB73" i="1"/>
  <c r="CA73" i="1"/>
  <c r="BW73" i="1"/>
  <c r="BN73" i="1"/>
  <c r="BM73" i="1"/>
  <c r="BI73" i="1"/>
  <c r="DX73" i="1"/>
  <c r="DZ73" i="1" s="1"/>
  <c r="DU73" i="1"/>
  <c r="CY73" i="1"/>
  <c r="CQ73" i="1"/>
  <c r="CC73" i="1"/>
  <c r="BO73" i="1"/>
  <c r="BA73" i="1"/>
  <c r="AZ73" i="1"/>
  <c r="AY73" i="1"/>
  <c r="AU73" i="1"/>
  <c r="AM73" i="1"/>
  <c r="AL73" i="1"/>
  <c r="AK73" i="1"/>
  <c r="AG73" i="1"/>
  <c r="Y73" i="1"/>
  <c r="X73" i="1"/>
  <c r="W73" i="1"/>
  <c r="S73" i="1"/>
  <c r="E48" i="50" l="1"/>
  <c r="E49" i="50" s="1"/>
  <c r="F48" i="50"/>
  <c r="F49" i="50" s="1"/>
  <c r="CD73" i="1"/>
  <c r="BP73" i="1"/>
  <c r="G4" i="51"/>
  <c r="I4" i="51"/>
  <c r="J4" i="51"/>
  <c r="E4" i="51"/>
  <c r="H4" i="51"/>
  <c r="D48" i="50"/>
  <c r="D49" i="50" s="1"/>
  <c r="P47" i="50"/>
  <c r="Q47" i="50" s="1"/>
  <c r="Q48" i="50" s="1"/>
  <c r="Q49" i="50" s="1"/>
  <c r="M47" i="50"/>
  <c r="K4" i="51" s="1"/>
  <c r="H48" i="50"/>
  <c r="P48" i="50" s="1"/>
  <c r="N48" i="50"/>
  <c r="O47" i="50"/>
  <c r="M4" i="51" s="1"/>
  <c r="J49" i="50"/>
  <c r="M49" i="50" s="1"/>
  <c r="M48" i="50"/>
  <c r="M5" i="30"/>
  <c r="M6" i="30"/>
  <c r="O4" i="30"/>
  <c r="M4" i="30"/>
  <c r="O5" i="30"/>
  <c r="O6" i="30"/>
  <c r="Z73" i="1"/>
  <c r="AN73" i="1"/>
  <c r="BB73" i="1"/>
  <c r="CR73" i="1"/>
  <c r="DT73" i="1"/>
  <c r="DQ73" i="1"/>
  <c r="DS73" i="1"/>
  <c r="DR73" i="1"/>
  <c r="CZ73" i="1"/>
  <c r="CX73" i="1"/>
  <c r="DL73" i="1"/>
  <c r="W27" i="48"/>
  <c r="V27" i="48"/>
  <c r="W26" i="48"/>
  <c r="V26" i="48"/>
  <c r="W25" i="48"/>
  <c r="V25" i="48"/>
  <c r="W24" i="48"/>
  <c r="V24" i="48"/>
  <c r="W23" i="48"/>
  <c r="V23" i="48"/>
  <c r="W22" i="48"/>
  <c r="V22" i="48"/>
  <c r="W21" i="48"/>
  <c r="V21" i="48"/>
  <c r="W20" i="48"/>
  <c r="V20" i="48"/>
  <c r="T27" i="48"/>
  <c r="S27" i="48"/>
  <c r="R27" i="48"/>
  <c r="Q27" i="48"/>
  <c r="P27" i="48"/>
  <c r="O27" i="48"/>
  <c r="N27" i="48"/>
  <c r="M27" i="48"/>
  <c r="L27" i="48"/>
  <c r="T26" i="48"/>
  <c r="S26" i="48"/>
  <c r="R26" i="48"/>
  <c r="Q26" i="48"/>
  <c r="P26" i="48"/>
  <c r="O26" i="48"/>
  <c r="N26" i="48"/>
  <c r="M26" i="48"/>
  <c r="L26" i="48"/>
  <c r="T25" i="48"/>
  <c r="S25" i="48"/>
  <c r="R25" i="48"/>
  <c r="Q25" i="48"/>
  <c r="P25" i="48"/>
  <c r="O25" i="48"/>
  <c r="N25" i="48"/>
  <c r="M25" i="48"/>
  <c r="L25" i="48"/>
  <c r="T24" i="48"/>
  <c r="S24" i="48"/>
  <c r="R24" i="48"/>
  <c r="Q24" i="48"/>
  <c r="P24" i="48"/>
  <c r="O24" i="48"/>
  <c r="N24" i="48"/>
  <c r="M24" i="48"/>
  <c r="L24" i="48"/>
  <c r="T23" i="48"/>
  <c r="S23" i="48"/>
  <c r="R23" i="48"/>
  <c r="Q23" i="48"/>
  <c r="P23" i="48"/>
  <c r="O23" i="48"/>
  <c r="N23" i="48"/>
  <c r="M23" i="48"/>
  <c r="L23" i="48"/>
  <c r="T22" i="48"/>
  <c r="S22" i="48"/>
  <c r="R22" i="48"/>
  <c r="Q22" i="48"/>
  <c r="P22" i="48"/>
  <c r="O22" i="48"/>
  <c r="N22" i="48"/>
  <c r="M22" i="48"/>
  <c r="L22" i="48"/>
  <c r="T21" i="48"/>
  <c r="S21" i="48"/>
  <c r="R21" i="48"/>
  <c r="Q21" i="48"/>
  <c r="P21" i="48"/>
  <c r="O21" i="48"/>
  <c r="N21" i="48"/>
  <c r="M21" i="48"/>
  <c r="L21" i="48"/>
  <c r="T20" i="48"/>
  <c r="S20" i="48"/>
  <c r="R20" i="48"/>
  <c r="Q20" i="48"/>
  <c r="P20" i="48"/>
  <c r="O20" i="48"/>
  <c r="N20" i="48"/>
  <c r="M20" i="48"/>
  <c r="L20" i="48"/>
  <c r="I27" i="48"/>
  <c r="H27" i="48"/>
  <c r="G27" i="48"/>
  <c r="F27" i="48"/>
  <c r="E27" i="48"/>
  <c r="D27" i="48"/>
  <c r="C27" i="48"/>
  <c r="B27" i="48"/>
  <c r="I26" i="48"/>
  <c r="H26" i="48"/>
  <c r="G26" i="48"/>
  <c r="F26" i="48"/>
  <c r="E26" i="48"/>
  <c r="D26" i="48"/>
  <c r="C26" i="48"/>
  <c r="B26" i="48"/>
  <c r="I25" i="48"/>
  <c r="H25" i="48"/>
  <c r="G25" i="48"/>
  <c r="F25" i="48"/>
  <c r="E25" i="48"/>
  <c r="D25" i="48"/>
  <c r="C25" i="48"/>
  <c r="B25" i="48"/>
  <c r="I24" i="48"/>
  <c r="H24" i="48"/>
  <c r="G24" i="48"/>
  <c r="F24" i="48"/>
  <c r="E24" i="48"/>
  <c r="D24" i="48"/>
  <c r="C24" i="48"/>
  <c r="B24" i="48"/>
  <c r="I23" i="48"/>
  <c r="H23" i="48"/>
  <c r="G23" i="48"/>
  <c r="F23" i="48"/>
  <c r="E23" i="48"/>
  <c r="D23" i="48"/>
  <c r="C23" i="48"/>
  <c r="B23" i="48"/>
  <c r="I22" i="48"/>
  <c r="H22" i="48"/>
  <c r="G22" i="48"/>
  <c r="F22" i="48"/>
  <c r="E22" i="48"/>
  <c r="D22" i="48"/>
  <c r="C22" i="48"/>
  <c r="B22" i="48"/>
  <c r="I21" i="48"/>
  <c r="H21" i="48"/>
  <c r="G21" i="48"/>
  <c r="F21" i="48"/>
  <c r="E21" i="48"/>
  <c r="D21" i="48"/>
  <c r="C21" i="48"/>
  <c r="B21" i="48"/>
  <c r="I20" i="48"/>
  <c r="H20" i="48"/>
  <c r="G20" i="48"/>
  <c r="F20" i="48"/>
  <c r="E20" i="48"/>
  <c r="D20" i="48"/>
  <c r="C20" i="48"/>
  <c r="B20" i="48"/>
  <c r="A27" i="48"/>
  <c r="A26" i="48"/>
  <c r="A25" i="48"/>
  <c r="A24" i="48"/>
  <c r="A23" i="48"/>
  <c r="A22" i="48"/>
  <c r="A21" i="48"/>
  <c r="A20" i="48"/>
  <c r="CS73" i="1" l="1"/>
  <c r="H49" i="50"/>
  <c r="P49" i="50" s="1"/>
  <c r="N49" i="50"/>
  <c r="O49" i="50" s="1"/>
  <c r="O48" i="50"/>
  <c r="R47" i="50"/>
  <c r="R48" i="50" s="1"/>
  <c r="R49" i="50" s="1"/>
  <c r="DV73" i="1"/>
  <c r="DB73" i="1"/>
  <c r="DC73" i="1" s="1"/>
  <c r="EA73" i="1"/>
  <c r="DW73" i="1"/>
  <c r="S5" i="37" l="1"/>
  <c r="N27" i="41" l="1"/>
  <c r="L27" i="41"/>
  <c r="K27" i="41"/>
  <c r="J27" i="41"/>
  <c r="I27" i="41"/>
  <c r="H27" i="41"/>
  <c r="G27" i="41"/>
  <c r="F27" i="41"/>
  <c r="E27" i="41"/>
  <c r="D27" i="41"/>
  <c r="B27" i="41"/>
  <c r="A27" i="41"/>
  <c r="N26" i="41"/>
  <c r="L26" i="41"/>
  <c r="K26" i="41"/>
  <c r="J26" i="41"/>
  <c r="I26" i="41"/>
  <c r="H26" i="41"/>
  <c r="G26" i="41"/>
  <c r="F26" i="41"/>
  <c r="E26" i="41"/>
  <c r="D26" i="41"/>
  <c r="B26" i="41"/>
  <c r="A26" i="41"/>
  <c r="N25" i="41"/>
  <c r="L25" i="41"/>
  <c r="K25" i="41"/>
  <c r="J25" i="41"/>
  <c r="I25" i="41"/>
  <c r="H25" i="41"/>
  <c r="G25" i="41"/>
  <c r="F25" i="41"/>
  <c r="E25" i="41"/>
  <c r="D25" i="41"/>
  <c r="B25" i="41"/>
  <c r="A25" i="41"/>
  <c r="P27" i="41" l="1"/>
  <c r="Q27" i="41" s="1"/>
  <c r="R27" i="41" s="1"/>
  <c r="M27" i="41"/>
  <c r="P26" i="41"/>
  <c r="Q26" i="41" s="1"/>
  <c r="R26" i="41" s="1"/>
  <c r="M26" i="41"/>
  <c r="O26" i="41"/>
  <c r="M25" i="41"/>
  <c r="P25" i="41"/>
  <c r="Q25" i="41" s="1"/>
  <c r="R25" i="41" s="1"/>
  <c r="O25" i="41"/>
  <c r="O27" i="41"/>
  <c r="J11" i="47"/>
  <c r="I11" i="47"/>
  <c r="J10" i="47"/>
  <c r="I10" i="47"/>
  <c r="J9" i="47"/>
  <c r="I9" i="47"/>
  <c r="J8" i="47"/>
  <c r="I8" i="47"/>
  <c r="J7" i="47"/>
  <c r="I7" i="47"/>
  <c r="J6" i="47"/>
  <c r="I6" i="47"/>
  <c r="J5" i="47"/>
  <c r="I5" i="47"/>
  <c r="H22" i="47"/>
  <c r="G22" i="47"/>
  <c r="F22" i="47"/>
  <c r="E22" i="47"/>
  <c r="D22" i="47"/>
  <c r="C22" i="47"/>
  <c r="H21" i="47"/>
  <c r="G21" i="47"/>
  <c r="F21" i="47"/>
  <c r="E21" i="47"/>
  <c r="D21" i="47"/>
  <c r="C21" i="47"/>
  <c r="H20" i="47"/>
  <c r="G20" i="47"/>
  <c r="F20" i="47"/>
  <c r="E20" i="47"/>
  <c r="D20" i="47"/>
  <c r="C20" i="47"/>
  <c r="H19" i="47"/>
  <c r="H26" i="47" s="1"/>
  <c r="G19" i="47"/>
  <c r="G26" i="47" s="1"/>
  <c r="F19" i="47"/>
  <c r="F26" i="47" s="1"/>
  <c r="E19" i="47"/>
  <c r="E26" i="47" s="1"/>
  <c r="D19" i="47"/>
  <c r="D26" i="47" s="1"/>
  <c r="C19" i="47"/>
  <c r="C26" i="47" s="1"/>
  <c r="H18" i="47"/>
  <c r="G18" i="47"/>
  <c r="F18" i="47"/>
  <c r="E18" i="47"/>
  <c r="D18" i="47"/>
  <c r="C18" i="47"/>
  <c r="H17" i="47"/>
  <c r="G17" i="47"/>
  <c r="F17" i="47"/>
  <c r="E17" i="47"/>
  <c r="D17" i="47"/>
  <c r="C17" i="47"/>
  <c r="H16" i="47"/>
  <c r="G16" i="47"/>
  <c r="F16" i="47"/>
  <c r="E16" i="47"/>
  <c r="D16" i="47"/>
  <c r="C16" i="47"/>
  <c r="B17" i="47"/>
  <c r="B18" i="47"/>
  <c r="B19" i="47"/>
  <c r="B26" i="47" s="1"/>
  <c r="B20" i="47"/>
  <c r="B21" i="47"/>
  <c r="B22" i="47"/>
  <c r="B16" i="47"/>
  <c r="C27" i="47" l="1"/>
  <c r="C28" i="47" s="1"/>
  <c r="G27" i="47"/>
  <c r="G28" i="47" s="1"/>
  <c r="H27" i="47"/>
  <c r="D27" i="47"/>
  <c r="D28" i="47" s="1"/>
  <c r="F27" i="47"/>
  <c r="F28" i="47" s="1"/>
  <c r="E27" i="47"/>
  <c r="B27" i="47"/>
  <c r="B28" i="47" s="1"/>
  <c r="I16" i="47"/>
  <c r="I18" i="47"/>
  <c r="I20" i="47"/>
  <c r="I22" i="47"/>
  <c r="J17" i="47"/>
  <c r="J19" i="47"/>
  <c r="J21" i="47"/>
  <c r="I17" i="47"/>
  <c r="I19" i="47"/>
  <c r="I21" i="47"/>
  <c r="J16" i="47"/>
  <c r="J18" i="47"/>
  <c r="J20" i="47"/>
  <c r="J22" i="47"/>
  <c r="CK70" i="1"/>
  <c r="BW70" i="1"/>
  <c r="BI70" i="1"/>
  <c r="BP70" i="1" s="1"/>
  <c r="CK72" i="1"/>
  <c r="BW72" i="1"/>
  <c r="BI72" i="1"/>
  <c r="CP71" i="1"/>
  <c r="CO71" i="1"/>
  <c r="CK71" i="1"/>
  <c r="CB71" i="1"/>
  <c r="CA71" i="1"/>
  <c r="BW71" i="1"/>
  <c r="BN71" i="1"/>
  <c r="BM71" i="1"/>
  <c r="BI71" i="1"/>
  <c r="DX70" i="1"/>
  <c r="DZ70" i="1" s="1"/>
  <c r="DU70" i="1"/>
  <c r="DS70" i="1"/>
  <c r="CQ70" i="1"/>
  <c r="CC70" i="1"/>
  <c r="BO70" i="1"/>
  <c r="BA70" i="1"/>
  <c r="AU70" i="1"/>
  <c r="BB70" i="1" s="1"/>
  <c r="AM70" i="1"/>
  <c r="AG70" i="1"/>
  <c r="Y70" i="1"/>
  <c r="X70" i="1"/>
  <c r="W70" i="1"/>
  <c r="S70" i="1"/>
  <c r="DX72" i="1"/>
  <c r="DZ72" i="1" s="1"/>
  <c r="DU72" i="1"/>
  <c r="CQ72" i="1"/>
  <c r="CC72" i="1"/>
  <c r="BO72" i="1"/>
  <c r="BA72" i="1"/>
  <c r="AU72" i="1"/>
  <c r="BB72" i="1" s="1"/>
  <c r="AM72" i="1"/>
  <c r="AL72" i="1"/>
  <c r="AK72" i="1"/>
  <c r="AG72" i="1"/>
  <c r="Y72" i="1"/>
  <c r="S72" i="1"/>
  <c r="DX71" i="1"/>
  <c r="DZ71" i="1" s="1"/>
  <c r="DU71" i="1"/>
  <c r="CQ71" i="1"/>
  <c r="CC71" i="1"/>
  <c r="BO71" i="1"/>
  <c r="BA71" i="1"/>
  <c r="AZ71" i="1"/>
  <c r="AY71" i="1"/>
  <c r="AU71" i="1"/>
  <c r="AM71" i="1"/>
  <c r="AL71" i="1"/>
  <c r="AK71" i="1"/>
  <c r="AG71" i="1"/>
  <c r="Y71" i="1"/>
  <c r="X71" i="1"/>
  <c r="W71" i="1"/>
  <c r="S71" i="1"/>
  <c r="H28" i="47" l="1"/>
  <c r="J27" i="47"/>
  <c r="E28" i="47"/>
  <c r="J28" i="47" s="1"/>
  <c r="J26" i="47"/>
  <c r="I27" i="47"/>
  <c r="I26" i="47"/>
  <c r="Z70" i="1"/>
  <c r="CR70" i="1"/>
  <c r="CS70" i="1" s="1"/>
  <c r="CD70" i="1"/>
  <c r="AN70" i="1"/>
  <c r="AN72" i="1"/>
  <c r="CR72" i="1"/>
  <c r="CS72" i="1" s="1"/>
  <c r="BP72" i="1"/>
  <c r="CD72" i="1"/>
  <c r="Z72" i="1"/>
  <c r="DT70" i="1"/>
  <c r="DT72" i="1"/>
  <c r="DS71" i="1"/>
  <c r="DQ72" i="1"/>
  <c r="DR70" i="1"/>
  <c r="CX70" i="1"/>
  <c r="DB70" i="1" s="1"/>
  <c r="DQ70" i="1"/>
  <c r="CR71" i="1"/>
  <c r="CD71" i="1"/>
  <c r="BP71" i="1"/>
  <c r="BB71" i="1"/>
  <c r="AN71" i="1"/>
  <c r="Z71" i="1"/>
  <c r="DT71" i="1"/>
  <c r="CY71" i="1"/>
  <c r="DQ71" i="1"/>
  <c r="DL72" i="1"/>
  <c r="DL71" i="1"/>
  <c r="EA71" i="1" s="1"/>
  <c r="DS72" i="1"/>
  <c r="DL70" i="1"/>
  <c r="DR72" i="1"/>
  <c r="CX72" i="1"/>
  <c r="DR71" i="1"/>
  <c r="CZ71" i="1"/>
  <c r="CX71" i="1"/>
  <c r="I28" i="47" l="1"/>
  <c r="DW70" i="1"/>
  <c r="DB71" i="1"/>
  <c r="DC71" i="1" s="1"/>
  <c r="DV72" i="1"/>
  <c r="DW72" i="1"/>
  <c r="DV70" i="1"/>
  <c r="DW71" i="1"/>
  <c r="DB72" i="1"/>
  <c r="DC72" i="1" s="1"/>
  <c r="CS71" i="1"/>
  <c r="EA72" i="1"/>
  <c r="DC70" i="1"/>
  <c r="DV71" i="1"/>
  <c r="EA70" i="1"/>
  <c r="N41" i="41"/>
  <c r="N40" i="41"/>
  <c r="J41" i="41"/>
  <c r="J40" i="41"/>
  <c r="B41" i="41"/>
  <c r="A41" i="41"/>
  <c r="B40" i="41"/>
  <c r="A40" i="41"/>
  <c r="E38" i="45" l="1"/>
  <c r="D38" i="45"/>
  <c r="G38" i="45"/>
  <c r="F38" i="45"/>
  <c r="CY69" i="1" l="1"/>
  <c r="CP69" i="1"/>
  <c r="CO69" i="1"/>
  <c r="CK69" i="1"/>
  <c r="CB69" i="1"/>
  <c r="CA69" i="1"/>
  <c r="BW69" i="1"/>
  <c r="BM69" i="1"/>
  <c r="BI69" i="1"/>
  <c r="BN69" i="1"/>
  <c r="AZ69" i="1"/>
  <c r="DX69" i="1"/>
  <c r="DZ69" i="1" s="1"/>
  <c r="DU69" i="1"/>
  <c r="DS69" i="1"/>
  <c r="CX69" i="1"/>
  <c r="CQ69" i="1"/>
  <c r="CC69" i="1"/>
  <c r="BO69" i="1"/>
  <c r="BA69" i="1"/>
  <c r="AY69" i="1"/>
  <c r="AU69" i="1"/>
  <c r="AM69" i="1"/>
  <c r="AL69" i="1"/>
  <c r="AK69" i="1"/>
  <c r="AG69" i="1"/>
  <c r="Y69" i="1"/>
  <c r="X69" i="1"/>
  <c r="W69" i="1"/>
  <c r="S69" i="1"/>
  <c r="CD69" i="1" l="1"/>
  <c r="BP69" i="1"/>
  <c r="CR69" i="1"/>
  <c r="DQ69" i="1"/>
  <c r="DT69" i="1"/>
  <c r="CZ69" i="1"/>
  <c r="DB69" i="1" s="1"/>
  <c r="DR69" i="1"/>
  <c r="DL69" i="1"/>
  <c r="BB69" i="1"/>
  <c r="AN69" i="1"/>
  <c r="Z69" i="1"/>
  <c r="DV69" i="1" l="1"/>
  <c r="CS69" i="1"/>
  <c r="DW69" i="1"/>
  <c r="EA69" i="1"/>
  <c r="DC69" i="1"/>
  <c r="DM54" i="1"/>
  <c r="DQ54" i="1" s="1"/>
  <c r="DX54" i="1" s="1"/>
  <c r="DZ54" i="1" s="1"/>
  <c r="DM53" i="1"/>
  <c r="DQ53" i="1" s="1"/>
  <c r="DX53" i="1" s="1"/>
  <c r="DZ53" i="1" s="1"/>
  <c r="DM51" i="1"/>
  <c r="DQ51" i="1" s="1"/>
  <c r="DX51" i="1" s="1"/>
  <c r="DZ51" i="1" s="1"/>
  <c r="DM50" i="1"/>
  <c r="DQ50" i="1" s="1"/>
  <c r="DX50" i="1" s="1"/>
  <c r="DZ50" i="1" s="1"/>
  <c r="DM49" i="1"/>
  <c r="DQ49" i="1" s="1"/>
  <c r="DX49" i="1" s="1"/>
  <c r="DZ49" i="1" s="1"/>
  <c r="DM48" i="1"/>
  <c r="DQ48" i="1" s="1"/>
  <c r="DX48" i="1" s="1"/>
  <c r="DZ48" i="1" s="1"/>
  <c r="DH54" i="1"/>
  <c r="DL54" i="1" s="1"/>
  <c r="CX54" i="1" s="1"/>
  <c r="DH53" i="1"/>
  <c r="DL53" i="1" s="1"/>
  <c r="CX53" i="1" s="1"/>
  <c r="DH51" i="1"/>
  <c r="DL51" i="1" s="1"/>
  <c r="CX51" i="1" s="1"/>
  <c r="DH50" i="1"/>
  <c r="DL50" i="1" s="1"/>
  <c r="CX50" i="1" s="1"/>
  <c r="DH49" i="1"/>
  <c r="DL49" i="1" s="1"/>
  <c r="CX49" i="1" s="1"/>
  <c r="DH48" i="1"/>
  <c r="DL48" i="1" s="1"/>
  <c r="CX48" i="1" s="1"/>
  <c r="C6" i="51" l="1"/>
  <c r="C17" i="51" s="1"/>
  <c r="B6" i="51"/>
  <c r="B17" i="51" s="1"/>
  <c r="F6" i="51"/>
  <c r="F17" i="51" s="1"/>
  <c r="J6" i="51"/>
  <c r="J17" i="51" s="1"/>
  <c r="D6" i="51"/>
  <c r="D17" i="51" s="1"/>
  <c r="H6" i="51"/>
  <c r="H17" i="51" s="1"/>
  <c r="E6" i="51"/>
  <c r="E17" i="51" s="1"/>
  <c r="I6" i="51"/>
  <c r="I17" i="51" s="1"/>
  <c r="G6" i="51"/>
  <c r="G17" i="51" s="1"/>
  <c r="L6" i="51"/>
  <c r="L17" i="51" s="1"/>
  <c r="DX68" i="1"/>
  <c r="DZ68" i="1" s="1"/>
  <c r="DX67" i="1"/>
  <c r="DZ67" i="1" s="1"/>
  <c r="DX64" i="1"/>
  <c r="DZ64" i="1" s="1"/>
  <c r="DX63" i="1"/>
  <c r="DX62" i="1"/>
  <c r="DZ62" i="1" s="1"/>
  <c r="DX61" i="1"/>
  <c r="DX60" i="1"/>
  <c r="DX59" i="1"/>
  <c r="DZ59" i="1" s="1"/>
  <c r="DX19" i="1"/>
  <c r="DZ19" i="1" s="1"/>
  <c r="DX18" i="1"/>
  <c r="DZ18" i="1" s="1"/>
  <c r="DX17" i="1"/>
  <c r="DX16" i="1"/>
  <c r="DZ16" i="1" s="1"/>
  <c r="DX15" i="1"/>
  <c r="DZ15" i="1" s="1"/>
  <c r="DX14" i="1"/>
  <c r="DX13" i="1"/>
  <c r="DX12" i="1"/>
  <c r="DZ12" i="1" s="1"/>
  <c r="DX11" i="1"/>
  <c r="DZ11" i="1" s="1"/>
  <c r="DX10" i="1"/>
  <c r="DZ10" i="1" s="1"/>
  <c r="DX9" i="1"/>
  <c r="DZ9" i="1" s="1"/>
  <c r="DX8" i="1"/>
  <c r="DZ8" i="1" s="1"/>
  <c r="DX7" i="1"/>
  <c r="DZ7" i="1" s="1"/>
  <c r="DX6" i="1"/>
  <c r="CQ68" i="1"/>
  <c r="CQ67" i="1"/>
  <c r="CP67" i="1"/>
  <c r="CO68" i="1"/>
  <c r="CO67" i="1"/>
  <c r="CK68" i="1"/>
  <c r="CK67" i="1"/>
  <c r="CC68" i="1"/>
  <c r="CC67" i="1"/>
  <c r="CB67" i="1"/>
  <c r="CA68" i="1"/>
  <c r="CA67" i="1"/>
  <c r="BI68" i="1"/>
  <c r="BW68" i="1"/>
  <c r="BW67" i="1"/>
  <c r="BO68" i="1"/>
  <c r="BO67" i="1"/>
  <c r="BN67" i="1"/>
  <c r="BM68" i="1"/>
  <c r="BM67" i="1"/>
  <c r="BI67" i="1"/>
  <c r="BA68" i="1"/>
  <c r="BA67" i="1"/>
  <c r="AZ67" i="1"/>
  <c r="AY68" i="1"/>
  <c r="AY67" i="1"/>
  <c r="AU68" i="1"/>
  <c r="AU67" i="1"/>
  <c r="AM68" i="1"/>
  <c r="AM67" i="1"/>
  <c r="AL68" i="1"/>
  <c r="AL67" i="1"/>
  <c r="AK68" i="1"/>
  <c r="AK67" i="1"/>
  <c r="AG68" i="1"/>
  <c r="AG67" i="1"/>
  <c r="X68" i="1"/>
  <c r="W68" i="1"/>
  <c r="S68" i="1"/>
  <c r="X67" i="1"/>
  <c r="W67" i="1"/>
  <c r="S67" i="1"/>
  <c r="Y68" i="1"/>
  <c r="Y67" i="1"/>
  <c r="S6" i="1"/>
  <c r="S7" i="1"/>
  <c r="S59" i="1"/>
  <c r="S60" i="1"/>
  <c r="S61" i="1"/>
  <c r="S62" i="1"/>
  <c r="S63" i="1"/>
  <c r="S64" i="1"/>
  <c r="DU68" i="1"/>
  <c r="CZ68" i="1"/>
  <c r="DU67" i="1"/>
  <c r="CY67" i="1"/>
  <c r="DM19" i="1"/>
  <c r="DZ6" i="1" l="1"/>
  <c r="EB6" i="1" s="1"/>
  <c r="AN67" i="1"/>
  <c r="CR68" i="1"/>
  <c r="CR67" i="1"/>
  <c r="BB68" i="1"/>
  <c r="BP68" i="1"/>
  <c r="BB67" i="1"/>
  <c r="AN68" i="1"/>
  <c r="CD67" i="1"/>
  <c r="BP67" i="1"/>
  <c r="CD68" i="1"/>
  <c r="Z67" i="1"/>
  <c r="Z68" i="1"/>
  <c r="DT67" i="1"/>
  <c r="DL68" i="1"/>
  <c r="EA68" i="1" s="1"/>
  <c r="DT68" i="1"/>
  <c r="DS68" i="1"/>
  <c r="CY68" i="1"/>
  <c r="DQ68" i="1"/>
  <c r="DL67" i="1"/>
  <c r="DQ67" i="1"/>
  <c r="DS67" i="1"/>
  <c r="DR68" i="1"/>
  <c r="CX68" i="1"/>
  <c r="DR67" i="1"/>
  <c r="CZ67" i="1"/>
  <c r="CX67" i="1"/>
  <c r="CS68" i="1" l="1"/>
  <c r="CS67" i="1"/>
  <c r="DW68" i="1"/>
  <c r="DV67" i="1"/>
  <c r="EA67" i="1"/>
  <c r="DW67" i="1"/>
  <c r="DV68" i="1"/>
  <c r="DB68" i="1"/>
  <c r="DC68" i="1" s="1"/>
  <c r="DB67" i="1"/>
  <c r="DC67" i="1" s="1"/>
  <c r="B18" i="41" l="1"/>
  <c r="A18" i="41"/>
  <c r="B17" i="41"/>
  <c r="A17" i="41"/>
  <c r="B16" i="41"/>
  <c r="A16" i="41"/>
  <c r="B15" i="41"/>
  <c r="A15" i="41"/>
  <c r="N18" i="41"/>
  <c r="L18" i="41"/>
  <c r="K18" i="41"/>
  <c r="J18" i="41"/>
  <c r="I18" i="41"/>
  <c r="H18" i="41"/>
  <c r="G18" i="41"/>
  <c r="F18" i="41"/>
  <c r="E18" i="41"/>
  <c r="D18" i="41"/>
  <c r="N17" i="41"/>
  <c r="L17" i="41"/>
  <c r="K17" i="41"/>
  <c r="J17" i="41"/>
  <c r="I17" i="41"/>
  <c r="H17" i="41"/>
  <c r="G17" i="41"/>
  <c r="F17" i="41"/>
  <c r="E17" i="41"/>
  <c r="D17" i="41"/>
  <c r="N16" i="41"/>
  <c r="L16" i="41"/>
  <c r="K16" i="41"/>
  <c r="J16" i="41"/>
  <c r="I16" i="41"/>
  <c r="H16" i="41"/>
  <c r="G16" i="41"/>
  <c r="F16" i="41"/>
  <c r="E16" i="41"/>
  <c r="D16" i="41"/>
  <c r="N15" i="41"/>
  <c r="L15" i="41"/>
  <c r="K15" i="41"/>
  <c r="J15" i="41"/>
  <c r="I15" i="41"/>
  <c r="H15" i="41"/>
  <c r="G15" i="41"/>
  <c r="F15" i="41"/>
  <c r="E15" i="41"/>
  <c r="D15" i="41"/>
  <c r="DZ61" i="1"/>
  <c r="DZ63" i="1"/>
  <c r="DZ60" i="1"/>
  <c r="DZ17" i="1"/>
  <c r="DZ14" i="1"/>
  <c r="DZ13" i="1"/>
  <c r="O18" i="41" l="1"/>
  <c r="O16" i="41"/>
  <c r="P17" i="41"/>
  <c r="Q17" i="41" s="1"/>
  <c r="R17" i="41" s="1"/>
  <c r="M18" i="41"/>
  <c r="M15" i="41"/>
  <c r="P16" i="41"/>
  <c r="Q16" i="41" s="1"/>
  <c r="R16" i="41" s="1"/>
  <c r="M17" i="41"/>
  <c r="P18" i="41"/>
  <c r="Q18" i="41" s="1"/>
  <c r="R18" i="41" s="1"/>
  <c r="P15" i="41"/>
  <c r="Q15" i="41" s="1"/>
  <c r="R15" i="41" s="1"/>
  <c r="M16" i="41"/>
  <c r="O17" i="41"/>
  <c r="O15" i="41"/>
  <c r="DU64" i="1"/>
  <c r="DT64" i="1"/>
  <c r="DS64" i="1"/>
  <c r="DR64" i="1"/>
  <c r="DQ64" i="1"/>
  <c r="DL64" i="1"/>
  <c r="CZ64" i="1"/>
  <c r="CY64" i="1"/>
  <c r="CX64" i="1"/>
  <c r="CS64" i="1"/>
  <c r="CP64" i="1"/>
  <c r="DU63" i="1"/>
  <c r="DT63" i="1"/>
  <c r="DS63" i="1"/>
  <c r="DR63" i="1"/>
  <c r="DQ63" i="1"/>
  <c r="DL63" i="1"/>
  <c r="CZ63" i="1"/>
  <c r="CY63" i="1"/>
  <c r="CX63" i="1"/>
  <c r="CS63" i="1"/>
  <c r="DB64" i="1" l="1"/>
  <c r="DC64" i="1" s="1"/>
  <c r="EA64" i="1"/>
  <c r="DW64" i="1"/>
  <c r="EA63" i="1"/>
  <c r="DV64" i="1"/>
  <c r="DW63" i="1"/>
  <c r="DB63" i="1"/>
  <c r="DC63" i="1" s="1"/>
  <c r="DV63" i="1"/>
  <c r="DL62" i="1" l="1"/>
  <c r="DU66" i="1" l="1"/>
  <c r="DT66" i="1"/>
  <c r="DS66" i="1"/>
  <c r="DR66" i="1"/>
  <c r="DQ66" i="1"/>
  <c r="DX66" i="1" s="1"/>
  <c r="DZ66" i="1" s="1"/>
  <c r="DL66" i="1"/>
  <c r="CZ66" i="1"/>
  <c r="CY66" i="1"/>
  <c r="CX66" i="1"/>
  <c r="DU65" i="1"/>
  <c r="DT65" i="1"/>
  <c r="DS65" i="1"/>
  <c r="DR65" i="1"/>
  <c r="DQ65" i="1"/>
  <c r="DX65" i="1" s="1"/>
  <c r="DZ65" i="1" s="1"/>
  <c r="DL65" i="1"/>
  <c r="CZ65" i="1"/>
  <c r="CY65" i="1"/>
  <c r="CX65" i="1"/>
  <c r="DB65" i="1" l="1"/>
  <c r="DC65" i="1" s="1"/>
  <c r="DB66" i="1"/>
  <c r="DC66" i="1" s="1"/>
  <c r="DV66" i="1"/>
  <c r="DV65" i="1"/>
  <c r="DW66" i="1"/>
  <c r="EA66" i="1"/>
  <c r="DW65" i="1"/>
  <c r="EA65" i="1"/>
  <c r="N17" i="43"/>
  <c r="L17" i="43"/>
  <c r="K17" i="43"/>
  <c r="J17" i="43"/>
  <c r="I17" i="43"/>
  <c r="H17" i="43"/>
  <c r="G17" i="43"/>
  <c r="F17" i="43"/>
  <c r="E17" i="43"/>
  <c r="D17" i="43"/>
  <c r="N16" i="43"/>
  <c r="L16" i="43"/>
  <c r="K16" i="43"/>
  <c r="J16" i="43"/>
  <c r="I16" i="43"/>
  <c r="H16" i="43"/>
  <c r="G16" i="43"/>
  <c r="F16" i="43"/>
  <c r="E16" i="43"/>
  <c r="D16" i="43"/>
  <c r="N15" i="43"/>
  <c r="L15" i="43"/>
  <c r="K15" i="43"/>
  <c r="J15" i="43"/>
  <c r="I15" i="43"/>
  <c r="H15" i="43"/>
  <c r="G15" i="43"/>
  <c r="F15" i="43"/>
  <c r="E15" i="43"/>
  <c r="D15" i="43"/>
  <c r="N14" i="43"/>
  <c r="L14" i="43"/>
  <c r="K14" i="43"/>
  <c r="J14" i="43"/>
  <c r="I14" i="43"/>
  <c r="H14" i="43"/>
  <c r="G14" i="43"/>
  <c r="F14" i="43"/>
  <c r="E14" i="43"/>
  <c r="D14" i="43"/>
  <c r="N7" i="43"/>
  <c r="L7" i="43"/>
  <c r="K7" i="43"/>
  <c r="J7" i="43"/>
  <c r="I7" i="43"/>
  <c r="H7" i="43"/>
  <c r="G7" i="43"/>
  <c r="F7" i="43"/>
  <c r="E7" i="43"/>
  <c r="D7" i="43"/>
  <c r="N6" i="43"/>
  <c r="L6" i="43"/>
  <c r="K6" i="43"/>
  <c r="J6" i="43"/>
  <c r="I6" i="43"/>
  <c r="H6" i="43"/>
  <c r="G6" i="43"/>
  <c r="F6" i="43"/>
  <c r="E6" i="43"/>
  <c r="D6" i="43"/>
  <c r="N5" i="43"/>
  <c r="L5" i="43"/>
  <c r="K5" i="43"/>
  <c r="J5" i="43"/>
  <c r="I5" i="43"/>
  <c r="H5" i="43"/>
  <c r="G5" i="43"/>
  <c r="F5" i="43"/>
  <c r="E5" i="43"/>
  <c r="D5" i="43"/>
  <c r="N4" i="43"/>
  <c r="L4" i="43"/>
  <c r="K4" i="43"/>
  <c r="J4" i="43"/>
  <c r="I4" i="43"/>
  <c r="H4" i="43"/>
  <c r="G4" i="43"/>
  <c r="F4" i="43"/>
  <c r="E4" i="43"/>
  <c r="D4" i="43"/>
  <c r="N3" i="43"/>
  <c r="L3" i="43"/>
  <c r="K3" i="43"/>
  <c r="J3" i="43"/>
  <c r="I3" i="43"/>
  <c r="H3" i="43"/>
  <c r="G3" i="43"/>
  <c r="F3" i="43"/>
  <c r="E3" i="43"/>
  <c r="D3" i="43"/>
  <c r="N2" i="43"/>
  <c r="L2" i="43"/>
  <c r="K2" i="43"/>
  <c r="J2" i="43"/>
  <c r="I2" i="43"/>
  <c r="H2" i="43"/>
  <c r="G2" i="43"/>
  <c r="F2" i="43"/>
  <c r="E2" i="43"/>
  <c r="D2" i="43"/>
  <c r="B17" i="43"/>
  <c r="A17" i="43"/>
  <c r="B16" i="43"/>
  <c r="A16" i="43"/>
  <c r="B15" i="43"/>
  <c r="A15" i="43"/>
  <c r="B14" i="43"/>
  <c r="A14" i="43"/>
  <c r="B7" i="43"/>
  <c r="A7" i="43"/>
  <c r="B6" i="43"/>
  <c r="A6" i="43"/>
  <c r="B5" i="43"/>
  <c r="A5" i="43"/>
  <c r="B4" i="43"/>
  <c r="A4" i="43"/>
  <c r="B3" i="43"/>
  <c r="A3" i="43"/>
  <c r="B2" i="43"/>
  <c r="A2" i="43"/>
  <c r="B15" i="42"/>
  <c r="A15" i="42"/>
  <c r="B14" i="42"/>
  <c r="A14" i="42"/>
  <c r="B13" i="42"/>
  <c r="A13" i="42"/>
  <c r="B12" i="42"/>
  <c r="A12" i="42"/>
  <c r="B11" i="42"/>
  <c r="A11" i="42"/>
  <c r="B10" i="42"/>
  <c r="A10" i="42"/>
  <c r="B9" i="42"/>
  <c r="A9" i="42"/>
  <c r="B8" i="42"/>
  <c r="A8" i="42"/>
  <c r="B7" i="42"/>
  <c r="A7" i="42"/>
  <c r="B6" i="42"/>
  <c r="A6" i="42"/>
  <c r="B5" i="42"/>
  <c r="A5" i="42"/>
  <c r="B4" i="42"/>
  <c r="A4" i="42"/>
  <c r="B3" i="42"/>
  <c r="A3" i="42"/>
  <c r="B2" i="42"/>
  <c r="A2" i="42"/>
  <c r="N15" i="42"/>
  <c r="L15" i="42"/>
  <c r="K15" i="42"/>
  <c r="J15" i="42"/>
  <c r="I15" i="42"/>
  <c r="H15" i="42"/>
  <c r="G15" i="42"/>
  <c r="F15" i="42"/>
  <c r="E15" i="42"/>
  <c r="D15" i="42"/>
  <c r="N14" i="42"/>
  <c r="L14" i="42"/>
  <c r="K14" i="42"/>
  <c r="J14" i="42"/>
  <c r="I14" i="42"/>
  <c r="H14" i="42"/>
  <c r="G14" i="42"/>
  <c r="F14" i="42"/>
  <c r="E14" i="42"/>
  <c r="D14" i="42"/>
  <c r="N13" i="42"/>
  <c r="L13" i="42"/>
  <c r="K13" i="42"/>
  <c r="J13" i="42"/>
  <c r="I13" i="42"/>
  <c r="H13" i="42"/>
  <c r="G13" i="42"/>
  <c r="F13" i="42"/>
  <c r="E13" i="42"/>
  <c r="D13" i="42"/>
  <c r="N12" i="42"/>
  <c r="L12" i="42"/>
  <c r="K12" i="42"/>
  <c r="J12" i="42"/>
  <c r="I12" i="42"/>
  <c r="H12" i="42"/>
  <c r="G12" i="42"/>
  <c r="F12" i="42"/>
  <c r="E12" i="42"/>
  <c r="D12" i="42"/>
  <c r="N11" i="42"/>
  <c r="L11" i="42"/>
  <c r="K11" i="42"/>
  <c r="J11" i="42"/>
  <c r="I11" i="42"/>
  <c r="H11" i="42"/>
  <c r="G11" i="42"/>
  <c r="F11" i="42"/>
  <c r="E11" i="42"/>
  <c r="D11" i="42"/>
  <c r="N10" i="42"/>
  <c r="L10" i="42"/>
  <c r="K10" i="42"/>
  <c r="J10" i="42"/>
  <c r="I10" i="42"/>
  <c r="H10" i="42"/>
  <c r="G10" i="42"/>
  <c r="F10" i="42"/>
  <c r="E10" i="42"/>
  <c r="D10" i="42"/>
  <c r="N9" i="42"/>
  <c r="L9" i="42"/>
  <c r="K9" i="42"/>
  <c r="J9" i="42"/>
  <c r="I9" i="42"/>
  <c r="H9" i="42"/>
  <c r="G9" i="42"/>
  <c r="F9" i="42"/>
  <c r="E9" i="42"/>
  <c r="D9" i="42"/>
  <c r="N8" i="42"/>
  <c r="L8" i="42"/>
  <c r="K8" i="42"/>
  <c r="J8" i="42"/>
  <c r="I8" i="42"/>
  <c r="H8" i="42"/>
  <c r="G8" i="42"/>
  <c r="F8" i="42"/>
  <c r="E8" i="42"/>
  <c r="D8" i="42"/>
  <c r="N7" i="42"/>
  <c r="L7" i="42"/>
  <c r="K7" i="42"/>
  <c r="J7" i="42"/>
  <c r="I7" i="42"/>
  <c r="H7" i="42"/>
  <c r="G7" i="42"/>
  <c r="F7" i="42"/>
  <c r="E7" i="42"/>
  <c r="D7" i="42"/>
  <c r="N6" i="42"/>
  <c r="L6" i="42"/>
  <c r="K6" i="42"/>
  <c r="J6" i="42"/>
  <c r="I6" i="42"/>
  <c r="H6" i="42"/>
  <c r="G6" i="42"/>
  <c r="F6" i="42"/>
  <c r="E6" i="42"/>
  <c r="D6" i="42"/>
  <c r="N5" i="42"/>
  <c r="L5" i="42"/>
  <c r="K5" i="42"/>
  <c r="J5" i="42"/>
  <c r="I5" i="42"/>
  <c r="H5" i="42"/>
  <c r="G5" i="42"/>
  <c r="F5" i="42"/>
  <c r="E5" i="42"/>
  <c r="D5" i="42"/>
  <c r="N4" i="42"/>
  <c r="L4" i="42"/>
  <c r="K4" i="42"/>
  <c r="J4" i="42"/>
  <c r="I4" i="42"/>
  <c r="H4" i="42"/>
  <c r="G4" i="42"/>
  <c r="F4" i="42"/>
  <c r="E4" i="42"/>
  <c r="D4" i="42"/>
  <c r="N3" i="42"/>
  <c r="L3" i="42"/>
  <c r="K3" i="42"/>
  <c r="J3" i="42"/>
  <c r="I3" i="42"/>
  <c r="H3" i="42"/>
  <c r="G3" i="42"/>
  <c r="F3" i="42"/>
  <c r="E3" i="42"/>
  <c r="D3" i="42"/>
  <c r="N2" i="42"/>
  <c r="L2" i="42"/>
  <c r="K2" i="42"/>
  <c r="J2" i="42"/>
  <c r="I2" i="42"/>
  <c r="H2" i="42"/>
  <c r="G2" i="42"/>
  <c r="F2" i="42"/>
  <c r="E2" i="42"/>
  <c r="D2" i="42"/>
  <c r="B14" i="41"/>
  <c r="A14" i="41"/>
  <c r="B13" i="41"/>
  <c r="A13" i="41"/>
  <c r="N14" i="41"/>
  <c r="L14" i="41"/>
  <c r="K14" i="41"/>
  <c r="J14" i="41"/>
  <c r="I14" i="41"/>
  <c r="H14" i="41"/>
  <c r="G14" i="41"/>
  <c r="F14" i="41"/>
  <c r="E14" i="41"/>
  <c r="D14" i="41"/>
  <c r="N13" i="41"/>
  <c r="L13" i="41"/>
  <c r="K13" i="41"/>
  <c r="J13" i="41"/>
  <c r="I13" i="41"/>
  <c r="H13" i="41"/>
  <c r="G13" i="41"/>
  <c r="F13" i="41"/>
  <c r="E13" i="41"/>
  <c r="D13" i="41"/>
  <c r="B2" i="41"/>
  <c r="A2" i="41"/>
  <c r="N2" i="41"/>
  <c r="L2" i="41"/>
  <c r="K2" i="41"/>
  <c r="J2" i="41"/>
  <c r="I2" i="41"/>
  <c r="H2" i="41"/>
  <c r="G2" i="41"/>
  <c r="F2" i="41"/>
  <c r="E2" i="41"/>
  <c r="D2" i="41"/>
  <c r="B24" i="41"/>
  <c r="A24" i="41"/>
  <c r="B23" i="41"/>
  <c r="A23" i="41"/>
  <c r="B22" i="41"/>
  <c r="A22" i="41"/>
  <c r="B21" i="41"/>
  <c r="A21" i="41"/>
  <c r="B20" i="41"/>
  <c r="A20" i="41"/>
  <c r="B19" i="41"/>
  <c r="A19" i="41"/>
  <c r="B12" i="41"/>
  <c r="A12" i="41"/>
  <c r="B11" i="41"/>
  <c r="A11" i="41"/>
  <c r="B10" i="41"/>
  <c r="A10" i="41"/>
  <c r="B9" i="41"/>
  <c r="A9" i="41"/>
  <c r="B8" i="41"/>
  <c r="A8" i="41"/>
  <c r="B7" i="41"/>
  <c r="A7" i="41"/>
  <c r="B6" i="41"/>
  <c r="A6" i="41"/>
  <c r="B5" i="41"/>
  <c r="A5" i="41"/>
  <c r="B46" i="41"/>
  <c r="A46" i="41"/>
  <c r="B45" i="41"/>
  <c r="A45" i="41"/>
  <c r="B44" i="41"/>
  <c r="A44" i="41"/>
  <c r="B43" i="41"/>
  <c r="A43" i="41"/>
  <c r="B4" i="41"/>
  <c r="A4" i="41"/>
  <c r="B3" i="41"/>
  <c r="A3" i="41"/>
  <c r="N24" i="41"/>
  <c r="L24" i="41"/>
  <c r="K24" i="41"/>
  <c r="J24" i="41"/>
  <c r="I24" i="41"/>
  <c r="O24" i="41" s="1"/>
  <c r="H24" i="41"/>
  <c r="G24" i="41"/>
  <c r="F24" i="41"/>
  <c r="E24" i="41"/>
  <c r="D24" i="41"/>
  <c r="N23" i="41"/>
  <c r="L23" i="41"/>
  <c r="K23" i="41"/>
  <c r="J23" i="41"/>
  <c r="I23" i="41"/>
  <c r="H23" i="41"/>
  <c r="G23" i="41"/>
  <c r="F23" i="41"/>
  <c r="E23" i="41"/>
  <c r="D23" i="41"/>
  <c r="N22" i="41"/>
  <c r="L22" i="41"/>
  <c r="K22" i="41"/>
  <c r="J22" i="41"/>
  <c r="I22" i="41"/>
  <c r="H22" i="41"/>
  <c r="G22" i="41"/>
  <c r="F22" i="41"/>
  <c r="E22" i="41"/>
  <c r="D22" i="41"/>
  <c r="N21" i="41"/>
  <c r="L21" i="41"/>
  <c r="K21" i="41"/>
  <c r="J21" i="41"/>
  <c r="I21" i="41"/>
  <c r="H21" i="41"/>
  <c r="G21" i="41"/>
  <c r="F21" i="41"/>
  <c r="E21" i="41"/>
  <c r="D21" i="41"/>
  <c r="N20" i="41"/>
  <c r="L20" i="41"/>
  <c r="K20" i="41"/>
  <c r="J20" i="41"/>
  <c r="I20" i="41"/>
  <c r="H20" i="41"/>
  <c r="G20" i="41"/>
  <c r="F20" i="41"/>
  <c r="E20" i="41"/>
  <c r="D20" i="41"/>
  <c r="N19" i="41"/>
  <c r="L19" i="41"/>
  <c r="K19" i="41"/>
  <c r="J19" i="41"/>
  <c r="I19" i="41"/>
  <c r="H19" i="41"/>
  <c r="G19" i="41"/>
  <c r="F19" i="41"/>
  <c r="E19" i="41"/>
  <c r="D19" i="41"/>
  <c r="N12" i="41"/>
  <c r="L12" i="41"/>
  <c r="K12" i="41"/>
  <c r="J12" i="41"/>
  <c r="I12" i="41"/>
  <c r="H12" i="41"/>
  <c r="G12" i="41"/>
  <c r="F12" i="41"/>
  <c r="E12" i="41"/>
  <c r="D12" i="41"/>
  <c r="N11" i="41"/>
  <c r="L11" i="41"/>
  <c r="K11" i="41"/>
  <c r="J11" i="41"/>
  <c r="I11" i="41"/>
  <c r="H11" i="41"/>
  <c r="G11" i="41"/>
  <c r="F11" i="41"/>
  <c r="E11" i="41"/>
  <c r="D11" i="41"/>
  <c r="N10" i="41"/>
  <c r="L10" i="41"/>
  <c r="K10" i="41"/>
  <c r="J10" i="41"/>
  <c r="I10" i="41"/>
  <c r="H10" i="41"/>
  <c r="G10" i="41"/>
  <c r="F10" i="41"/>
  <c r="E10" i="41"/>
  <c r="D10" i="41"/>
  <c r="N9" i="41"/>
  <c r="L9" i="41"/>
  <c r="K9" i="41"/>
  <c r="J9" i="41"/>
  <c r="I9" i="41"/>
  <c r="H9" i="41"/>
  <c r="G9" i="41"/>
  <c r="F9" i="41"/>
  <c r="E9" i="41"/>
  <c r="D9" i="41"/>
  <c r="N8" i="41"/>
  <c r="L8" i="41"/>
  <c r="K8" i="41"/>
  <c r="J8" i="41"/>
  <c r="I8" i="41"/>
  <c r="H8" i="41"/>
  <c r="G8" i="41"/>
  <c r="F8" i="41"/>
  <c r="E8" i="41"/>
  <c r="D8" i="41"/>
  <c r="N7" i="41"/>
  <c r="L7" i="41"/>
  <c r="K7" i="41"/>
  <c r="J7" i="41"/>
  <c r="I7" i="41"/>
  <c r="H7" i="41"/>
  <c r="G7" i="41"/>
  <c r="F7" i="41"/>
  <c r="E7" i="41"/>
  <c r="D7" i="41"/>
  <c r="N6" i="41"/>
  <c r="L6" i="41"/>
  <c r="K6" i="41"/>
  <c r="J6" i="41"/>
  <c r="I6" i="41"/>
  <c r="H6" i="41"/>
  <c r="G6" i="41"/>
  <c r="F6" i="41"/>
  <c r="E6" i="41"/>
  <c r="D6" i="41"/>
  <c r="N5" i="41"/>
  <c r="L5" i="41"/>
  <c r="K5" i="41"/>
  <c r="J5" i="41"/>
  <c r="I5" i="41"/>
  <c r="H5" i="41"/>
  <c r="G5" i="41"/>
  <c r="F5" i="41"/>
  <c r="E5" i="41"/>
  <c r="D5" i="41"/>
  <c r="N46" i="41"/>
  <c r="J46" i="41"/>
  <c r="N45" i="41"/>
  <c r="J45" i="41"/>
  <c r="N44" i="41"/>
  <c r="J44" i="41"/>
  <c r="N43" i="41"/>
  <c r="J43" i="41"/>
  <c r="N4" i="41"/>
  <c r="L4" i="41"/>
  <c r="K4" i="41"/>
  <c r="J4" i="41"/>
  <c r="I4" i="41"/>
  <c r="H4" i="41"/>
  <c r="G4" i="41"/>
  <c r="F4" i="41"/>
  <c r="E4" i="41"/>
  <c r="D4" i="41"/>
  <c r="N3" i="41"/>
  <c r="L3" i="41"/>
  <c r="K3" i="41"/>
  <c r="J3" i="41"/>
  <c r="I3" i="41"/>
  <c r="H3" i="41"/>
  <c r="G3" i="41"/>
  <c r="F3" i="41"/>
  <c r="E3" i="41"/>
  <c r="D3" i="41"/>
  <c r="E13" i="32" l="1"/>
  <c r="C13" i="32"/>
  <c r="H12" i="32"/>
  <c r="D12" i="32"/>
  <c r="B12" i="32"/>
  <c r="H13" i="32"/>
  <c r="D13" i="32"/>
  <c r="B13" i="32"/>
  <c r="E12" i="32"/>
  <c r="C12" i="32"/>
  <c r="I6" i="32"/>
  <c r="I4" i="32"/>
  <c r="I2" i="32"/>
  <c r="D5" i="32"/>
  <c r="B5" i="32"/>
  <c r="I5" i="32"/>
  <c r="I3" i="32"/>
  <c r="H5" i="32"/>
  <c r="E5" i="32"/>
  <c r="C5" i="32"/>
  <c r="D47" i="41"/>
  <c r="L47" i="41"/>
  <c r="I47" i="41"/>
  <c r="G4" i="31" s="1"/>
  <c r="F47" i="41"/>
  <c r="J47" i="41"/>
  <c r="H47" i="41"/>
  <c r="E47" i="41"/>
  <c r="N47" i="41"/>
  <c r="G47" i="41"/>
  <c r="E4" i="31" s="1"/>
  <c r="K47" i="41"/>
  <c r="H2" i="32"/>
  <c r="H3" i="32"/>
  <c r="H4" i="32"/>
  <c r="H6" i="32"/>
  <c r="O21" i="41"/>
  <c r="O11" i="41"/>
  <c r="D16" i="42"/>
  <c r="H16" i="42"/>
  <c r="L16" i="42"/>
  <c r="B11" i="32"/>
  <c r="B14" i="32"/>
  <c r="C11" i="32"/>
  <c r="E11" i="32"/>
  <c r="O19" i="41"/>
  <c r="C14" i="32"/>
  <c r="E14" i="32"/>
  <c r="E16" i="42"/>
  <c r="I16" i="42"/>
  <c r="N16" i="42"/>
  <c r="D11" i="32"/>
  <c r="D14" i="32"/>
  <c r="P4" i="41"/>
  <c r="Q4" i="41" s="1"/>
  <c r="R4" i="41" s="1"/>
  <c r="P5" i="41"/>
  <c r="Q5" i="41" s="1"/>
  <c r="R5" i="41" s="1"/>
  <c r="P7" i="41"/>
  <c r="Q7" i="41" s="1"/>
  <c r="R7" i="41" s="1"/>
  <c r="P9" i="41"/>
  <c r="Q9" i="41" s="1"/>
  <c r="R9" i="41" s="1"/>
  <c r="P11" i="41"/>
  <c r="Q11" i="41" s="1"/>
  <c r="R11" i="41" s="1"/>
  <c r="P19" i="41"/>
  <c r="Q19" i="41" s="1"/>
  <c r="R19" i="41" s="1"/>
  <c r="P21" i="41"/>
  <c r="Q21" i="41" s="1"/>
  <c r="R21" i="41" s="1"/>
  <c r="P24" i="41"/>
  <c r="Q24" i="41" s="1"/>
  <c r="R24" i="41" s="1"/>
  <c r="P2" i="41"/>
  <c r="Q2" i="41" s="1"/>
  <c r="R2" i="41" s="1"/>
  <c r="P13" i="41"/>
  <c r="Q13" i="41" s="1"/>
  <c r="R13" i="41" s="1"/>
  <c r="P3" i="41"/>
  <c r="Q3" i="41" s="1"/>
  <c r="R3" i="41" s="1"/>
  <c r="P6" i="41"/>
  <c r="Q6" i="41" s="1"/>
  <c r="R6" i="41" s="1"/>
  <c r="P8" i="41"/>
  <c r="Q8" i="41" s="1"/>
  <c r="R8" i="41" s="1"/>
  <c r="P10" i="41"/>
  <c r="Q10" i="41" s="1"/>
  <c r="R10" i="41" s="1"/>
  <c r="P12" i="41"/>
  <c r="Q12" i="41" s="1"/>
  <c r="R12" i="41" s="1"/>
  <c r="P20" i="41"/>
  <c r="Q20" i="41" s="1"/>
  <c r="R20" i="41" s="1"/>
  <c r="P22" i="41"/>
  <c r="Q22" i="41" s="1"/>
  <c r="R22" i="41" s="1"/>
  <c r="P23" i="41"/>
  <c r="Q23" i="41" s="1"/>
  <c r="R23" i="41" s="1"/>
  <c r="P14" i="41"/>
  <c r="Q14" i="41" s="1"/>
  <c r="R14" i="41" s="1"/>
  <c r="G16" i="42"/>
  <c r="K16" i="42"/>
  <c r="B6" i="32"/>
  <c r="B4" i="32"/>
  <c r="B3" i="32"/>
  <c r="B2" i="32"/>
  <c r="E6" i="32"/>
  <c r="E4" i="32"/>
  <c r="E3" i="32"/>
  <c r="E2" i="32"/>
  <c r="D6" i="32"/>
  <c r="D4" i="32"/>
  <c r="D3" i="32"/>
  <c r="D2" i="32"/>
  <c r="C6" i="32"/>
  <c r="C4" i="32"/>
  <c r="C3" i="32"/>
  <c r="C2" i="32"/>
  <c r="F16" i="42"/>
  <c r="J16" i="42"/>
  <c r="O10" i="41"/>
  <c r="O9" i="41"/>
  <c r="O22" i="41"/>
  <c r="O12" i="41"/>
  <c r="H14" i="32"/>
  <c r="H11" i="32"/>
  <c r="O20" i="41"/>
  <c r="O23" i="41"/>
  <c r="E7" i="31"/>
  <c r="M15" i="42"/>
  <c r="D18" i="43"/>
  <c r="L18" i="43"/>
  <c r="M2" i="42"/>
  <c r="M4" i="42"/>
  <c r="M6" i="42"/>
  <c r="M8" i="42"/>
  <c r="M10" i="42"/>
  <c r="M12" i="42"/>
  <c r="M14" i="42"/>
  <c r="E18" i="43"/>
  <c r="N18" i="43"/>
  <c r="H18" i="43"/>
  <c r="I18" i="43"/>
  <c r="G8" i="51" s="1"/>
  <c r="G19" i="51" s="1"/>
  <c r="M4" i="43"/>
  <c r="M6" i="43"/>
  <c r="F18" i="43"/>
  <c r="J18" i="43"/>
  <c r="H8" i="51" s="1"/>
  <c r="H19" i="51" s="1"/>
  <c r="M5" i="43"/>
  <c r="M7" i="43"/>
  <c r="M14" i="43"/>
  <c r="G18" i="43"/>
  <c r="E8" i="51" s="1"/>
  <c r="E19" i="51" s="1"/>
  <c r="K18" i="43"/>
  <c r="M16" i="43"/>
  <c r="O4" i="42"/>
  <c r="O8" i="42"/>
  <c r="O12" i="42"/>
  <c r="O14" i="42"/>
  <c r="O7" i="43"/>
  <c r="O16" i="43"/>
  <c r="O2" i="42"/>
  <c r="O6" i="42"/>
  <c r="O10" i="42"/>
  <c r="O5" i="43"/>
  <c r="O14" i="43"/>
  <c r="M3" i="42"/>
  <c r="O3" i="42"/>
  <c r="M5" i="42"/>
  <c r="O5" i="42"/>
  <c r="M7" i="42"/>
  <c r="O7" i="42"/>
  <c r="M9" i="42"/>
  <c r="O9" i="42"/>
  <c r="M11" i="42"/>
  <c r="O11" i="42"/>
  <c r="M13" i="42"/>
  <c r="O13" i="42"/>
  <c r="O15" i="42"/>
  <c r="M2" i="43"/>
  <c r="O2" i="43"/>
  <c r="M3" i="43"/>
  <c r="O3" i="43"/>
  <c r="O4" i="43"/>
  <c r="O6" i="43"/>
  <c r="M15" i="43"/>
  <c r="O15" i="43"/>
  <c r="M17" i="43"/>
  <c r="O17" i="43"/>
  <c r="M3" i="41"/>
  <c r="M6" i="41"/>
  <c r="M8" i="41"/>
  <c r="M2" i="41"/>
  <c r="M13" i="41"/>
  <c r="M14" i="41"/>
  <c r="O14" i="41"/>
  <c r="O13" i="41"/>
  <c r="O2" i="41"/>
  <c r="O3" i="41"/>
  <c r="O6" i="41"/>
  <c r="O8" i="41"/>
  <c r="M4" i="41"/>
  <c r="O4" i="41"/>
  <c r="M5" i="41"/>
  <c r="O5" i="41"/>
  <c r="M7" i="41"/>
  <c r="O7" i="41"/>
  <c r="M12" i="41"/>
  <c r="M19" i="41"/>
  <c r="M20" i="41"/>
  <c r="M21" i="41"/>
  <c r="M22" i="41"/>
  <c r="M9" i="41"/>
  <c r="M10" i="41"/>
  <c r="M11" i="41"/>
  <c r="M23" i="41"/>
  <c r="M24" i="41"/>
  <c r="F12" i="32" l="1"/>
  <c r="G13" i="32"/>
  <c r="F13" i="32"/>
  <c r="G12" i="32"/>
  <c r="G5" i="32"/>
  <c r="F5" i="32"/>
  <c r="I7" i="32"/>
  <c r="F8" i="31"/>
  <c r="F8" i="51"/>
  <c r="F19" i="51" s="1"/>
  <c r="I7" i="31"/>
  <c r="I7" i="51"/>
  <c r="I18" i="51" s="1"/>
  <c r="I17" i="42"/>
  <c r="G7" i="51"/>
  <c r="G18" i="51" s="1"/>
  <c r="L8" i="31"/>
  <c r="L8" i="51"/>
  <c r="L19" i="51" s="1"/>
  <c r="G17" i="42"/>
  <c r="E7" i="51"/>
  <c r="E18" i="51" s="1"/>
  <c r="C7" i="31"/>
  <c r="C7" i="51"/>
  <c r="C18" i="51" s="1"/>
  <c r="J7" i="31"/>
  <c r="J7" i="51"/>
  <c r="J18" i="51" s="1"/>
  <c r="C8" i="31"/>
  <c r="C8" i="51"/>
  <c r="C19" i="51" s="1"/>
  <c r="J8" i="31"/>
  <c r="J8" i="51"/>
  <c r="J19" i="51" s="1"/>
  <c r="H7" i="31"/>
  <c r="H7" i="51"/>
  <c r="H18" i="51" s="1"/>
  <c r="F7" i="31"/>
  <c r="F7" i="51"/>
  <c r="F18" i="51" s="1"/>
  <c r="I8" i="31"/>
  <c r="I8" i="51"/>
  <c r="I19" i="51" s="1"/>
  <c r="D8" i="31"/>
  <c r="D8" i="51"/>
  <c r="D19" i="51" s="1"/>
  <c r="B8" i="31"/>
  <c r="B8" i="51"/>
  <c r="B19" i="51" s="1"/>
  <c r="D7" i="31"/>
  <c r="D7" i="51"/>
  <c r="D18" i="51" s="1"/>
  <c r="L7" i="31"/>
  <c r="L7" i="51"/>
  <c r="L18" i="51" s="1"/>
  <c r="B7" i="31"/>
  <c r="B7" i="51"/>
  <c r="B18" i="51" s="1"/>
  <c r="H7" i="32"/>
  <c r="G14" i="32"/>
  <c r="P47" i="41"/>
  <c r="Q47" i="41" s="1"/>
  <c r="G8" i="31"/>
  <c r="I19" i="43"/>
  <c r="G2" i="32"/>
  <c r="E8" i="31"/>
  <c r="G19" i="43"/>
  <c r="G6" i="32"/>
  <c r="F14" i="32"/>
  <c r="F6" i="32"/>
  <c r="H15" i="32"/>
  <c r="F2" i="32"/>
  <c r="G11" i="32"/>
  <c r="G4" i="32"/>
  <c r="F4" i="32"/>
  <c r="F11" i="32"/>
  <c r="G3" i="32"/>
  <c r="F3" i="32"/>
  <c r="D48" i="41"/>
  <c r="D49" i="41" s="1"/>
  <c r="B4" i="31"/>
  <c r="H4" i="31"/>
  <c r="J48" i="41"/>
  <c r="O47" i="41"/>
  <c r="I48" i="41"/>
  <c r="I49" i="41" s="1"/>
  <c r="K48" i="41"/>
  <c r="K49" i="41" s="1"/>
  <c r="I4" i="31"/>
  <c r="H48" i="41"/>
  <c r="F4" i="31"/>
  <c r="L4" i="31"/>
  <c r="N48" i="41"/>
  <c r="N52" i="41" s="1"/>
  <c r="M16" i="42"/>
  <c r="G7" i="31"/>
  <c r="M18" i="43"/>
  <c r="H8" i="31"/>
  <c r="O18" i="43"/>
  <c r="C4" i="31"/>
  <c r="E48" i="41"/>
  <c r="E49" i="41" s="1"/>
  <c r="F48" i="41"/>
  <c r="F49" i="41" s="1"/>
  <c r="D4" i="31"/>
  <c r="G48" i="41"/>
  <c r="G49" i="41" s="1"/>
  <c r="L48" i="41"/>
  <c r="L49" i="41" s="1"/>
  <c r="J4" i="31"/>
  <c r="O16" i="42"/>
  <c r="M47" i="41"/>
  <c r="K8" i="31" l="1"/>
  <c r="K19" i="31" s="1"/>
  <c r="K8" i="51"/>
  <c r="K19" i="51" s="1"/>
  <c r="M8" i="31"/>
  <c r="M19" i="31" s="1"/>
  <c r="M8" i="51"/>
  <c r="M19" i="51" s="1"/>
  <c r="K18" i="31"/>
  <c r="K7" i="51"/>
  <c r="K18" i="51" s="1"/>
  <c r="M18" i="31"/>
  <c r="M7" i="51"/>
  <c r="M18" i="51" s="1"/>
  <c r="M4" i="31"/>
  <c r="K4" i="31"/>
  <c r="H49" i="41"/>
  <c r="P49" i="41" s="1"/>
  <c r="P48" i="41"/>
  <c r="R47" i="41"/>
  <c r="R48" i="41" s="1"/>
  <c r="R49" i="41" s="1"/>
  <c r="Q48" i="41"/>
  <c r="Q49" i="41" s="1"/>
  <c r="J49" i="41"/>
  <c r="M49" i="41" s="1"/>
  <c r="M48" i="41"/>
  <c r="N49" i="41"/>
  <c r="O49" i="41" s="1"/>
  <c r="O48" i="41"/>
  <c r="A2" i="30" l="1"/>
  <c r="A3" i="30"/>
  <c r="D2" i="30"/>
  <c r="D3" i="30"/>
  <c r="E2" i="30"/>
  <c r="E3" i="30"/>
  <c r="F2" i="30"/>
  <c r="F3" i="30"/>
  <c r="G2" i="30"/>
  <c r="G3" i="30"/>
  <c r="H2" i="30"/>
  <c r="H3" i="30"/>
  <c r="I2" i="30"/>
  <c r="I3" i="30"/>
  <c r="J2" i="30"/>
  <c r="J3" i="30"/>
  <c r="K2" i="30"/>
  <c r="K3" i="30"/>
  <c r="L2" i="30"/>
  <c r="L3" i="30"/>
  <c r="N2" i="30"/>
  <c r="N3" i="30"/>
  <c r="B2" i="30"/>
  <c r="B3" i="30"/>
  <c r="O16" i="30" l="1"/>
  <c r="J7" i="30"/>
  <c r="H5" i="51" s="1"/>
  <c r="F7" i="30"/>
  <c r="D5" i="51" s="1"/>
  <c r="N7" i="30"/>
  <c r="L5" i="51" s="1"/>
  <c r="I7" i="30"/>
  <c r="G5" i="51" s="1"/>
  <c r="E7" i="30"/>
  <c r="C5" i="51" s="1"/>
  <c r="L7" i="30"/>
  <c r="J5" i="51" s="1"/>
  <c r="H7" i="30"/>
  <c r="F5" i="51" s="1"/>
  <c r="D7" i="30"/>
  <c r="B5" i="51" s="1"/>
  <c r="K7" i="30"/>
  <c r="I5" i="51" s="1"/>
  <c r="G7" i="30"/>
  <c r="E5" i="51" s="1"/>
  <c r="M3" i="30"/>
  <c r="O3" i="30"/>
  <c r="M2" i="30"/>
  <c r="O2" i="30"/>
  <c r="O13" i="30"/>
  <c r="O15" i="30"/>
  <c r="O22" i="30" s="1"/>
  <c r="O14" i="30"/>
  <c r="O21" i="30" s="1"/>
  <c r="G7" i="39"/>
  <c r="F6" i="31"/>
  <c r="J6" i="31"/>
  <c r="C6" i="31"/>
  <c r="I7" i="39"/>
  <c r="D6" i="31"/>
  <c r="H6" i="31"/>
  <c r="E6" i="31"/>
  <c r="I6" i="31"/>
  <c r="O20" i="30" l="1"/>
  <c r="C5" i="31"/>
  <c r="I5" i="31"/>
  <c r="B5" i="31"/>
  <c r="D5" i="31"/>
  <c r="J5" i="31"/>
  <c r="F16" i="51"/>
  <c r="F20" i="51" s="1"/>
  <c r="F21" i="51" s="1"/>
  <c r="F22" i="51" s="1"/>
  <c r="F9" i="51"/>
  <c r="E16" i="51"/>
  <c r="E20" i="51" s="1"/>
  <c r="E21" i="51" s="1"/>
  <c r="E22" i="51" s="1"/>
  <c r="E9" i="51"/>
  <c r="D16" i="51"/>
  <c r="D20" i="51" s="1"/>
  <c r="D21" i="51" s="1"/>
  <c r="D22" i="51" s="1"/>
  <c r="D9" i="51"/>
  <c r="F5" i="31"/>
  <c r="B16" i="51"/>
  <c r="B20" i="51" s="1"/>
  <c r="B21" i="51" s="1"/>
  <c r="B22" i="51" s="1"/>
  <c r="B9" i="51"/>
  <c r="G16" i="51"/>
  <c r="G20" i="51" s="1"/>
  <c r="G21" i="51" s="1"/>
  <c r="G22" i="51" s="1"/>
  <c r="G9" i="51"/>
  <c r="L16" i="51"/>
  <c r="L20" i="51" s="1"/>
  <c r="L9" i="51"/>
  <c r="J16" i="51"/>
  <c r="J20" i="51" s="1"/>
  <c r="J21" i="51" s="1"/>
  <c r="J22" i="51" s="1"/>
  <c r="J9" i="51"/>
  <c r="I16" i="51"/>
  <c r="I20" i="51" s="1"/>
  <c r="I21" i="51" s="1"/>
  <c r="I22" i="51" s="1"/>
  <c r="I9" i="51"/>
  <c r="C16" i="51"/>
  <c r="C20" i="51" s="1"/>
  <c r="C21" i="51" s="1"/>
  <c r="C22" i="51" s="1"/>
  <c r="C9" i="51"/>
  <c r="H16" i="51"/>
  <c r="H20" i="51" s="1"/>
  <c r="H9" i="51"/>
  <c r="E5" i="31"/>
  <c r="G8" i="30"/>
  <c r="G5" i="31"/>
  <c r="I8" i="30"/>
  <c r="G6" i="31"/>
  <c r="M7" i="30"/>
  <c r="H5" i="31"/>
  <c r="M6" i="31"/>
  <c r="L6" i="31"/>
  <c r="O7" i="30"/>
  <c r="L5" i="31"/>
  <c r="DU60" i="1"/>
  <c r="DT60" i="1"/>
  <c r="DS60" i="1"/>
  <c r="DR60" i="1"/>
  <c r="DQ60" i="1"/>
  <c r="DL60" i="1"/>
  <c r="CZ60" i="1"/>
  <c r="CY60" i="1"/>
  <c r="CX60" i="1"/>
  <c r="CS60" i="1"/>
  <c r="DU59" i="1"/>
  <c r="DT59" i="1"/>
  <c r="DS59" i="1"/>
  <c r="DR59" i="1"/>
  <c r="DQ59" i="1"/>
  <c r="DL59" i="1"/>
  <c r="CZ59" i="1"/>
  <c r="CY59" i="1"/>
  <c r="CX59" i="1"/>
  <c r="CS59" i="1"/>
  <c r="CP59" i="1"/>
  <c r="DU62" i="1"/>
  <c r="DT62" i="1"/>
  <c r="DS62" i="1"/>
  <c r="DR62" i="1"/>
  <c r="DQ62" i="1"/>
  <c r="CZ62" i="1"/>
  <c r="CY62" i="1"/>
  <c r="CX62" i="1"/>
  <c r="CS62" i="1"/>
  <c r="CP62" i="1"/>
  <c r="DU61" i="1"/>
  <c r="DT61" i="1"/>
  <c r="DS61" i="1"/>
  <c r="DR61" i="1"/>
  <c r="DQ61" i="1"/>
  <c r="DL61" i="1"/>
  <c r="CZ61" i="1"/>
  <c r="CY61" i="1"/>
  <c r="CX61" i="1"/>
  <c r="CS61" i="1"/>
  <c r="M5" i="51" l="1"/>
  <c r="M16" i="51" s="1"/>
  <c r="K5" i="51"/>
  <c r="K16" i="51" s="1"/>
  <c r="M6" i="51"/>
  <c r="M17" i="51" s="1"/>
  <c r="K6" i="51"/>
  <c r="K17" i="51" s="1"/>
  <c r="D27" i="51"/>
  <c r="D28" i="51" s="1"/>
  <c r="D29" i="51" s="1"/>
  <c r="D10" i="51"/>
  <c r="D11" i="51" s="1"/>
  <c r="F10" i="51"/>
  <c r="F11" i="51" s="1"/>
  <c r="F27" i="51"/>
  <c r="F28" i="51" s="1"/>
  <c r="F29" i="51" s="1"/>
  <c r="K20" i="51"/>
  <c r="H21" i="51"/>
  <c r="M20" i="51"/>
  <c r="L21" i="51"/>
  <c r="E10" i="51"/>
  <c r="E11" i="51" s="1"/>
  <c r="E27" i="51"/>
  <c r="E28" i="51" s="1"/>
  <c r="E29" i="51" s="1"/>
  <c r="C27" i="51"/>
  <c r="C28" i="51" s="1"/>
  <c r="C29" i="51" s="1"/>
  <c r="C10" i="51"/>
  <c r="C11" i="51" s="1"/>
  <c r="J27" i="51"/>
  <c r="J28" i="51" s="1"/>
  <c r="J29" i="51" s="1"/>
  <c r="J10" i="51"/>
  <c r="J11" i="51" s="1"/>
  <c r="G10" i="51"/>
  <c r="G11" i="51" s="1"/>
  <c r="G27" i="51"/>
  <c r="G28" i="51" s="1"/>
  <c r="G29" i="51" s="1"/>
  <c r="H27" i="51"/>
  <c r="K9" i="51"/>
  <c r="H10" i="51"/>
  <c r="I27" i="51"/>
  <c r="I28" i="51" s="1"/>
  <c r="I29" i="51" s="1"/>
  <c r="I10" i="51"/>
  <c r="I11" i="51" s="1"/>
  <c r="L10" i="51"/>
  <c r="L27" i="51"/>
  <c r="M9" i="51"/>
  <c r="B27" i="51"/>
  <c r="B28" i="51" s="1"/>
  <c r="B29" i="51" s="1"/>
  <c r="B10" i="51"/>
  <c r="B11" i="51" s="1"/>
  <c r="K6" i="31"/>
  <c r="K17" i="31" s="1"/>
  <c r="M17" i="31"/>
  <c r="M5" i="31"/>
  <c r="M16" i="31" s="1"/>
  <c r="K5" i="31"/>
  <c r="K16" i="31" s="1"/>
  <c r="DW60" i="1"/>
  <c r="EA60" i="1"/>
  <c r="DV59" i="1"/>
  <c r="DW59" i="1"/>
  <c r="DB60" i="1"/>
  <c r="DC60" i="1" s="1"/>
  <c r="DB59" i="1"/>
  <c r="DC59" i="1" s="1"/>
  <c r="EA59" i="1"/>
  <c r="DV60" i="1"/>
  <c r="DV61" i="1"/>
  <c r="DV62" i="1"/>
  <c r="DW62" i="1"/>
  <c r="DB61" i="1"/>
  <c r="DC61" i="1" s="1"/>
  <c r="DW61" i="1"/>
  <c r="DB62" i="1"/>
  <c r="DC62" i="1" s="1"/>
  <c r="EA61" i="1"/>
  <c r="EA62" i="1"/>
  <c r="L11" i="51" l="1"/>
  <c r="M11" i="51" s="1"/>
  <c r="M10" i="51"/>
  <c r="H22" i="51"/>
  <c r="K22" i="51" s="1"/>
  <c r="K21" i="51"/>
  <c r="M21" i="51"/>
  <c r="L22" i="51"/>
  <c r="M22" i="51" s="1"/>
  <c r="L28" i="51"/>
  <c r="M27" i="51"/>
  <c r="K10" i="51"/>
  <c r="H11" i="51"/>
  <c r="K11" i="51" s="1"/>
  <c r="H28" i="51"/>
  <c r="K27" i="51"/>
  <c r="R5" i="37"/>
  <c r="T5" i="37"/>
  <c r="U5" i="37"/>
  <c r="V5" i="37"/>
  <c r="W5" i="37"/>
  <c r="X5" i="37" s="1"/>
  <c r="Y5" i="37" s="1"/>
  <c r="W6" i="37"/>
  <c r="X6" i="37" s="1"/>
  <c r="Y6" i="37" s="1"/>
  <c r="W7" i="37"/>
  <c r="X7" i="37" s="1"/>
  <c r="Y7" i="37" s="1"/>
  <c r="W8" i="37"/>
  <c r="X8" i="37" s="1"/>
  <c r="Y8" i="37" s="1"/>
  <c r="W9" i="37"/>
  <c r="X9" i="37" s="1"/>
  <c r="Y9" i="37" s="1"/>
  <c r="W10" i="37"/>
  <c r="X10" i="37" s="1"/>
  <c r="Y10" i="37" s="1"/>
  <c r="W11" i="37"/>
  <c r="X11" i="37" s="1"/>
  <c r="Y11" i="37" s="1"/>
  <c r="W12" i="37"/>
  <c r="X12" i="37" s="1"/>
  <c r="Y12" i="37" s="1"/>
  <c r="W13" i="37"/>
  <c r="X13" i="37" s="1"/>
  <c r="Y13" i="37" s="1"/>
  <c r="W14" i="37"/>
  <c r="X14" i="37" s="1"/>
  <c r="Y14" i="37" s="1"/>
  <c r="W15" i="37"/>
  <c r="X15" i="37" s="1"/>
  <c r="Y15" i="37" s="1"/>
  <c r="W16" i="37"/>
  <c r="X16" i="37" s="1"/>
  <c r="Y16" i="37" s="1"/>
  <c r="W17" i="37"/>
  <c r="X17" i="37" s="1"/>
  <c r="Y17" i="37" s="1"/>
  <c r="W18" i="37"/>
  <c r="X18" i="37" s="1"/>
  <c r="Y18" i="37" s="1"/>
  <c r="W19" i="37"/>
  <c r="X19" i="37" s="1"/>
  <c r="Y19" i="37" s="1"/>
  <c r="W20" i="37"/>
  <c r="X20" i="37" s="1"/>
  <c r="Y20" i="37" s="1"/>
  <c r="W21" i="37"/>
  <c r="X21" i="37" s="1"/>
  <c r="Y21" i="37" s="1"/>
  <c r="W22" i="37"/>
  <c r="X22" i="37" s="1"/>
  <c r="Y22" i="37" s="1"/>
  <c r="W23" i="37"/>
  <c r="X23" i="37" s="1"/>
  <c r="Y23" i="37" s="1"/>
  <c r="W24" i="37"/>
  <c r="X24" i="37" s="1"/>
  <c r="Y24" i="37" s="1"/>
  <c r="W25" i="37"/>
  <c r="X25" i="37" s="1"/>
  <c r="Y25" i="37" s="1"/>
  <c r="W26" i="37"/>
  <c r="X26" i="37" s="1"/>
  <c r="Y26" i="37" s="1"/>
  <c r="W27" i="37"/>
  <c r="X27" i="37" s="1"/>
  <c r="Y27" i="37" s="1"/>
  <c r="W28" i="37"/>
  <c r="X28" i="37" s="1"/>
  <c r="Y28" i="37" s="1"/>
  <c r="H29" i="51" l="1"/>
  <c r="K29" i="51" s="1"/>
  <c r="K28" i="51"/>
  <c r="L29" i="51"/>
  <c r="M29" i="51" s="1"/>
  <c r="M28" i="51"/>
  <c r="CZ18" i="1"/>
  <c r="CZ7" i="1"/>
  <c r="CZ6" i="1"/>
  <c r="CZ12" i="1" l="1"/>
  <c r="CZ11" i="1"/>
  <c r="J19" i="31" l="1"/>
  <c r="G19" i="31"/>
  <c r="F19" i="31"/>
  <c r="C19" i="31"/>
  <c r="B19" i="31"/>
  <c r="L19" i="31"/>
  <c r="I19" i="31"/>
  <c r="H19" i="31"/>
  <c r="E19" i="31"/>
  <c r="D19" i="31"/>
  <c r="CR29" i="1"/>
  <c r="CR28" i="1"/>
  <c r="CR27" i="1"/>
  <c r="CR26" i="1"/>
  <c r="CR25" i="1"/>
  <c r="CR24" i="1"/>
  <c r="CR23" i="1"/>
  <c r="W29" i="37"/>
  <c r="W30" i="37"/>
  <c r="W31" i="37"/>
  <c r="W32" i="37"/>
  <c r="W33" i="37"/>
  <c r="W34" i="37"/>
  <c r="W35" i="37"/>
  <c r="W36" i="37"/>
  <c r="W37" i="37"/>
  <c r="W38" i="37"/>
  <c r="W39" i="37"/>
  <c r="W40" i="37"/>
  <c r="W41" i="37"/>
  <c r="W42" i="37"/>
  <c r="W43" i="37"/>
  <c r="W44" i="37"/>
  <c r="W45" i="37"/>
  <c r="W46" i="37"/>
  <c r="W47" i="37"/>
  <c r="W48" i="37"/>
  <c r="W49" i="37"/>
  <c r="W50" i="37"/>
  <c r="W51" i="37"/>
  <c r="W52" i="37"/>
  <c r="W53" i="37"/>
  <c r="W54" i="37"/>
  <c r="W55" i="37"/>
  <c r="W56" i="37"/>
  <c r="W57" i="37"/>
  <c r="W58" i="37"/>
  <c r="W59" i="37"/>
  <c r="W60" i="37"/>
  <c r="W61" i="37"/>
  <c r="W62" i="37"/>
  <c r="W63" i="37"/>
  <c r="W64" i="37"/>
  <c r="W65" i="37"/>
  <c r="W66" i="37"/>
  <c r="W67" i="37"/>
  <c r="W68" i="37"/>
  <c r="W69" i="37"/>
  <c r="W70" i="37"/>
  <c r="W71" i="37"/>
  <c r="W72" i="37"/>
  <c r="W73" i="37"/>
  <c r="W74" i="37"/>
  <c r="W75" i="37"/>
  <c r="W76" i="37"/>
  <c r="W77" i="37"/>
  <c r="W78" i="37"/>
  <c r="CX33" i="1"/>
  <c r="DC33" i="1" s="1"/>
  <c r="CX32" i="1"/>
  <c r="DC32" i="1" s="1"/>
  <c r="DU19" i="1"/>
  <c r="DU18" i="1"/>
  <c r="DU17" i="1"/>
  <c r="DU16" i="1"/>
  <c r="DU15" i="1"/>
  <c r="DU14" i="1"/>
  <c r="DU13" i="1"/>
  <c r="DU12" i="1"/>
  <c r="DU11" i="1"/>
  <c r="DU10" i="1"/>
  <c r="DU9" i="1"/>
  <c r="DU8" i="1"/>
  <c r="DU7" i="1"/>
  <c r="DT19" i="1"/>
  <c r="DT18" i="1"/>
  <c r="DT17" i="1"/>
  <c r="DT16" i="1"/>
  <c r="DT15" i="1"/>
  <c r="DT14" i="1"/>
  <c r="DT13" i="1"/>
  <c r="DT12" i="1"/>
  <c r="DT11" i="1"/>
  <c r="DT10" i="1"/>
  <c r="DT9" i="1"/>
  <c r="DT8" i="1"/>
  <c r="DT7" i="1"/>
  <c r="DU6" i="1"/>
  <c r="DT6" i="1"/>
  <c r="CZ19" i="1"/>
  <c r="CZ17" i="1"/>
  <c r="CZ16" i="1"/>
  <c r="CZ15" i="1"/>
  <c r="CZ14" i="1"/>
  <c r="CZ13" i="1"/>
  <c r="CZ10" i="1"/>
  <c r="CZ9" i="1"/>
  <c r="CZ8" i="1"/>
  <c r="DA17" i="1"/>
  <c r="DA15" i="1"/>
  <c r="DA16" i="1"/>
  <c r="DA14" i="1"/>
  <c r="DA13" i="1"/>
  <c r="DA10" i="1"/>
  <c r="DQ19" i="1"/>
  <c r="DQ18" i="1"/>
  <c r="DQ17" i="1"/>
  <c r="DQ16" i="1"/>
  <c r="DQ15" i="1"/>
  <c r="DQ14" i="1"/>
  <c r="DQ13" i="1"/>
  <c r="DQ12" i="1"/>
  <c r="DQ11" i="1"/>
  <c r="DQ10" i="1"/>
  <c r="DQ9" i="1"/>
  <c r="DQ8" i="1"/>
  <c r="DQ7" i="1"/>
  <c r="DQ6" i="1"/>
  <c r="DL19" i="1"/>
  <c r="DL18" i="1"/>
  <c r="DL17" i="1"/>
  <c r="DL16" i="1"/>
  <c r="DL15" i="1"/>
  <c r="DL14" i="1"/>
  <c r="DL13" i="1"/>
  <c r="DL12" i="1"/>
  <c r="DL11" i="1"/>
  <c r="DL10" i="1"/>
  <c r="DL9" i="1"/>
  <c r="DL8" i="1"/>
  <c r="DL7" i="1"/>
  <c r="DL6" i="1"/>
  <c r="X38" i="37" l="1"/>
  <c r="Y38" i="37" s="1"/>
  <c r="X30" i="37"/>
  <c r="Y30" i="37" s="1"/>
  <c r="X60" i="37"/>
  <c r="Y60" i="37" s="1"/>
  <c r="X44" i="37"/>
  <c r="Y44" i="37" s="1"/>
  <c r="X76" i="37"/>
  <c r="Y76" i="37" s="1"/>
  <c r="X72" i="37"/>
  <c r="Y72" i="37" s="1"/>
  <c r="X56" i="37"/>
  <c r="Y56" i="37" s="1"/>
  <c r="X40" i="37"/>
  <c r="Y40" i="37" s="1"/>
  <c r="X68" i="37"/>
  <c r="Y68" i="37" s="1"/>
  <c r="X52" i="37"/>
  <c r="Y52" i="37" s="1"/>
  <c r="X36" i="37"/>
  <c r="Y36" i="37" s="1"/>
  <c r="X64" i="37"/>
  <c r="Y64" i="37" s="1"/>
  <c r="X48" i="37"/>
  <c r="Y48" i="37" s="1"/>
  <c r="X32" i="37"/>
  <c r="Y32" i="37" s="1"/>
  <c r="X73" i="37"/>
  <c r="Y73" i="37" s="1"/>
  <c r="X65" i="37"/>
  <c r="Y65" i="37" s="1"/>
  <c r="X57" i="37"/>
  <c r="Y57" i="37" s="1"/>
  <c r="X53" i="37"/>
  <c r="Y53" i="37" s="1"/>
  <c r="X45" i="37"/>
  <c r="Y45" i="37" s="1"/>
  <c r="X33" i="37"/>
  <c r="Y33" i="37" s="1"/>
  <c r="X77" i="37"/>
  <c r="Y77" i="37" s="1"/>
  <c r="X69" i="37"/>
  <c r="Y69" i="37" s="1"/>
  <c r="X61" i="37"/>
  <c r="Y61" i="37" s="1"/>
  <c r="X49" i="37"/>
  <c r="Y49" i="37" s="1"/>
  <c r="X41" i="37"/>
  <c r="Y41" i="37" s="1"/>
  <c r="X37" i="37"/>
  <c r="Y37" i="37" s="1"/>
  <c r="X29" i="37"/>
  <c r="Y29" i="37" s="1"/>
  <c r="X75" i="37"/>
  <c r="Y75" i="37" s="1"/>
  <c r="X71" i="37"/>
  <c r="Y71" i="37" s="1"/>
  <c r="X67" i="37"/>
  <c r="Y67" i="37" s="1"/>
  <c r="X63" i="37"/>
  <c r="Y63" i="37" s="1"/>
  <c r="X59" i="37"/>
  <c r="Y59" i="37" s="1"/>
  <c r="X55" i="37"/>
  <c r="Y55" i="37" s="1"/>
  <c r="X51" i="37"/>
  <c r="Y51" i="37" s="1"/>
  <c r="X47" i="37"/>
  <c r="Y47" i="37" s="1"/>
  <c r="X43" i="37"/>
  <c r="Y43" i="37" s="1"/>
  <c r="X39" i="37"/>
  <c r="Y39" i="37" s="1"/>
  <c r="X35" i="37"/>
  <c r="Y35" i="37" s="1"/>
  <c r="X31" i="37"/>
  <c r="Y31" i="37" s="1"/>
  <c r="X46" i="37"/>
  <c r="Y46" i="37" s="1"/>
  <c r="X54" i="37"/>
  <c r="Y54" i="37" s="1"/>
  <c r="X62" i="37"/>
  <c r="Y62" i="37" s="1"/>
  <c r="X70" i="37"/>
  <c r="Y70" i="37" s="1"/>
  <c r="X78" i="37"/>
  <c r="Y78" i="37" s="1"/>
  <c r="X74" i="37"/>
  <c r="Y74" i="37" s="1"/>
  <c r="X58" i="37"/>
  <c r="Y58" i="37" s="1"/>
  <c r="X42" i="37"/>
  <c r="Y42" i="37" s="1"/>
  <c r="X66" i="37"/>
  <c r="Y66" i="37" s="1"/>
  <c r="X50" i="37"/>
  <c r="Y50" i="37" s="1"/>
  <c r="X34" i="37"/>
  <c r="Y34" i="37" s="1"/>
  <c r="CS6" i="1"/>
  <c r="CS7" i="1"/>
  <c r="CS8" i="1"/>
  <c r="CS9" i="1"/>
  <c r="CS10" i="1"/>
  <c r="CS11" i="1"/>
  <c r="CS12" i="1"/>
  <c r="CS13" i="1"/>
  <c r="CS14" i="1"/>
  <c r="CS15" i="1"/>
  <c r="CS16" i="1"/>
  <c r="CS17" i="1"/>
  <c r="CS18" i="1"/>
  <c r="CR48" i="1" l="1"/>
  <c r="CD48" i="1"/>
  <c r="BP48" i="1"/>
  <c r="BB54" i="1"/>
  <c r="CR54" i="1" s="1"/>
  <c r="CD54" i="1"/>
  <c r="CD53" i="1"/>
  <c r="CD51" i="1"/>
  <c r="CD50" i="1"/>
  <c r="CD49" i="1"/>
  <c r="BP54" i="1"/>
  <c r="BP53" i="1"/>
  <c r="BP51" i="1"/>
  <c r="BP50" i="1"/>
  <c r="BP49" i="1"/>
  <c r="CQ54" i="1"/>
  <c r="CQ53" i="1"/>
  <c r="CQ51" i="1"/>
  <c r="CQ50" i="1"/>
  <c r="CQ49" i="1"/>
  <c r="BB51" i="1"/>
  <c r="CR51" i="1" s="1"/>
  <c r="BB50" i="1"/>
  <c r="CR50" i="1" s="1"/>
  <c r="BB49" i="1"/>
  <c r="CR49" i="1" s="1"/>
  <c r="BB53" i="1"/>
  <c r="CR53" i="1" s="1"/>
  <c r="BA54" i="1"/>
  <c r="BA53" i="1"/>
  <c r="BA51" i="1"/>
  <c r="BA50" i="1"/>
  <c r="BA49" i="1"/>
  <c r="E7" i="32" l="1"/>
  <c r="C15" i="32"/>
  <c r="E15" i="32"/>
  <c r="B7" i="32"/>
  <c r="C7" i="32"/>
  <c r="D7" i="32"/>
  <c r="B15" i="32"/>
  <c r="D15" i="32"/>
  <c r="DQ21" i="1"/>
  <c r="DX21" i="1" s="1"/>
  <c r="DZ21" i="1" s="1"/>
  <c r="DL21" i="1"/>
  <c r="CS21" i="1"/>
  <c r="CK21" i="1"/>
  <c r="BV21" i="1"/>
  <c r="AU21" i="1"/>
  <c r="AF21" i="1"/>
  <c r="EA21" i="1" l="1"/>
  <c r="DV21" i="1"/>
  <c r="F7" i="32"/>
  <c r="G7" i="32"/>
  <c r="DC21" i="1"/>
  <c r="DW21" i="1"/>
  <c r="L17" i="31" l="1"/>
  <c r="J17" i="31"/>
  <c r="H17" i="31"/>
  <c r="G17" i="31"/>
  <c r="F17" i="31"/>
  <c r="E17" i="31"/>
  <c r="D17" i="31"/>
  <c r="C17" i="31"/>
  <c r="C16" i="31"/>
  <c r="D16" i="31"/>
  <c r="F16" i="31"/>
  <c r="G16" i="31"/>
  <c r="J16" i="31"/>
  <c r="B16" i="31"/>
  <c r="E16" i="31" l="1"/>
  <c r="H16" i="31"/>
  <c r="L16" i="31"/>
  <c r="I17" i="31"/>
  <c r="I16" i="31"/>
  <c r="DR6" i="1"/>
  <c r="DS6" i="1"/>
  <c r="DR7" i="1"/>
  <c r="DS7" i="1"/>
  <c r="DR8" i="1"/>
  <c r="DS8" i="1"/>
  <c r="DR9" i="1"/>
  <c r="DS9" i="1"/>
  <c r="DR10" i="1"/>
  <c r="DS10" i="1"/>
  <c r="DR11" i="1"/>
  <c r="DS11" i="1"/>
  <c r="DR12" i="1"/>
  <c r="DS12" i="1"/>
  <c r="DR13" i="1"/>
  <c r="DS13" i="1"/>
  <c r="DR14" i="1"/>
  <c r="DS14" i="1"/>
  <c r="DR15" i="1"/>
  <c r="DS15" i="1"/>
  <c r="DR16" i="1"/>
  <c r="DS16" i="1"/>
  <c r="DR17" i="1"/>
  <c r="DS17" i="1"/>
  <c r="DR18" i="1"/>
  <c r="DS18" i="1"/>
  <c r="DR19" i="1"/>
  <c r="DS19" i="1"/>
  <c r="CS36" i="1" l="1"/>
  <c r="CS37" i="1"/>
  <c r="CS40" i="1"/>
  <c r="CS41" i="1"/>
  <c r="CS45" i="1"/>
  <c r="CS48" i="1"/>
  <c r="CS58" i="1"/>
  <c r="CS38" i="1"/>
  <c r="CS43" i="1"/>
  <c r="CS46" i="1"/>
  <c r="CS49" i="1"/>
  <c r="CS54" i="1"/>
  <c r="CS56" i="1"/>
  <c r="CS47" i="1"/>
  <c r="CS39" i="1"/>
  <c r="CS35" i="1"/>
  <c r="CS34" i="1"/>
  <c r="CS42" i="1"/>
  <c r="CS44" i="1"/>
  <c r="CS50" i="1"/>
  <c r="CS51" i="1"/>
  <c r="CS53" i="1"/>
  <c r="CS55" i="1"/>
  <c r="CS57" i="1"/>
  <c r="DX58" i="1" l="1"/>
  <c r="DZ58" i="1" s="1"/>
  <c r="DQ57" i="1"/>
  <c r="DX57" i="1" s="1"/>
  <c r="DZ57" i="1" s="1"/>
  <c r="DX56" i="1"/>
  <c r="DZ56" i="1" s="1"/>
  <c r="DQ55" i="1"/>
  <c r="DX55" i="1" s="1"/>
  <c r="DZ55" i="1" s="1"/>
  <c r="DL55" i="1"/>
  <c r="DL56" i="1"/>
  <c r="DL57" i="1"/>
  <c r="DL58" i="1"/>
  <c r="DB55" i="1"/>
  <c r="DB56" i="1"/>
  <c r="DB57" i="1"/>
  <c r="DB58" i="1"/>
  <c r="DC55" i="1" l="1"/>
  <c r="DC58" i="1"/>
  <c r="EA58" i="1"/>
  <c r="EA57" i="1"/>
  <c r="EA56" i="1"/>
  <c r="EA55" i="1"/>
  <c r="DV56" i="1"/>
  <c r="DV58" i="1"/>
  <c r="DW57" i="1"/>
  <c r="DV55" i="1"/>
  <c r="DC56" i="1"/>
  <c r="DW56" i="1"/>
  <c r="DC57" i="1"/>
  <c r="DW55" i="1"/>
  <c r="DV57" i="1"/>
  <c r="DW58" i="1"/>
  <c r="EA50" i="1" l="1"/>
  <c r="DB48" i="1"/>
  <c r="DB49" i="1"/>
  <c r="DC49" i="1" s="1"/>
  <c r="DB50" i="1"/>
  <c r="DB51" i="1"/>
  <c r="DC51" i="1" s="1"/>
  <c r="DB53" i="1"/>
  <c r="DC53" i="1" s="1"/>
  <c r="DB54" i="1"/>
  <c r="DC54" i="1" s="1"/>
  <c r="DC48" i="1" l="1"/>
  <c r="DV53" i="1"/>
  <c r="EA53" i="1"/>
  <c r="DV51" i="1"/>
  <c r="EA51" i="1"/>
  <c r="DV54" i="1"/>
  <c r="EA54" i="1"/>
  <c r="DV49" i="1"/>
  <c r="EA49" i="1"/>
  <c r="DV48" i="1"/>
  <c r="EA48" i="1"/>
  <c r="DW53" i="1"/>
  <c r="DW49" i="1"/>
  <c r="DW51" i="1"/>
  <c r="DW54" i="1"/>
  <c r="DW50" i="1"/>
  <c r="DW48" i="1"/>
  <c r="DC50" i="1"/>
  <c r="DV50" i="1"/>
  <c r="DL34" i="1" l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CX34" i="1"/>
  <c r="DB34" i="1" s="1"/>
  <c r="CX35" i="1"/>
  <c r="DB35" i="1" s="1"/>
  <c r="CX36" i="1"/>
  <c r="DB36" i="1" s="1"/>
  <c r="CX37" i="1"/>
  <c r="DB37" i="1" s="1"/>
  <c r="CX38" i="1"/>
  <c r="DB38" i="1" s="1"/>
  <c r="CX39" i="1"/>
  <c r="DB39" i="1" s="1"/>
  <c r="CX40" i="1"/>
  <c r="DB40" i="1" s="1"/>
  <c r="CX41" i="1"/>
  <c r="DB41" i="1" s="1"/>
  <c r="CX42" i="1"/>
  <c r="DB42" i="1" s="1"/>
  <c r="CX43" i="1"/>
  <c r="DB43" i="1" s="1"/>
  <c r="CX44" i="1"/>
  <c r="DB44" i="1" s="1"/>
  <c r="CX45" i="1"/>
  <c r="DB45" i="1" s="1"/>
  <c r="CX46" i="1"/>
  <c r="DB46" i="1" s="1"/>
  <c r="CX47" i="1"/>
  <c r="DB47" i="1" s="1"/>
  <c r="DL20" i="1"/>
  <c r="DL22" i="1"/>
  <c r="DL23" i="1"/>
  <c r="DL24" i="1"/>
  <c r="DL25" i="1"/>
  <c r="DL26" i="1"/>
  <c r="DL27" i="1"/>
  <c r="DL28" i="1"/>
  <c r="DL29" i="1"/>
  <c r="DL30" i="1"/>
  <c r="DL31" i="1"/>
  <c r="CK22" i="1"/>
  <c r="BV22" i="1"/>
  <c r="CS33" i="1"/>
  <c r="CS32" i="1"/>
  <c r="DB33" i="1"/>
  <c r="DH33" i="1" s="1"/>
  <c r="DL33" i="1" s="1"/>
  <c r="DB32" i="1"/>
  <c r="DH32" i="1" s="1"/>
  <c r="DL32" i="1" s="1"/>
  <c r="DQ31" i="1"/>
  <c r="DX31" i="1" s="1"/>
  <c r="DZ31" i="1" s="1"/>
  <c r="DQ30" i="1"/>
  <c r="DX30" i="1" s="1"/>
  <c r="DZ30" i="1" s="1"/>
  <c r="DQ29" i="1"/>
  <c r="DX29" i="1" s="1"/>
  <c r="DZ29" i="1" s="1"/>
  <c r="DQ28" i="1"/>
  <c r="DX28" i="1" s="1"/>
  <c r="DZ28" i="1" s="1"/>
  <c r="DQ27" i="1"/>
  <c r="DX27" i="1" s="1"/>
  <c r="DZ27" i="1" s="1"/>
  <c r="DQ26" i="1"/>
  <c r="DX26" i="1" s="1"/>
  <c r="DZ26" i="1" s="1"/>
  <c r="DQ25" i="1"/>
  <c r="DX25" i="1" s="1"/>
  <c r="DZ25" i="1" s="1"/>
  <c r="DQ24" i="1"/>
  <c r="DX24" i="1" s="1"/>
  <c r="DZ24" i="1" s="1"/>
  <c r="DQ23" i="1"/>
  <c r="DX23" i="1" s="1"/>
  <c r="DZ23" i="1" s="1"/>
  <c r="DQ22" i="1"/>
  <c r="DX22" i="1" s="1"/>
  <c r="DZ22" i="1" s="1"/>
  <c r="DQ20" i="1"/>
  <c r="DX20" i="1" s="1"/>
  <c r="DZ20" i="1" s="1"/>
  <c r="CS31" i="1"/>
  <c r="CS30" i="1"/>
  <c r="CS29" i="1"/>
  <c r="CS28" i="1"/>
  <c r="CS27" i="1"/>
  <c r="CS26" i="1"/>
  <c r="CS25" i="1"/>
  <c r="CS24" i="1"/>
  <c r="CS23" i="1"/>
  <c r="CS22" i="1"/>
  <c r="CS20" i="1"/>
  <c r="AF22" i="1"/>
  <c r="CY7" i="1"/>
  <c r="CX7" i="1"/>
  <c r="CX17" i="1"/>
  <c r="CX16" i="1"/>
  <c r="CY6" i="1"/>
  <c r="CX6" i="1"/>
  <c r="CY17" i="1"/>
  <c r="CY16" i="1"/>
  <c r="CY15" i="1"/>
  <c r="CY14" i="1"/>
  <c r="CY13" i="1"/>
  <c r="CY12" i="1"/>
  <c r="CY11" i="1"/>
  <c r="CY10" i="1"/>
  <c r="CY9" i="1"/>
  <c r="CY8" i="1"/>
  <c r="CY19" i="1"/>
  <c r="CY18" i="1"/>
  <c r="CX15" i="1"/>
  <c r="CX14" i="1"/>
  <c r="CX13" i="1"/>
  <c r="CX12" i="1"/>
  <c r="CX11" i="1"/>
  <c r="CX10" i="1"/>
  <c r="CX9" i="1"/>
  <c r="CX8" i="1"/>
  <c r="CX18" i="1"/>
  <c r="CX19" i="1"/>
  <c r="EA17" i="1"/>
  <c r="EA16" i="1"/>
  <c r="EA15" i="1"/>
  <c r="EA14" i="1"/>
  <c r="EA13" i="1"/>
  <c r="EA12" i="1"/>
  <c r="EA11" i="1"/>
  <c r="EA10" i="1"/>
  <c r="EA9" i="1"/>
  <c r="EA8" i="1"/>
  <c r="EA7" i="1"/>
  <c r="EA19" i="1"/>
  <c r="EA18" i="1"/>
  <c r="CS19" i="1"/>
  <c r="AU22" i="1"/>
  <c r="EA22" i="1" l="1"/>
  <c r="EA31" i="1"/>
  <c r="EA27" i="1"/>
  <c r="EA23" i="1"/>
  <c r="EA25" i="1"/>
  <c r="EA20" i="1"/>
  <c r="EA28" i="1"/>
  <c r="EA24" i="1"/>
  <c r="DB13" i="1"/>
  <c r="DC13" i="1" s="1"/>
  <c r="DB7" i="1"/>
  <c r="DC7" i="1" s="1"/>
  <c r="DB15" i="1"/>
  <c r="DC15" i="1" s="1"/>
  <c r="DB10" i="1"/>
  <c r="DC10" i="1" s="1"/>
  <c r="DB14" i="1"/>
  <c r="DC14" i="1" s="1"/>
  <c r="DB16" i="1"/>
  <c r="DC16" i="1" s="1"/>
  <c r="DB9" i="1"/>
  <c r="DC9" i="1" s="1"/>
  <c r="DB11" i="1"/>
  <c r="DC11" i="1" s="1"/>
  <c r="DB17" i="1"/>
  <c r="DC17" i="1" s="1"/>
  <c r="DB8" i="1"/>
  <c r="DC8" i="1" s="1"/>
  <c r="DB18" i="1"/>
  <c r="DC18" i="1" s="1"/>
  <c r="DB6" i="1"/>
  <c r="DB12" i="1"/>
  <c r="DC12" i="1" s="1"/>
  <c r="DC34" i="1"/>
  <c r="DC20" i="1"/>
  <c r="DW20" i="1"/>
  <c r="DW25" i="1"/>
  <c r="DW19" i="1"/>
  <c r="DW11" i="1"/>
  <c r="DM45" i="1"/>
  <c r="DQ45" i="1" s="1"/>
  <c r="DM37" i="1"/>
  <c r="DQ37" i="1" s="1"/>
  <c r="DM44" i="1"/>
  <c r="DQ44" i="1" s="1"/>
  <c r="DM40" i="1"/>
  <c r="DQ40" i="1" s="1"/>
  <c r="DM36" i="1"/>
  <c r="DQ36" i="1" s="1"/>
  <c r="DC28" i="1"/>
  <c r="DW23" i="1"/>
  <c r="DQ32" i="1"/>
  <c r="DX32" i="1" s="1"/>
  <c r="DC30" i="1"/>
  <c r="EA30" i="1"/>
  <c r="DC26" i="1"/>
  <c r="EA26" i="1"/>
  <c r="DM41" i="1"/>
  <c r="DQ41" i="1" s="1"/>
  <c r="DQ33" i="1"/>
  <c r="DC29" i="1"/>
  <c r="EA29" i="1"/>
  <c r="DC44" i="1"/>
  <c r="DC40" i="1"/>
  <c r="DC36" i="1"/>
  <c r="DV12" i="1"/>
  <c r="DV16" i="1"/>
  <c r="DW7" i="1"/>
  <c r="DW8" i="1"/>
  <c r="DW13" i="1"/>
  <c r="DW18" i="1"/>
  <c r="DW22" i="1"/>
  <c r="DV17" i="1"/>
  <c r="DW10" i="1"/>
  <c r="DW14" i="1"/>
  <c r="DW15" i="1"/>
  <c r="DC24" i="1"/>
  <c r="DV24" i="1"/>
  <c r="DV8" i="1"/>
  <c r="DV14" i="1"/>
  <c r="DV19" i="1"/>
  <c r="DV11" i="1"/>
  <c r="DV15" i="1"/>
  <c r="DW12" i="1"/>
  <c r="DW17" i="1"/>
  <c r="DC25" i="1"/>
  <c r="DV25" i="1"/>
  <c r="DV20" i="1"/>
  <c r="DV18" i="1"/>
  <c r="DV13" i="1"/>
  <c r="DV23" i="1"/>
  <c r="DV7" i="1"/>
  <c r="DV10" i="1"/>
  <c r="DW16" i="1"/>
  <c r="DW24" i="1"/>
  <c r="DC22" i="1"/>
  <c r="DV22" i="1"/>
  <c r="DC38" i="1"/>
  <c r="DC42" i="1"/>
  <c r="DC39" i="1"/>
  <c r="DC46" i="1"/>
  <c r="DC43" i="1"/>
  <c r="DC35" i="1"/>
  <c r="DB19" i="1"/>
  <c r="DC19" i="1" s="1"/>
  <c r="DV31" i="1"/>
  <c r="DV27" i="1"/>
  <c r="DC47" i="1"/>
  <c r="DM47" i="1"/>
  <c r="DQ47" i="1" s="1"/>
  <c r="DM43" i="1"/>
  <c r="DQ43" i="1" s="1"/>
  <c r="DM39" i="1"/>
  <c r="DQ39" i="1" s="1"/>
  <c r="DM35" i="1"/>
  <c r="DQ35" i="1" s="1"/>
  <c r="DM46" i="1"/>
  <c r="DQ46" i="1" s="1"/>
  <c r="DM42" i="1"/>
  <c r="DQ42" i="1" s="1"/>
  <c r="DM38" i="1"/>
  <c r="DQ38" i="1" s="1"/>
  <c r="DM34" i="1"/>
  <c r="DQ34" i="1" s="1"/>
  <c r="DC45" i="1"/>
  <c r="DC41" i="1"/>
  <c r="DC37" i="1"/>
  <c r="DV30" i="1"/>
  <c r="DW27" i="1"/>
  <c r="DW31" i="1"/>
  <c r="DW26" i="1"/>
  <c r="DV28" i="1"/>
  <c r="DW29" i="1"/>
  <c r="DW28" i="1"/>
  <c r="DV29" i="1"/>
  <c r="DV26" i="1"/>
  <c r="DW30" i="1"/>
  <c r="DC23" i="1"/>
  <c r="DC27" i="1"/>
  <c r="DC31" i="1"/>
  <c r="DY32" i="1" l="1"/>
  <c r="DZ32" i="1" s="1"/>
  <c r="EA32" i="1" s="1"/>
  <c r="DW34" i="1"/>
  <c r="DX34" i="1"/>
  <c r="DZ34" i="1" s="1"/>
  <c r="DW46" i="1"/>
  <c r="DX46" i="1"/>
  <c r="DZ46" i="1" s="1"/>
  <c r="DW47" i="1"/>
  <c r="DX47" i="1"/>
  <c r="DZ47" i="1" s="1"/>
  <c r="DV36" i="1"/>
  <c r="DX36" i="1"/>
  <c r="DZ36" i="1" s="1"/>
  <c r="DW44" i="1"/>
  <c r="DX44" i="1"/>
  <c r="DZ44" i="1" s="1"/>
  <c r="DW37" i="1"/>
  <c r="DX37" i="1"/>
  <c r="DZ37" i="1" s="1"/>
  <c r="DW41" i="1"/>
  <c r="DX41" i="1"/>
  <c r="DZ41" i="1" s="1"/>
  <c r="DW38" i="1"/>
  <c r="DX38" i="1"/>
  <c r="DZ38" i="1" s="1"/>
  <c r="DW39" i="1"/>
  <c r="DX39" i="1"/>
  <c r="DZ39" i="1" s="1"/>
  <c r="DV40" i="1"/>
  <c r="DX40" i="1"/>
  <c r="DZ40" i="1" s="1"/>
  <c r="DV45" i="1"/>
  <c r="DX45" i="1"/>
  <c r="DZ45" i="1" s="1"/>
  <c r="DW35" i="1"/>
  <c r="DX35" i="1"/>
  <c r="DZ35" i="1" s="1"/>
  <c r="DW42" i="1"/>
  <c r="DX42" i="1"/>
  <c r="DZ42" i="1" s="1"/>
  <c r="DW43" i="1"/>
  <c r="DX43" i="1"/>
  <c r="DZ43" i="1" s="1"/>
  <c r="DX33" i="1"/>
  <c r="DZ33" i="1" s="1"/>
  <c r="DV33" i="1"/>
  <c r="DW33" i="1"/>
  <c r="DW40" i="1"/>
  <c r="DV47" i="1"/>
  <c r="DV41" i="1"/>
  <c r="DW45" i="1"/>
  <c r="DV37" i="1"/>
  <c r="DW32" i="1"/>
  <c r="DV44" i="1"/>
  <c r="DW36" i="1"/>
  <c r="DV32" i="1"/>
  <c r="DV34" i="1"/>
  <c r="DV35" i="1"/>
  <c r="DV38" i="1"/>
  <c r="DV46" i="1"/>
  <c r="DV42" i="1"/>
  <c r="DV39" i="1"/>
  <c r="DV43" i="1"/>
  <c r="EA35" i="1" l="1"/>
  <c r="EA40" i="1"/>
  <c r="EA44" i="1"/>
  <c r="EA47" i="1"/>
  <c r="EA42" i="1"/>
  <c r="EA45" i="1"/>
  <c r="EA39" i="1"/>
  <c r="EA41" i="1"/>
  <c r="EA37" i="1"/>
  <c r="EA36" i="1"/>
  <c r="EA46" i="1"/>
  <c r="EA34" i="1"/>
  <c r="EA43" i="1"/>
  <c r="EA38" i="1"/>
  <c r="EA33" i="1"/>
  <c r="F15" i="32"/>
  <c r="G15" i="32"/>
  <c r="E9" i="31" l="1"/>
  <c r="C9" i="31"/>
  <c r="H9" i="31"/>
  <c r="G9" i="31"/>
  <c r="F9" i="31"/>
  <c r="D9" i="31"/>
  <c r="F10" i="31" l="1"/>
  <c r="F11" i="31" s="1"/>
  <c r="H10" i="31"/>
  <c r="H11" i="31" s="1"/>
  <c r="E10" i="31"/>
  <c r="E11" i="31" s="1"/>
  <c r="D10" i="31"/>
  <c r="D11" i="31" s="1"/>
  <c r="G10" i="31"/>
  <c r="G11" i="31" s="1"/>
  <c r="C10" i="31"/>
  <c r="C11" i="31" s="1"/>
  <c r="K9" i="31"/>
  <c r="J18" i="31"/>
  <c r="J20" i="31" s="1"/>
  <c r="J21" i="31" s="1"/>
  <c r="J22" i="31" s="1"/>
  <c r="J9" i="31"/>
  <c r="C18" i="31"/>
  <c r="C20" i="31" s="1"/>
  <c r="C21" i="31" s="1"/>
  <c r="C22" i="31" s="1"/>
  <c r="D18" i="31"/>
  <c r="D20" i="31" s="1"/>
  <c r="D21" i="31" s="1"/>
  <c r="D22" i="31" s="1"/>
  <c r="E18" i="31"/>
  <c r="E20" i="31" s="1"/>
  <c r="E21" i="31" s="1"/>
  <c r="E22" i="31" s="1"/>
  <c r="B18" i="31"/>
  <c r="H18" i="31"/>
  <c r="H20" i="31" s="1"/>
  <c r="H21" i="31" s="1"/>
  <c r="I9" i="31"/>
  <c r="G18" i="31"/>
  <c r="F18" i="31"/>
  <c r="K11" i="31" l="1"/>
  <c r="K10" i="31"/>
  <c r="I10" i="31"/>
  <c r="I11" i="31" s="1"/>
  <c r="C27" i="31"/>
  <c r="C28" i="31" s="1"/>
  <c r="C29" i="31" s="1"/>
  <c r="D27" i="31"/>
  <c r="D28" i="31" s="1"/>
  <c r="D29" i="31" s="1"/>
  <c r="E27" i="31"/>
  <c r="E28" i="31" s="1"/>
  <c r="E29" i="31" s="1"/>
  <c r="H27" i="31"/>
  <c r="J10" i="31"/>
  <c r="J11" i="31" s="1"/>
  <c r="J27" i="31"/>
  <c r="J28" i="31" s="1"/>
  <c r="J29" i="31" s="1"/>
  <c r="H22" i="31"/>
  <c r="G20" i="31"/>
  <c r="G27" i="31" s="1"/>
  <c r="G28" i="31" s="1"/>
  <c r="G29" i="31" s="1"/>
  <c r="L18" i="31"/>
  <c r="L20" i="31" s="1"/>
  <c r="L21" i="31" s="1"/>
  <c r="L9" i="31"/>
  <c r="F20" i="31"/>
  <c r="F27" i="31" s="1"/>
  <c r="F28" i="31" s="1"/>
  <c r="F29" i="31" s="1"/>
  <c r="I18" i="31"/>
  <c r="I20" i="31" s="1"/>
  <c r="I21" i="31" s="1"/>
  <c r="I22" i="31" s="1"/>
  <c r="L27" i="31" l="1"/>
  <c r="K27" i="31"/>
  <c r="H28" i="31"/>
  <c r="I27" i="31"/>
  <c r="I28" i="31" s="1"/>
  <c r="I29" i="31" s="1"/>
  <c r="L22" i="31"/>
  <c r="G21" i="31"/>
  <c r="F21" i="31"/>
  <c r="F22" i="31" s="1"/>
  <c r="M9" i="31"/>
  <c r="L10" i="31"/>
  <c r="M20" i="31"/>
  <c r="K20" i="31"/>
  <c r="EA6" i="1"/>
  <c r="DC6" i="1"/>
  <c r="DW6" i="1"/>
  <c r="DV6" i="1"/>
  <c r="DW9" i="1"/>
  <c r="DV9" i="1"/>
  <c r="M27" i="31" l="1"/>
  <c r="L28" i="31"/>
  <c r="K28" i="31"/>
  <c r="H29" i="31"/>
  <c r="K29" i="31" s="1"/>
  <c r="G22" i="31"/>
  <c r="K22" i="31" s="1"/>
  <c r="K21" i="31"/>
  <c r="M21" i="31"/>
  <c r="L11" i="31"/>
  <c r="M11" i="31" s="1"/>
  <c r="M10" i="31"/>
  <c r="M28" i="31" l="1"/>
  <c r="L29" i="31"/>
  <c r="M29" i="31" s="1"/>
  <c r="M22" i="31"/>
  <c r="B6" i="31"/>
  <c r="B9" i="31" s="1"/>
  <c r="B10" i="31" l="1"/>
  <c r="B11" i="31" s="1"/>
  <c r="B17" i="31"/>
  <c r="B20" i="31" s="1"/>
  <c r="B21" i="31" s="1"/>
  <c r="B22" i="31" s="1"/>
  <c r="B27" i="31" l="1"/>
  <c r="B28" i="31" s="1"/>
  <c r="B29" i="31" s="1"/>
  <c r="O17" i="30"/>
  <c r="O23" i="30" s="1"/>
</calcChain>
</file>

<file path=xl/sharedStrings.xml><?xml version="1.0" encoding="utf-8"?>
<sst xmlns="http://schemas.openxmlformats.org/spreadsheetml/2006/main" count="10727" uniqueCount="736">
  <si>
    <t>Sum of Size</t>
  </si>
  <si>
    <t>Row Labels</t>
  </si>
  <si>
    <t>Grand Total</t>
  </si>
  <si>
    <t>Count of Size</t>
  </si>
  <si>
    <t>Total Count</t>
  </si>
  <si>
    <t>Total Sum</t>
  </si>
  <si>
    <t>Disk</t>
  </si>
  <si>
    <t>Disk + Spare</t>
  </si>
  <si>
    <t>Spare</t>
  </si>
  <si>
    <t>Market Raw Standard (GB)</t>
  </si>
  <si>
    <t>Array</t>
  </si>
  <si>
    <t>Disk Format Lost (GB)</t>
  </si>
  <si>
    <t>RAID-6 (14+2)</t>
  </si>
  <si>
    <t>SSD</t>
  </si>
  <si>
    <t>SATA</t>
  </si>
  <si>
    <t>SAS</t>
  </si>
  <si>
    <t>Pool Used</t>
  </si>
  <si>
    <t>Pool Usable</t>
  </si>
  <si>
    <t>Pool Free</t>
  </si>
  <si>
    <t>Total Pool Usable</t>
  </si>
  <si>
    <t>Total Pool Used</t>
  </si>
  <si>
    <t>Total Pool Free</t>
  </si>
  <si>
    <t>0623_450_20</t>
  </si>
  <si>
    <t>0623_200_SSD</t>
  </si>
  <si>
    <t>0623_2TBSATA</t>
  </si>
  <si>
    <t>RAID-6(14+2)</t>
  </si>
  <si>
    <t>RAID-5(7+1)</t>
  </si>
  <si>
    <t>0377_450GB</t>
  </si>
  <si>
    <t>utilization %</t>
  </si>
  <si>
    <t>2262_450GB</t>
  </si>
  <si>
    <t xml:space="preserve"> RAID-6(14+2</t>
  </si>
  <si>
    <t>0745_300_10</t>
  </si>
  <si>
    <t>Raid Total</t>
  </si>
  <si>
    <t>Parity Loss</t>
  </si>
  <si>
    <t>0552_300_10</t>
  </si>
  <si>
    <t>2-Way Mir</t>
  </si>
  <si>
    <t xml:space="preserve"> RAID-6(6+2)</t>
  </si>
  <si>
    <t xml:space="preserve"> RAID-5(3+1)</t>
  </si>
  <si>
    <t>0347_300GB</t>
  </si>
  <si>
    <t>0347_1TB</t>
  </si>
  <si>
    <t>0347_100_SSD</t>
  </si>
  <si>
    <t>0678_450_20</t>
  </si>
  <si>
    <t>3286_450GB</t>
  </si>
  <si>
    <t>4330_450GB</t>
  </si>
  <si>
    <t>0671_300GB</t>
  </si>
  <si>
    <t>0667_300GB</t>
  </si>
  <si>
    <t>2231_450_20</t>
  </si>
  <si>
    <t>2804_450GB</t>
  </si>
  <si>
    <t>3875_450GB</t>
  </si>
  <si>
    <t>Way Mir</t>
  </si>
  <si>
    <t>4652_450GB</t>
  </si>
  <si>
    <t>3073_450GB</t>
  </si>
  <si>
    <t>3073_2TBSATA</t>
  </si>
  <si>
    <t xml:space="preserve">RAID-5(7+1) </t>
  </si>
  <si>
    <t>0879_450_20</t>
  </si>
  <si>
    <t>3004_450GB</t>
  </si>
  <si>
    <t>3004_200_SSD</t>
  </si>
  <si>
    <t>RAID-6(6+2</t>
  </si>
  <si>
    <t>RAID-5(3+1)</t>
  </si>
  <si>
    <t>Site</t>
  </si>
  <si>
    <t>Array SN</t>
  </si>
  <si>
    <t>Array Name</t>
  </si>
  <si>
    <t>Array Type</t>
  </si>
  <si>
    <t>Array Model</t>
  </si>
  <si>
    <t>Array Vendor</t>
  </si>
  <si>
    <t>Array Label</t>
  </si>
  <si>
    <t>Business Use
(BAU/TR/Dedicate)</t>
  </si>
  <si>
    <t>SRDF Type</t>
  </si>
  <si>
    <t>FAST</t>
  </si>
  <si>
    <t>Thick/Thin</t>
  </si>
  <si>
    <t>CGC</t>
  </si>
  <si>
    <t>EMC</t>
  </si>
  <si>
    <t>EMC Symmetrix DMX</t>
  </si>
  <si>
    <t>BAU</t>
  </si>
  <si>
    <t>Symm/Sync</t>
  </si>
  <si>
    <t>Not FAST</t>
  </si>
  <si>
    <t>Thick</t>
  </si>
  <si>
    <t>VMAX-1</t>
  </si>
  <si>
    <t>EMC Symmetrix VMAX</t>
  </si>
  <si>
    <t>Thin</t>
  </si>
  <si>
    <t>000292600623</t>
  </si>
  <si>
    <t>0623</t>
  </si>
  <si>
    <t>Symm-NonSRDF</t>
  </si>
  <si>
    <t>RDC</t>
  </si>
  <si>
    <t>2230</t>
  </si>
  <si>
    <t>Symm/Async</t>
  </si>
  <si>
    <t>000292603286</t>
  </si>
  <si>
    <t>3286</t>
  </si>
  <si>
    <t>Rainbow</t>
  </si>
  <si>
    <t>000292603696</t>
  </si>
  <si>
    <t>3696</t>
  </si>
  <si>
    <t>000292604330</t>
  </si>
  <si>
    <t>4330</t>
  </si>
  <si>
    <t>VMAX20K</t>
  </si>
  <si>
    <t>TR</t>
  </si>
  <si>
    <t>000292600678</t>
  </si>
  <si>
    <t>0678</t>
  </si>
  <si>
    <t>000292603073</t>
  </si>
  <si>
    <t>3073</t>
  </si>
  <si>
    <t>000295700347</t>
  </si>
  <si>
    <t>0347</t>
  </si>
  <si>
    <t>VMAX40K</t>
  </si>
  <si>
    <t>FDC</t>
  </si>
  <si>
    <t>000292600879</t>
  </si>
  <si>
    <t>0879</t>
  </si>
  <si>
    <t>2231</t>
  </si>
  <si>
    <t>000292602804</t>
  </si>
  <si>
    <t>2804</t>
  </si>
  <si>
    <t>000292603004</t>
  </si>
  <si>
    <t>3004</t>
  </si>
  <si>
    <t>000292603875</t>
  </si>
  <si>
    <t>3875</t>
  </si>
  <si>
    <t>000292604652</t>
  </si>
  <si>
    <t>4652</t>
  </si>
  <si>
    <t>000295700349</t>
  </si>
  <si>
    <t>0349</t>
  </si>
  <si>
    <t>GBOKH010N0204</t>
  </si>
  <si>
    <t>RDCHDS10</t>
  </si>
  <si>
    <t>HDS</t>
  </si>
  <si>
    <t>HUSVM</t>
  </si>
  <si>
    <t>Hitachi HUSVM</t>
  </si>
  <si>
    <t>HDS-NonSRDF</t>
  </si>
  <si>
    <t>GBOQH010N0214</t>
  </si>
  <si>
    <t>CGCHDS10</t>
  </si>
  <si>
    <t>GBOKH002R8850</t>
  </si>
  <si>
    <t>GBOKH003R8378</t>
  </si>
  <si>
    <t>GBOKH004N8998</t>
  </si>
  <si>
    <t>GBOKH005N3518</t>
  </si>
  <si>
    <t>RDCHDS05</t>
  </si>
  <si>
    <t>VSP</t>
  </si>
  <si>
    <t>Hitachi VSP</t>
  </si>
  <si>
    <t>GBOKH006N5362</t>
  </si>
  <si>
    <t>RDCHDS06</t>
  </si>
  <si>
    <t>DEOLH010N0516</t>
  </si>
  <si>
    <t>FDCHDS10</t>
  </si>
  <si>
    <t>DEOLH002R8779</t>
  </si>
  <si>
    <t>DEOLH003R8398</t>
  </si>
  <si>
    <t>DEOLH004N7026</t>
  </si>
  <si>
    <t>FDCHDS04</t>
  </si>
  <si>
    <t>DEOLH005N0365</t>
  </si>
  <si>
    <t>FDCHDS05</t>
  </si>
  <si>
    <t>Clariion</t>
  </si>
  <si>
    <t>Clariion AX</t>
  </si>
  <si>
    <t>Exchange</t>
  </si>
  <si>
    <t>Clariion-NonSRDF</t>
  </si>
  <si>
    <t>FCNMM111100069</t>
  </si>
  <si>
    <t>fdc1a-ax4-0069</t>
  </si>
  <si>
    <t>AX4-5F8</t>
  </si>
  <si>
    <t>SL7EA101700033</t>
  </si>
  <si>
    <t>fdc1a-ax4-0033</t>
  </si>
  <si>
    <t>SL7EA101700039</t>
  </si>
  <si>
    <t>fdc1a-ax4-0039</t>
  </si>
  <si>
    <t>CX4-240</t>
  </si>
  <si>
    <t>CKM00101000576</t>
  </si>
  <si>
    <t>rdc4-ac4-0576</t>
  </si>
  <si>
    <t>FCNMM111600082</t>
  </si>
  <si>
    <t>rdc1-ax4-0082</t>
  </si>
  <si>
    <t>SL7EA102100006</t>
  </si>
  <si>
    <t>rdc4-ax4-0006</t>
  </si>
  <si>
    <t>SL7EA102100007</t>
  </si>
  <si>
    <t>rdc4-ax4-0007</t>
  </si>
  <si>
    <t>Poland</t>
  </si>
  <si>
    <t>APM00121102552</t>
  </si>
  <si>
    <t>centera_PL_01G</t>
  </si>
  <si>
    <t>Centera</t>
  </si>
  <si>
    <t>Centera/Replicated</t>
  </si>
  <si>
    <t>WORM</t>
  </si>
  <si>
    <t>APM00120503066</t>
  </si>
  <si>
    <t>centera_PL_02G</t>
  </si>
  <si>
    <t>APM00121204311</t>
  </si>
  <si>
    <t>centera_PL_01S</t>
  </si>
  <si>
    <t>APM00121204573</t>
  </si>
  <si>
    <t>centera_PL_02S</t>
  </si>
  <si>
    <t>Switzerland</t>
  </si>
  <si>
    <t>CK200053010120</t>
  </si>
  <si>
    <t>centera_CH_01E</t>
  </si>
  <si>
    <t>CK200054900163</t>
  </si>
  <si>
    <t>centera_CH_01R</t>
  </si>
  <si>
    <t>Turkey</t>
  </si>
  <si>
    <t>CK200054900292</t>
  </si>
  <si>
    <t>centera_TK_01T</t>
  </si>
  <si>
    <t>CK200054900294</t>
  </si>
  <si>
    <t>centera_TK_01Y</t>
  </si>
  <si>
    <t>CK200061900567</t>
  </si>
  <si>
    <t>centera_UK_01R</t>
  </si>
  <si>
    <t>CK200062000593</t>
  </si>
  <si>
    <t>centera_UK_02R</t>
  </si>
  <si>
    <t>CK200113804158</t>
  </si>
  <si>
    <t>rdccentera01</t>
  </si>
  <si>
    <t>Germany</t>
  </si>
  <si>
    <t>CK200061900265</t>
  </si>
  <si>
    <t>centera_DE_01F</t>
  </si>
  <si>
    <t>CK200062000592</t>
  </si>
  <si>
    <t>centera_DE_02F</t>
  </si>
  <si>
    <t>CK200113804159</t>
  </si>
  <si>
    <t>fdccentera01</t>
  </si>
  <si>
    <t xml:space="preserve"> VMAX-1 </t>
  </si>
  <si>
    <t>Swiss</t>
  </si>
  <si>
    <t>Riverdale DC</t>
  </si>
  <si>
    <t>RAID1/0</t>
  </si>
  <si>
    <t>Frankfurt DC</t>
  </si>
  <si>
    <t>fdc1b-ax4-0069</t>
  </si>
  <si>
    <t>rdc4-ax4-0082</t>
  </si>
  <si>
    <t>Russia DC</t>
  </si>
  <si>
    <t>pres-ax4-0062</t>
  </si>
  <si>
    <t>SL7E9101300062</t>
  </si>
  <si>
    <t>prof-ax4-0054</t>
  </si>
  <si>
    <t>SL7E9101300054</t>
  </si>
  <si>
    <t>prof-ax4-0127</t>
  </si>
  <si>
    <t>FCNMM113000127</t>
  </si>
  <si>
    <t>fdc1b-ax4-0033</t>
  </si>
  <si>
    <t>fdc1b-ax4-0039</t>
  </si>
  <si>
    <t>Turkey DC</t>
  </si>
  <si>
    <t>Turkey_AX4_Mailbox</t>
  </si>
  <si>
    <t>SL7E1093200048</t>
  </si>
  <si>
    <t>RAID-5 (7+1)</t>
  </si>
  <si>
    <t>centera_CH_01E CK200053010120</t>
  </si>
  <si>
    <t>centera_CH_01R CK200054900163</t>
  </si>
  <si>
    <t>centera_DE_01E CK200061900265</t>
  </si>
  <si>
    <t>centera_DE_02E CK200062000592</t>
  </si>
  <si>
    <t>centera_PL_01G CK200053810059</t>
  </si>
  <si>
    <t>centera_PL_01S CK200054900293</t>
  </si>
  <si>
    <t>centera_PL_02G CK200042100431</t>
  </si>
  <si>
    <t>centera_PL_02S CK200042100432</t>
  </si>
  <si>
    <t>centera_TK_01T CK200054900292</t>
  </si>
  <si>
    <t>centera_TK_01Y CK200054900294</t>
  </si>
  <si>
    <t>centera_UK_01R CK200061900567</t>
  </si>
  <si>
    <t>centera_UK_02R CK200062000593</t>
  </si>
  <si>
    <t>fdccentera01 CK200113804159</t>
  </si>
  <si>
    <t>rdccentera01 CK200113804158</t>
  </si>
  <si>
    <t>DMX4-24</t>
  </si>
  <si>
    <t>000290105373</t>
  </si>
  <si>
    <t>fdc</t>
  </si>
  <si>
    <t>Vmax</t>
  </si>
  <si>
    <t>DMX</t>
  </si>
  <si>
    <t>rdc</t>
  </si>
  <si>
    <t>RAID Type</t>
  </si>
  <si>
    <t>RAID GB</t>
  </si>
  <si>
    <t>Usable</t>
  </si>
  <si>
    <t>Used</t>
  </si>
  <si>
    <t>Formatted</t>
  </si>
  <si>
    <t>BAU/TR</t>
  </si>
  <si>
    <t>formatted Disk (GB)</t>
  </si>
  <si>
    <t>Senatorska DC</t>
  </si>
  <si>
    <t>HP/HDS</t>
  </si>
  <si>
    <t>Goleszowska DC</t>
  </si>
  <si>
    <t>CKM00121201737</t>
  </si>
  <si>
    <t>GBOKC001N1737</t>
  </si>
  <si>
    <t>VNX</t>
  </si>
  <si>
    <t>CKM00121300390</t>
  </si>
  <si>
    <t>GBOKC002N0390</t>
  </si>
  <si>
    <t>CKM00121400374</t>
  </si>
  <si>
    <t>DEOLC001N0374</t>
  </si>
  <si>
    <t>CKM00121400375</t>
  </si>
  <si>
    <t>DEOLC002N0375</t>
  </si>
  <si>
    <t>Market</t>
  </si>
  <si>
    <t>format Lost</t>
  </si>
  <si>
    <t>Parity Lost</t>
  </si>
  <si>
    <t>Physical total</t>
  </si>
  <si>
    <t>raid6 (14d+2p)</t>
  </si>
  <si>
    <t>Raid6(6d+2p)</t>
  </si>
  <si>
    <t>Type</t>
  </si>
  <si>
    <t>Host Allocated</t>
  </si>
  <si>
    <t>Total Host Allocated + R2-BCV</t>
  </si>
  <si>
    <t>Total</t>
  </si>
  <si>
    <t>R2-Bcv</t>
  </si>
  <si>
    <t>Host Allocations</t>
  </si>
  <si>
    <t>vmax</t>
  </si>
  <si>
    <t>Market Standard</t>
  </si>
  <si>
    <t>cgc</t>
  </si>
  <si>
    <t>Location</t>
  </si>
  <si>
    <t xml:space="preserve">FCNMM113000103 </t>
  </si>
  <si>
    <t>Tech-Refresh</t>
  </si>
  <si>
    <t>Final MOR</t>
  </si>
  <si>
    <t>New Installs</t>
  </si>
  <si>
    <t>Unable to Report</t>
  </si>
  <si>
    <t>Exclude the below Sheets from the final MOR Report</t>
  </si>
  <si>
    <t>Final MOR Report</t>
  </si>
  <si>
    <t>All Sheets</t>
  </si>
  <si>
    <t>Sheet Name</t>
  </si>
  <si>
    <t>prof-ax4-0103</t>
  </si>
  <si>
    <t>Raw installed (TB)</t>
  </si>
  <si>
    <t>Usable Installed (TB)</t>
  </si>
  <si>
    <t>Percent Allocated (Allocated Usable)</t>
  </si>
  <si>
    <t>Percent Used (Used/Usable</t>
  </si>
  <si>
    <t>Used Installed (TB)</t>
  </si>
  <si>
    <t>Allocated (TB)</t>
  </si>
  <si>
    <t>Sum of Physical total</t>
  </si>
  <si>
    <t>Sum of Pool Usable</t>
  </si>
  <si>
    <t>Sum of Pool Used</t>
  </si>
  <si>
    <t>Sum of Host Allocations</t>
  </si>
  <si>
    <t>%Used</t>
  </si>
  <si>
    <t>%Allocated</t>
  </si>
  <si>
    <t>UnCarved</t>
  </si>
  <si>
    <t>%format</t>
  </si>
  <si>
    <t>%spare</t>
  </si>
  <si>
    <t>%parity</t>
  </si>
  <si>
    <t>sum(all)</t>
  </si>
  <si>
    <t>diff</t>
  </si>
  <si>
    <t>%diff</t>
  </si>
  <si>
    <t>Market Raw</t>
  </si>
  <si>
    <t>Installed Raw = Market - format lost - spare lost</t>
  </si>
  <si>
    <t>Install usable = Market - format lost - spare lost - parity</t>
  </si>
  <si>
    <t>DSE</t>
  </si>
  <si>
    <t>DSE/Save pool</t>
  </si>
  <si>
    <t>physical/Raid Total</t>
  </si>
  <si>
    <t>free</t>
  </si>
  <si>
    <t>Allocated</t>
  </si>
  <si>
    <t>%allocated</t>
  </si>
  <si>
    <t>spare formatted</t>
  </si>
  <si>
    <t>formatted(S+D)</t>
  </si>
  <si>
    <t>format lost</t>
  </si>
  <si>
    <t>Not in Pool</t>
  </si>
  <si>
    <t>Not in pool</t>
  </si>
  <si>
    <t>No of Frames</t>
  </si>
  <si>
    <t>ARRAY</t>
  </si>
  <si>
    <t>Usable GBs</t>
  </si>
  <si>
    <t>Free GBs</t>
  </si>
  <si>
    <t>Used GBs</t>
  </si>
  <si>
    <t>Configured Devices</t>
  </si>
  <si>
    <t>Available Devices</t>
  </si>
  <si>
    <t>Mapped Storage Total</t>
  </si>
  <si>
    <t>(All)</t>
  </si>
  <si>
    <t>Loc</t>
  </si>
  <si>
    <t>(Multiple Items)</t>
  </si>
  <si>
    <t>Serial No</t>
  </si>
  <si>
    <t>Alias name</t>
  </si>
  <si>
    <t>000295700689</t>
  </si>
  <si>
    <t>000295700671</t>
  </si>
  <si>
    <t>000295700710</t>
  </si>
  <si>
    <t>000295700667</t>
  </si>
  <si>
    <t>710</t>
  </si>
  <si>
    <t>689</t>
  </si>
  <si>
    <t>0710_300GB</t>
  </si>
  <si>
    <t>0689_300GB</t>
  </si>
  <si>
    <t>TotalTB</t>
  </si>
  <si>
    <t>TotalPB</t>
  </si>
  <si>
    <t>XIV</t>
  </si>
  <si>
    <t>IBM</t>
  </si>
  <si>
    <t>61188</t>
  </si>
  <si>
    <t>61239</t>
  </si>
  <si>
    <t xml:space="preserve">7861188 </t>
  </si>
  <si>
    <t>7861239</t>
  </si>
  <si>
    <t>No of Arrays</t>
  </si>
  <si>
    <t>Total(TB)</t>
  </si>
  <si>
    <t>Total(PB)</t>
  </si>
  <si>
    <t>Total(GB)</t>
  </si>
  <si>
    <t>%Parity</t>
  </si>
  <si>
    <t>ParityGB</t>
  </si>
  <si>
    <t>Allocated RAW</t>
  </si>
  <si>
    <t>000295700712</t>
  </si>
  <si>
    <t>706</t>
  </si>
  <si>
    <t>712</t>
  </si>
  <si>
    <t>000295700706</t>
  </si>
  <si>
    <t>0712_300GB</t>
  </si>
  <si>
    <t>0706_300GB</t>
  </si>
  <si>
    <t>SID</t>
  </si>
  <si>
    <t>PoolID</t>
  </si>
  <si>
    <t>Used(GB)</t>
  </si>
  <si>
    <t>Unused(GB)</t>
  </si>
  <si>
    <t>BoundDevices</t>
  </si>
  <si>
    <t>FreeDevices</t>
  </si>
  <si>
    <t>FDCNEW</t>
  </si>
  <si>
    <t>3004_2TBSATA</t>
  </si>
  <si>
    <t>0349_300GB</t>
  </si>
  <si>
    <t>0349_1TB</t>
  </si>
  <si>
    <t>0349_100_SSD</t>
  </si>
  <si>
    <t>RDCNEW</t>
  </si>
  <si>
    <t>2230_450GB</t>
  </si>
  <si>
    <t>3073_200_SSD</t>
  </si>
  <si>
    <t>3696_450GB</t>
  </si>
  <si>
    <t>ZDCBLW</t>
  </si>
  <si>
    <t>ZDCCOLT</t>
  </si>
  <si>
    <t xml:space="preserve"> May 14</t>
  </si>
  <si>
    <t>Month</t>
  </si>
  <si>
    <t xml:space="preserve"> June 14</t>
  </si>
  <si>
    <t>0709_300GB</t>
  </si>
  <si>
    <t>0709_1TB</t>
  </si>
  <si>
    <t>0709_100_SSD</t>
  </si>
  <si>
    <t>0713_300GB</t>
  </si>
  <si>
    <t>0713_100_SSD</t>
  </si>
  <si>
    <t>PoolName</t>
  </si>
  <si>
    <t>000295700709</t>
  </si>
  <si>
    <t>000295700713</t>
  </si>
  <si>
    <t>0709</t>
  </si>
  <si>
    <t>0713</t>
  </si>
  <si>
    <t>RAID-6(6+2)</t>
  </si>
  <si>
    <t>VND</t>
  </si>
  <si>
    <t>Array Serial Number</t>
  </si>
  <si>
    <t>Tier</t>
  </si>
  <si>
    <t>Virtual Pool</t>
  </si>
  <si>
    <t>Physical Pool Size (GB)</t>
  </si>
  <si>
    <t>Physical Pool Used (GB)</t>
  </si>
  <si>
    <t>Physical Pool Free (GB)</t>
  </si>
  <si>
    <t>Physical Pool Percent Used</t>
  </si>
  <si>
    <t>Virtual Luns Over % Total</t>
  </si>
  <si>
    <t>Virtual Luns Total (GB)</t>
  </si>
  <si>
    <t>Virtual Luns Not Used (GB)</t>
  </si>
  <si>
    <t>Virtual Luns Over % Assigned</t>
  </si>
  <si>
    <t>Virtual Luns Assigned Host (GB)</t>
  </si>
  <si>
    <t>Virtual Luns Used Host (GB)</t>
  </si>
  <si>
    <t>Virtual Luns Free Host (GB)</t>
  </si>
  <si>
    <t>Virtual Luns Saved % Host</t>
  </si>
  <si>
    <t>Tier4</t>
  </si>
  <si>
    <t>Tier2</t>
  </si>
  <si>
    <t>210214_POOL:50</t>
  </si>
  <si>
    <t>18779_POOL:1</t>
  </si>
  <si>
    <t>18779_POOL:2</t>
  </si>
  <si>
    <t>78398_POOL:1</t>
  </si>
  <si>
    <t>78398_POOL:2</t>
  </si>
  <si>
    <t>78398_POOL:22</t>
  </si>
  <si>
    <t>78398_POOL:3</t>
  </si>
  <si>
    <t>97026_POOL:20</t>
  </si>
  <si>
    <t>90365_POOL:20</t>
  </si>
  <si>
    <t>210516_POOL:0</t>
  </si>
  <si>
    <t>18850_POOL:1</t>
  </si>
  <si>
    <t>18850_POOL:2</t>
  </si>
  <si>
    <t>18850_POOL:22</t>
  </si>
  <si>
    <t>18850_POOL:3</t>
  </si>
  <si>
    <t>78378_POOL:1</t>
  </si>
  <si>
    <t>78378_POOL:2</t>
  </si>
  <si>
    <t>78998_POOL:20</t>
  </si>
  <si>
    <t>53518_POOL:20</t>
  </si>
  <si>
    <t>53518_POOL:50</t>
  </si>
  <si>
    <t>55362_POOL:20</t>
  </si>
  <si>
    <t>210204_POOL:0</t>
  </si>
  <si>
    <t>Sum of Market</t>
  </si>
  <si>
    <t>Sum of formatted(S+D)</t>
  </si>
  <si>
    <t>Sum of format lost</t>
  </si>
  <si>
    <t>Sum of physical/Raid Total</t>
  </si>
  <si>
    <t>Sum of Parity Lost</t>
  </si>
  <si>
    <t>Sum of Usable</t>
  </si>
  <si>
    <t>Sum of Used</t>
  </si>
  <si>
    <t>Sum of free</t>
  </si>
  <si>
    <t>Sum of spare formatted</t>
  </si>
  <si>
    <t>Sum of Allocated</t>
  </si>
  <si>
    <t>Count of Array</t>
  </si>
  <si>
    <t>0704</t>
  </si>
  <si>
    <t>000295700704</t>
  </si>
  <si>
    <t>0704_300GB</t>
  </si>
  <si>
    <t>0704_1TB</t>
  </si>
  <si>
    <t>0704_100_SSD</t>
  </si>
  <si>
    <t>used</t>
  </si>
  <si>
    <t>Array Report</t>
  </si>
  <si>
    <t>allocation Report</t>
  </si>
  <si>
    <t>dmx</t>
  </si>
  <si>
    <t>BCVs</t>
  </si>
  <si>
    <t>000295700703</t>
  </si>
  <si>
    <t>000295700705</t>
  </si>
  <si>
    <t>000295700688</t>
  </si>
  <si>
    <t>0688</t>
  </si>
  <si>
    <t>0703</t>
  </si>
  <si>
    <t>0705</t>
  </si>
  <si>
    <t>0703_300GB</t>
  </si>
  <si>
    <t>0703_100_SSD</t>
  </si>
  <si>
    <t>0703_1TB</t>
  </si>
  <si>
    <t>0705_300GB</t>
  </si>
  <si>
    <t>0688_300GB</t>
  </si>
  <si>
    <t>Rep/Non-Rep</t>
  </si>
  <si>
    <t>Replication</t>
  </si>
  <si>
    <t>Non-Replication</t>
  </si>
  <si>
    <t xml:space="preserve"> July 14</t>
  </si>
  <si>
    <t>formatted(S+D) (GB)</t>
  </si>
  <si>
    <t>physical/Raid Total (GB)</t>
  </si>
  <si>
    <t>Usable (GB)</t>
  </si>
  <si>
    <t>Used (GB)</t>
  </si>
  <si>
    <t>free (GB)</t>
  </si>
  <si>
    <t>Allocated (GB)</t>
  </si>
  <si>
    <t>formatted(S+D) (TB)</t>
  </si>
  <si>
    <t>physical/Raid Total (TB)</t>
  </si>
  <si>
    <t>Usable (TB)</t>
  </si>
  <si>
    <t>Used (TB)</t>
  </si>
  <si>
    <t>free (TB)</t>
  </si>
  <si>
    <t>Market Standard (TB)</t>
  </si>
  <si>
    <t>Market Standard (GB)</t>
  </si>
  <si>
    <t>% Allocated</t>
  </si>
  <si>
    <t>% Used</t>
  </si>
  <si>
    <t xml:space="preserve"> </t>
  </si>
  <si>
    <t>Column Labels</t>
  </si>
  <si>
    <t>location</t>
  </si>
  <si>
    <t xml:space="preserve"> Aug 14</t>
  </si>
  <si>
    <t>0699</t>
  </si>
  <si>
    <t>0699_300GB</t>
  </si>
  <si>
    <t>000295700699</t>
  </si>
  <si>
    <t>0699_100_SSD</t>
  </si>
  <si>
    <t>0699_1TB</t>
  </si>
  <si>
    <t>Sheet</t>
  </si>
  <si>
    <t>%</t>
  </si>
  <si>
    <t>Used(TB)</t>
  </si>
  <si>
    <t>2055.9</t>
  </si>
  <si>
    <t>1015.2</t>
  </si>
  <si>
    <t>113755</t>
  </si>
  <si>
    <t>85982.3</t>
  </si>
  <si>
    <t>28847.2</t>
  </si>
  <si>
    <t>7058.7</t>
  </si>
  <si>
    <t>104615</t>
  </si>
  <si>
    <t>63315.1</t>
  </si>
  <si>
    <t>115740</t>
  </si>
  <si>
    <t>57779.2</t>
  </si>
  <si>
    <t>58873.9</t>
  </si>
  <si>
    <t>25656.7</t>
  </si>
  <si>
    <t>64214.3</t>
  </si>
  <si>
    <t>15369</t>
  </si>
  <si>
    <t>52172</t>
  </si>
  <si>
    <t>25509.6</t>
  </si>
  <si>
    <t>51369.3</t>
  </si>
  <si>
    <t>7085.6</t>
  </si>
  <si>
    <t>R2+BCV Used</t>
  </si>
  <si>
    <t>R2 only Used</t>
  </si>
  <si>
    <t>missing</t>
  </si>
  <si>
    <t>%used Vs alloc</t>
  </si>
  <si>
    <t>BCVs-All</t>
  </si>
  <si>
    <t>BCVs- Only Association</t>
  </si>
  <si>
    <t>Final Cap GB</t>
  </si>
  <si>
    <t>Sum of Allocated RAW</t>
  </si>
  <si>
    <t>Sum of Market Standard</t>
  </si>
  <si>
    <t xml:space="preserve"> Sept 14</t>
  </si>
  <si>
    <t>DMX Report</t>
  </si>
  <si>
    <t>Fianl CAP TB</t>
  </si>
  <si>
    <t>Bcvs</t>
  </si>
  <si>
    <t>host alloc</t>
  </si>
  <si>
    <t>3tb disks</t>
  </si>
  <si>
    <t>600gb disk</t>
  </si>
  <si>
    <t>000298701383</t>
  </si>
  <si>
    <t>1383</t>
  </si>
  <si>
    <t>VMAX10K</t>
  </si>
  <si>
    <t xml:space="preserve"> Oct 14</t>
  </si>
  <si>
    <t>000295700485</t>
  </si>
  <si>
    <t>0485</t>
  </si>
  <si>
    <t>0485_300GB</t>
  </si>
  <si>
    <t>0485_100_SSD</t>
  </si>
  <si>
    <t>1383_300GB</t>
  </si>
  <si>
    <t xml:space="preserve">  Nov 14</t>
  </si>
  <si>
    <t xml:space="preserve"> Nov 14</t>
  </si>
  <si>
    <t xml:space="preserve"> Dec 14</t>
  </si>
  <si>
    <t xml:space="preserve"> Dec 15</t>
  </si>
  <si>
    <t>Jan 15</t>
  </si>
  <si>
    <t xml:space="preserve"> Feb 15</t>
  </si>
  <si>
    <t xml:space="preserve"> Mar 15</t>
  </si>
  <si>
    <t xml:space="preserve"> April 15</t>
  </si>
  <si>
    <t>1144_300GB</t>
  </si>
  <si>
    <t xml:space="preserve"> May 15</t>
  </si>
  <si>
    <t>1124_300GB</t>
  </si>
  <si>
    <t>1144</t>
  </si>
  <si>
    <t>000295701144</t>
  </si>
  <si>
    <t>000295701124</t>
  </si>
  <si>
    <t>1124</t>
  </si>
  <si>
    <t xml:space="preserve"> June 15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</si>
  <si>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</si>
  <si>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</si>
  <si>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</si>
  <si>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</si>
  <si>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</si>
  <si>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</si>
  <si>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</si>
  <si>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</si>
  <si>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</si>
  <si>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</si>
  <si>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</si>
  <si>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XIV_61188</t>
  </si>
  <si>
    <t>XIV_61239</t>
  </si>
  <si>
    <t>294900877</t>
  </si>
  <si>
    <t>877</t>
  </si>
  <si>
    <t>VMAX-1SE</t>
  </si>
  <si>
    <t>877_150GB</t>
  </si>
  <si>
    <t>Well</t>
  </si>
  <si>
    <t>welle</t>
  </si>
  <si>
    <t>h</t>
  </si>
  <si>
    <t>Pool Name</t>
  </si>
  <si>
    <t>Pool State</t>
  </si>
  <si>
    <t>Free</t>
  </si>
  <si>
    <t>Enabled</t>
  </si>
  <si>
    <t>Pool</t>
  </si>
  <si>
    <t>Pool Type</t>
  </si>
  <si>
    <t>Used for Block (GB)</t>
  </si>
  <si>
    <t>Used for File (GB)</t>
  </si>
  <si>
    <t>Used for Virtual Storage (GB)</t>
  </si>
  <si>
    <t>Free (GB)</t>
  </si>
  <si>
    <t>Used Trend</t>
  </si>
  <si>
    <t>% Subscribed</t>
  </si>
  <si>
    <t># Days Until Full</t>
  </si>
  <si>
    <t>Disk Location</t>
  </si>
  <si>
    <t>Storage Pool</t>
  </si>
  <si>
    <t>Internal</t>
  </si>
  <si>
    <t>Thin Pool</t>
  </si>
  <si>
    <t>aggr1</t>
  </si>
  <si>
    <t>Aggregate</t>
  </si>
  <si>
    <t>fractinas505b</t>
  </si>
  <si>
    <t>N/A</t>
  </si>
  <si>
    <t>fractinas505a</t>
  </si>
  <si>
    <t>vkoctinasf8002b</t>
  </si>
  <si>
    <t>vkoctinasf8002a</t>
  </si>
  <si>
    <t>DEFAULT_POOL</t>
  </si>
  <si>
    <t>Snap Pool</t>
  </si>
  <si>
    <t>ldnctinas209b</t>
  </si>
  <si>
    <t>aggr0</t>
  </si>
  <si>
    <t>ldnctinas501b</t>
  </si>
  <si>
    <t>ldnctinas501a</t>
  </si>
  <si>
    <t>ldnctinas209a</t>
  </si>
  <si>
    <t>ldnctinas403b</t>
  </si>
  <si>
    <t>aggr2</t>
  </si>
  <si>
    <t>ldnctinas208a</t>
  </si>
  <si>
    <t>ldnctinas403a</t>
  </si>
  <si>
    <t>ldnctinas402a</t>
  </si>
  <si>
    <t>ldnctinasf5006b</t>
  </si>
  <si>
    <t>ldnctinasf5006a</t>
  </si>
  <si>
    <t>ldnctinas208b</t>
  </si>
  <si>
    <t>VMFS_Pool</t>
  </si>
  <si>
    <t>fractinas504a</t>
  </si>
  <si>
    <t>aggr3</t>
  </si>
  <si>
    <t>ldnctinas207b</t>
  </si>
  <si>
    <t>ldnctinas402b</t>
  </si>
  <si>
    <t>ldnctinas207a</t>
  </si>
  <si>
    <t>ldnctinas401b</t>
  </si>
  <si>
    <t>fractinasf8001b</t>
  </si>
  <si>
    <t>ldnctinas401a</t>
  </si>
  <si>
    <t>fractinasf8001a</t>
  </si>
  <si>
    <t>fractinas504b</t>
  </si>
  <si>
    <t>fractinas405b</t>
  </si>
  <si>
    <t>fractinas405a</t>
  </si>
  <si>
    <t>ldnctinasf4006a</t>
  </si>
  <si>
    <t>ldnctinasf4006b</t>
  </si>
  <si>
    <t>STD_Pool</t>
  </si>
  <si>
    <t>vkoctinas201a</t>
  </si>
  <si>
    <t>vkoctinas201b</t>
  </si>
  <si>
    <t>GLOBAL</t>
  </si>
  <si>
    <t>fractinasf7001b</t>
  </si>
  <si>
    <t>ldnctinas505b</t>
  </si>
  <si>
    <t>ldnctinas505a</t>
  </si>
  <si>
    <t>ldnctinas504a</t>
  </si>
  <si>
    <t>fractinasf7001a</t>
  </si>
  <si>
    <t>madctinas202b</t>
  </si>
  <si>
    <t>madctinas202a</t>
  </si>
  <si>
    <t>vkoctinas202a</t>
  </si>
  <si>
    <t>ldnctinas504b</t>
  </si>
  <si>
    <t>vkoctinas202b</t>
  </si>
  <si>
    <t>Prem_DB_Pool</t>
  </si>
  <si>
    <t>madctinas201a</t>
  </si>
  <si>
    <t>madctinas201b</t>
  </si>
  <si>
    <t>Prem_Log_Pool</t>
  </si>
  <si>
    <t>wswctinas201b</t>
  </si>
  <si>
    <t>wswctinas201a</t>
  </si>
  <si>
    <t>ldnctinasf6004a</t>
  </si>
  <si>
    <t>ldnctinasf6003b</t>
  </si>
  <si>
    <t>ldnctinas210b</t>
  </si>
  <si>
    <t>ldnctinasf6003a</t>
  </si>
  <si>
    <t>ldnctinas210a</t>
  </si>
  <si>
    <t>ldnctinasf6004b</t>
  </si>
  <si>
    <t>wswctinas202b</t>
  </si>
  <si>
    <t>wswctinas202a</t>
  </si>
  <si>
    <t>fractinasf6003a</t>
  </si>
  <si>
    <t>fractinasf6004b</t>
  </si>
  <si>
    <t>fractinasf6004a</t>
  </si>
  <si>
    <t>ldnctinas301a</t>
  </si>
  <si>
    <t>Snapshot_Pool</t>
  </si>
  <si>
    <t>ldnctinas301b</t>
  </si>
  <si>
    <t>fractinasf6003b</t>
  </si>
  <si>
    <t>prgctinas201a</t>
  </si>
  <si>
    <t>ldnctinas303b</t>
  </si>
  <si>
    <t>ldnctinas303a</t>
  </si>
  <si>
    <t>ldnctinas302a</t>
  </si>
  <si>
    <t>bcnctinas202a</t>
  </si>
  <si>
    <t>bcnctinas202b</t>
  </si>
  <si>
    <t>ldnctinas302b</t>
  </si>
  <si>
    <t>bcnctinas201a</t>
  </si>
  <si>
    <t>bcnctinas201b</t>
  </si>
  <si>
    <t>7861188_SATA3TB</t>
  </si>
  <si>
    <t>DEOLI001N1188</t>
  </si>
  <si>
    <t>ldnctinas304b</t>
  </si>
  <si>
    <t>ldnctinas304a</t>
  </si>
  <si>
    <t>ldnctinasf7001a</t>
  </si>
  <si>
    <t>ldnctinasf7001b</t>
  </si>
  <si>
    <t>fractinasf5006b</t>
  </si>
  <si>
    <t>fractinasf5006a</t>
  </si>
  <si>
    <t>STD_Recov_Pool</t>
  </si>
  <si>
    <t>budctinasf8002b</t>
  </si>
  <si>
    <t>budctinasf8002a</t>
  </si>
  <si>
    <t>budctinasf8001a</t>
  </si>
  <si>
    <t>ldnctinasf8001b</t>
  </si>
  <si>
    <t>budctinasf8001b</t>
  </si>
  <si>
    <t>ldnctinasf8001a</t>
  </si>
  <si>
    <t>prgctinas201b</t>
  </si>
  <si>
    <t>prgctinas202a</t>
  </si>
  <si>
    <t>prgctinas202b</t>
  </si>
  <si>
    <t>budctinas202a</t>
  </si>
  <si>
    <t>budctinas202b</t>
  </si>
  <si>
    <t>budctinas201a</t>
  </si>
  <si>
    <t>ldnctinasf2011b</t>
  </si>
  <si>
    <t>ldnctinasf2011a</t>
  </si>
  <si>
    <t>ldnctinasf2012b</t>
  </si>
  <si>
    <t>fractinas401b</t>
  </si>
  <si>
    <t>ldnctinasf2012a</t>
  </si>
  <si>
    <t>fractinas401a</t>
  </si>
  <si>
    <t>budctinas201b</t>
  </si>
  <si>
    <t>7861239_SATA3TB</t>
  </si>
  <si>
    <t>GBOKI001N1239</t>
  </si>
  <si>
    <t>fractinas402b</t>
  </si>
  <si>
    <t>fractinas402a</t>
  </si>
  <si>
    <t>ldnctinasf4007a</t>
  </si>
  <si>
    <t>fractinas501b</t>
  </si>
  <si>
    <t>fractinas501a</t>
  </si>
  <si>
    <t>ldnctinasf4007b</t>
  </si>
  <si>
    <t>vkoctinasf8001b</t>
  </si>
  <si>
    <t>vkoctinasf8001a</t>
  </si>
  <si>
    <t>(blank)</t>
  </si>
  <si>
    <t>Sum of 25</t>
  </si>
  <si>
    <t>Sum of 39</t>
  </si>
  <si>
    <t>Sum of 68</t>
  </si>
  <si>
    <t>Sum of 82</t>
  </si>
  <si>
    <t>No of Hotspare</t>
  </si>
  <si>
    <t>No of Disks</t>
  </si>
  <si>
    <t>Cap Hotspare</t>
  </si>
  <si>
    <t>Cap Disk</t>
  </si>
  <si>
    <t>Sum of 96</t>
  </si>
  <si>
    <t>Sum of 106</t>
  </si>
  <si>
    <t>Sum of 116</t>
  </si>
  <si>
    <t>Sum of 126</t>
  </si>
  <si>
    <t>Sum of 121</t>
  </si>
  <si>
    <t>Raid Told</t>
  </si>
  <si>
    <t>Total Raw</t>
  </si>
  <si>
    <t>290105373</t>
  </si>
  <si>
    <t>292600623</t>
  </si>
  <si>
    <t>292600678</t>
  </si>
  <si>
    <t>292600879</t>
  </si>
  <si>
    <t>292602804</t>
  </si>
  <si>
    <t>292603004</t>
  </si>
  <si>
    <t>292603073</t>
  </si>
  <si>
    <t>292603286</t>
  </si>
  <si>
    <t>292603696</t>
  </si>
  <si>
    <t>292603875</t>
  </si>
  <si>
    <t>292604330</t>
  </si>
  <si>
    <t>292604652</t>
  </si>
  <si>
    <t>295700347</t>
  </si>
  <si>
    <t>295700349</t>
  </si>
  <si>
    <t>295700485</t>
  </si>
  <si>
    <t>295700709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</si>
</sst>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[$-1010409]m/d/yyyy"/>
    <numFmt numFmtId="166" formatCode="&quot;$&quot;#,##0\ ;\(&quot;$&quot;#,##0\);"/>
    <numFmt numFmtId="167" formatCode="&quot;£&quot;#,##0.00;[Red]\-&quot;&quot;\£&quot;&quot;#,##0.00"/>
    <numFmt numFmtId="168" formatCode="0000\-0000"/>
    <numFmt numFmtId="169" formatCode="0000\-00\-00"/>
    <numFmt numFmtId="170" formatCode="m/dd/yy\ \-\ h:mm\ AM/PM"/>
    <numFmt numFmtId="171" formatCode="#,##0_);\(#,##0\);\-"/>
    <numFmt numFmtId="172" formatCode="0.0%;[Red]\(0.0%\);\-\ "/>
    <numFmt numFmtId="173" formatCode="#,###.0;\(#,###.0\);\-"/>
    <numFmt numFmtId="174" formatCode="0.000_)"/>
    <numFmt numFmtId="175" formatCode="#,##0_-;[Red]\(#,##0\);&quot;-  &quot;"/>
    <numFmt numFmtId="176" formatCode="#,##0_-;\(#,##0\);&quot; - &quot;"/>
    <numFmt numFmtId="177" formatCode="General_)"/>
    <numFmt numFmtId="178" formatCode="0.0000000000000000%"/>
    <numFmt numFmtId="179" formatCode="#,##0,,_-;[Red]\(#,##0,,\);&quot;-  &quot;"/>
    <numFmt numFmtId="180" formatCode="#,##0.0;\(#,##0.0\);&quot;- &quot;"/>
    <numFmt numFmtId="181" formatCode="#,##0.0,,_-;[Red]\(#,##0.0,,\);&quot;-  &quot;"/>
    <numFmt numFmtId="182" formatCode="_-[$€-2]* #,##0.00_-;\-[$€-2]* #,##0.00_-;_-[$€-2]* &quot;-&quot;??_-"/>
    <numFmt numFmtId="183" formatCode="#,##0.0000;\(#,##0.0000\);&quot;- &quot;"/>
    <numFmt numFmtId="184" formatCode="#,##0.0_-;\(#,##0.0\);&quot;-  &quot;"/>
    <numFmt numFmtId="185" formatCode="0.00_)"/>
    <numFmt numFmtId="186" formatCode="#,##0.00%;[Red]\(#,##0.00%\)"/>
    <numFmt numFmtId="187" formatCode="0_);\(0\)"/>
    <numFmt numFmtId="188" formatCode="#,##0&quot;   &quot;;[Red]\-#,##0&quot;   &quot;"/>
    <numFmt numFmtId="189" formatCode="mm/dd/yy"/>
    <numFmt numFmtId="190" formatCode="#,###.0\ ;\(#,###.0\);\ \-\ \ "/>
    <numFmt numFmtId="191" formatCode="#,##0.0\ ;\(#,##0.0\)"/>
    <numFmt numFmtId="192" formatCode="&quot;\&quot;#,##0.00;[Red]&quot;\&quot;\-#,##0.00"/>
    <numFmt numFmtId="193" formatCode="&quot;\&quot;#,##0;[Red]&quot;\&quot;\-#,##0"/>
    <numFmt numFmtId="194" formatCode="_(* #,##0_);_(* \(#,##0\);_(* &quot;-&quot;??_);_(@_)"/>
    <numFmt numFmtId="195" formatCode="#,##0;[Red]#,##0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0"/>
      <name val="Helv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2"/>
    </font>
    <font>
      <b/>
      <sz val="11"/>
      <color rgb="FF000000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  <charset val="238"/>
      <scheme val="minor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u/>
      <sz val="10"/>
      <color indexed="12"/>
      <name val="MS Sans Serif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indexed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name val="新細明體"/>
      <charset val="136"/>
    </font>
    <font>
      <sz val="11"/>
      <name val="ＭＳ Ｐゴシック"/>
      <family val="3"/>
      <charset val="128"/>
    </font>
    <font>
      <b/>
      <sz val="11"/>
      <color theme="0"/>
      <name val="Calibri"/>
      <family val="2"/>
      <scheme val="minor"/>
    </font>
    <font>
      <b/>
      <sz val="8"/>
      <color rgb="FFFFFFFF"/>
      <name val="Arial"/>
      <family val="2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C33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1F497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42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4" fontId="5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6" fillId="0" borderId="0"/>
    <xf numFmtId="165" fontId="5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3" fillId="6" borderId="0" applyNumberFormat="0" applyBorder="0" applyAlignment="0" applyProtection="0"/>
    <xf numFmtId="165" fontId="1" fillId="0" borderId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5" fillId="0" borderId="0"/>
    <xf numFmtId="0" fontId="9" fillId="0" borderId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165" fontId="1" fillId="0" borderId="0"/>
    <xf numFmtId="0" fontId="4" fillId="0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164" fontId="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10" fillId="0" borderId="0"/>
    <xf numFmtId="0" fontId="1" fillId="0" borderId="0" applyBorder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166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9" fillId="0" borderId="0"/>
    <xf numFmtId="0" fontId="10" fillId="0" borderId="0"/>
    <xf numFmtId="0" fontId="10" fillId="0" borderId="0"/>
    <xf numFmtId="0" fontId="30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29" fillId="0" borderId="0"/>
    <xf numFmtId="0" fontId="30" fillId="0" borderId="0"/>
    <xf numFmtId="0" fontId="30" fillId="0" borderId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35" fillId="23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23" borderId="0" applyNumberFormat="0" applyBorder="0" applyAlignment="0" applyProtection="0"/>
    <xf numFmtId="0" fontId="35" fillId="35" borderId="0" applyNumberFormat="0" applyBorder="0" applyAlignment="0" applyProtection="0"/>
    <xf numFmtId="42" fontId="36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5" fillId="23" borderId="0" applyNumberFormat="0" applyBorder="0" applyAlignment="0" applyProtection="0"/>
    <xf numFmtId="0" fontId="35" fillId="33" borderId="0" applyNumberFormat="0" applyBorder="0" applyAlignment="0" applyProtection="0"/>
    <xf numFmtId="0" fontId="35" fillId="23" borderId="0" applyNumberFormat="0" applyBorder="0" applyAlignment="0" applyProtection="0"/>
    <xf numFmtId="0" fontId="35" fillId="11" borderId="0" applyNumberFormat="0" applyBorder="0" applyAlignment="0" applyProtection="0"/>
    <xf numFmtId="0" fontId="35" fillId="25" borderId="0" applyNumberFormat="0" applyBorder="0" applyAlignment="0" applyProtection="0"/>
    <xf numFmtId="0" fontId="37" fillId="17" borderId="0" applyNumberFormat="0" applyBorder="0" applyAlignment="0" applyProtection="0"/>
    <xf numFmtId="0" fontId="37" fillId="12" borderId="0" applyNumberFormat="0" applyBorder="0" applyAlignment="0" applyProtection="0"/>
    <xf numFmtId="0" fontId="37" fillId="25" borderId="0" applyNumberFormat="0" applyBorder="0" applyAlignment="0" applyProtection="0"/>
    <xf numFmtId="0" fontId="37" fillId="23" borderId="0" applyNumberFormat="0" applyBorder="0" applyAlignment="0" applyProtection="0"/>
    <xf numFmtId="0" fontId="37" fillId="17" borderId="0" applyNumberFormat="0" applyBorder="0" applyAlignment="0" applyProtection="0"/>
    <xf numFmtId="0" fontId="37" fillId="36" borderId="0" applyNumberFormat="0" applyBorder="0" applyAlignment="0" applyProtection="0"/>
    <xf numFmtId="0" fontId="38" fillId="0" borderId="40" applyBorder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34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horizontal="center" wrapText="1"/>
      <protection locked="0"/>
    </xf>
    <xf numFmtId="37" fontId="41" fillId="0" borderId="0"/>
    <xf numFmtId="0" fontId="42" fillId="6" borderId="0" applyNumberFormat="0" applyBorder="0" applyAlignment="0" applyProtection="0"/>
    <xf numFmtId="0" fontId="43" fillId="0" borderId="0" applyNumberFormat="0" applyFill="0" applyBorder="0" applyAlignment="0" applyProtection="0"/>
    <xf numFmtId="5" fontId="44" fillId="0" borderId="41" applyAlignment="0" applyProtection="0"/>
    <xf numFmtId="0" fontId="4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7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46" fillId="29" borderId="37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164" fontId="5" fillId="0" borderId="0" applyBorder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5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43" fontId="48" fillId="0" borderId="0" applyFont="0" applyFill="0" applyBorder="0" applyAlignment="0" applyProtection="0"/>
    <xf numFmtId="177" fontId="49" fillId="0" borderId="42"/>
    <xf numFmtId="3" fontId="50" fillId="0" borderId="0" applyFont="0" applyFill="0" applyBorder="0" applyAlignment="0" applyProtection="0"/>
    <xf numFmtId="0" fontId="51" fillId="0" borderId="0" applyNumberFormat="0" applyAlignment="0">
      <alignment horizontal="lef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8" fontId="5" fillId="0" borderId="0" applyFont="0" applyFill="0" applyBorder="0" applyAlignment="0" applyProtection="0">
      <alignment horizontal="right"/>
    </xf>
    <xf numFmtId="179" fontId="5" fillId="0" borderId="0" applyFont="0" applyFill="0" applyBorder="0" applyAlignment="0" applyProtection="0">
      <alignment horizontal="right"/>
    </xf>
    <xf numFmtId="0" fontId="50" fillId="0" borderId="0" applyFont="0" applyFill="0" applyBorder="0" applyAlignment="0" applyProtection="0"/>
    <xf numFmtId="49" fontId="52" fillId="0" borderId="0" applyNumberFormat="0" applyFill="0" applyBorder="0" applyAlignment="0" applyProtection="0">
      <alignment horizontal="left"/>
    </xf>
    <xf numFmtId="0" fontId="50" fillId="0" borderId="0" applyFont="0" applyFill="0" applyBorder="0" applyAlignment="0" applyProtection="0"/>
    <xf numFmtId="180" fontId="5" fillId="0" borderId="0" applyFont="0" applyFill="0" applyBorder="0" applyAlignment="0" applyProtection="0"/>
    <xf numFmtId="14" fontId="8" fillId="0" borderId="0" applyFill="0" applyBorder="0" applyAlignment="0"/>
    <xf numFmtId="0" fontId="53" fillId="0" borderId="0" applyNumberFormat="0" applyFont="0" applyFill="0" applyBorder="0" applyAlignment="0" applyProtection="0"/>
    <xf numFmtId="2" fontId="54" fillId="0" borderId="0"/>
    <xf numFmtId="181" fontId="5" fillId="0" borderId="43" applyNumberFormat="0" applyFont="0" applyFill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5" fillId="0" borderId="0" applyNumberFormat="0" applyAlignment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2" fontId="50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0" fillId="0" borderId="0" applyFill="0" applyBorder="0" applyProtection="0">
      <alignment horizontal="left"/>
    </xf>
    <xf numFmtId="0" fontId="57" fillId="7" borderId="0" applyNumberFormat="0" applyBorder="0" applyAlignment="0" applyProtection="0"/>
    <xf numFmtId="38" fontId="52" fillId="38" borderId="0" applyNumberFormat="0" applyBorder="0" applyAlignment="0" applyProtection="0"/>
    <xf numFmtId="183" fontId="5" fillId="0" borderId="0" applyFont="0" applyFill="0" applyBorder="0" applyAlignment="0" applyProtection="0">
      <alignment horizontal="right"/>
    </xf>
    <xf numFmtId="0" fontId="5" fillId="0" borderId="0" applyProtection="0">
      <alignment horizontal="right"/>
    </xf>
    <xf numFmtId="0" fontId="58" fillId="0" borderId="44" applyNumberFormat="0" applyAlignment="0" applyProtection="0">
      <alignment horizontal="left" vertical="center"/>
    </xf>
    <xf numFmtId="0" fontId="58" fillId="0" borderId="45">
      <alignment horizontal="left" vertical="center"/>
    </xf>
    <xf numFmtId="0" fontId="59" fillId="0" borderId="46" applyNumberFormat="0" applyFill="0" applyAlignment="0" applyProtection="0"/>
    <xf numFmtId="0" fontId="60" fillId="0" borderId="25" applyNumberFormat="0" applyFill="0" applyAlignment="0" applyProtection="0"/>
    <xf numFmtId="0" fontId="61" fillId="0" borderId="4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48">
      <alignment horizontal="center"/>
    </xf>
    <xf numFmtId="0" fontId="62" fillId="0" borderId="0">
      <alignment horizontal="center"/>
    </xf>
    <xf numFmtId="10" fontId="52" fillId="39" borderId="1" applyNumberFormat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63" fillId="28" borderId="37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64" fillId="0" borderId="27" applyNumberFormat="0" applyFill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5" fillId="0" borderId="0" applyFont="0" applyFill="0" applyBorder="0" applyAlignment="0" applyProtection="0">
      <alignment horizontal="right"/>
    </xf>
    <xf numFmtId="0" fontId="65" fillId="27" borderId="0" applyNumberFormat="0" applyBorder="0" applyAlignment="0" applyProtection="0"/>
    <xf numFmtId="185" fontId="66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7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0" borderId="0">
      <alignment vertical="top"/>
    </xf>
    <xf numFmtId="0" fontId="3" fillId="0" borderId="0"/>
    <xf numFmtId="0" fontId="3" fillId="0" borderId="0"/>
    <xf numFmtId="0" fontId="2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69" fillId="30" borderId="39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40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70" fillId="29" borderId="38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1" fontId="5" fillId="0" borderId="0" applyProtection="0">
      <alignment horizontal="right" vertical="center"/>
    </xf>
    <xf numFmtId="14" fontId="40" fillId="0" borderId="0">
      <alignment horizontal="center" wrapText="1"/>
      <protection locked="0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4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4" fillId="0" borderId="0" applyFont="0" applyFill="0" applyBorder="0" applyAlignment="0" applyProtection="0"/>
    <xf numFmtId="0" fontId="44" fillId="0" borderId="48">
      <alignment horizontal="center"/>
    </xf>
    <xf numFmtId="188" fontId="71" fillId="40" borderId="0" applyBorder="0" applyAlignment="0" applyProtection="0"/>
    <xf numFmtId="0" fontId="72" fillId="41" borderId="0" applyNumberFormat="0" applyFont="0" applyBorder="0" applyAlignment="0">
      <alignment horizontal="center"/>
    </xf>
    <xf numFmtId="0" fontId="73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189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5" fillId="39" borderId="49"/>
    <xf numFmtId="0" fontId="72" fillId="1" borderId="45" applyNumberFormat="0" applyFont="0" applyAlignment="0">
      <alignment horizontal="center"/>
    </xf>
    <xf numFmtId="0" fontId="5" fillId="0" borderId="0"/>
    <xf numFmtId="0" fontId="75" fillId="0" borderId="0" applyNumberFormat="0" applyFill="0" applyBorder="0" applyAlignment="0">
      <alignment horizont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>
      <alignment vertical="top"/>
    </xf>
    <xf numFmtId="0" fontId="76" fillId="23" borderId="0">
      <alignment horizontal="centerContinuous"/>
    </xf>
    <xf numFmtId="0" fontId="77" fillId="23" borderId="0">
      <alignment horizontal="centerContinuous"/>
    </xf>
    <xf numFmtId="40" fontId="78" fillId="0" borderId="0" applyBorder="0">
      <alignment horizontal="right"/>
    </xf>
    <xf numFmtId="0" fontId="5" fillId="0" borderId="0" applyBorder="0" applyProtection="0">
      <alignment vertical="center"/>
    </xf>
    <xf numFmtId="181" fontId="5" fillId="0" borderId="40" applyBorder="0" applyProtection="0">
      <alignment horizontal="right" vertical="center"/>
    </xf>
    <xf numFmtId="0" fontId="5" fillId="42" borderId="0" applyBorder="0" applyProtection="0">
      <alignment horizontal="centerContinuous" vertical="center"/>
    </xf>
    <xf numFmtId="0" fontId="5" fillId="43" borderId="40" applyBorder="0" applyProtection="0">
      <alignment horizontal="centerContinuous" vertical="center"/>
    </xf>
    <xf numFmtId="0" fontId="5" fillId="0" borderId="0" applyBorder="0" applyProtection="0">
      <alignment vertical="center"/>
    </xf>
    <xf numFmtId="0" fontId="54" fillId="0" borderId="0" applyBorder="0" applyProtection="0">
      <alignment horizontal="left"/>
    </xf>
    <xf numFmtId="0" fontId="79" fillId="0" borderId="0" applyFill="0" applyBorder="0" applyProtection="0">
      <alignment horizontal="left"/>
    </xf>
    <xf numFmtId="0" fontId="52" fillId="0" borderId="50" applyFill="0" applyBorder="0" applyProtection="0">
      <alignment horizontal="left" vertical="top"/>
    </xf>
    <xf numFmtId="49" fontId="8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" fillId="0" borderId="0"/>
    <xf numFmtId="0" fontId="80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81" fillId="0" borderId="51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5" fillId="0" borderId="0"/>
    <xf numFmtId="0" fontId="5" fillId="0" borderId="0" applyFont="0" applyFill="0" applyBorder="0" applyAlignment="0" applyProtection="0"/>
    <xf numFmtId="0" fontId="82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83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83" fillId="0" borderId="0" applyFont="0" applyFill="0" applyBorder="0" applyAlignment="0" applyProtection="0"/>
    <xf numFmtId="193" fontId="8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5" fillId="0" borderId="0"/>
    <xf numFmtId="165" fontId="6" fillId="0" borderId="0"/>
    <xf numFmtId="9" fontId="5" fillId="0" borderId="0" applyFont="0" applyFill="0" applyBorder="0" applyAlignment="0" applyProtection="0"/>
    <xf numFmtId="0" fontId="10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0" fontId="5" fillId="0" borderId="0"/>
    <xf numFmtId="165" fontId="6" fillId="0" borderId="0"/>
    <xf numFmtId="0" fontId="5" fillId="0" borderId="0"/>
    <xf numFmtId="165" fontId="1" fillId="0" borderId="0"/>
    <xf numFmtId="0" fontId="5" fillId="0" borderId="0"/>
    <xf numFmtId="165" fontId="1" fillId="0" borderId="0"/>
    <xf numFmtId="0" fontId="5" fillId="0" borderId="0"/>
    <xf numFmtId="165" fontId="1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165" fontId="1" fillId="0" borderId="0"/>
    <xf numFmtId="0" fontId="5" fillId="0" borderId="0"/>
    <xf numFmtId="0" fontId="5" fillId="0" borderId="0"/>
    <xf numFmtId="0" fontId="4" fillId="0" borderId="0"/>
    <xf numFmtId="165" fontId="1" fillId="0" borderId="0"/>
    <xf numFmtId="0" fontId="1" fillId="0" borderId="0"/>
    <xf numFmtId="0" fontId="1" fillId="0" borderId="0"/>
    <xf numFmtId="0" fontId="68" fillId="0" borderId="0">
      <alignment vertical="top"/>
    </xf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165" fontId="6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5" fillId="0" borderId="0"/>
    <xf numFmtId="165" fontId="5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1" fillId="0" borderId="0"/>
    <xf numFmtId="165" fontId="1" fillId="0" borderId="0"/>
    <xf numFmtId="0" fontId="5" fillId="0" borderId="0"/>
    <xf numFmtId="0" fontId="9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165" fontId="1" fillId="0" borderId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1" fillId="22" borderId="0" applyNumberFormat="0" applyBorder="0" applyAlignment="0" applyProtection="0"/>
    <xf numFmtId="0" fontId="12" fillId="6" borderId="0" applyNumberFormat="0" applyBorder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164" fontId="4" fillId="0" borderId="0" applyFont="0" applyFill="0" applyBorder="0" applyAlignment="0" applyProtection="0"/>
    <xf numFmtId="0" fontId="16" fillId="7" borderId="0" applyNumberFormat="0" applyBorder="0" applyAlignment="0" applyProtection="0"/>
    <xf numFmtId="0" fontId="17" fillId="0" borderId="24" applyNumberFormat="0" applyFill="0" applyAlignment="0" applyProtection="0"/>
    <xf numFmtId="0" fontId="18" fillId="0" borderId="25" applyNumberFormat="0" applyFill="0" applyAlignment="0" applyProtection="0"/>
    <xf numFmtId="0" fontId="19" fillId="0" borderId="26" applyNumberFormat="0" applyFill="0" applyAlignment="0" applyProtection="0"/>
    <xf numFmtId="0" fontId="19" fillId="0" borderId="0" applyNumberFormat="0" applyFill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1" fillId="0" borderId="27" applyNumberFormat="0" applyFill="0" applyAlignment="0" applyProtection="0"/>
    <xf numFmtId="0" fontId="22" fillId="2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10" fillId="0" borderId="0"/>
    <xf numFmtId="0" fontId="1" fillId="0" borderId="0" applyBorder="0"/>
    <xf numFmtId="0" fontId="24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5" fontId="44" fillId="0" borderId="41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5" fillId="39" borderId="49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81" fillId="0" borderId="51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5" fontId="44" fillId="0" borderId="41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5" fillId="39" borderId="49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81" fillId="0" borderId="51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9" fontId="6" fillId="0" borderId="0" applyFont="0" applyFill="0" applyBorder="0" applyAlignment="0" applyProtection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0" fontId="4" fillId="0" borderId="0"/>
    <xf numFmtId="165" fontId="6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165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0" fontId="5" fillId="43" borderId="63" applyBorder="0" applyProtection="0">
      <alignment horizontal="centerContinuous" vertical="center"/>
    </xf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165" fontId="4" fillId="0" borderId="0"/>
    <xf numFmtId="0" fontId="36" fillId="0" borderId="0"/>
    <xf numFmtId="165" fontId="5" fillId="0" borderId="0"/>
    <xf numFmtId="165" fontId="6" fillId="0" borderId="0"/>
    <xf numFmtId="165" fontId="1" fillId="0" borderId="0"/>
    <xf numFmtId="9" fontId="5" fillId="0" borderId="0" applyFont="0" applyFill="0" applyBorder="0" applyAlignment="0" applyProtection="0"/>
    <xf numFmtId="165" fontId="6" fillId="0" borderId="0"/>
    <xf numFmtId="165" fontId="1" fillId="0" borderId="0"/>
    <xf numFmtId="165" fontId="1" fillId="0" borderId="0"/>
    <xf numFmtId="181" fontId="5" fillId="0" borderId="63" applyBorder="0" applyProtection="0">
      <alignment horizontal="right" vertical="center"/>
    </xf>
    <xf numFmtId="0" fontId="38" fillId="0" borderId="63" applyBorder="0"/>
    <xf numFmtId="165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5" fillId="0" borderId="0"/>
    <xf numFmtId="165" fontId="90" fillId="0" borderId="0" applyNumberFormat="0" applyFill="0" applyBorder="0" applyAlignment="0" applyProtection="0"/>
    <xf numFmtId="0" fontId="1" fillId="0" borderId="0"/>
    <xf numFmtId="0" fontId="1" fillId="0" borderId="0"/>
    <xf numFmtId="165" fontId="1" fillId="0" borderId="0"/>
    <xf numFmtId="0" fontId="1" fillId="0" borderId="0"/>
    <xf numFmtId="165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165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63" applyBorder="0"/>
    <xf numFmtId="5" fontId="44" fillId="0" borderId="41" applyAlignment="0" applyProtection="0"/>
    <xf numFmtId="0" fontId="58" fillId="0" borderId="45">
      <alignment horizontal="left" vertical="center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72" fillId="1" borderId="45" applyNumberFormat="0" applyFont="0" applyAlignment="0">
      <alignment horizontal="center"/>
    </xf>
    <xf numFmtId="181" fontId="5" fillId="0" borderId="63" applyBorder="0" applyProtection="0">
      <alignment horizontal="right" vertical="center"/>
    </xf>
    <xf numFmtId="0" fontId="5" fillId="43" borderId="63" applyBorder="0" applyProtection="0">
      <alignment horizontal="centerContinuous" vertical="center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1" fontId="5" fillId="0" borderId="40" applyBorder="0" applyProtection="0">
      <alignment horizontal="right" vertical="center"/>
    </xf>
    <xf numFmtId="0" fontId="5" fillId="43" borderId="40" applyBorder="0" applyProtection="0">
      <alignment horizontal="centerContinuous" vertical="center"/>
    </xf>
    <xf numFmtId="0" fontId="38" fillId="0" borderId="40" applyBorder="0"/>
    <xf numFmtId="177" fontId="49" fillId="0" borderId="42"/>
    <xf numFmtId="0" fontId="4" fillId="0" borderId="0"/>
    <xf numFmtId="9" fontId="6" fillId="0" borderId="0" applyFont="0" applyFill="0" applyBorder="0" applyAlignment="0" applyProtection="0"/>
    <xf numFmtId="0" fontId="4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43" borderId="63" applyBorder="0" applyProtection="0">
      <alignment horizontal="centerContinuous" vertical="center"/>
    </xf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9" fontId="5" fillId="0" borderId="0" applyFont="0" applyFill="0" applyBorder="0" applyAlignment="0" applyProtection="0"/>
    <xf numFmtId="181" fontId="5" fillId="0" borderId="63" applyBorder="0" applyProtection="0">
      <alignment horizontal="right" vertical="center"/>
    </xf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5" fillId="39" borderId="49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81" fillId="0" borderId="51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5" fillId="0" borderId="0"/>
    <xf numFmtId="0" fontId="38" fillId="0" borderId="63" applyBorder="0"/>
    <xf numFmtId="0" fontId="4" fillId="0" borderId="0"/>
    <xf numFmtId="9" fontId="6" fillId="0" borderId="0" applyFont="0" applyFill="0" applyBorder="0" applyAlignment="0" applyProtection="0"/>
    <xf numFmtId="0" fontId="1" fillId="0" borderId="0"/>
    <xf numFmtId="0" fontId="5" fillId="43" borderId="40" applyBorder="0" applyProtection="0">
      <alignment horizontal="centerContinuous" vertical="center"/>
    </xf>
    <xf numFmtId="181" fontId="5" fillId="0" borderId="40" applyBorder="0" applyProtection="0">
      <alignment horizontal="right" vertical="center"/>
    </xf>
    <xf numFmtId="0" fontId="38" fillId="0" borderId="40" applyBorder="0"/>
    <xf numFmtId="0" fontId="38" fillId="0" borderId="40" applyBorder="0"/>
    <xf numFmtId="181" fontId="5" fillId="0" borderId="40" applyBorder="0" applyProtection="0">
      <alignment horizontal="right" vertical="center"/>
    </xf>
    <xf numFmtId="0" fontId="5" fillId="43" borderId="40" applyBorder="0" applyProtection="0">
      <alignment horizontal="centerContinuous" vertical="center"/>
    </xf>
    <xf numFmtId="0" fontId="5" fillId="43" borderId="40" applyBorder="0" applyProtection="0">
      <alignment horizontal="centerContinuous" vertical="center"/>
    </xf>
    <xf numFmtId="181" fontId="5" fillId="0" borderId="40" applyBorder="0" applyProtection="0">
      <alignment horizontal="right" vertical="center"/>
    </xf>
    <xf numFmtId="0" fontId="38" fillId="0" borderId="40" applyBorder="0"/>
    <xf numFmtId="0" fontId="5" fillId="43" borderId="40" applyBorder="0" applyProtection="0">
      <alignment horizontal="centerContinuous" vertical="center"/>
    </xf>
    <xf numFmtId="181" fontId="5" fillId="0" borderId="40" applyBorder="0" applyProtection="0">
      <alignment horizontal="right" vertical="center"/>
    </xf>
    <xf numFmtId="0" fontId="38" fillId="0" borderId="40" applyBorder="0"/>
    <xf numFmtId="0" fontId="38" fillId="0" borderId="40" applyBorder="0"/>
    <xf numFmtId="181" fontId="5" fillId="0" borderId="40" applyBorder="0" applyProtection="0">
      <alignment horizontal="right" vertical="center"/>
    </xf>
    <xf numFmtId="0" fontId="5" fillId="43" borderId="40" applyBorder="0" applyProtection="0">
      <alignment horizontal="centerContinuous" vertical="center"/>
    </xf>
    <xf numFmtId="0" fontId="5" fillId="43" borderId="40" applyBorder="0" applyProtection="0">
      <alignment horizontal="centerContinuous" vertical="center"/>
    </xf>
    <xf numFmtId="181" fontId="5" fillId="0" borderId="40" applyBorder="0" applyProtection="0">
      <alignment horizontal="right" vertical="center"/>
    </xf>
    <xf numFmtId="0" fontId="38" fillId="0" borderId="40" applyBorder="0"/>
    <xf numFmtId="0" fontId="5" fillId="43" borderId="63" applyBorder="0" applyProtection="0">
      <alignment horizontal="centerContinuous" vertical="center"/>
    </xf>
    <xf numFmtId="181" fontId="5" fillId="0" borderId="63" applyBorder="0" applyProtection="0">
      <alignment horizontal="right" vertical="center"/>
    </xf>
    <xf numFmtId="0" fontId="38" fillId="0" borderId="63" applyBorder="0"/>
    <xf numFmtId="0" fontId="38" fillId="0" borderId="63" applyBorder="0"/>
    <xf numFmtId="181" fontId="5" fillId="0" borderId="63" applyBorder="0" applyProtection="0">
      <alignment horizontal="right" vertical="center"/>
    </xf>
    <xf numFmtId="0" fontId="5" fillId="43" borderId="63" applyBorder="0" applyProtection="0">
      <alignment horizontal="centerContinuous" vertical="center"/>
    </xf>
    <xf numFmtId="0" fontId="5" fillId="43" borderId="63" applyBorder="0" applyProtection="0">
      <alignment horizontal="centerContinuous" vertical="center"/>
    </xf>
    <xf numFmtId="181" fontId="5" fillId="0" borderId="63" applyBorder="0" applyProtection="0">
      <alignment horizontal="right" vertical="center"/>
    </xf>
    <xf numFmtId="0" fontId="38" fillId="0" borderId="63" applyBorder="0"/>
    <xf numFmtId="0" fontId="5" fillId="43" borderId="63" applyBorder="0" applyProtection="0">
      <alignment horizontal="centerContinuous" vertical="center"/>
    </xf>
    <xf numFmtId="181" fontId="5" fillId="0" borderId="63" applyBorder="0" applyProtection="0">
      <alignment horizontal="right" vertical="center"/>
    </xf>
    <xf numFmtId="0" fontId="38" fillId="0" borderId="63" applyBorder="0"/>
    <xf numFmtId="0" fontId="38" fillId="0" borderId="63" applyBorder="0"/>
    <xf numFmtId="181" fontId="5" fillId="0" borderId="63" applyBorder="0" applyProtection="0">
      <alignment horizontal="right" vertical="center"/>
    </xf>
    <xf numFmtId="0" fontId="5" fillId="43" borderId="63" applyBorder="0" applyProtection="0">
      <alignment horizontal="centerContinuous" vertical="center"/>
    </xf>
    <xf numFmtId="0" fontId="5" fillId="43" borderId="63" applyBorder="0" applyProtection="0">
      <alignment horizontal="centerContinuous" vertical="center"/>
    </xf>
    <xf numFmtId="181" fontId="5" fillId="0" borderId="63" applyBorder="0" applyProtection="0">
      <alignment horizontal="right" vertical="center"/>
    </xf>
    <xf numFmtId="0" fontId="38" fillId="0" borderId="63" applyBorder="0"/>
    <xf numFmtId="0" fontId="4" fillId="0" borderId="0"/>
    <xf numFmtId="0" fontId="8" fillId="0" borderId="0"/>
  </cellStyleXfs>
  <cellXfs count="480">
    <xf numFmtId="0" fontId="0" fillId="0" borderId="0" xfId="0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0" xfId="0"/>
    <xf numFmtId="9" fontId="0" fillId="0" borderId="1" xfId="2" applyFont="1" applyBorder="1"/>
    <xf numFmtId="3" fontId="0" fillId="4" borderId="6" xfId="0" applyNumberFormat="1" applyFill="1" applyBorder="1"/>
    <xf numFmtId="0" fontId="7" fillId="0" borderId="0" xfId="0" applyFont="1" applyBorder="1" applyAlignment="1"/>
    <xf numFmtId="3" fontId="0" fillId="0" borderId="1" xfId="0" applyNumberFormat="1" applyFont="1" applyBorder="1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3" fontId="0" fillId="2" borderId="10" xfId="0" applyNumberFormat="1" applyFill="1" applyBorder="1"/>
    <xf numFmtId="3" fontId="0" fillId="2" borderId="11" xfId="0" applyNumberFormat="1" applyFill="1" applyBorder="1"/>
    <xf numFmtId="3" fontId="0" fillId="2" borderId="12" xfId="0" applyNumberFormat="1" applyFill="1" applyBorder="1"/>
    <xf numFmtId="3" fontId="0" fillId="2" borderId="4" xfId="0" applyNumberFormat="1" applyFill="1" applyBorder="1"/>
    <xf numFmtId="3" fontId="0" fillId="2" borderId="1" xfId="0" applyNumberFormat="1" applyFill="1" applyBorder="1"/>
    <xf numFmtId="3" fontId="0" fillId="2" borderId="5" xfId="0" applyNumberFormat="1" applyFill="1" applyBorder="1"/>
    <xf numFmtId="3" fontId="0" fillId="3" borderId="10" xfId="0" applyNumberFormat="1" applyFill="1" applyBorder="1"/>
    <xf numFmtId="3" fontId="0" fillId="3" borderId="11" xfId="0" applyNumberFormat="1" applyFill="1" applyBorder="1"/>
    <xf numFmtId="3" fontId="0" fillId="3" borderId="12" xfId="0" applyNumberFormat="1" applyFill="1" applyBorder="1"/>
    <xf numFmtId="3" fontId="0" fillId="3" borderId="4" xfId="0" applyNumberFormat="1" applyFill="1" applyBorder="1"/>
    <xf numFmtId="3" fontId="0" fillId="3" borderId="1" xfId="0" applyNumberFormat="1" applyFill="1" applyBorder="1"/>
    <xf numFmtId="3" fontId="0" fillId="3" borderId="5" xfId="0" applyNumberFormat="1" applyFill="1" applyBorder="1"/>
    <xf numFmtId="3" fontId="0" fillId="3" borderId="13" xfId="0" applyNumberFormat="1" applyFill="1" applyBorder="1"/>
    <xf numFmtId="3" fontId="0" fillId="3" borderId="14" xfId="0" applyNumberFormat="1" applyFill="1" applyBorder="1"/>
    <xf numFmtId="3" fontId="0" fillId="3" borderId="9" xfId="0" applyNumberFormat="1" applyFill="1" applyBorder="1"/>
    <xf numFmtId="3" fontId="0" fillId="3" borderId="8" xfId="0" applyNumberFormat="1" applyFill="1" applyBorder="1"/>
    <xf numFmtId="3" fontId="0" fillId="4" borderId="10" xfId="0" applyNumberFormat="1" applyFill="1" applyBorder="1"/>
    <xf numFmtId="3" fontId="0" fillId="4" borderId="11" xfId="0" applyNumberFormat="1" applyFill="1" applyBorder="1"/>
    <xf numFmtId="3" fontId="0" fillId="4" borderId="12" xfId="0" applyNumberFormat="1" applyFill="1" applyBorder="1"/>
    <xf numFmtId="3" fontId="0" fillId="4" borderId="13" xfId="0" applyNumberFormat="1" applyFill="1" applyBorder="1"/>
    <xf numFmtId="3" fontId="0" fillId="4" borderId="4" xfId="0" applyNumberFormat="1" applyFill="1" applyBorder="1"/>
    <xf numFmtId="3" fontId="0" fillId="4" borderId="1" xfId="0" applyNumberFormat="1" applyFill="1" applyBorder="1"/>
    <xf numFmtId="3" fontId="0" fillId="4" borderId="5" xfId="0" applyNumberFormat="1" applyFill="1" applyBorder="1"/>
    <xf numFmtId="3" fontId="0" fillId="4" borderId="9" xfId="0" applyNumberFormat="1" applyFill="1" applyBorder="1"/>
    <xf numFmtId="3" fontId="0" fillId="2" borderId="17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3" fontId="0" fillId="4" borderId="17" xfId="0" applyNumberFormat="1" applyFill="1" applyBorder="1"/>
    <xf numFmtId="3" fontId="0" fillId="4" borderId="3" xfId="0" applyNumberFormat="1" applyFill="1" applyBorder="1"/>
    <xf numFmtId="3" fontId="0" fillId="4" borderId="18" xfId="0" applyNumberFormat="1" applyFill="1" applyBorder="1"/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3" fontId="0" fillId="2" borderId="7" xfId="0" applyNumberFormat="1" applyFill="1" applyBorder="1"/>
    <xf numFmtId="3" fontId="0" fillId="2" borderId="2" xfId="0" applyNumberFormat="1" applyFill="1" applyBorder="1"/>
    <xf numFmtId="3" fontId="0" fillId="2" borderId="20" xfId="0" applyNumberFormat="1" applyFill="1" applyBorder="1"/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7" fillId="0" borderId="11" xfId="0" applyFont="1" applyBorder="1" applyAlignment="1">
      <alignment horizontal="left"/>
    </xf>
    <xf numFmtId="49" fontId="7" fillId="0" borderId="11" xfId="0" applyNumberFormat="1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3" fontId="0" fillId="0" borderId="11" xfId="0" applyNumberFormat="1" applyBorder="1"/>
    <xf numFmtId="3" fontId="0" fillId="0" borderId="11" xfId="0" applyNumberFormat="1" applyBorder="1" applyAlignment="1">
      <alignment wrapText="1"/>
    </xf>
    <xf numFmtId="9" fontId="0" fillId="0" borderId="11" xfId="2" applyFont="1" applyBorder="1"/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3" xfId="0" applyFont="1" applyBorder="1"/>
    <xf numFmtId="3" fontId="2" fillId="2" borderId="35" xfId="0" applyNumberFormat="1" applyFont="1" applyFill="1" applyBorder="1"/>
    <xf numFmtId="3" fontId="2" fillId="3" borderId="35" xfId="0" applyNumberFormat="1" applyFont="1" applyFill="1" applyBorder="1"/>
    <xf numFmtId="3" fontId="2" fillId="4" borderId="35" xfId="0" applyNumberFormat="1" applyFont="1" applyFill="1" applyBorder="1"/>
    <xf numFmtId="3" fontId="2" fillId="3" borderId="35" xfId="0" applyNumberFormat="1" applyFont="1" applyFill="1" applyBorder="1" applyAlignment="1">
      <alignment vertical="center" wrapText="1"/>
    </xf>
    <xf numFmtId="3" fontId="2" fillId="4" borderId="35" xfId="0" applyNumberFormat="1" applyFont="1" applyFill="1" applyBorder="1" applyAlignment="1">
      <alignment vertical="center" wrapText="1"/>
    </xf>
    <xf numFmtId="0" fontId="0" fillId="0" borderId="4" xfId="0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/>
    <xf numFmtId="0" fontId="7" fillId="0" borderId="3" xfId="0" applyFont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3" fontId="0" fillId="0" borderId="3" xfId="0" applyNumberFormat="1" applyBorder="1"/>
    <xf numFmtId="3" fontId="0" fillId="0" borderId="3" xfId="0" applyNumberFormat="1" applyBorder="1" applyAlignment="1">
      <alignment wrapText="1"/>
    </xf>
    <xf numFmtId="9" fontId="0" fillId="0" borderId="3" xfId="2" applyFont="1" applyBorder="1"/>
    <xf numFmtId="0" fontId="0" fillId="0" borderId="0" xfId="0"/>
    <xf numFmtId="0" fontId="0" fillId="0" borderId="1" xfId="0" applyBorder="1"/>
    <xf numFmtId="1" fontId="0" fillId="0" borderId="1" xfId="0" applyNumberFormat="1" applyFill="1" applyBorder="1"/>
    <xf numFmtId="0" fontId="0" fillId="0" borderId="1" xfId="0" applyBorder="1" applyAlignment="1">
      <alignment horizontal="left"/>
    </xf>
    <xf numFmtId="9" fontId="0" fillId="0" borderId="1" xfId="2" applyFont="1" applyBorder="1"/>
    <xf numFmtId="1" fontId="0" fillId="0" borderId="1" xfId="0" applyNumberFormat="1" applyBorder="1"/>
    <xf numFmtId="3" fontId="0" fillId="0" borderId="1" xfId="0" applyNumberFormat="1" applyBorder="1"/>
    <xf numFmtId="0" fontId="84" fillId="44" borderId="1" xfId="0" applyFont="1" applyFill="1" applyBorder="1"/>
    <xf numFmtId="3" fontId="2" fillId="0" borderId="1" xfId="0" applyNumberFormat="1" applyFont="1" applyBorder="1"/>
    <xf numFmtId="9" fontId="2" fillId="0" borderId="1" xfId="2" applyFont="1" applyBorder="1"/>
    <xf numFmtId="3" fontId="84" fillId="44" borderId="1" xfId="0" applyNumberFormat="1" applyFont="1" applyFill="1" applyBorder="1"/>
    <xf numFmtId="0" fontId="2" fillId="0" borderId="1" xfId="0" applyFont="1" applyFill="1" applyBorder="1"/>
    <xf numFmtId="3" fontId="0" fillId="0" borderId="2" xfId="0" applyNumberFormat="1" applyBorder="1"/>
    <xf numFmtId="0" fontId="84" fillId="44" borderId="20" xfId="0" applyFont="1" applyFill="1" applyBorder="1"/>
    <xf numFmtId="0" fontId="84" fillId="44" borderId="11" xfId="0" applyFont="1" applyFill="1" applyBorder="1"/>
    <xf numFmtId="3" fontId="84" fillId="44" borderId="11" xfId="0" applyNumberFormat="1" applyFont="1" applyFill="1" applyBorder="1"/>
    <xf numFmtId="0" fontId="85" fillId="4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85" fillId="45" borderId="1" xfId="0" applyNumberFormat="1" applyFont="1" applyFill="1" applyBorder="1" applyAlignment="1">
      <alignment horizontal="center" vertical="center" wrapText="1"/>
    </xf>
    <xf numFmtId="0" fontId="0" fillId="0" borderId="0" xfId="0"/>
    <xf numFmtId="3" fontId="0" fillId="4" borderId="3" xfId="0" applyNumberFormat="1" applyFill="1" applyBorder="1"/>
    <xf numFmtId="3" fontId="0" fillId="4" borderId="3" xfId="0" applyNumberFormat="1" applyFill="1" applyBorder="1"/>
    <xf numFmtId="3" fontId="0" fillId="4" borderId="6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3" fontId="0" fillId="4" borderId="6" xfId="0" applyNumberFormat="1" applyFill="1" applyBorder="1"/>
    <xf numFmtId="3" fontId="0" fillId="2" borderId="18" xfId="0" applyNumberFormat="1" applyFill="1" applyBorder="1"/>
    <xf numFmtId="3" fontId="0" fillId="3" borderId="3" xfId="0" applyNumberFormat="1" applyFill="1" applyBorder="1"/>
    <xf numFmtId="3" fontId="0" fillId="3" borderId="19" xfId="0" applyNumberFormat="1" applyFill="1" applyBorder="1"/>
    <xf numFmtId="3" fontId="0" fillId="4" borderId="3" xfId="0" applyNumberFormat="1" applyFill="1" applyBorder="1"/>
    <xf numFmtId="0" fontId="0" fillId="0" borderId="0" xfId="0"/>
    <xf numFmtId="49" fontId="0" fillId="0" borderId="0" xfId="0" applyNumberFormat="1"/>
    <xf numFmtId="0" fontId="0" fillId="0" borderId="0" xfId="0"/>
    <xf numFmtId="9" fontId="0" fillId="0" borderId="1" xfId="2" applyNumberFormat="1" applyFont="1" applyBorder="1"/>
    <xf numFmtId="3" fontId="0" fillId="46" borderId="15" xfId="0" applyNumberFormat="1" applyFill="1" applyBorder="1"/>
    <xf numFmtId="3" fontId="0" fillId="46" borderId="21" xfId="0" applyNumberFormat="1" applyFill="1" applyBorder="1"/>
    <xf numFmtId="3" fontId="0" fillId="46" borderId="6" xfId="0" applyNumberFormat="1" applyFill="1" applyBorder="1"/>
    <xf numFmtId="3" fontId="0" fillId="46" borderId="1" xfId="0" applyNumberFormat="1" applyFill="1" applyBorder="1"/>
    <xf numFmtId="3" fontId="0" fillId="47" borderId="21" xfId="0" applyNumberFormat="1" applyFill="1" applyBorder="1"/>
    <xf numFmtId="9" fontId="86" fillId="0" borderId="1" xfId="2" applyFont="1" applyFill="1" applyBorder="1"/>
    <xf numFmtId="194" fontId="86" fillId="0" borderId="1" xfId="1" applyNumberFormat="1" applyFont="1" applyFill="1" applyBorder="1"/>
    <xf numFmtId="9" fontId="0" fillId="0" borderId="1" xfId="2" applyFont="1" applyBorder="1"/>
    <xf numFmtId="0" fontId="0" fillId="0" borderId="0" xfId="0"/>
    <xf numFmtId="3" fontId="0" fillId="0" borderId="0" xfId="0" applyNumberFormat="1"/>
    <xf numFmtId="3" fontId="0" fillId="0" borderId="3" xfId="0" applyNumberFormat="1" applyBorder="1"/>
    <xf numFmtId="9" fontId="0" fillId="0" borderId="1" xfId="2" applyFont="1" applyBorder="1"/>
    <xf numFmtId="3" fontId="0" fillId="0" borderId="1" xfId="0" applyNumberFormat="1" applyBorder="1"/>
    <xf numFmtId="0" fontId="0" fillId="0" borderId="1" xfId="0" applyFont="1" applyBorder="1"/>
    <xf numFmtId="3" fontId="2" fillId="0" borderId="1" xfId="0" applyNumberFormat="1" applyFont="1" applyBorder="1"/>
    <xf numFmtId="0" fontId="86" fillId="0" borderId="0" xfId="0" applyFont="1"/>
    <xf numFmtId="9" fontId="86" fillId="0" borderId="1" xfId="2" applyFont="1" applyBorder="1"/>
    <xf numFmtId="0" fontId="0" fillId="0" borderId="0" xfId="0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9" fontId="0" fillId="0" borderId="1" xfId="2" applyFont="1" applyBorder="1"/>
    <xf numFmtId="3" fontId="0" fillId="0" borderId="0" xfId="0" applyNumberFormat="1"/>
    <xf numFmtId="0" fontId="0" fillId="0" borderId="0" xfId="0" applyAlignment="1">
      <alignment horizontal="left"/>
    </xf>
    <xf numFmtId="3" fontId="0" fillId="0" borderId="11" xfId="0" applyNumberFormat="1" applyBorder="1"/>
    <xf numFmtId="3" fontId="0" fillId="0" borderId="3" xfId="0" applyNumberFormat="1" applyBorder="1"/>
    <xf numFmtId="1" fontId="0" fillId="0" borderId="1" xfId="0" applyNumberFormat="1" applyBorder="1"/>
    <xf numFmtId="0" fontId="2" fillId="37" borderId="1" xfId="0" applyFont="1" applyFill="1" applyBorder="1"/>
    <xf numFmtId="1" fontId="0" fillId="46" borderId="1" xfId="0" applyNumberFormat="1" applyFill="1" applyBorder="1"/>
    <xf numFmtId="194" fontId="88" fillId="0" borderId="1" xfId="1" applyNumberFormat="1" applyFont="1" applyFill="1" applyBorder="1"/>
    <xf numFmtId="0" fontId="87" fillId="0" borderId="0" xfId="0" applyFont="1"/>
    <xf numFmtId="0" fontId="84" fillId="44" borderId="62" xfId="0" applyFont="1" applyFill="1" applyBorder="1"/>
    <xf numFmtId="0" fontId="2" fillId="0" borderId="1" xfId="0" applyFont="1" applyBorder="1" applyAlignment="1">
      <alignment wrapText="1"/>
    </xf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0" fillId="0" borderId="0" xfId="0"/>
    <xf numFmtId="4" fontId="0" fillId="0" borderId="1" xfId="0" applyNumberFormat="1" applyBorder="1" applyAlignment="1">
      <alignment wrapText="1"/>
    </xf>
    <xf numFmtId="0" fontId="2" fillId="37" borderId="61" xfId="0" applyFont="1" applyFill="1" applyBorder="1" applyAlignment="1">
      <alignment horizontal="left"/>
    </xf>
    <xf numFmtId="0" fontId="0" fillId="47" borderId="0" xfId="0" applyFill="1" applyAlignment="1">
      <alignment horizontal="left"/>
    </xf>
    <xf numFmtId="3" fontId="0" fillId="47" borderId="11" xfId="0" applyNumberFormat="1" applyFill="1" applyBorder="1"/>
    <xf numFmtId="3" fontId="0" fillId="47" borderId="1" xfId="0" applyNumberFormat="1" applyFill="1" applyBorder="1"/>
    <xf numFmtId="3" fontId="0" fillId="47" borderId="3" xfId="0" applyNumberFormat="1" applyFill="1" applyBorder="1"/>
    <xf numFmtId="3" fontId="0" fillId="47" borderId="0" xfId="0" applyNumberFormat="1" applyFill="1"/>
    <xf numFmtId="0" fontId="0" fillId="47" borderId="0" xfId="0" applyFill="1"/>
    <xf numFmtId="49" fontId="0" fillId="47" borderId="0" xfId="0" applyNumberFormat="1" applyFill="1"/>
    <xf numFmtId="0" fontId="0" fillId="37" borderId="1" xfId="0" applyFont="1" applyFill="1" applyBorder="1" applyAlignment="1">
      <alignment horizontal="left"/>
    </xf>
    <xf numFmtId="9" fontId="0" fillId="37" borderId="1" xfId="2" applyNumberFormat="1" applyFont="1" applyFill="1" applyBorder="1"/>
    <xf numFmtId="9" fontId="0" fillId="37" borderId="60" xfId="2" applyNumberFormat="1" applyFont="1" applyFill="1" applyBorder="1"/>
    <xf numFmtId="9" fontId="0" fillId="0" borderId="60" xfId="2" applyNumberFormat="1" applyFont="1" applyBorder="1"/>
    <xf numFmtId="3" fontId="2" fillId="46" borderId="1" xfId="0" applyNumberFormat="1" applyFont="1" applyFill="1" applyBorder="1"/>
    <xf numFmtId="3" fontId="0" fillId="37" borderId="1" xfId="0" applyNumberFormat="1" applyFont="1" applyFill="1" applyBorder="1" applyAlignment="1">
      <alignment horizontal="left"/>
    </xf>
    <xf numFmtId="3" fontId="0" fillId="0" borderId="1" xfId="0" applyNumberFormat="1" applyFont="1" applyBorder="1" applyAlignment="1">
      <alignment horizontal="left"/>
    </xf>
    <xf numFmtId="9" fontId="2" fillId="0" borderId="1" xfId="2" applyNumberFormat="1" applyFont="1" applyBorder="1"/>
    <xf numFmtId="9" fontId="2" fillId="37" borderId="1" xfId="2" applyNumberFormat="1" applyFont="1" applyFill="1" applyBorder="1"/>
    <xf numFmtId="3" fontId="0" fillId="37" borderId="2" xfId="0" applyNumberFormat="1" applyFont="1" applyFill="1" applyBorder="1"/>
    <xf numFmtId="3" fontId="2" fillId="0" borderId="0" xfId="0" applyNumberFormat="1" applyFont="1"/>
    <xf numFmtId="0" fontId="84" fillId="44" borderId="60" xfId="0" applyFont="1" applyFill="1" applyBorder="1"/>
    <xf numFmtId="9" fontId="2" fillId="0" borderId="6" xfId="2" applyNumberFormat="1" applyFont="1" applyBorder="1"/>
    <xf numFmtId="9" fontId="2" fillId="37" borderId="60" xfId="2" applyNumberFormat="1" applyFont="1" applyFill="1" applyBorder="1"/>
    <xf numFmtId="4" fontId="2" fillId="0" borderId="0" xfId="0" applyNumberFormat="1" applyFont="1"/>
    <xf numFmtId="4" fontId="2" fillId="0" borderId="1" xfId="0" applyNumberFormat="1" applyFont="1" applyBorder="1"/>
    <xf numFmtId="4" fontId="2" fillId="46" borderId="1" xfId="0" applyNumberFormat="1" applyFont="1" applyFill="1" applyBorder="1"/>
    <xf numFmtId="0" fontId="0" fillId="0" borderId="1" xfId="0" applyFill="1" applyBorder="1"/>
    <xf numFmtId="9" fontId="0" fillId="37" borderId="6" xfId="2" applyNumberFormat="1" applyFont="1" applyFill="1" applyBorder="1"/>
    <xf numFmtId="0" fontId="0" fillId="37" borderId="6" xfId="0" applyFont="1" applyFill="1" applyBorder="1" applyAlignment="1">
      <alignment horizontal="left"/>
    </xf>
    <xf numFmtId="0" fontId="0" fillId="37" borderId="6" xfId="0" applyFont="1" applyFill="1" applyBorder="1"/>
    <xf numFmtId="3" fontId="0" fillId="37" borderId="6" xfId="0" applyNumberFormat="1" applyFont="1" applyFill="1" applyBorder="1"/>
    <xf numFmtId="3" fontId="2" fillId="0" borderId="6" xfId="0" applyNumberFormat="1" applyFont="1" applyBorder="1"/>
    <xf numFmtId="3" fontId="0" fillId="0" borderId="1" xfId="0" applyNumberFormat="1" applyFont="1" applyFill="1" applyBorder="1"/>
    <xf numFmtId="4" fontId="2" fillId="0" borderId="0" xfId="0" applyNumberFormat="1" applyFont="1" applyBorder="1"/>
    <xf numFmtId="0" fontId="0" fillId="0" borderId="6" xfId="0" applyFont="1" applyBorder="1" applyAlignment="1">
      <alignment horizontal="left"/>
    </xf>
    <xf numFmtId="3" fontId="0" fillId="0" borderId="2" xfId="0" applyNumberFormat="1" applyFill="1" applyBorder="1"/>
    <xf numFmtId="3" fontId="0" fillId="0" borderId="2" xfId="0" applyNumberFormat="1" applyFont="1" applyFill="1" applyBorder="1"/>
    <xf numFmtId="3" fontId="2" fillId="37" borderId="1" xfId="0" applyNumberFormat="1" applyFont="1" applyFill="1" applyBorder="1"/>
    <xf numFmtId="0" fontId="2" fillId="37" borderId="1" xfId="0" applyFont="1" applyFill="1" applyBorder="1" applyAlignment="1">
      <alignment horizontal="left"/>
    </xf>
    <xf numFmtId="3" fontId="2" fillId="0" borderId="2" xfId="0" applyNumberFormat="1" applyFont="1" applyBorder="1"/>
    <xf numFmtId="9" fontId="2" fillId="0" borderId="60" xfId="2" applyNumberFormat="1" applyFont="1" applyBorder="1"/>
    <xf numFmtId="3" fontId="0" fillId="46" borderId="0" xfId="0" applyNumberFormat="1" applyFill="1"/>
    <xf numFmtId="4" fontId="2" fillId="0" borderId="0" xfId="2" applyNumberFormat="1" applyFont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/>
    <xf numFmtId="3" fontId="89" fillId="46" borderId="3" xfId="0" applyNumberFormat="1" applyFont="1" applyFill="1" applyBorder="1"/>
    <xf numFmtId="3" fontId="89" fillId="37" borderId="7" xfId="0" applyNumberFormat="1" applyFont="1" applyFill="1" applyBorder="1"/>
    <xf numFmtId="3" fontId="0" fillId="0" borderId="1" xfId="0" applyNumberFormat="1" applyFont="1" applyFill="1" applyBorder="1" applyAlignment="1">
      <alignment horizontal="left"/>
    </xf>
    <xf numFmtId="9" fontId="89" fillId="0" borderId="6" xfId="2" applyNumberFormat="1" applyFont="1" applyBorder="1"/>
    <xf numFmtId="9" fontId="89" fillId="0" borderId="3" xfId="2" applyNumberFormat="1" applyFont="1" applyBorder="1"/>
    <xf numFmtId="3" fontId="89" fillId="0" borderId="3" xfId="0" applyNumberFormat="1" applyFont="1" applyBorder="1" applyAlignment="1">
      <alignment horizontal="left"/>
    </xf>
    <xf numFmtId="3" fontId="89" fillId="0" borderId="3" xfId="0" applyNumberFormat="1" applyFont="1" applyBorder="1"/>
    <xf numFmtId="0" fontId="2" fillId="0" borderId="41" xfId="0" applyFont="1" applyBorder="1" applyAlignment="1">
      <alignment horizontal="left"/>
    </xf>
    <xf numFmtId="3" fontId="2" fillId="37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3" fontId="2" fillId="37" borderId="2" xfId="0" applyNumberFormat="1" applyFont="1" applyFill="1" applyBorder="1"/>
    <xf numFmtId="9" fontId="0" fillId="0" borderId="60" xfId="2" applyNumberFormat="1" applyFont="1" applyFill="1" applyBorder="1"/>
    <xf numFmtId="9" fontId="0" fillId="0" borderId="1" xfId="2" applyNumberFormat="1" applyFont="1" applyFill="1" applyBorder="1"/>
    <xf numFmtId="0" fontId="2" fillId="0" borderId="6" xfId="0" applyFont="1" applyBorder="1" applyAlignment="1">
      <alignment horizontal="left"/>
    </xf>
    <xf numFmtId="3" fontId="84" fillId="44" borderId="50" xfId="0" applyNumberFormat="1" applyFont="1" applyFill="1" applyBorder="1"/>
    <xf numFmtId="0" fontId="84" fillId="44" borderId="50" xfId="0" applyFont="1" applyFill="1" applyBorder="1"/>
    <xf numFmtId="0" fontId="84" fillId="44" borderId="0" xfId="0" applyFont="1" applyFill="1" applyBorder="1"/>
    <xf numFmtId="0" fontId="0" fillId="37" borderId="41" xfId="0" applyFont="1" applyFill="1" applyBorder="1"/>
    <xf numFmtId="3" fontId="0" fillId="37" borderId="6" xfId="0" applyNumberFormat="1" applyFont="1" applyFill="1" applyBorder="1" applyAlignment="1">
      <alignment horizontal="left"/>
    </xf>
    <xf numFmtId="3" fontId="0" fillId="47" borderId="1" xfId="0" applyNumberFormat="1" applyFill="1" applyBorder="1" applyAlignment="1">
      <alignment wrapText="1"/>
    </xf>
    <xf numFmtId="0" fontId="0" fillId="0" borderId="0" xfId="0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9" fontId="0" fillId="0" borderId="1" xfId="2" applyFont="1" applyBorder="1"/>
    <xf numFmtId="3" fontId="0" fillId="0" borderId="1" xfId="0" applyNumberFormat="1" applyFont="1" applyBorder="1"/>
    <xf numFmtId="3" fontId="0" fillId="0" borderId="0" xfId="0" applyNumberFormat="1"/>
    <xf numFmtId="0" fontId="2" fillId="0" borderId="0" xfId="0" applyFont="1"/>
    <xf numFmtId="3" fontId="0" fillId="3" borderId="8" xfId="0" applyNumberFormat="1" applyFill="1" applyBorder="1"/>
    <xf numFmtId="0" fontId="0" fillId="0" borderId="1" xfId="0" applyFont="1" applyBorder="1" applyAlignment="1">
      <alignment horizontal="left"/>
    </xf>
    <xf numFmtId="3" fontId="0" fillId="0" borderId="3" xfId="0" applyNumberFormat="1" applyBorder="1"/>
    <xf numFmtId="0" fontId="0" fillId="0" borderId="0" xfId="0" applyBorder="1"/>
    <xf numFmtId="0" fontId="0" fillId="0" borderId="1" xfId="0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9" fontId="2" fillId="0" borderId="1" xfId="2" applyFont="1" applyBorder="1"/>
    <xf numFmtId="3" fontId="0" fillId="0" borderId="2" xfId="0" applyNumberFormat="1" applyBorder="1"/>
    <xf numFmtId="9" fontId="0" fillId="0" borderId="1" xfId="2" applyNumberFormat="1" applyFont="1" applyBorder="1"/>
    <xf numFmtId="3" fontId="0" fillId="46" borderId="21" xfId="0" applyNumberFormat="1" applyFill="1" applyBorder="1"/>
    <xf numFmtId="3" fontId="0" fillId="46" borderId="1" xfId="0" applyNumberFormat="1" applyFill="1" applyBorder="1"/>
    <xf numFmtId="3" fontId="0" fillId="0" borderId="11" xfId="0" applyNumberFormat="1" applyBorder="1"/>
    <xf numFmtId="3" fontId="0" fillId="37" borderId="1" xfId="0" applyNumberFormat="1" applyFont="1" applyFill="1" applyBorder="1"/>
    <xf numFmtId="3" fontId="0" fillId="0" borderId="0" xfId="0" applyNumberFormat="1" applyAlignment="1">
      <alignment horizontal="left"/>
    </xf>
    <xf numFmtId="3" fontId="0" fillId="47" borderId="1" xfId="0" applyNumberFormat="1" applyFill="1" applyBorder="1"/>
    <xf numFmtId="4" fontId="0" fillId="48" borderId="1" xfId="0" applyNumberFormat="1" applyFill="1" applyBorder="1"/>
    <xf numFmtId="3" fontId="2" fillId="0" borderId="1" xfId="0" applyNumberFormat="1" applyFont="1" applyFill="1" applyBorder="1"/>
    <xf numFmtId="0" fontId="0" fillId="46" borderId="1" xfId="0" applyFont="1" applyFill="1" applyBorder="1" applyAlignment="1">
      <alignment horizontal="left"/>
    </xf>
    <xf numFmtId="0" fontId="0" fillId="47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3" fontId="89" fillId="0" borderId="1" xfId="0" applyNumberFormat="1" applyFont="1" applyBorder="1"/>
    <xf numFmtId="9" fontId="89" fillId="0" borderId="1" xfId="2" applyFont="1" applyBorder="1"/>
    <xf numFmtId="16" fontId="2" fillId="0" borderId="1" xfId="0" applyNumberFormat="1" applyFont="1" applyFill="1" applyBorder="1"/>
    <xf numFmtId="0" fontId="0" fillId="0" borderId="1" xfId="0" applyBorder="1" applyAlignment="1">
      <alignment vertical="center"/>
    </xf>
    <xf numFmtId="4" fontId="0" fillId="0" borderId="0" xfId="0" applyNumberFormat="1"/>
    <xf numFmtId="9" fontId="0" fillId="46" borderId="1" xfId="2" applyFont="1" applyFill="1" applyBorder="1"/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3" fontId="0" fillId="46" borderId="0" xfId="0" applyNumberFormat="1" applyFill="1"/>
    <xf numFmtId="3" fontId="0" fillId="0" borderId="1" xfId="0" applyNumberFormat="1" applyFont="1" applyBorder="1"/>
    <xf numFmtId="9" fontId="0" fillId="0" borderId="1" xfId="2" applyNumberFormat="1" applyFont="1" applyBorder="1"/>
    <xf numFmtId="9" fontId="0" fillId="0" borderId="60" xfId="2" applyNumberFormat="1" applyFont="1" applyBorder="1"/>
    <xf numFmtId="3" fontId="0" fillId="0" borderId="1" xfId="0" applyNumberFormat="1" applyFont="1" applyBorder="1" applyAlignment="1">
      <alignment horizontal="left"/>
    </xf>
    <xf numFmtId="3" fontId="0" fillId="0" borderId="1" xfId="0" applyNumberFormat="1" applyBorder="1"/>
    <xf numFmtId="3" fontId="2" fillId="46" borderId="1" xfId="0" applyNumberFormat="1" applyFont="1" applyFill="1" applyBorder="1"/>
    <xf numFmtId="3" fontId="0" fillId="0" borderId="2" xfId="0" applyNumberFormat="1" applyFont="1" applyFill="1" applyBorder="1"/>
    <xf numFmtId="0" fontId="0" fillId="0" borderId="1" xfId="0" applyFill="1" applyBorder="1" applyAlignment="1">
      <alignment horizontal="left"/>
    </xf>
    <xf numFmtId="0" fontId="0" fillId="0" borderId="0" xfId="0" applyFill="1" applyBorder="1"/>
    <xf numFmtId="0" fontId="86" fillId="0" borderId="1" xfId="0" applyFont="1" applyFill="1" applyBorder="1"/>
    <xf numFmtId="0" fontId="87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3" fontId="86" fillId="0" borderId="1" xfId="1" applyNumberFormat="1" applyFont="1" applyBorder="1"/>
    <xf numFmtId="3" fontId="88" fillId="0" borderId="1" xfId="1" applyNumberFormat="1" applyFont="1" applyBorder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4" xfId="0" applyBorder="1" applyAlignment="1">
      <alignment horizontal="left"/>
    </xf>
    <xf numFmtId="9" fontId="0" fillId="0" borderId="5" xfId="2" applyFont="1" applyBorder="1"/>
    <xf numFmtId="0" fontId="0" fillId="0" borderId="34" xfId="0" applyBorder="1" applyAlignment="1">
      <alignment horizontal="left"/>
    </xf>
    <xf numFmtId="3" fontId="0" fillId="0" borderId="35" xfId="0" applyNumberFormat="1" applyBorder="1"/>
    <xf numFmtId="9" fontId="2" fillId="37" borderId="35" xfId="2" applyFont="1" applyFill="1" applyBorder="1"/>
    <xf numFmtId="9" fontId="2" fillId="37" borderId="64" xfId="2" applyFont="1" applyFill="1" applyBorder="1"/>
    <xf numFmtId="0" fontId="2" fillId="37" borderId="34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9" fontId="0" fillId="0" borderId="12" xfId="2" applyFont="1" applyBorder="1"/>
    <xf numFmtId="0" fontId="0" fillId="0" borderId="65" xfId="0" pivotButton="1" applyBorder="1"/>
    <xf numFmtId="3" fontId="0" fillId="0" borderId="66" xfId="0" applyNumberFormat="1" applyBorder="1"/>
    <xf numFmtId="3" fontId="2" fillId="37" borderId="66" xfId="0" applyNumberFormat="1" applyFont="1" applyFill="1" applyBorder="1"/>
    <xf numFmtId="3" fontId="2" fillId="37" borderId="67" xfId="0" applyNumberFormat="1" applyFont="1" applyFill="1" applyBorder="1"/>
    <xf numFmtId="0" fontId="0" fillId="0" borderId="4" xfId="0" applyBorder="1"/>
    <xf numFmtId="0" fontId="0" fillId="0" borderId="10" xfId="0" applyBorder="1"/>
    <xf numFmtId="0" fontId="2" fillId="37" borderId="65" xfId="0" applyFont="1" applyFill="1" applyBorder="1"/>
    <xf numFmtId="3" fontId="0" fillId="0" borderId="67" xfId="0" applyNumberFormat="1" applyBorder="1"/>
    <xf numFmtId="3" fontId="0" fillId="0" borderId="5" xfId="0" applyNumberFormat="1" applyBorder="1"/>
    <xf numFmtId="3" fontId="0" fillId="0" borderId="64" xfId="0" applyNumberFormat="1" applyBorder="1"/>
    <xf numFmtId="3" fontId="0" fillId="0" borderId="0" xfId="0" applyNumberFormat="1"/>
    <xf numFmtId="3" fontId="0" fillId="46" borderId="1" xfId="0" applyNumberFormat="1" applyFill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3" fontId="2" fillId="50" borderId="1" xfId="0" applyNumberFormat="1" applyFont="1" applyFill="1" applyBorder="1"/>
    <xf numFmtId="3" fontId="2" fillId="51" borderId="1" xfId="0" applyNumberFormat="1" applyFont="1" applyFill="1" applyBorder="1"/>
    <xf numFmtId="3" fontId="2" fillId="51" borderId="32" xfId="0" applyNumberFormat="1" applyFont="1" applyFill="1" applyBorder="1"/>
    <xf numFmtId="3" fontId="2" fillId="51" borderId="33" xfId="0" applyNumberFormat="1" applyFont="1" applyFill="1" applyBorder="1"/>
    <xf numFmtId="3" fontId="2" fillId="51" borderId="68" xfId="0" applyNumberFormat="1" applyFont="1" applyFill="1" applyBorder="1"/>
    <xf numFmtId="3" fontId="0" fillId="0" borderId="4" xfId="0" applyNumberFormat="1" applyBorder="1"/>
    <xf numFmtId="3" fontId="0" fillId="0" borderId="10" xfId="0" applyNumberFormat="1" applyBorder="1"/>
    <xf numFmtId="3" fontId="2" fillId="51" borderId="65" xfId="0" applyNumberFormat="1" applyFont="1" applyFill="1" applyBorder="1"/>
    <xf numFmtId="3" fontId="2" fillId="51" borderId="66" xfId="0" applyNumberFormat="1" applyFont="1" applyFill="1" applyBorder="1"/>
    <xf numFmtId="3" fontId="2" fillId="51" borderId="67" xfId="0" applyNumberFormat="1" applyFont="1" applyFill="1" applyBorder="1"/>
    <xf numFmtId="0" fontId="0" fillId="0" borderId="0" xfId="0"/>
    <xf numFmtId="0" fontId="0" fillId="0" borderId="0" xfId="0"/>
    <xf numFmtId="9" fontId="2" fillId="37" borderId="1" xfId="2" applyFont="1" applyFill="1" applyBorder="1"/>
    <xf numFmtId="14" fontId="0" fillId="0" borderId="0" xfId="0" applyNumberFormat="1"/>
    <xf numFmtId="14" fontId="0" fillId="0" borderId="1" xfId="0" applyNumberFormat="1" applyBorder="1"/>
    <xf numFmtId="49" fontId="0" fillId="0" borderId="1" xfId="0" applyNumberFormat="1" applyBorder="1"/>
    <xf numFmtId="49" fontId="2" fillId="0" borderId="1" xfId="0" applyNumberFormat="1" applyFont="1" applyBorder="1"/>
    <xf numFmtId="0" fontId="0" fillId="0" borderId="0" xfId="0"/>
    <xf numFmtId="9" fontId="0" fillId="0" borderId="1" xfId="0" applyNumberFormat="1" applyBorder="1"/>
    <xf numFmtId="4" fontId="0" fillId="0" borderId="0" xfId="0" applyNumberFormat="1" applyBorder="1"/>
    <xf numFmtId="16" fontId="2" fillId="0" borderId="0" xfId="0" applyNumberFormat="1" applyFont="1" applyFill="1" applyBorder="1"/>
    <xf numFmtId="9" fontId="0" fillId="0" borderId="0" xfId="2" applyFont="1" applyBorder="1"/>
    <xf numFmtId="49" fontId="0" fillId="0" borderId="0" xfId="0" applyNumberFormat="1" applyBorder="1"/>
    <xf numFmtId="0" fontId="0" fillId="0" borderId="0" xfId="0"/>
    <xf numFmtId="0" fontId="2" fillId="0" borderId="1" xfId="0" applyFont="1" applyBorder="1"/>
    <xf numFmtId="0" fontId="0" fillId="0" borderId="1" xfId="0" applyBorder="1"/>
    <xf numFmtId="16" fontId="2" fillId="0" borderId="1" xfId="0" applyNumberFormat="1" applyFont="1" applyFill="1" applyBorder="1"/>
    <xf numFmtId="49" fontId="2" fillId="0" borderId="1" xfId="0" applyNumberFormat="1" applyFont="1" applyFill="1" applyBorder="1"/>
    <xf numFmtId="0" fontId="4" fillId="0" borderId="0" xfId="2427" applyNumberFormat="1"/>
    <xf numFmtId="4" fontId="4" fillId="0" borderId="1" xfId="2427" applyNumberFormat="1" applyBorder="1"/>
    <xf numFmtId="0" fontId="4" fillId="0" borderId="1" xfId="2427" applyNumberFormat="1" applyBorder="1"/>
    <xf numFmtId="0" fontId="0" fillId="0" borderId="0" xfId="0" applyNumberFormat="1"/>
    <xf numFmtId="0" fontId="0" fillId="0" borderId="0" xfId="0"/>
    <xf numFmtId="3" fontId="0" fillId="0" borderId="1" xfId="0" applyNumberFormat="1" applyBorder="1"/>
    <xf numFmtId="0" fontId="0" fillId="0" borderId="1" xfId="0" applyBorder="1" applyAlignment="1">
      <alignment horizontal="left"/>
    </xf>
    <xf numFmtId="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0" fillId="0" borderId="3" xfId="0" applyBorder="1" applyAlignment="1">
      <alignment horizontal="left"/>
    </xf>
    <xf numFmtId="0" fontId="0" fillId="0" borderId="1" xfId="0" applyBorder="1"/>
    <xf numFmtId="3" fontId="0" fillId="0" borderId="2" xfId="0" applyNumberFormat="1" applyBorder="1"/>
    <xf numFmtId="3" fontId="0" fillId="46" borderId="1" xfId="0" applyNumberFormat="1" applyFill="1" applyBorder="1"/>
    <xf numFmtId="4" fontId="0" fillId="0" borderId="1" xfId="0" applyNumberFormat="1" applyBorder="1" applyAlignment="1">
      <alignment wrapText="1"/>
    </xf>
    <xf numFmtId="3" fontId="0" fillId="37" borderId="1" xfId="0" applyNumberFormat="1" applyFont="1" applyFill="1" applyBorder="1"/>
    <xf numFmtId="9" fontId="0" fillId="37" borderId="1" xfId="2" applyNumberFormat="1" applyFont="1" applyFill="1" applyBorder="1"/>
    <xf numFmtId="9" fontId="0" fillId="37" borderId="60" xfId="2" applyNumberFormat="1" applyFont="1" applyFill="1" applyBorder="1"/>
    <xf numFmtId="3" fontId="0" fillId="37" borderId="1" xfId="0" applyNumberFormat="1" applyFont="1" applyFill="1" applyBorder="1" applyAlignment="1">
      <alignment horizontal="left"/>
    </xf>
    <xf numFmtId="3" fontId="2" fillId="0" borderId="0" xfId="0" applyNumberFormat="1" applyFont="1"/>
    <xf numFmtId="3" fontId="0" fillId="0" borderId="7" xfId="0" applyNumberFormat="1" applyBorder="1"/>
    <xf numFmtId="0" fontId="0" fillId="46" borderId="1" xfId="0" applyFill="1" applyBorder="1"/>
    <xf numFmtId="0" fontId="0" fillId="0" borderId="1" xfId="0" pivotButton="1" applyBorder="1"/>
    <xf numFmtId="3" fontId="0" fillId="0" borderId="0" xfId="0" pivotButton="1" applyNumberFormat="1"/>
    <xf numFmtId="3" fontId="0" fillId="0" borderId="0" xfId="0" applyNumberFormat="1" applyAlignment="1">
      <alignment horizontal="left"/>
    </xf>
    <xf numFmtId="0" fontId="0" fillId="0" borderId="0" xfId="0" pivotButton="1"/>
    <xf numFmtId="3" fontId="0" fillId="0" borderId="1" xfId="0" applyNumberFormat="1" applyBorder="1" applyAlignment="1">
      <alignment horizontal="left"/>
    </xf>
    <xf numFmtId="3" fontId="0" fillId="50" borderId="1" xfId="0" applyNumberFormat="1" applyFill="1" applyBorder="1"/>
    <xf numFmtId="3" fontId="0" fillId="50" borderId="1" xfId="0" applyNumberFormat="1" applyFill="1" applyBorder="1" applyAlignment="1">
      <alignment horizontal="left"/>
    </xf>
    <xf numFmtId="3" fontId="2" fillId="37" borderId="69" xfId="0" applyNumberFormat="1" applyFont="1" applyFill="1" applyBorder="1"/>
    <xf numFmtId="3" fontId="2" fillId="37" borderId="35" xfId="0" applyNumberFormat="1" applyFont="1" applyFill="1" applyBorder="1"/>
    <xf numFmtId="9" fontId="2" fillId="37" borderId="34" xfId="2" applyFont="1" applyFill="1" applyBorder="1" applyAlignment="1">
      <alignment horizontal="left"/>
    </xf>
    <xf numFmtId="3" fontId="2" fillId="37" borderId="35" xfId="0" applyNumberFormat="1" applyFont="1" applyFill="1" applyBorder="1" applyAlignment="1">
      <alignment horizontal="right"/>
    </xf>
    <xf numFmtId="0" fontId="3" fillId="0" borderId="1" xfId="2428" applyFont="1" applyFill="1" applyBorder="1" applyAlignment="1">
      <alignment wrapText="1"/>
    </xf>
    <xf numFmtId="0" fontId="3" fillId="0" borderId="1" xfId="2428" applyFont="1" applyFill="1" applyBorder="1" applyAlignment="1">
      <alignment horizontal="right" wrapText="1"/>
    </xf>
    <xf numFmtId="3" fontId="0" fillId="0" borderId="1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2" fillId="0" borderId="1" xfId="0" applyFont="1" applyBorder="1"/>
    <xf numFmtId="0" fontId="2" fillId="0" borderId="1" xfId="0" applyFont="1" applyFill="1" applyBorder="1"/>
    <xf numFmtId="16" fontId="2" fillId="0" borderId="1" xfId="0" applyNumberFormat="1" applyFont="1" applyFill="1" applyBorder="1"/>
    <xf numFmtId="0" fontId="0" fillId="0" borderId="0" xfId="0"/>
    <xf numFmtId="0" fontId="0" fillId="0" borderId="1" xfId="0" applyBorder="1"/>
    <xf numFmtId="0" fontId="2" fillId="0" borderId="1" xfId="0" applyFont="1" applyBorder="1"/>
    <xf numFmtId="16" fontId="2" fillId="0" borderId="1" xfId="0" applyNumberFormat="1" applyFont="1" applyFill="1" applyBorder="1"/>
    <xf numFmtId="3" fontId="0" fillId="0" borderId="32" xfId="0" applyNumberFormat="1" applyBorder="1" applyAlignment="1">
      <alignment horizontal="left"/>
    </xf>
    <xf numFmtId="3" fontId="0" fillId="0" borderId="33" xfId="0" applyNumberFormat="1" applyBorder="1"/>
    <xf numFmtId="3" fontId="0" fillId="0" borderId="68" xfId="0" applyNumberFormat="1" applyBorder="1"/>
    <xf numFmtId="3" fontId="0" fillId="0" borderId="4" xfId="0" applyNumberFormat="1" applyBorder="1" applyAlignment="1">
      <alignment horizontal="left"/>
    </xf>
    <xf numFmtId="3" fontId="2" fillId="37" borderId="34" xfId="0" applyNumberFormat="1" applyFont="1" applyFill="1" applyBorder="1" applyAlignment="1">
      <alignment horizontal="left"/>
    </xf>
    <xf numFmtId="3" fontId="2" fillId="37" borderId="35" xfId="0" applyNumberFormat="1" applyFont="1" applyFill="1" applyBorder="1" applyAlignment="1">
      <alignment horizontal="left"/>
    </xf>
    <xf numFmtId="3" fontId="2" fillId="37" borderId="64" xfId="0" applyNumberFormat="1" applyFont="1" applyFill="1" applyBorder="1" applyAlignment="1">
      <alignment horizontal="left"/>
    </xf>
    <xf numFmtId="9" fontId="2" fillId="37" borderId="50" xfId="2" applyFont="1" applyFill="1" applyBorder="1" applyAlignment="1">
      <alignment horizontal="left"/>
    </xf>
    <xf numFmtId="0" fontId="0" fillId="0" borderId="0" xfId="0"/>
    <xf numFmtId="16" fontId="2" fillId="0" borderId="2" xfId="0" applyNumberFormat="1" applyFont="1" applyFill="1" applyBorder="1"/>
    <xf numFmtId="0" fontId="0" fillId="0" borderId="0" xfId="0"/>
    <xf numFmtId="0" fontId="91" fillId="37" borderId="41" xfId="0" applyFont="1" applyFill="1" applyBorder="1" applyAlignment="1">
      <alignment horizontal="left"/>
    </xf>
    <xf numFmtId="0" fontId="91" fillId="37" borderId="6" xfId="0" applyFont="1" applyFill="1" applyBorder="1"/>
    <xf numFmtId="3" fontId="91" fillId="37" borderId="6" xfId="0" applyNumberFormat="1" applyFont="1" applyFill="1" applyBorder="1"/>
    <xf numFmtId="3" fontId="91" fillId="37" borderId="6" xfId="0" applyNumberFormat="1" applyFont="1" applyFill="1" applyBorder="1" applyAlignment="1">
      <alignment horizontal="left"/>
    </xf>
    <xf numFmtId="9" fontId="91" fillId="37" borderId="6" xfId="2" applyNumberFormat="1" applyFont="1" applyFill="1" applyBorder="1"/>
    <xf numFmtId="0" fontId="0" fillId="46" borderId="0" xfId="0" applyFill="1"/>
    <xf numFmtId="0" fontId="2" fillId="46" borderId="0" xfId="0" applyFont="1" applyFill="1"/>
    <xf numFmtId="3" fontId="2" fillId="46" borderId="0" xfId="0" applyNumberFormat="1" applyFont="1" applyFill="1"/>
    <xf numFmtId="4" fontId="4" fillId="46" borderId="1" xfId="2427" applyNumberFormat="1" applyFill="1" applyBorder="1"/>
    <xf numFmtId="4" fontId="0" fillId="46" borderId="1" xfId="0" applyNumberFormat="1" applyFill="1" applyBorder="1"/>
    <xf numFmtId="9" fontId="0" fillId="0" borderId="0" xfId="0" applyNumberFormat="1"/>
    <xf numFmtId="9" fontId="2" fillId="0" borderId="1" xfId="0" applyNumberFormat="1" applyFont="1" applyBorder="1"/>
    <xf numFmtId="16" fontId="0" fillId="0" borderId="0" xfId="0" applyNumberFormat="1"/>
    <xf numFmtId="16" fontId="0" fillId="0" borderId="0" xfId="0" quotePrefix="1" applyNumberFormat="1"/>
    <xf numFmtId="3" fontId="0" fillId="52" borderId="1" xfId="0" applyNumberFormat="1" applyFill="1" applyBorder="1" applyAlignment="1">
      <alignment wrapText="1"/>
    </xf>
    <xf numFmtId="0" fontId="0" fillId="0" borderId="0" xfId="0" applyFill="1" applyBorder="1" applyAlignment="1">
      <alignment horizontal="left"/>
    </xf>
    <xf numFmtId="4" fontId="0" fillId="53" borderId="1" xfId="0" applyNumberFormat="1" applyFill="1" applyBorder="1"/>
    <xf numFmtId="0" fontId="0" fillId="52" borderId="1" xfId="0" applyFill="1" applyBorder="1"/>
    <xf numFmtId="4" fontId="0" fillId="52" borderId="1" xfId="0" applyNumberFormat="1" applyFill="1" applyBorder="1"/>
    <xf numFmtId="0" fontId="0" fillId="52" borderId="0" xfId="0" applyFill="1"/>
    <xf numFmtId="0" fontId="0" fillId="54" borderId="1" xfId="0" applyFill="1" applyBorder="1"/>
    <xf numFmtId="4" fontId="0" fillId="54" borderId="1" xfId="0" applyNumberFormat="1" applyFill="1" applyBorder="1"/>
    <xf numFmtId="0" fontId="0" fillId="54" borderId="0" xfId="0" applyFill="1"/>
    <xf numFmtId="3" fontId="0" fillId="0" borderId="11" xfId="0" applyNumberFormat="1" applyFill="1" applyBorder="1"/>
    <xf numFmtId="3" fontId="0" fillId="53" borderId="3" xfId="0" applyNumberFormat="1" applyFill="1" applyBorder="1"/>
    <xf numFmtId="3" fontId="0" fillId="53" borderId="1" xfId="0" applyNumberFormat="1" applyFill="1" applyBorder="1"/>
    <xf numFmtId="194" fontId="92" fillId="0" borderId="1" xfId="1" applyNumberFormat="1" applyFont="1" applyFill="1" applyBorder="1"/>
    <xf numFmtId="9" fontId="92" fillId="0" borderId="1" xfId="2" applyFont="1" applyFill="1" applyBorder="1"/>
    <xf numFmtId="3" fontId="92" fillId="0" borderId="1" xfId="1" applyNumberFormat="1" applyFont="1" applyBorder="1"/>
    <xf numFmtId="9" fontId="92" fillId="0" borderId="1" xfId="2" applyFont="1" applyBorder="1"/>
    <xf numFmtId="3" fontId="0" fillId="0" borderId="1" xfId="0" applyNumberFormat="1" applyFill="1" applyBorder="1"/>
    <xf numFmtId="0" fontId="93" fillId="0" borderId="0" xfId="0" applyFont="1"/>
    <xf numFmtId="2" fontId="0" fillId="0" borderId="0" xfId="0" applyNumberFormat="1"/>
    <xf numFmtId="3" fontId="0" fillId="37" borderId="7" xfId="0" applyNumberFormat="1" applyFont="1" applyFill="1" applyBorder="1"/>
    <xf numFmtId="3" fontId="0" fillId="37" borderId="3" xfId="0" applyNumberFormat="1" applyFont="1" applyFill="1" applyBorder="1"/>
    <xf numFmtId="3" fontId="0" fillId="37" borderId="3" xfId="0" applyNumberFormat="1" applyFont="1" applyFill="1" applyBorder="1" applyAlignment="1">
      <alignment horizontal="left"/>
    </xf>
    <xf numFmtId="3" fontId="0" fillId="49" borderId="3" xfId="0" applyNumberFormat="1" applyFont="1" applyFill="1" applyBorder="1"/>
    <xf numFmtId="9" fontId="0" fillId="37" borderId="3" xfId="0" applyNumberFormat="1" applyFont="1" applyFill="1" applyBorder="1"/>
    <xf numFmtId="9" fontId="0" fillId="37" borderId="6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3" fontId="2" fillId="0" borderId="58" xfId="0" applyNumberFormat="1" applyFont="1" applyBorder="1" applyAlignment="1">
      <alignment horizontal="center" vertical="center" wrapText="1"/>
    </xf>
    <xf numFmtId="3" fontId="2" fillId="0" borderId="59" xfId="0" applyNumberFormat="1" applyFont="1" applyBorder="1" applyAlignment="1">
      <alignment horizontal="center" vertical="center" wrapText="1"/>
    </xf>
    <xf numFmtId="3" fontId="28" fillId="0" borderId="1" xfId="1" applyNumberFormat="1" applyFont="1" applyFill="1" applyBorder="1" applyAlignment="1">
      <alignment horizontal="center" vertical="center" wrapText="1"/>
    </xf>
    <xf numFmtId="3" fontId="28" fillId="0" borderId="35" xfId="1" applyNumberFormat="1" applyFont="1" applyFill="1" applyBorder="1" applyAlignment="1">
      <alignment horizontal="center" vertical="center" wrapText="1"/>
    </xf>
    <xf numFmtId="3" fontId="28" fillId="0" borderId="3" xfId="1" applyNumberFormat="1" applyFont="1" applyFill="1" applyBorder="1" applyAlignment="1">
      <alignment horizontal="center" vertical="center" wrapText="1"/>
    </xf>
    <xf numFmtId="3" fontId="28" fillId="0" borderId="31" xfId="1" applyNumberFormat="1" applyFont="1" applyFill="1" applyBorder="1" applyAlignment="1">
      <alignment horizontal="center" vertical="center" wrapText="1"/>
    </xf>
    <xf numFmtId="3" fontId="28" fillId="0" borderId="16" xfId="1" applyNumberFormat="1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3" fontId="28" fillId="47" borderId="1" xfId="1" applyNumberFormat="1" applyFont="1" applyFill="1" applyBorder="1" applyAlignment="1">
      <alignment horizontal="center" vertical="center" wrapText="1"/>
    </xf>
    <xf numFmtId="3" fontId="28" fillId="47" borderId="35" xfId="1" applyNumberFormat="1" applyFont="1" applyFill="1" applyBorder="1" applyAlignment="1">
      <alignment horizontal="center" vertical="center" wrapText="1"/>
    </xf>
    <xf numFmtId="3" fontId="28" fillId="0" borderId="36" xfId="1" applyNumberFormat="1" applyFont="1" applyFill="1" applyBorder="1" applyAlignment="1">
      <alignment horizontal="center" vertical="center" wrapText="1"/>
    </xf>
    <xf numFmtId="3" fontId="28" fillId="0" borderId="33" xfId="1" applyNumberFormat="1" applyFont="1" applyFill="1" applyBorder="1" applyAlignment="1">
      <alignment horizontal="center" vertical="top" wrapText="1"/>
    </xf>
    <xf numFmtId="3" fontId="2" fillId="0" borderId="33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35" xfId="0" applyNumberFormat="1" applyFont="1" applyBorder="1" applyAlignment="1">
      <alignment horizontal="center" vertical="center" wrapText="1"/>
    </xf>
    <xf numFmtId="3" fontId="2" fillId="0" borderId="52" xfId="0" applyNumberFormat="1" applyFont="1" applyBorder="1" applyAlignment="1">
      <alignment horizontal="center"/>
    </xf>
    <xf numFmtId="3" fontId="2" fillId="0" borderId="53" xfId="0" applyNumberFormat="1" applyFont="1" applyBorder="1" applyAlignment="1">
      <alignment horizontal="center"/>
    </xf>
    <xf numFmtId="3" fontId="2" fillId="0" borderId="5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3" fontId="2" fillId="0" borderId="3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8" fillId="0" borderId="4" xfId="0" applyNumberFormat="1" applyFont="1" applyFill="1" applyBorder="1" applyAlignment="1">
      <alignment horizontal="center" vertical="center" wrapText="1"/>
    </xf>
    <xf numFmtId="0" fontId="28" fillId="0" borderId="34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28" fillId="0" borderId="3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5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/>
    </xf>
    <xf numFmtId="3" fontId="0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2" fillId="2" borderId="35" xfId="0" applyNumberFormat="1" applyFont="1" applyFill="1" applyBorder="1" applyAlignment="1">
      <alignment horizontal="center"/>
    </xf>
    <xf numFmtId="3" fontId="2" fillId="3" borderId="35" xfId="0" applyNumberFormat="1" applyFont="1" applyFill="1" applyBorder="1" applyAlignment="1">
      <alignment horizontal="center"/>
    </xf>
    <xf numFmtId="3" fontId="2" fillId="4" borderId="35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3" borderId="35" xfId="0" applyNumberFormat="1" applyFont="1" applyFill="1" applyBorder="1" applyAlignment="1">
      <alignment horizontal="center" vertical="center" wrapText="1"/>
    </xf>
    <xf numFmtId="3" fontId="2" fillId="4" borderId="3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3" fontId="2" fillId="4" borderId="35" xfId="0" applyNumberFormat="1" applyFont="1" applyFill="1" applyBorder="1" applyAlignment="1">
      <alignment horizontal="center" vertical="center"/>
    </xf>
    <xf numFmtId="0" fontId="2" fillId="47" borderId="58" xfId="0" applyFont="1" applyFill="1" applyBorder="1" applyAlignment="1">
      <alignment horizontal="center" vertical="center" wrapText="1"/>
    </xf>
    <xf numFmtId="0" fontId="2" fillId="47" borderId="5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2429">
    <cellStyle name="%" xfId="84"/>
    <cellStyle name="% 2" xfId="539"/>
    <cellStyle name="% 3" xfId="1654"/>
    <cellStyle name=".25" xfId="540"/>
    <cellStyle name=".25 10" xfId="541"/>
    <cellStyle name=".25 11" xfId="542"/>
    <cellStyle name=".25 12" xfId="543"/>
    <cellStyle name=".25 2" xfId="544"/>
    <cellStyle name=".25 2 2" xfId="545"/>
    <cellStyle name=".25 3" xfId="546"/>
    <cellStyle name=".25 4" xfId="547"/>
    <cellStyle name=".25 5" xfId="548"/>
    <cellStyle name=".25 6" xfId="549"/>
    <cellStyle name=".25 7" xfId="550"/>
    <cellStyle name=".25 8" xfId="551"/>
    <cellStyle name=".25 9" xfId="552"/>
    <cellStyle name="???[0]_AUSTRLIA" xfId="553"/>
    <cellStyle name="???_AUSTRLIA" xfId="554"/>
    <cellStyle name="??_AUSTRLIA" xfId="555"/>
    <cellStyle name="_09-05 FCST Summary_Kessinger" xfId="556"/>
    <cellStyle name="_10-05 FCST Summary_Kessinger" xfId="557"/>
    <cellStyle name="_11-05 FCST Summary_Kessinger1" xfId="558"/>
    <cellStyle name="_2004 Capital Plan Summary_Globalv4JULY" xfId="559"/>
    <cellStyle name="_2004 Capital Plan Summary_Globalv4JULY_Japan Aug Essbase Actual" xfId="560"/>
    <cellStyle name="_2006 Total CTI NA 1116" xfId="561"/>
    <cellStyle name="_Book2" xfId="562"/>
    <cellStyle name="_Copy of NA-Server-WeeklyReport_2007-05-18" xfId="563"/>
    <cellStyle name="_Copy of NA-Storage-WeeklyReport_2007-05-18" xfId="564"/>
    <cellStyle name="_Graphs By Project spend" xfId="565"/>
    <cellStyle name="_Graphs By Project spend_Japan Aug Essbase Actual" xfId="566"/>
    <cellStyle name="_Graphs By Project spend_Japan Jun Essbase Actual" xfId="567"/>
    <cellStyle name="_IBM p5 Final 2006 Rates" xfId="568"/>
    <cellStyle name="_Japan Aug Essbase Actual" xfId="569"/>
    <cellStyle name="_NA Data Network Summary Deck - 05-18-2007" xfId="570"/>
    <cellStyle name="_NA-Server-WeeklyReport_2007-05-18" xfId="571"/>
    <cellStyle name="_NA-Storage-WeeklyReport_2007-05-18" xfId="572"/>
    <cellStyle name="_New_Results_Template_NA REGION" xfId="573"/>
    <cellStyle name="_OT Summary" xfId="574"/>
    <cellStyle name="_SAN Storage Inventory" xfId="1563"/>
    <cellStyle name="_Standards Operating Review Dec 05" xfId="575"/>
    <cellStyle name="_Storage_Template_Current_Charges_5-24-07" xfId="576"/>
    <cellStyle name="_Supporting Document Jan05 Updated" xfId="577"/>
    <cellStyle name="_z-2006 Server Cost" xfId="578"/>
    <cellStyle name="_z-Server HW Pricing_5-16-07" xfId="579"/>
    <cellStyle name="¤@¯ë_pldt" xfId="580"/>
    <cellStyle name="¶W³sµ²" xfId="581"/>
    <cellStyle name="•\Ž¦Ï‚Ý‚ÌƒnƒCƒp[ƒŠƒ“ƒN" xfId="582"/>
    <cellStyle name="•W€_# of Branches '98 to '01" xfId="583"/>
    <cellStyle name="0,0_x000d__x000a_NA_x000d__x000a_" xfId="85"/>
    <cellStyle name="0,0_x000d__x000a_NA_x000d__x000a_ 2" xfId="584"/>
    <cellStyle name="0,0_x000d__x000a_NA_x000d__x000a_ 3" xfId="1655"/>
    <cellStyle name="0,0_x000d__x000a_NA_x000d__x000a_ 4" xfId="2071"/>
    <cellStyle name="20% - Accent1 10" xfId="86"/>
    <cellStyle name="20% - Accent1 2" xfId="87"/>
    <cellStyle name="20% - Accent1 2 2" xfId="585"/>
    <cellStyle name="20% - Accent1 2 3" xfId="1656"/>
    <cellStyle name="20% - Accent1 3" xfId="88"/>
    <cellStyle name="20% - Accent1 4" xfId="89"/>
    <cellStyle name="20% - Accent1 5" xfId="90"/>
    <cellStyle name="20% - Accent1 6" xfId="91"/>
    <cellStyle name="20% - Accent1 7" xfId="92"/>
    <cellStyle name="20% - Accent1 8" xfId="93"/>
    <cellStyle name="20% - Accent1 9" xfId="94"/>
    <cellStyle name="20% - Accent2 10" xfId="95"/>
    <cellStyle name="20% - Accent2 2" xfId="96"/>
    <cellStyle name="20% - Accent2 2 2" xfId="586"/>
    <cellStyle name="20% - Accent2 2 3" xfId="1657"/>
    <cellStyle name="20% - Accent2 3" xfId="157"/>
    <cellStyle name="20% - Accent2 4" xfId="80"/>
    <cellStyle name="20% - Accent2 5" xfId="97"/>
    <cellStyle name="20% - Accent2 6" xfId="98"/>
    <cellStyle name="20% - Accent2 7" xfId="99"/>
    <cellStyle name="20% - Accent2 8" xfId="100"/>
    <cellStyle name="20% - Accent2 9" xfId="101"/>
    <cellStyle name="20% - Accent3 10" xfId="102"/>
    <cellStyle name="20% - Accent3 2" xfId="103"/>
    <cellStyle name="20% - Accent3 2 2" xfId="587"/>
    <cellStyle name="20% - Accent3 2 3" xfId="1658"/>
    <cellStyle name="20% - Accent3 3" xfId="104"/>
    <cellStyle name="20% - Accent3 4" xfId="105"/>
    <cellStyle name="20% - Accent3 5" xfId="106"/>
    <cellStyle name="20% - Accent3 6" xfId="107"/>
    <cellStyle name="20% - Accent3 7" xfId="108"/>
    <cellStyle name="20% - Accent3 8" xfId="109"/>
    <cellStyle name="20% - Accent3 9" xfId="110"/>
    <cellStyle name="20% - Accent4 10" xfId="111"/>
    <cellStyle name="20% - Accent4 2" xfId="112"/>
    <cellStyle name="20% - Accent4 2 2" xfId="588"/>
    <cellStyle name="20% - Accent4 2 3" xfId="1659"/>
    <cellStyle name="20% - Accent4 3" xfId="83"/>
    <cellStyle name="20% - Accent4 4" xfId="113"/>
    <cellStyle name="20% - Accent4 5" xfId="114"/>
    <cellStyle name="20% - Accent4 6" xfId="115"/>
    <cellStyle name="20% - Accent4 7" xfId="116"/>
    <cellStyle name="20% - Accent4 8" xfId="117"/>
    <cellStyle name="20% - Accent4 9" xfId="118"/>
    <cellStyle name="20% - Accent5 10" xfId="119"/>
    <cellStyle name="20% - Accent5 2" xfId="120"/>
    <cellStyle name="20% - Accent5 3" xfId="121"/>
    <cellStyle name="20% - Accent5 4" xfId="122"/>
    <cellStyle name="20% - Accent5 5" xfId="123"/>
    <cellStyle name="20% - Accent5 6" xfId="124"/>
    <cellStyle name="20% - Accent5 7" xfId="125"/>
    <cellStyle name="20% - Accent5 8" xfId="126"/>
    <cellStyle name="20% - Accent5 9" xfId="127"/>
    <cellStyle name="20% - Accent6 10" xfId="158"/>
    <cellStyle name="20% - Accent6 2" xfId="128"/>
    <cellStyle name="20% - Accent6 2 2" xfId="589"/>
    <cellStyle name="20% - Accent6 2 3" xfId="1660"/>
    <cellStyle name="20% - Accent6 3" xfId="129"/>
    <cellStyle name="20% - Accent6 4" xfId="130"/>
    <cellStyle name="20% - Accent6 5" xfId="131"/>
    <cellStyle name="20% - Accent6 6" xfId="132"/>
    <cellStyle name="20% - Accent6 7" xfId="133"/>
    <cellStyle name="20% - Accent6 8" xfId="134"/>
    <cellStyle name="20% - Accent6 9" xfId="135"/>
    <cellStyle name="³f¹ô [0]_ATT4" xfId="590"/>
    <cellStyle name="³f¹ô[0]_Template 12 - Bank (3)" xfId="591"/>
    <cellStyle name="³f¹ô_ATT4" xfId="592"/>
    <cellStyle name="40% - Accent1 10" xfId="136"/>
    <cellStyle name="40% - Accent1 2" xfId="137"/>
    <cellStyle name="40% - Accent1 2 2" xfId="593"/>
    <cellStyle name="40% - Accent1 2 3" xfId="1661"/>
    <cellStyle name="40% - Accent1 3" xfId="138"/>
    <cellStyle name="40% - Accent1 4" xfId="139"/>
    <cellStyle name="40% - Accent1 5" xfId="140"/>
    <cellStyle name="40% - Accent1 6" xfId="141"/>
    <cellStyle name="40% - Accent1 7" xfId="142"/>
    <cellStyle name="40% - Accent1 8" xfId="143"/>
    <cellStyle name="40% - Accent1 9" xfId="160"/>
    <cellStyle name="40% - Accent2 10" xfId="159"/>
    <cellStyle name="40% - Accent2 2" xfId="144"/>
    <cellStyle name="40% - Accent2 3" xfId="145"/>
    <cellStyle name="40% - Accent2 4" xfId="146"/>
    <cellStyle name="40% - Accent2 5" xfId="147"/>
    <cellStyle name="40% - Accent2 6" xfId="148"/>
    <cellStyle name="40% - Accent2 7" xfId="149"/>
    <cellStyle name="40% - Accent2 8" xfId="150"/>
    <cellStyle name="40% - Accent2 9" xfId="151"/>
    <cellStyle name="40% - Accent3 10" xfId="152"/>
    <cellStyle name="40% - Accent3 2" xfId="153"/>
    <cellStyle name="40% - Accent3 2 2" xfId="594"/>
    <cellStyle name="40% - Accent3 2 3" xfId="1662"/>
    <cellStyle name="40% - Accent3 3" xfId="154"/>
    <cellStyle name="40% - Accent3 4" xfId="155"/>
    <cellStyle name="40% - Accent3 5" xfId="82"/>
    <cellStyle name="40% - Accent3 6" xfId="156"/>
    <cellStyle name="40% - Accent3 7" xfId="161"/>
    <cellStyle name="40% - Accent3 8" xfId="164"/>
    <cellStyle name="40% - Accent3 9" xfId="165"/>
    <cellStyle name="40% - Accent4 10" xfId="166"/>
    <cellStyle name="40% - Accent4 2" xfId="167"/>
    <cellStyle name="40% - Accent4 2 2" xfId="595"/>
    <cellStyle name="40% - Accent4 2 3" xfId="1664"/>
    <cellStyle name="40% - Accent4 3" xfId="168"/>
    <cellStyle name="40% - Accent4 4" xfId="169"/>
    <cellStyle name="40% - Accent4 5" xfId="170"/>
    <cellStyle name="40% - Accent4 6" xfId="171"/>
    <cellStyle name="40% - Accent4 7" xfId="172"/>
    <cellStyle name="40% - Accent4 8" xfId="173"/>
    <cellStyle name="40% - Accent4 9" xfId="174"/>
    <cellStyle name="40% - Accent5 10" xfId="175"/>
    <cellStyle name="40% - Accent5 2" xfId="176"/>
    <cellStyle name="40% - Accent5 2 2" xfId="596"/>
    <cellStyle name="40% - Accent5 2 3" xfId="1665"/>
    <cellStyle name="40% - Accent5 3" xfId="177"/>
    <cellStyle name="40% - Accent5 4" xfId="178"/>
    <cellStyle name="40% - Accent5 5" xfId="179"/>
    <cellStyle name="40% - Accent5 6" xfId="180"/>
    <cellStyle name="40% - Accent5 7" xfId="181"/>
    <cellStyle name="40% - Accent5 8" xfId="182"/>
    <cellStyle name="40% - Accent5 9" xfId="183"/>
    <cellStyle name="40% - Accent6 10" xfId="184"/>
    <cellStyle name="40% - Accent6 2" xfId="185"/>
    <cellStyle name="40% - Accent6 2 2" xfId="597"/>
    <cellStyle name="40% - Accent6 2 3" xfId="1666"/>
    <cellStyle name="40% - Accent6 3" xfId="186"/>
    <cellStyle name="40% - Accent6 4" xfId="187"/>
    <cellStyle name="40% - Accent6 5" xfId="188"/>
    <cellStyle name="40% - Accent6 6" xfId="189"/>
    <cellStyle name="40% - Accent6 7" xfId="190"/>
    <cellStyle name="40% - Accent6 8" xfId="191"/>
    <cellStyle name="40% - Accent6 9" xfId="192"/>
    <cellStyle name="60% - Accent1 10" xfId="193"/>
    <cellStyle name="60% - Accent1 2" xfId="194"/>
    <cellStyle name="60% - Accent1 2 2" xfId="598"/>
    <cellStyle name="60% - Accent1 2 3" xfId="1667"/>
    <cellStyle name="60% - Accent1 3" xfId="195"/>
    <cellStyle name="60% - Accent1 4" xfId="196"/>
    <cellStyle name="60% - Accent1 5" xfId="197"/>
    <cellStyle name="60% - Accent1 6" xfId="198"/>
    <cellStyle name="60% - Accent1 7" xfId="199"/>
    <cellStyle name="60% - Accent1 8" xfId="200"/>
    <cellStyle name="60% - Accent1 9" xfId="201"/>
    <cellStyle name="60% - Accent2 10" xfId="202"/>
    <cellStyle name="60% - Accent2 2" xfId="203"/>
    <cellStyle name="60% - Accent2 2 2" xfId="599"/>
    <cellStyle name="60% - Accent2 2 3" xfId="1668"/>
    <cellStyle name="60% - Accent2 3" xfId="204"/>
    <cellStyle name="60% - Accent2 4" xfId="205"/>
    <cellStyle name="60% - Accent2 5" xfId="206"/>
    <cellStyle name="60% - Accent2 6" xfId="207"/>
    <cellStyle name="60% - Accent2 7" xfId="208"/>
    <cellStyle name="60% - Accent2 8" xfId="209"/>
    <cellStyle name="60% - Accent2 9" xfId="210"/>
    <cellStyle name="60% - Accent3 10" xfId="211"/>
    <cellStyle name="60% - Accent3 2" xfId="212"/>
    <cellStyle name="60% - Accent3 2 2" xfId="600"/>
    <cellStyle name="60% - Accent3 2 3" xfId="1669"/>
    <cellStyle name="60% - Accent3 3" xfId="213"/>
    <cellStyle name="60% - Accent3 4" xfId="214"/>
    <cellStyle name="60% - Accent3 5" xfId="215"/>
    <cellStyle name="60% - Accent3 6" xfId="216"/>
    <cellStyle name="60% - Accent3 7" xfId="217"/>
    <cellStyle name="60% - Accent3 8" xfId="218"/>
    <cellStyle name="60% - Accent3 9" xfId="219"/>
    <cellStyle name="60% - Accent4 10" xfId="220"/>
    <cellStyle name="60% - Accent4 2" xfId="221"/>
    <cellStyle name="60% - Accent4 2 2" xfId="601"/>
    <cellStyle name="60% - Accent4 2 3" xfId="1670"/>
    <cellStyle name="60% - Accent4 3" xfId="222"/>
    <cellStyle name="60% - Accent4 4" xfId="223"/>
    <cellStyle name="60% - Accent4 5" xfId="224"/>
    <cellStyle name="60% - Accent4 6" xfId="225"/>
    <cellStyle name="60% - Accent4 7" xfId="226"/>
    <cellStyle name="60% - Accent4 8" xfId="227"/>
    <cellStyle name="60% - Accent4 9" xfId="228"/>
    <cellStyle name="60% - Accent5 10" xfId="229"/>
    <cellStyle name="60% - Accent5 2" xfId="230"/>
    <cellStyle name="60% - Accent5 2 2" xfId="602"/>
    <cellStyle name="60% - Accent5 2 3" xfId="1671"/>
    <cellStyle name="60% - Accent5 3" xfId="231"/>
    <cellStyle name="60% - Accent5 4" xfId="232"/>
    <cellStyle name="60% - Accent5 5" xfId="233"/>
    <cellStyle name="60% - Accent5 6" xfId="234"/>
    <cellStyle name="60% - Accent5 7" xfId="235"/>
    <cellStyle name="60% - Accent5 8" xfId="236"/>
    <cellStyle name="60% - Accent5 9" xfId="237"/>
    <cellStyle name="60% - Accent6 10" xfId="238"/>
    <cellStyle name="60% - Accent6 2" xfId="239"/>
    <cellStyle name="60% - Accent6 2 2" xfId="603"/>
    <cellStyle name="60% - Accent6 2 3" xfId="1672"/>
    <cellStyle name="60% - Accent6 3" xfId="240"/>
    <cellStyle name="60% - Accent6 4" xfId="241"/>
    <cellStyle name="60% - Accent6 5" xfId="242"/>
    <cellStyle name="60% - Accent6 6" xfId="243"/>
    <cellStyle name="60% - Accent6 7" xfId="244"/>
    <cellStyle name="60% - Accent6 8" xfId="245"/>
    <cellStyle name="60% - Accent6 9" xfId="246"/>
    <cellStyle name="ac" xfId="604"/>
    <cellStyle name="ac 2" xfId="2190"/>
    <cellStyle name="ac 2 2" xfId="2403"/>
    <cellStyle name="ac 2 2 2" xfId="2421"/>
    <cellStyle name="ac 2 3" xfId="2394"/>
    <cellStyle name="ac 2 3 2" xfId="2412"/>
    <cellStyle name="ac 3" xfId="2069"/>
    <cellStyle name="ac 3 2" xfId="2402"/>
    <cellStyle name="ac 3 2 2" xfId="2420"/>
    <cellStyle name="ac 3 3" xfId="2393"/>
    <cellStyle name="ac 3 3 2" xfId="2411"/>
    <cellStyle name="ac 4" xfId="2235"/>
    <cellStyle name="ac 4 2" xfId="2387"/>
    <cellStyle name="ac 4 2 2" xfId="2408"/>
    <cellStyle name="ac 4 2 2 2" xfId="2426"/>
    <cellStyle name="ac 4 2 3" xfId="2399"/>
    <cellStyle name="ac 4 2 3 2" xfId="2417"/>
    <cellStyle name="Accent1 10" xfId="247"/>
    <cellStyle name="Accent1 2" xfId="248"/>
    <cellStyle name="Accent1 2 2" xfId="605"/>
    <cellStyle name="Accent1 2 3" xfId="1673"/>
    <cellStyle name="Accent1 3" xfId="249"/>
    <cellStyle name="Accent1 4" xfId="250"/>
    <cellStyle name="Accent1 5" xfId="251"/>
    <cellStyle name="Accent1 6" xfId="252"/>
    <cellStyle name="Accent1 7" xfId="253"/>
    <cellStyle name="Accent1 8" xfId="254"/>
    <cellStyle name="Accent1 9" xfId="255"/>
    <cellStyle name="Accent2 10" xfId="256"/>
    <cellStyle name="Accent2 2" xfId="257"/>
    <cellStyle name="Accent2 2 2" xfId="606"/>
    <cellStyle name="Accent2 2 3" xfId="1674"/>
    <cellStyle name="Accent2 3" xfId="258"/>
    <cellStyle name="Accent2 4" xfId="259"/>
    <cellStyle name="Accent2 5" xfId="260"/>
    <cellStyle name="Accent2 6" xfId="261"/>
    <cellStyle name="Accent2 7" xfId="262"/>
    <cellStyle name="Accent2 8" xfId="263"/>
    <cellStyle name="Accent2 9" xfId="264"/>
    <cellStyle name="Accent3 10" xfId="265"/>
    <cellStyle name="Accent3 2" xfId="266"/>
    <cellStyle name="Accent3 2 2" xfId="607"/>
    <cellStyle name="Accent3 2 3" xfId="1675"/>
    <cellStyle name="Accent3 3" xfId="267"/>
    <cellStyle name="Accent3 4" xfId="268"/>
    <cellStyle name="Accent3 5" xfId="269"/>
    <cellStyle name="Accent3 6" xfId="270"/>
    <cellStyle name="Accent3 7" xfId="271"/>
    <cellStyle name="Accent3 8" xfId="272"/>
    <cellStyle name="Accent3 9" xfId="273"/>
    <cellStyle name="Accent4 10" xfId="274"/>
    <cellStyle name="Accent4 2" xfId="275"/>
    <cellStyle name="Accent4 2 2" xfId="608"/>
    <cellStyle name="Accent4 2 3" xfId="1676"/>
    <cellStyle name="Accent4 3" xfId="276"/>
    <cellStyle name="Accent4 4" xfId="277"/>
    <cellStyle name="Accent4 5" xfId="278"/>
    <cellStyle name="Accent4 6" xfId="279"/>
    <cellStyle name="Accent4 7" xfId="280"/>
    <cellStyle name="Accent4 8" xfId="281"/>
    <cellStyle name="Accent4 9" xfId="282"/>
    <cellStyle name="Accent5 10" xfId="283"/>
    <cellStyle name="Accent5 2" xfId="284"/>
    <cellStyle name="Accent5 3" xfId="285"/>
    <cellStyle name="Accent5 4" xfId="286"/>
    <cellStyle name="Accent5 5" xfId="287"/>
    <cellStyle name="Accent5 6" xfId="288"/>
    <cellStyle name="Accent5 7" xfId="289"/>
    <cellStyle name="Accent5 8" xfId="290"/>
    <cellStyle name="Accent5 9" xfId="291"/>
    <cellStyle name="Accent6 10" xfId="292"/>
    <cellStyle name="Accent6 2" xfId="293"/>
    <cellStyle name="Accent6 2 2" xfId="609"/>
    <cellStyle name="Accent6 2 3" xfId="1677"/>
    <cellStyle name="Accent6 3" xfId="294"/>
    <cellStyle name="Accent6 4" xfId="295"/>
    <cellStyle name="Accent6 5" xfId="296"/>
    <cellStyle name="Accent6 6" xfId="297"/>
    <cellStyle name="Accent6 7" xfId="298"/>
    <cellStyle name="Accent6 8" xfId="299"/>
    <cellStyle name="Accent6 9" xfId="300"/>
    <cellStyle name="ÀH«áªº¶W³sµ²" xfId="610"/>
    <cellStyle name="args.style" xfId="611"/>
    <cellStyle name="auto" xfId="612"/>
    <cellStyle name="Bad 10" xfId="301"/>
    <cellStyle name="Bad 2" xfId="302"/>
    <cellStyle name="Bad 2 2" xfId="613"/>
    <cellStyle name="Bad 2 3" xfId="1678"/>
    <cellStyle name="Bad 3" xfId="303"/>
    <cellStyle name="Bad 4" xfId="304"/>
    <cellStyle name="Bad 5" xfId="305"/>
    <cellStyle name="Bad 6" xfId="306"/>
    <cellStyle name="Bad 7" xfId="307"/>
    <cellStyle name="Bad 8" xfId="308"/>
    <cellStyle name="Bad 9" xfId="309"/>
    <cellStyle name="Body" xfId="614"/>
    <cellStyle name="Border" xfId="615"/>
    <cellStyle name="Border 2" xfId="1791"/>
    <cellStyle name="Border 2 2" xfId="2191"/>
    <cellStyle name="Border 3" xfId="1970"/>
    <cellStyle name="Calc Currency (0)" xfId="616"/>
    <cellStyle name="Calc Currency (0) 10" xfId="617"/>
    <cellStyle name="Calc Currency (0) 11" xfId="618"/>
    <cellStyle name="Calc Currency (0) 12" xfId="619"/>
    <cellStyle name="Calc Currency (0) 2" xfId="620"/>
    <cellStyle name="Calc Currency (0) 2 2" xfId="621"/>
    <cellStyle name="Calc Currency (0) 3" xfId="622"/>
    <cellStyle name="Calc Currency (0) 4" xfId="623"/>
    <cellStyle name="Calc Currency (0) 5" xfId="624"/>
    <cellStyle name="Calc Currency (0) 6" xfId="625"/>
    <cellStyle name="Calc Currency (0) 7" xfId="626"/>
    <cellStyle name="Calc Currency (0) 8" xfId="627"/>
    <cellStyle name="Calc Currency (0) 9" xfId="628"/>
    <cellStyle name="Calc Currency (2)" xfId="629"/>
    <cellStyle name="Calc Currency (2) 10" xfId="630"/>
    <cellStyle name="Calc Currency (2) 11" xfId="631"/>
    <cellStyle name="Calc Currency (2) 12" xfId="632"/>
    <cellStyle name="Calc Currency (2) 2" xfId="633"/>
    <cellStyle name="Calc Currency (2) 2 2" xfId="634"/>
    <cellStyle name="Calc Currency (2) 3" xfId="635"/>
    <cellStyle name="Calc Currency (2) 4" xfId="636"/>
    <cellStyle name="Calc Currency (2) 5" xfId="637"/>
    <cellStyle name="Calc Currency (2) 6" xfId="638"/>
    <cellStyle name="Calc Currency (2) 7" xfId="639"/>
    <cellStyle name="Calc Currency (2) 8" xfId="640"/>
    <cellStyle name="Calc Currency (2) 9" xfId="641"/>
    <cellStyle name="Calc Percent (0)" xfId="642"/>
    <cellStyle name="Calc Percent (0) 10" xfId="643"/>
    <cellStyle name="Calc Percent (0) 11" xfId="644"/>
    <cellStyle name="Calc Percent (0) 12" xfId="645"/>
    <cellStyle name="Calc Percent (0) 2" xfId="646"/>
    <cellStyle name="Calc Percent (0) 2 2" xfId="647"/>
    <cellStyle name="Calc Percent (0) 3" xfId="648"/>
    <cellStyle name="Calc Percent (0) 4" xfId="649"/>
    <cellStyle name="Calc Percent (0) 5" xfId="650"/>
    <cellStyle name="Calc Percent (0) 6" xfId="651"/>
    <cellStyle name="Calc Percent (0) 7" xfId="652"/>
    <cellStyle name="Calc Percent (0) 8" xfId="653"/>
    <cellStyle name="Calc Percent (0) 9" xfId="654"/>
    <cellStyle name="Calc Percent (1)" xfId="655"/>
    <cellStyle name="Calc Percent (1) 10" xfId="656"/>
    <cellStyle name="Calc Percent (1) 11" xfId="657"/>
    <cellStyle name="Calc Percent (1) 12" xfId="658"/>
    <cellStyle name="Calc Percent (1) 2" xfId="659"/>
    <cellStyle name="Calc Percent (1) 2 2" xfId="660"/>
    <cellStyle name="Calc Percent (1) 3" xfId="661"/>
    <cellStyle name="Calc Percent (1) 4" xfId="662"/>
    <cellStyle name="Calc Percent (1) 5" xfId="663"/>
    <cellStyle name="Calc Percent (1) 6" xfId="664"/>
    <cellStyle name="Calc Percent (1) 7" xfId="665"/>
    <cellStyle name="Calc Percent (1) 8" xfId="666"/>
    <cellStyle name="Calc Percent (1) 9" xfId="667"/>
    <cellStyle name="Calc Percent (2)" xfId="668"/>
    <cellStyle name="Calc Percent (2) 10" xfId="669"/>
    <cellStyle name="Calc Percent (2) 11" xfId="670"/>
    <cellStyle name="Calc Percent (2) 12" xfId="671"/>
    <cellStyle name="Calc Percent (2) 2" xfId="672"/>
    <cellStyle name="Calc Percent (2) 2 2" xfId="673"/>
    <cellStyle name="Calc Percent (2) 3" xfId="674"/>
    <cellStyle name="Calc Percent (2) 4" xfId="675"/>
    <cellStyle name="Calc Percent (2) 5" xfId="676"/>
    <cellStyle name="Calc Percent (2) 6" xfId="677"/>
    <cellStyle name="Calc Percent (2) 7" xfId="678"/>
    <cellStyle name="Calc Percent (2) 8" xfId="679"/>
    <cellStyle name="Calc Percent (2) 9" xfId="680"/>
    <cellStyle name="Calc Units (0)" xfId="681"/>
    <cellStyle name="Calc Units (0) 10" xfId="682"/>
    <cellStyle name="Calc Units (0) 11" xfId="683"/>
    <cellStyle name="Calc Units (0) 12" xfId="684"/>
    <cellStyle name="Calc Units (0) 2" xfId="685"/>
    <cellStyle name="Calc Units (0) 2 2" xfId="686"/>
    <cellStyle name="Calc Units (0) 3" xfId="687"/>
    <cellStyle name="Calc Units (0) 4" xfId="688"/>
    <cellStyle name="Calc Units (0) 5" xfId="689"/>
    <cellStyle name="Calc Units (0) 6" xfId="690"/>
    <cellStyle name="Calc Units (0) 7" xfId="691"/>
    <cellStyle name="Calc Units (0) 8" xfId="692"/>
    <cellStyle name="Calc Units (0) 9" xfId="693"/>
    <cellStyle name="Calc Units (1)" xfId="694"/>
    <cellStyle name="Calc Units (1) 10" xfId="695"/>
    <cellStyle name="Calc Units (1) 11" xfId="696"/>
    <cellStyle name="Calc Units (1) 12" xfId="697"/>
    <cellStyle name="Calc Units (1) 2" xfId="698"/>
    <cellStyle name="Calc Units (1) 2 2" xfId="699"/>
    <cellStyle name="Calc Units (1) 3" xfId="700"/>
    <cellStyle name="Calc Units (1) 4" xfId="701"/>
    <cellStyle name="Calc Units (1) 5" xfId="702"/>
    <cellStyle name="Calc Units (1) 6" xfId="703"/>
    <cellStyle name="Calc Units (1) 7" xfId="704"/>
    <cellStyle name="Calc Units (1) 8" xfId="705"/>
    <cellStyle name="Calc Units (1) 9" xfId="706"/>
    <cellStyle name="Calc Units (2)" xfId="707"/>
    <cellStyle name="Calc Units (2) 10" xfId="708"/>
    <cellStyle name="Calc Units (2) 11" xfId="709"/>
    <cellStyle name="Calc Units (2) 12" xfId="710"/>
    <cellStyle name="Calc Units (2) 2" xfId="711"/>
    <cellStyle name="Calc Units (2) 2 2" xfId="712"/>
    <cellStyle name="Calc Units (2) 3" xfId="713"/>
    <cellStyle name="Calc Units (2) 4" xfId="714"/>
    <cellStyle name="Calc Units (2) 5" xfId="715"/>
    <cellStyle name="Calc Units (2) 6" xfId="716"/>
    <cellStyle name="Calc Units (2) 7" xfId="717"/>
    <cellStyle name="Calc Units (2) 8" xfId="718"/>
    <cellStyle name="Calc Units (2) 9" xfId="719"/>
    <cellStyle name="Calculation 10" xfId="310"/>
    <cellStyle name="Calculation 10 2" xfId="311"/>
    <cellStyle name="Calculation 10 2 2" xfId="1515"/>
    <cellStyle name="Calculation 10 2 2 2" xfId="2247"/>
    <cellStyle name="Calculation 10 2 3" xfId="1680"/>
    <cellStyle name="Calculation 10 3" xfId="720"/>
    <cellStyle name="Calculation 10 3 2" xfId="1792"/>
    <cellStyle name="Calculation 10 4" xfId="721"/>
    <cellStyle name="Calculation 10 4 2" xfId="1793"/>
    <cellStyle name="Calculation 10 5" xfId="722"/>
    <cellStyle name="Calculation 10 5 2" xfId="1794"/>
    <cellStyle name="Calculation 10 6" xfId="1679"/>
    <cellStyle name="Calculation 2" xfId="312"/>
    <cellStyle name="Calculation 2 2" xfId="313"/>
    <cellStyle name="Calculation 2 2 2" xfId="1516"/>
    <cellStyle name="Calculation 2 2 2 2" xfId="2248"/>
    <cellStyle name="Calculation 2 2 3" xfId="1682"/>
    <cellStyle name="Calculation 2 3" xfId="724"/>
    <cellStyle name="Calculation 2 3 2" xfId="1795"/>
    <cellStyle name="Calculation 2 4" xfId="725"/>
    <cellStyle name="Calculation 2 4 2" xfId="1796"/>
    <cellStyle name="Calculation 2 5" xfId="726"/>
    <cellStyle name="Calculation 2 5 2" xfId="1797"/>
    <cellStyle name="Calculation 2 6" xfId="723"/>
    <cellStyle name="Calculation 2 7" xfId="1681"/>
    <cellStyle name="Calculation 3" xfId="314"/>
    <cellStyle name="Calculation 3 2" xfId="315"/>
    <cellStyle name="Calculation 3 2 2" xfId="1517"/>
    <cellStyle name="Calculation 3 2 2 2" xfId="2249"/>
    <cellStyle name="Calculation 3 2 3" xfId="1684"/>
    <cellStyle name="Calculation 3 3" xfId="727"/>
    <cellStyle name="Calculation 3 3 2" xfId="1798"/>
    <cellStyle name="Calculation 3 4" xfId="728"/>
    <cellStyle name="Calculation 3 4 2" xfId="1799"/>
    <cellStyle name="Calculation 3 5" xfId="729"/>
    <cellStyle name="Calculation 3 5 2" xfId="1800"/>
    <cellStyle name="Calculation 3 6" xfId="1683"/>
    <cellStyle name="Calculation 4" xfId="316"/>
    <cellStyle name="Calculation 4 2" xfId="317"/>
    <cellStyle name="Calculation 4 2 2" xfId="1518"/>
    <cellStyle name="Calculation 4 2 2 2" xfId="2250"/>
    <cellStyle name="Calculation 4 2 3" xfId="1686"/>
    <cellStyle name="Calculation 4 3" xfId="730"/>
    <cellStyle name="Calculation 4 3 2" xfId="1801"/>
    <cellStyle name="Calculation 4 4" xfId="731"/>
    <cellStyle name="Calculation 4 4 2" xfId="1802"/>
    <cellStyle name="Calculation 4 5" xfId="732"/>
    <cellStyle name="Calculation 4 5 2" xfId="1803"/>
    <cellStyle name="Calculation 4 6" xfId="1685"/>
    <cellStyle name="Calculation 5" xfId="318"/>
    <cellStyle name="Calculation 5 2" xfId="319"/>
    <cellStyle name="Calculation 5 2 2" xfId="1519"/>
    <cellStyle name="Calculation 5 2 2 2" xfId="2251"/>
    <cellStyle name="Calculation 5 2 3" xfId="1688"/>
    <cellStyle name="Calculation 5 3" xfId="733"/>
    <cellStyle name="Calculation 5 3 2" xfId="1804"/>
    <cellStyle name="Calculation 5 4" xfId="734"/>
    <cellStyle name="Calculation 5 4 2" xfId="1805"/>
    <cellStyle name="Calculation 5 5" xfId="735"/>
    <cellStyle name="Calculation 5 5 2" xfId="1806"/>
    <cellStyle name="Calculation 5 6" xfId="1687"/>
    <cellStyle name="Calculation 6" xfId="320"/>
    <cellStyle name="Calculation 6 2" xfId="321"/>
    <cellStyle name="Calculation 6 2 2" xfId="1520"/>
    <cellStyle name="Calculation 6 2 2 2" xfId="2252"/>
    <cellStyle name="Calculation 6 2 3" xfId="1690"/>
    <cellStyle name="Calculation 6 3" xfId="736"/>
    <cellStyle name="Calculation 6 3 2" xfId="1807"/>
    <cellStyle name="Calculation 6 4" xfId="737"/>
    <cellStyle name="Calculation 6 4 2" xfId="1808"/>
    <cellStyle name="Calculation 6 5" xfId="738"/>
    <cellStyle name="Calculation 6 5 2" xfId="1809"/>
    <cellStyle name="Calculation 6 6" xfId="1689"/>
    <cellStyle name="Calculation 7" xfId="322"/>
    <cellStyle name="Calculation 7 2" xfId="323"/>
    <cellStyle name="Calculation 7 2 2" xfId="1521"/>
    <cellStyle name="Calculation 7 2 2 2" xfId="2253"/>
    <cellStyle name="Calculation 7 2 3" xfId="1692"/>
    <cellStyle name="Calculation 7 3" xfId="739"/>
    <cellStyle name="Calculation 7 3 2" xfId="1810"/>
    <cellStyle name="Calculation 7 4" xfId="740"/>
    <cellStyle name="Calculation 7 4 2" xfId="1811"/>
    <cellStyle name="Calculation 7 5" xfId="741"/>
    <cellStyle name="Calculation 7 5 2" xfId="1812"/>
    <cellStyle name="Calculation 7 6" xfId="1691"/>
    <cellStyle name="Calculation 8" xfId="324"/>
    <cellStyle name="Calculation 8 2" xfId="325"/>
    <cellStyle name="Calculation 8 2 2" xfId="1522"/>
    <cellStyle name="Calculation 8 2 2 2" xfId="2254"/>
    <cellStyle name="Calculation 8 2 3" xfId="1694"/>
    <cellStyle name="Calculation 8 3" xfId="742"/>
    <cellStyle name="Calculation 8 3 2" xfId="1813"/>
    <cellStyle name="Calculation 8 4" xfId="743"/>
    <cellStyle name="Calculation 8 4 2" xfId="1814"/>
    <cellStyle name="Calculation 8 5" xfId="744"/>
    <cellStyle name="Calculation 8 5 2" xfId="1815"/>
    <cellStyle name="Calculation 8 6" xfId="1693"/>
    <cellStyle name="Calculation 9" xfId="326"/>
    <cellStyle name="Calculation 9 2" xfId="327"/>
    <cellStyle name="Calculation 9 2 2" xfId="1523"/>
    <cellStyle name="Calculation 9 2 2 2" xfId="2255"/>
    <cellStyle name="Calculation 9 2 3" xfId="1696"/>
    <cellStyle name="Calculation 9 3" xfId="745"/>
    <cellStyle name="Calculation 9 3 2" xfId="1816"/>
    <cellStyle name="Calculation 9 4" xfId="746"/>
    <cellStyle name="Calculation 9 4 2" xfId="1817"/>
    <cellStyle name="Calculation 9 5" xfId="747"/>
    <cellStyle name="Calculation 9 5 2" xfId="1818"/>
    <cellStyle name="Calculation 9 6" xfId="1695"/>
    <cellStyle name="CHECK" xfId="748"/>
    <cellStyle name="Check Cell 10" xfId="328"/>
    <cellStyle name="Check Cell 2" xfId="329"/>
    <cellStyle name="Check Cell 3" xfId="330"/>
    <cellStyle name="Check Cell 4" xfId="331"/>
    <cellStyle name="Check Cell 5" xfId="332"/>
    <cellStyle name="Check Cell 6" xfId="333"/>
    <cellStyle name="Check Cell 7" xfId="334"/>
    <cellStyle name="Check Cell 8" xfId="335"/>
    <cellStyle name="Check Cell 9" xfId="336"/>
    <cellStyle name="Comma" xfId="1" builtinId="3"/>
    <cellStyle name="Comma  - Style1" xfId="749"/>
    <cellStyle name="Comma  - Style1 10" xfId="750"/>
    <cellStyle name="Comma  - Style1 11" xfId="751"/>
    <cellStyle name="Comma  - Style1 12" xfId="752"/>
    <cellStyle name="Comma  - Style1 2" xfId="753"/>
    <cellStyle name="Comma  - Style1 2 2" xfId="754"/>
    <cellStyle name="Comma  - Style1 3" xfId="755"/>
    <cellStyle name="Comma  - Style1 4" xfId="756"/>
    <cellStyle name="Comma  - Style1 5" xfId="757"/>
    <cellStyle name="Comma  - Style1 6" xfId="758"/>
    <cellStyle name="Comma  - Style1 7" xfId="759"/>
    <cellStyle name="Comma  - Style1 8" xfId="760"/>
    <cellStyle name="Comma  - Style1 9" xfId="761"/>
    <cellStyle name="Comma  - Style2" xfId="762"/>
    <cellStyle name="Comma  - Style2 10" xfId="763"/>
    <cellStyle name="Comma  - Style2 11" xfId="764"/>
    <cellStyle name="Comma  - Style2 12" xfId="765"/>
    <cellStyle name="Comma  - Style2 2" xfId="766"/>
    <cellStyle name="Comma  - Style2 2 2" xfId="767"/>
    <cellStyle name="Comma  - Style2 3" xfId="768"/>
    <cellStyle name="Comma  - Style2 4" xfId="769"/>
    <cellStyle name="Comma  - Style2 5" xfId="770"/>
    <cellStyle name="Comma  - Style2 6" xfId="771"/>
    <cellStyle name="Comma  - Style2 7" xfId="772"/>
    <cellStyle name="Comma  - Style2 8" xfId="773"/>
    <cellStyle name="Comma  - Style2 9" xfId="774"/>
    <cellStyle name="Comma  - Style3" xfId="775"/>
    <cellStyle name="Comma  - Style3 10" xfId="776"/>
    <cellStyle name="Comma  - Style3 11" xfId="777"/>
    <cellStyle name="Comma  - Style3 12" xfId="778"/>
    <cellStyle name="Comma  - Style3 2" xfId="779"/>
    <cellStyle name="Comma  - Style3 2 2" xfId="780"/>
    <cellStyle name="Comma  - Style3 3" xfId="781"/>
    <cellStyle name="Comma  - Style3 4" xfId="782"/>
    <cellStyle name="Comma  - Style3 5" xfId="783"/>
    <cellStyle name="Comma  - Style3 6" xfId="784"/>
    <cellStyle name="Comma  - Style3 7" xfId="785"/>
    <cellStyle name="Comma  - Style3 8" xfId="786"/>
    <cellStyle name="Comma  - Style3 9" xfId="787"/>
    <cellStyle name="Comma  - Style4" xfId="788"/>
    <cellStyle name="Comma  - Style4 10" xfId="789"/>
    <cellStyle name="Comma  - Style4 11" xfId="790"/>
    <cellStyle name="Comma  - Style4 12" xfId="791"/>
    <cellStyle name="Comma  - Style4 2" xfId="792"/>
    <cellStyle name="Comma  - Style4 2 2" xfId="793"/>
    <cellStyle name="Comma  - Style4 3" xfId="794"/>
    <cellStyle name="Comma  - Style4 4" xfId="795"/>
    <cellStyle name="Comma  - Style4 5" xfId="796"/>
    <cellStyle name="Comma  - Style4 6" xfId="797"/>
    <cellStyle name="Comma  - Style4 7" xfId="798"/>
    <cellStyle name="Comma  - Style4 8" xfId="799"/>
    <cellStyle name="Comma  - Style4 9" xfId="800"/>
    <cellStyle name="Comma  - Style5" xfId="801"/>
    <cellStyle name="Comma  - Style5 10" xfId="802"/>
    <cellStyle name="Comma  - Style5 11" xfId="803"/>
    <cellStyle name="Comma  - Style5 12" xfId="804"/>
    <cellStyle name="Comma  - Style5 2" xfId="805"/>
    <cellStyle name="Comma  - Style5 2 2" xfId="806"/>
    <cellStyle name="Comma  - Style5 3" xfId="807"/>
    <cellStyle name="Comma  - Style5 4" xfId="808"/>
    <cellStyle name="Comma  - Style5 5" xfId="809"/>
    <cellStyle name="Comma  - Style5 6" xfId="810"/>
    <cellStyle name="Comma  - Style5 7" xfId="811"/>
    <cellStyle name="Comma  - Style5 8" xfId="812"/>
    <cellStyle name="Comma  - Style5 9" xfId="813"/>
    <cellStyle name="Comma  - Style6" xfId="814"/>
    <cellStyle name="Comma  - Style6 10" xfId="815"/>
    <cellStyle name="Comma  - Style6 11" xfId="816"/>
    <cellStyle name="Comma  - Style6 12" xfId="817"/>
    <cellStyle name="Comma  - Style6 2" xfId="818"/>
    <cellStyle name="Comma  - Style6 2 2" xfId="819"/>
    <cellStyle name="Comma  - Style6 3" xfId="820"/>
    <cellStyle name="Comma  - Style6 4" xfId="821"/>
    <cellStyle name="Comma  - Style6 5" xfId="822"/>
    <cellStyle name="Comma  - Style6 6" xfId="823"/>
    <cellStyle name="Comma  - Style6 7" xfId="824"/>
    <cellStyle name="Comma  - Style6 8" xfId="825"/>
    <cellStyle name="Comma  - Style6 9" xfId="826"/>
    <cellStyle name="Comma  - Style7" xfId="827"/>
    <cellStyle name="Comma  - Style7 10" xfId="828"/>
    <cellStyle name="Comma  - Style7 11" xfId="829"/>
    <cellStyle name="Comma  - Style7 12" xfId="830"/>
    <cellStyle name="Comma  - Style7 2" xfId="831"/>
    <cellStyle name="Comma  - Style7 2 2" xfId="832"/>
    <cellStyle name="Comma  - Style7 3" xfId="833"/>
    <cellStyle name="Comma  - Style7 4" xfId="834"/>
    <cellStyle name="Comma  - Style7 5" xfId="835"/>
    <cellStyle name="Comma  - Style7 6" xfId="836"/>
    <cellStyle name="Comma  - Style7 7" xfId="837"/>
    <cellStyle name="Comma  - Style7 8" xfId="838"/>
    <cellStyle name="Comma  - Style7 9" xfId="839"/>
    <cellStyle name="Comma  - Style8" xfId="840"/>
    <cellStyle name="Comma  - Style8 10" xfId="841"/>
    <cellStyle name="Comma  - Style8 11" xfId="842"/>
    <cellStyle name="Comma  - Style8 12" xfId="843"/>
    <cellStyle name="Comma  - Style8 2" xfId="844"/>
    <cellStyle name="Comma  - Style8 2 2" xfId="845"/>
    <cellStyle name="Comma  - Style8 3" xfId="846"/>
    <cellStyle name="Comma  - Style8 4" xfId="847"/>
    <cellStyle name="Comma  - Style8 5" xfId="848"/>
    <cellStyle name="Comma  - Style8 6" xfId="849"/>
    <cellStyle name="Comma  - Style8 7" xfId="850"/>
    <cellStyle name="Comma  - Style8 8" xfId="851"/>
    <cellStyle name="Comma  - Style8 9" xfId="852"/>
    <cellStyle name="Comma [00]" xfId="853"/>
    <cellStyle name="Comma [00] 10" xfId="854"/>
    <cellStyle name="Comma [00] 11" xfId="855"/>
    <cellStyle name="Comma [00] 12" xfId="856"/>
    <cellStyle name="Comma [00] 2" xfId="857"/>
    <cellStyle name="Comma [00] 2 2" xfId="858"/>
    <cellStyle name="Comma [00] 3" xfId="859"/>
    <cellStyle name="Comma [00] 4" xfId="860"/>
    <cellStyle name="Comma [00] 5" xfId="861"/>
    <cellStyle name="Comma [00] 6" xfId="862"/>
    <cellStyle name="Comma [00] 7" xfId="863"/>
    <cellStyle name="Comma [00] 8" xfId="864"/>
    <cellStyle name="Comma [00] 9" xfId="865"/>
    <cellStyle name="Comma 0" xfId="866"/>
    <cellStyle name="Comma 2" xfId="4"/>
    <cellStyle name="Comma 2 10" xfId="868"/>
    <cellStyle name="Comma 2 11" xfId="869"/>
    <cellStyle name="Comma 2 12" xfId="870"/>
    <cellStyle name="Comma 2 13" xfId="867"/>
    <cellStyle name="Comma 2 14" xfId="1513"/>
    <cellStyle name="Comma 2 15" xfId="1619"/>
    <cellStyle name="Comma 2 2" xfId="871"/>
    <cellStyle name="Comma 2 2 2" xfId="872"/>
    <cellStyle name="Comma 2 3" xfId="873"/>
    <cellStyle name="Comma 2 4" xfId="874"/>
    <cellStyle name="Comma 2 5" xfId="875"/>
    <cellStyle name="Comma 2 6" xfId="876"/>
    <cellStyle name="Comma 2 7" xfId="877"/>
    <cellStyle name="Comma 2 8" xfId="878"/>
    <cellStyle name="Comma 2 9" xfId="879"/>
    <cellStyle name="Comma 3" xfId="337"/>
    <cellStyle name="Comma 3 2" xfId="880"/>
    <cellStyle name="Comma 3 3" xfId="1697"/>
    <cellStyle name="Comma 4" xfId="881"/>
    <cellStyle name="Comma 5" xfId="2177"/>
    <cellStyle name="Comma 6" xfId="2231"/>
    <cellStyle name="COMMA, 0" xfId="882"/>
    <cellStyle name="COMMA, 0 2" xfId="2236"/>
    <cellStyle name="Comma0" xfId="883"/>
    <cellStyle name="Copied" xfId="884"/>
    <cellStyle name="Currency [00]" xfId="885"/>
    <cellStyle name="Currency [00] 10" xfId="886"/>
    <cellStyle name="Currency [00] 11" xfId="887"/>
    <cellStyle name="Currency [00] 12" xfId="888"/>
    <cellStyle name="Currency [00] 2" xfId="889"/>
    <cellStyle name="Currency [00] 2 2" xfId="890"/>
    <cellStyle name="Currency [00] 3" xfId="891"/>
    <cellStyle name="Currency [00] 4" xfId="892"/>
    <cellStyle name="Currency [00] 5" xfId="893"/>
    <cellStyle name="Currency [00] 6" xfId="894"/>
    <cellStyle name="Currency [00] 7" xfId="895"/>
    <cellStyle name="Currency [00] 8" xfId="896"/>
    <cellStyle name="Currency [00] 9" xfId="897"/>
    <cellStyle name="Currency 0" xfId="898"/>
    <cellStyle name="Currency 2" xfId="899"/>
    <cellStyle name="Currency0" xfId="900"/>
    <cellStyle name="Data" xfId="901"/>
    <cellStyle name="Date" xfId="902"/>
    <cellStyle name="Date Aligned" xfId="903"/>
    <cellStyle name="Date Short" xfId="904"/>
    <cellStyle name="Date_Book11" xfId="905"/>
    <cellStyle name="Dept Heading" xfId="906"/>
    <cellStyle name="Dotted Line" xfId="907"/>
    <cellStyle name="Enter Currency (0)" xfId="908"/>
    <cellStyle name="Enter Currency (0) 10" xfId="909"/>
    <cellStyle name="Enter Currency (0) 11" xfId="910"/>
    <cellStyle name="Enter Currency (0) 12" xfId="911"/>
    <cellStyle name="Enter Currency (0) 2" xfId="912"/>
    <cellStyle name="Enter Currency (0) 2 2" xfId="913"/>
    <cellStyle name="Enter Currency (0) 3" xfId="914"/>
    <cellStyle name="Enter Currency (0) 4" xfId="915"/>
    <cellStyle name="Enter Currency (0) 5" xfId="916"/>
    <cellStyle name="Enter Currency (0) 6" xfId="917"/>
    <cellStyle name="Enter Currency (0) 7" xfId="918"/>
    <cellStyle name="Enter Currency (0) 8" xfId="919"/>
    <cellStyle name="Enter Currency (0) 9" xfId="920"/>
    <cellStyle name="Enter Currency (2)" xfId="921"/>
    <cellStyle name="Enter Currency (2) 10" xfId="922"/>
    <cellStyle name="Enter Currency (2) 11" xfId="923"/>
    <cellStyle name="Enter Currency (2) 12" xfId="924"/>
    <cellStyle name="Enter Currency (2) 2" xfId="925"/>
    <cellStyle name="Enter Currency (2) 2 2" xfId="926"/>
    <cellStyle name="Enter Currency (2) 3" xfId="927"/>
    <cellStyle name="Enter Currency (2) 4" xfId="928"/>
    <cellStyle name="Enter Currency (2) 5" xfId="929"/>
    <cellStyle name="Enter Currency (2) 6" xfId="930"/>
    <cellStyle name="Enter Currency (2) 7" xfId="931"/>
    <cellStyle name="Enter Currency (2) 8" xfId="932"/>
    <cellStyle name="Enter Currency (2) 9" xfId="933"/>
    <cellStyle name="Enter Units (0)" xfId="934"/>
    <cellStyle name="Enter Units (0) 10" xfId="935"/>
    <cellStyle name="Enter Units (0) 11" xfId="936"/>
    <cellStyle name="Enter Units (0) 12" xfId="937"/>
    <cellStyle name="Enter Units (0) 2" xfId="938"/>
    <cellStyle name="Enter Units (0) 2 2" xfId="939"/>
    <cellStyle name="Enter Units (0) 3" xfId="940"/>
    <cellStyle name="Enter Units (0) 4" xfId="941"/>
    <cellStyle name="Enter Units (0) 5" xfId="942"/>
    <cellStyle name="Enter Units (0) 6" xfId="943"/>
    <cellStyle name="Enter Units (0) 7" xfId="944"/>
    <cellStyle name="Enter Units (0) 8" xfId="945"/>
    <cellStyle name="Enter Units (0) 9" xfId="946"/>
    <cellStyle name="Enter Units (1)" xfId="947"/>
    <cellStyle name="Enter Units (1) 10" xfId="948"/>
    <cellStyle name="Enter Units (1) 11" xfId="949"/>
    <cellStyle name="Enter Units (1) 12" xfId="950"/>
    <cellStyle name="Enter Units (1) 2" xfId="951"/>
    <cellStyle name="Enter Units (1) 2 2" xfId="952"/>
    <cellStyle name="Enter Units (1) 3" xfId="953"/>
    <cellStyle name="Enter Units (1) 4" xfId="954"/>
    <cellStyle name="Enter Units (1) 5" xfId="955"/>
    <cellStyle name="Enter Units (1) 6" xfId="956"/>
    <cellStyle name="Enter Units (1) 7" xfId="957"/>
    <cellStyle name="Enter Units (1) 8" xfId="958"/>
    <cellStyle name="Enter Units (1) 9" xfId="959"/>
    <cellStyle name="Enter Units (2)" xfId="960"/>
    <cellStyle name="Enter Units (2) 10" xfId="961"/>
    <cellStyle name="Enter Units (2) 11" xfId="962"/>
    <cellStyle name="Enter Units (2) 12" xfId="963"/>
    <cellStyle name="Enter Units (2) 2" xfId="964"/>
    <cellStyle name="Enter Units (2) 2 2" xfId="965"/>
    <cellStyle name="Enter Units (2) 3" xfId="966"/>
    <cellStyle name="Enter Units (2) 4" xfId="967"/>
    <cellStyle name="Enter Units (2) 5" xfId="968"/>
    <cellStyle name="Enter Units (2) 6" xfId="969"/>
    <cellStyle name="Enter Units (2) 7" xfId="970"/>
    <cellStyle name="Enter Units (2) 8" xfId="971"/>
    <cellStyle name="Enter Units (2) 9" xfId="972"/>
    <cellStyle name="Entered" xfId="973"/>
    <cellStyle name="Euro" xfId="974"/>
    <cellStyle name="Euro 10" xfId="975"/>
    <cellStyle name="Euro 11" xfId="976"/>
    <cellStyle name="Euro 12" xfId="977"/>
    <cellStyle name="Euro 2" xfId="978"/>
    <cellStyle name="Euro 2 2" xfId="979"/>
    <cellStyle name="Euro 3" xfId="980"/>
    <cellStyle name="Euro 4" xfId="981"/>
    <cellStyle name="Euro 5" xfId="982"/>
    <cellStyle name="Euro 6" xfId="983"/>
    <cellStyle name="Euro 7" xfId="984"/>
    <cellStyle name="Euro 8" xfId="985"/>
    <cellStyle name="Euro 9" xfId="986"/>
    <cellStyle name="Explanatory Text 10" xfId="338"/>
    <cellStyle name="Explanatory Text 2" xfId="339"/>
    <cellStyle name="Explanatory Text 3" xfId="340"/>
    <cellStyle name="Explanatory Text 4" xfId="341"/>
    <cellStyle name="Explanatory Text 5" xfId="342"/>
    <cellStyle name="Explanatory Text 6" xfId="343"/>
    <cellStyle name="Explanatory Text 7" xfId="344"/>
    <cellStyle name="Explanatory Text 8" xfId="345"/>
    <cellStyle name="Explanatory Text 9" xfId="346"/>
    <cellStyle name="F2" xfId="987"/>
    <cellStyle name="F3" xfId="988"/>
    <cellStyle name="F4" xfId="989"/>
    <cellStyle name="F5" xfId="990"/>
    <cellStyle name="F6" xfId="991"/>
    <cellStyle name="F7" xfId="992"/>
    <cellStyle name="F8" xfId="993"/>
    <cellStyle name="Fixed" xfId="994"/>
    <cellStyle name="ƒnƒCƒp[ƒŠƒ“ƒN" xfId="995"/>
    <cellStyle name="Footnote" xfId="996"/>
    <cellStyle name="Good 10" xfId="347"/>
    <cellStyle name="Good 2" xfId="348"/>
    <cellStyle name="Good 2 2" xfId="997"/>
    <cellStyle name="Good 2 3" xfId="1698"/>
    <cellStyle name="Good 3" xfId="349"/>
    <cellStyle name="Good 4" xfId="350"/>
    <cellStyle name="Good 5" xfId="351"/>
    <cellStyle name="Good 6" xfId="352"/>
    <cellStyle name="Good 7" xfId="353"/>
    <cellStyle name="Good 8" xfId="354"/>
    <cellStyle name="Good 9" xfId="355"/>
    <cellStyle name="Grey" xfId="998"/>
    <cellStyle name="Hard Percent" xfId="999"/>
    <cellStyle name="Header" xfId="1000"/>
    <cellStyle name="Header1" xfId="1001"/>
    <cellStyle name="Header2" xfId="1002"/>
    <cellStyle name="Header2 2" xfId="2192"/>
    <cellStyle name="Heading 1 10" xfId="356"/>
    <cellStyle name="Heading 1 2" xfId="357"/>
    <cellStyle name="Heading 1 2 2" xfId="1003"/>
    <cellStyle name="Heading 1 2 3" xfId="1699"/>
    <cellStyle name="Heading 1 3" xfId="358"/>
    <cellStyle name="Heading 1 4" xfId="359"/>
    <cellStyle name="Heading 1 5" xfId="360"/>
    <cellStyle name="Heading 1 6" xfId="361"/>
    <cellStyle name="Heading 1 7" xfId="362"/>
    <cellStyle name="Heading 1 8" xfId="363"/>
    <cellStyle name="Heading 1 9" xfId="364"/>
    <cellStyle name="Heading 2 10" xfId="365"/>
    <cellStyle name="Heading 2 2" xfId="366"/>
    <cellStyle name="Heading 2 2 2" xfId="1004"/>
    <cellStyle name="Heading 2 2 3" xfId="1700"/>
    <cellStyle name="Heading 2 3" xfId="367"/>
    <cellStyle name="Heading 2 4" xfId="368"/>
    <cellStyle name="Heading 2 5" xfId="369"/>
    <cellStyle name="Heading 2 6" xfId="370"/>
    <cellStyle name="Heading 2 7" xfId="371"/>
    <cellStyle name="Heading 2 8" xfId="372"/>
    <cellStyle name="Heading 2 9" xfId="373"/>
    <cellStyle name="Heading 3 10" xfId="374"/>
    <cellStyle name="Heading 3 2" xfId="375"/>
    <cellStyle name="Heading 3 2 2" xfId="1005"/>
    <cellStyle name="Heading 3 2 3" xfId="1701"/>
    <cellStyle name="Heading 3 3" xfId="376"/>
    <cellStyle name="Heading 3 4" xfId="377"/>
    <cellStyle name="Heading 3 5" xfId="378"/>
    <cellStyle name="Heading 3 6" xfId="379"/>
    <cellStyle name="Heading 3 7" xfId="380"/>
    <cellStyle name="Heading 3 8" xfId="381"/>
    <cellStyle name="Heading 3 9" xfId="382"/>
    <cellStyle name="Heading 4 10" xfId="383"/>
    <cellStyle name="Heading 4 2" xfId="384"/>
    <cellStyle name="Heading 4 2 2" xfId="1006"/>
    <cellStyle name="Heading 4 2 3" xfId="1702"/>
    <cellStyle name="Heading 4 3" xfId="385"/>
    <cellStyle name="Heading 4 4" xfId="386"/>
    <cellStyle name="Heading 4 5" xfId="387"/>
    <cellStyle name="Heading 4 6" xfId="388"/>
    <cellStyle name="Heading 4 7" xfId="389"/>
    <cellStyle name="Heading 4 8" xfId="390"/>
    <cellStyle name="Heading 4 9" xfId="391"/>
    <cellStyle name="HEADINGS" xfId="1007"/>
    <cellStyle name="HEADINGSTOP" xfId="1008"/>
    <cellStyle name="Hyperlink 2" xfId="2150"/>
    <cellStyle name="Input [yellow]" xfId="1009"/>
    <cellStyle name="Input 10" xfId="392"/>
    <cellStyle name="Input 10 2" xfId="393"/>
    <cellStyle name="Input 10 2 2" xfId="1524"/>
    <cellStyle name="Input 10 2 2 2" xfId="2256"/>
    <cellStyle name="Input 10 2 3" xfId="1704"/>
    <cellStyle name="Input 10 3" xfId="1010"/>
    <cellStyle name="Input 10 3 2" xfId="1819"/>
    <cellStyle name="Input 10 4" xfId="1011"/>
    <cellStyle name="Input 10 4 2" xfId="1820"/>
    <cellStyle name="Input 10 5" xfId="1012"/>
    <cellStyle name="Input 10 5 2" xfId="1821"/>
    <cellStyle name="Input 10 6" xfId="1703"/>
    <cellStyle name="Input 2" xfId="394"/>
    <cellStyle name="Input 2 2" xfId="395"/>
    <cellStyle name="Input 2 2 2" xfId="1525"/>
    <cellStyle name="Input 2 2 2 2" xfId="2257"/>
    <cellStyle name="Input 2 2 3" xfId="1706"/>
    <cellStyle name="Input 2 3" xfId="1014"/>
    <cellStyle name="Input 2 3 2" xfId="1822"/>
    <cellStyle name="Input 2 4" xfId="1015"/>
    <cellStyle name="Input 2 4 2" xfId="1823"/>
    <cellStyle name="Input 2 5" xfId="1016"/>
    <cellStyle name="Input 2 5 2" xfId="1824"/>
    <cellStyle name="Input 2 6" xfId="1013"/>
    <cellStyle name="Input 2 7" xfId="1705"/>
    <cellStyle name="Input 3" xfId="396"/>
    <cellStyle name="Input 3 2" xfId="397"/>
    <cellStyle name="Input 3 2 2" xfId="1526"/>
    <cellStyle name="Input 3 2 2 2" xfId="2258"/>
    <cellStyle name="Input 3 2 3" xfId="1708"/>
    <cellStyle name="Input 3 3" xfId="1017"/>
    <cellStyle name="Input 3 3 2" xfId="1825"/>
    <cellStyle name="Input 3 4" xfId="1018"/>
    <cellStyle name="Input 3 4 2" xfId="1826"/>
    <cellStyle name="Input 3 5" xfId="1019"/>
    <cellStyle name="Input 3 5 2" xfId="1827"/>
    <cellStyle name="Input 3 6" xfId="1707"/>
    <cellStyle name="Input 4" xfId="398"/>
    <cellStyle name="Input 4 2" xfId="399"/>
    <cellStyle name="Input 4 2 2" xfId="1527"/>
    <cellStyle name="Input 4 2 2 2" xfId="2259"/>
    <cellStyle name="Input 4 2 3" xfId="1710"/>
    <cellStyle name="Input 4 3" xfId="1020"/>
    <cellStyle name="Input 4 3 2" xfId="1828"/>
    <cellStyle name="Input 4 4" xfId="1021"/>
    <cellStyle name="Input 4 4 2" xfId="1829"/>
    <cellStyle name="Input 4 5" xfId="1022"/>
    <cellStyle name="Input 4 5 2" xfId="1830"/>
    <cellStyle name="Input 4 6" xfId="1709"/>
    <cellStyle name="Input 5" xfId="400"/>
    <cellStyle name="Input 5 2" xfId="401"/>
    <cellStyle name="Input 5 2 2" xfId="1528"/>
    <cellStyle name="Input 5 2 2 2" xfId="2260"/>
    <cellStyle name="Input 5 2 3" xfId="1712"/>
    <cellStyle name="Input 5 3" xfId="1023"/>
    <cellStyle name="Input 5 3 2" xfId="1831"/>
    <cellStyle name="Input 5 4" xfId="1024"/>
    <cellStyle name="Input 5 4 2" xfId="1832"/>
    <cellStyle name="Input 5 5" xfId="1025"/>
    <cellStyle name="Input 5 5 2" xfId="1833"/>
    <cellStyle name="Input 5 6" xfId="1711"/>
    <cellStyle name="Input 6" xfId="402"/>
    <cellStyle name="Input 6 2" xfId="403"/>
    <cellStyle name="Input 6 2 2" xfId="1529"/>
    <cellStyle name="Input 6 2 2 2" xfId="2261"/>
    <cellStyle name="Input 6 2 3" xfId="1714"/>
    <cellStyle name="Input 6 3" xfId="1026"/>
    <cellStyle name="Input 6 3 2" xfId="1834"/>
    <cellStyle name="Input 6 4" xfId="1027"/>
    <cellStyle name="Input 6 4 2" xfId="1835"/>
    <cellStyle name="Input 6 5" xfId="1028"/>
    <cellStyle name="Input 6 5 2" xfId="1836"/>
    <cellStyle name="Input 6 6" xfId="1713"/>
    <cellStyle name="Input 7" xfId="404"/>
    <cellStyle name="Input 7 2" xfId="405"/>
    <cellStyle name="Input 7 2 2" xfId="1530"/>
    <cellStyle name="Input 7 2 2 2" xfId="2262"/>
    <cellStyle name="Input 7 2 3" xfId="1716"/>
    <cellStyle name="Input 7 3" xfId="1029"/>
    <cellStyle name="Input 7 3 2" xfId="1837"/>
    <cellStyle name="Input 7 4" xfId="1030"/>
    <cellStyle name="Input 7 4 2" xfId="1838"/>
    <cellStyle name="Input 7 5" xfId="1031"/>
    <cellStyle name="Input 7 5 2" xfId="1839"/>
    <cellStyle name="Input 7 6" xfId="1715"/>
    <cellStyle name="Input 8" xfId="406"/>
    <cellStyle name="Input 8 2" xfId="407"/>
    <cellStyle name="Input 8 2 2" xfId="1531"/>
    <cellStyle name="Input 8 2 2 2" xfId="2263"/>
    <cellStyle name="Input 8 2 3" xfId="1718"/>
    <cellStyle name="Input 8 3" xfId="1032"/>
    <cellStyle name="Input 8 3 2" xfId="1840"/>
    <cellStyle name="Input 8 4" xfId="1033"/>
    <cellStyle name="Input 8 4 2" xfId="1841"/>
    <cellStyle name="Input 8 5" xfId="1034"/>
    <cellStyle name="Input 8 5 2" xfId="1842"/>
    <cellStyle name="Input 8 6" xfId="1717"/>
    <cellStyle name="Input 9" xfId="408"/>
    <cellStyle name="Input 9 2" xfId="409"/>
    <cellStyle name="Input 9 2 2" xfId="1532"/>
    <cellStyle name="Input 9 2 2 2" xfId="2264"/>
    <cellStyle name="Input 9 2 3" xfId="1720"/>
    <cellStyle name="Input 9 3" xfId="1035"/>
    <cellStyle name="Input 9 3 2" xfId="1843"/>
    <cellStyle name="Input 9 4" xfId="1036"/>
    <cellStyle name="Input 9 4 2" xfId="1844"/>
    <cellStyle name="Input 9 5" xfId="1037"/>
    <cellStyle name="Input 9 5 2" xfId="1845"/>
    <cellStyle name="Input 9 6" xfId="1719"/>
    <cellStyle name="Link Currency (0)" xfId="1038"/>
    <cellStyle name="Link Currency (0) 10" xfId="1039"/>
    <cellStyle name="Link Currency (0) 11" xfId="1040"/>
    <cellStyle name="Link Currency (0) 12" xfId="1041"/>
    <cellStyle name="Link Currency (0) 2" xfId="1042"/>
    <cellStyle name="Link Currency (0) 2 2" xfId="1043"/>
    <cellStyle name="Link Currency (0) 3" xfId="1044"/>
    <cellStyle name="Link Currency (0) 4" xfId="1045"/>
    <cellStyle name="Link Currency (0) 5" xfId="1046"/>
    <cellStyle name="Link Currency (0) 6" xfId="1047"/>
    <cellStyle name="Link Currency (0) 7" xfId="1048"/>
    <cellStyle name="Link Currency (0) 8" xfId="1049"/>
    <cellStyle name="Link Currency (0) 9" xfId="1050"/>
    <cellStyle name="Link Currency (2)" xfId="1051"/>
    <cellStyle name="Link Currency (2) 10" xfId="1052"/>
    <cellStyle name="Link Currency (2) 11" xfId="1053"/>
    <cellStyle name="Link Currency (2) 12" xfId="1054"/>
    <cellStyle name="Link Currency (2) 2" xfId="1055"/>
    <cellStyle name="Link Currency (2) 2 2" xfId="1056"/>
    <cellStyle name="Link Currency (2) 3" xfId="1057"/>
    <cellStyle name="Link Currency (2) 4" xfId="1058"/>
    <cellStyle name="Link Currency (2) 5" xfId="1059"/>
    <cellStyle name="Link Currency (2) 6" xfId="1060"/>
    <cellStyle name="Link Currency (2) 7" xfId="1061"/>
    <cellStyle name="Link Currency (2) 8" xfId="1062"/>
    <cellStyle name="Link Currency (2) 9" xfId="1063"/>
    <cellStyle name="Link Units (0)" xfId="1064"/>
    <cellStyle name="Link Units (0) 10" xfId="1065"/>
    <cellStyle name="Link Units (0) 11" xfId="1066"/>
    <cellStyle name="Link Units (0) 12" xfId="1067"/>
    <cellStyle name="Link Units (0) 2" xfId="1068"/>
    <cellStyle name="Link Units (0) 2 2" xfId="1069"/>
    <cellStyle name="Link Units (0) 3" xfId="1070"/>
    <cellStyle name="Link Units (0) 4" xfId="1071"/>
    <cellStyle name="Link Units (0) 5" xfId="1072"/>
    <cellStyle name="Link Units (0) 6" xfId="1073"/>
    <cellStyle name="Link Units (0) 7" xfId="1074"/>
    <cellStyle name="Link Units (0) 8" xfId="1075"/>
    <cellStyle name="Link Units (0) 9" xfId="1076"/>
    <cellStyle name="Link Units (1)" xfId="1077"/>
    <cellStyle name="Link Units (1) 10" xfId="1078"/>
    <cellStyle name="Link Units (1) 11" xfId="1079"/>
    <cellStyle name="Link Units (1) 12" xfId="1080"/>
    <cellStyle name="Link Units (1) 2" xfId="1081"/>
    <cellStyle name="Link Units (1) 2 2" xfId="1082"/>
    <cellStyle name="Link Units (1) 3" xfId="1083"/>
    <cellStyle name="Link Units (1) 4" xfId="1084"/>
    <cellStyle name="Link Units (1) 5" xfId="1085"/>
    <cellStyle name="Link Units (1) 6" xfId="1086"/>
    <cellStyle name="Link Units (1) 7" xfId="1087"/>
    <cellStyle name="Link Units (1) 8" xfId="1088"/>
    <cellStyle name="Link Units (1) 9" xfId="1089"/>
    <cellStyle name="Link Units (2)" xfId="1090"/>
    <cellStyle name="Link Units (2) 10" xfId="1091"/>
    <cellStyle name="Link Units (2) 11" xfId="1092"/>
    <cellStyle name="Link Units (2) 12" xfId="1093"/>
    <cellStyle name="Link Units (2) 2" xfId="1094"/>
    <cellStyle name="Link Units (2) 2 2" xfId="1095"/>
    <cellStyle name="Link Units (2) 3" xfId="1096"/>
    <cellStyle name="Link Units (2) 4" xfId="1097"/>
    <cellStyle name="Link Units (2) 5" xfId="1098"/>
    <cellStyle name="Link Units (2) 6" xfId="1099"/>
    <cellStyle name="Link Units (2) 7" xfId="1100"/>
    <cellStyle name="Link Units (2) 8" xfId="1101"/>
    <cellStyle name="Link Units (2) 9" xfId="1102"/>
    <cellStyle name="Linked Cell 10" xfId="410"/>
    <cellStyle name="Linked Cell 2" xfId="411"/>
    <cellStyle name="Linked Cell 2 2" xfId="1103"/>
    <cellStyle name="Linked Cell 2 3" xfId="1721"/>
    <cellStyle name="Linked Cell 3" xfId="412"/>
    <cellStyle name="Linked Cell 4" xfId="413"/>
    <cellStyle name="Linked Cell 5" xfId="414"/>
    <cellStyle name="Linked Cell 6" xfId="415"/>
    <cellStyle name="Linked Cell 7" xfId="416"/>
    <cellStyle name="Linked Cell 8" xfId="417"/>
    <cellStyle name="Linked Cell 9" xfId="418"/>
    <cellStyle name="Millares 2" xfId="1104"/>
    <cellStyle name="Millares 3" xfId="1105"/>
    <cellStyle name="Millares 3 2" xfId="2193"/>
    <cellStyle name="Milliers [0]_EDYAN" xfId="1106"/>
    <cellStyle name="Milliers_EDYAN" xfId="1107"/>
    <cellStyle name="Monétaire [0]_EDYAN" xfId="1108"/>
    <cellStyle name="Monétaire_EDYAN" xfId="1109"/>
    <cellStyle name="Multiple" xfId="1110"/>
    <cellStyle name="Neutral 10" xfId="419"/>
    <cellStyle name="Neutral 2" xfId="420"/>
    <cellStyle name="Neutral 2 2" xfId="1111"/>
    <cellStyle name="Neutral 2 3" xfId="1722"/>
    <cellStyle name="Neutral 3" xfId="421"/>
    <cellStyle name="Neutral 4" xfId="422"/>
    <cellStyle name="Neutral 5" xfId="423"/>
    <cellStyle name="Neutral 6" xfId="424"/>
    <cellStyle name="Neutral 7" xfId="425"/>
    <cellStyle name="Neutral 8" xfId="426"/>
    <cellStyle name="Neutral 9" xfId="427"/>
    <cellStyle name="Normal" xfId="0" builtinId="0"/>
    <cellStyle name="Normal - Style1" xfId="1112"/>
    <cellStyle name="Normal - Style1 10" xfId="1113"/>
    <cellStyle name="Normal - Style1 11" xfId="1114"/>
    <cellStyle name="Normal - Style1 12" xfId="1115"/>
    <cellStyle name="Normal - Style1 2" xfId="1116"/>
    <cellStyle name="Normal - Style1 2 2" xfId="1117"/>
    <cellStyle name="Normal - Style1 3" xfId="1118"/>
    <cellStyle name="Normal - Style1 4" xfId="1119"/>
    <cellStyle name="Normal - Style1 5" xfId="1120"/>
    <cellStyle name="Normal - Style1 6" xfId="1121"/>
    <cellStyle name="Normal - Style1 7" xfId="1122"/>
    <cellStyle name="Normal - Style1 8" xfId="1123"/>
    <cellStyle name="Normal - Style1 9" xfId="1124"/>
    <cellStyle name="Normal - Style2" xfId="1125"/>
    <cellStyle name="Normal - Style3" xfId="1126"/>
    <cellStyle name="Normal - Style4" xfId="1127"/>
    <cellStyle name="Normal - Style5" xfId="1128"/>
    <cellStyle name="Normal - Style6" xfId="1129"/>
    <cellStyle name="Normal - Style7" xfId="1130"/>
    <cellStyle name="Normal - Style8" xfId="1131"/>
    <cellStyle name="Normal 10" xfId="5"/>
    <cellStyle name="Normal 10 2" xfId="1132"/>
    <cellStyle name="Normal 10 2 2" xfId="1846"/>
    <cellStyle name="Normal 10 2 2 2" xfId="2162"/>
    <cellStyle name="Normal 10 2 2 3" xfId="2078"/>
    <cellStyle name="Normal 10 2 3" xfId="2114"/>
    <cellStyle name="Normal 10 2 4" xfId="1564"/>
    <cellStyle name="Normal 11" xfId="6"/>
    <cellStyle name="Normal 11 2" xfId="1134"/>
    <cellStyle name="Normal 11 3" xfId="1133"/>
    <cellStyle name="Normal 11 4" xfId="1620"/>
    <cellStyle name="Normal 11 5" xfId="2115"/>
    <cellStyle name="Normal 12" xfId="7"/>
    <cellStyle name="Normal 12 2" xfId="1135"/>
    <cellStyle name="Normal 12 3" xfId="1621"/>
    <cellStyle name="Normal 12 4" xfId="2028"/>
    <cellStyle name="Normal 12 4 2" xfId="2116"/>
    <cellStyle name="Normal 13" xfId="8"/>
    <cellStyle name="Normal 13 2" xfId="1136"/>
    <cellStyle name="Normal 13 3" xfId="1622"/>
    <cellStyle name="Normal 13 4" xfId="2029"/>
    <cellStyle name="Normal 14" xfId="9"/>
    <cellStyle name="Normal 14 2" xfId="1137"/>
    <cellStyle name="Normal 14 3" xfId="1623"/>
    <cellStyle name="Normal 14 4" xfId="2030"/>
    <cellStyle name="Normal 14 4 2" xfId="2117"/>
    <cellStyle name="Normal 15" xfId="10"/>
    <cellStyle name="Normal 15 2" xfId="1138"/>
    <cellStyle name="Normal 15 2 2" xfId="2242"/>
    <cellStyle name="Normal 15 3" xfId="1624"/>
    <cellStyle name="Normal 15 3 2" xfId="2245"/>
    <cellStyle name="Normal 15 4" xfId="2118"/>
    <cellStyle name="Normal 15 5" xfId="2239"/>
    <cellStyle name="Normal 16" xfId="11"/>
    <cellStyle name="Normal 16 2" xfId="1139"/>
    <cellStyle name="Normal 16 3" xfId="1625"/>
    <cellStyle name="Normal 16 4" xfId="2119"/>
    <cellStyle name="Normal 16 5" xfId="2390"/>
    <cellStyle name="Normal 17" xfId="12"/>
    <cellStyle name="Normal 17 2" xfId="1140"/>
    <cellStyle name="Normal 17 3" xfId="1626"/>
    <cellStyle name="Normal 17 4" xfId="2120"/>
    <cellStyle name="Normal 17 5" xfId="2241"/>
    <cellStyle name="Normal 18" xfId="13"/>
    <cellStyle name="Normal 18 2" xfId="1141"/>
    <cellStyle name="Normal 18 3" xfId="1627"/>
    <cellStyle name="Normal 18 4" xfId="2121"/>
    <cellStyle name="Normal 19" xfId="14"/>
    <cellStyle name="Normal 19 2" xfId="1142"/>
    <cellStyle name="Normal 19 3" xfId="1628"/>
    <cellStyle name="Normal 19 4" xfId="2122"/>
    <cellStyle name="Normal 2" xfId="15"/>
    <cellStyle name="Normal 2 10" xfId="16"/>
    <cellStyle name="Normal 2 10 2" xfId="17"/>
    <cellStyle name="Normal 2 10 2 2" xfId="1566"/>
    <cellStyle name="Normal 2 10 2 3" xfId="2081"/>
    <cellStyle name="Normal 2 10 2 4" xfId="2123"/>
    <cellStyle name="Normal 2 10 2 5" xfId="1565"/>
    <cellStyle name="Normal 2 10 3" xfId="18"/>
    <cellStyle name="Normal 2 10 3 2" xfId="2082"/>
    <cellStyle name="Normal 2 10 3 3" xfId="2124"/>
    <cellStyle name="Normal 2 10 4" xfId="19"/>
    <cellStyle name="Normal 2 10 4 2" xfId="2083"/>
    <cellStyle name="Normal 2 10 4 3" xfId="2125"/>
    <cellStyle name="Normal 2 10 5" xfId="20"/>
    <cellStyle name="Normal 2 10 5 2" xfId="2084"/>
    <cellStyle name="Normal 2 10 5 3" xfId="2126"/>
    <cellStyle name="Normal 2 10 6" xfId="21"/>
    <cellStyle name="Normal 2 10 6 2" xfId="2085"/>
    <cellStyle name="Normal 2 10 6 3" xfId="2127"/>
    <cellStyle name="Normal 2 10 7" xfId="1143"/>
    <cellStyle name="Normal 2 10 7 2" xfId="2163"/>
    <cellStyle name="Normal 2 10 7 3" xfId="2080"/>
    <cellStyle name="Normal 2 11" xfId="22"/>
    <cellStyle name="Normal 2 11 2" xfId="1144"/>
    <cellStyle name="Normal 2 11 2 2" xfId="1847"/>
    <cellStyle name="Normal 2 11 2 2 2" xfId="2164"/>
    <cellStyle name="Normal 2 11 2 2 3" xfId="2086"/>
    <cellStyle name="Normal 2 11 2 3" xfId="2128"/>
    <cellStyle name="Normal 2 11 2 4" xfId="1567"/>
    <cellStyle name="Normal 2 12" xfId="23"/>
    <cellStyle name="Normal 2 12 2" xfId="1145"/>
    <cellStyle name="Normal 2 12 2 2" xfId="1848"/>
    <cellStyle name="Normal 2 12 2 3" xfId="1568"/>
    <cellStyle name="Normal 2 13" xfId="24"/>
    <cellStyle name="Normal 2 13 2" xfId="1146"/>
    <cellStyle name="Normal 2 13 2 2" xfId="1849"/>
    <cellStyle name="Normal 2 13 2 3" xfId="1569"/>
    <cellStyle name="Normal 2 14" xfId="25"/>
    <cellStyle name="Normal 2 14 2" xfId="1571"/>
    <cellStyle name="Normal 2 14 2 2" xfId="2165"/>
    <cellStyle name="Normal 2 14 3" xfId="1570"/>
    <cellStyle name="Normal 2 15" xfId="26"/>
    <cellStyle name="Normal 2 16" xfId="27"/>
    <cellStyle name="Normal 2 16 2" xfId="1573"/>
    <cellStyle name="Normal 2 16 2 2" xfId="2087"/>
    <cellStyle name="Normal 2 16 2 2 2" xfId="2166"/>
    <cellStyle name="Normal 2 16 2 3" xfId="2130"/>
    <cellStyle name="Normal 2 16 3" xfId="1572"/>
    <cellStyle name="Normal 2 17" xfId="28"/>
    <cellStyle name="Normal 2 17 2" xfId="1575"/>
    <cellStyle name="Normal 2 17 2 2" xfId="2088"/>
    <cellStyle name="Normal 2 17 2 2 2" xfId="2167"/>
    <cellStyle name="Normal 2 17 2 3" xfId="2131"/>
    <cellStyle name="Normal 2 17 3" xfId="1574"/>
    <cellStyle name="Normal 2 18" xfId="29"/>
    <cellStyle name="Normal 2 18 2" xfId="1577"/>
    <cellStyle name="Normal 2 18 2 2" xfId="2089"/>
    <cellStyle name="Normal 2 18 2 2 2" xfId="2168"/>
    <cellStyle name="Normal 2 18 2 3" xfId="2132"/>
    <cellStyle name="Normal 2 18 3" xfId="1576"/>
    <cellStyle name="Normal 2 19" xfId="30"/>
    <cellStyle name="Normal 2 19 2" xfId="2090"/>
    <cellStyle name="Normal 2 19 3" xfId="2133"/>
    <cellStyle name="Normal 2 2" xfId="31"/>
    <cellStyle name="Normal 2 2 10" xfId="2111"/>
    <cellStyle name="Normal 2 2 2" xfId="32"/>
    <cellStyle name="Normal 2 2 2 2" xfId="431"/>
    <cellStyle name="Normal 2 2 2 2 2" xfId="432"/>
    <cellStyle name="Normal 2 2 2 2 2 2" xfId="433"/>
    <cellStyle name="Normal 2 2 2 2 2 2 2" xfId="434"/>
    <cellStyle name="Normal 2 2 2 2 2 2 2 2" xfId="1147"/>
    <cellStyle name="Normal 2 2 2 2 2 2 2 2 2" xfId="1148"/>
    <cellStyle name="Normal 2 2 2 2 2 2 2 2 2 2" xfId="1149"/>
    <cellStyle name="Normal 2 2 2 2 2 2 2 2 2 2 2" xfId="1150"/>
    <cellStyle name="Normal 2 2 2 2 2 2 2 2 2 2 3" xfId="2195"/>
    <cellStyle name="Normal 2 2 2 2 2 2 2 2 3" xfId="2194"/>
    <cellStyle name="Normal 2 2 2 2 2 2 2 3" xfId="1151"/>
    <cellStyle name="Normal 2 2 2 2 2 2 2 4" xfId="1152"/>
    <cellStyle name="Normal 2 2 2 2 2 2 2 5" xfId="1153"/>
    <cellStyle name="Normal 2 2 2 2 2 2 3" xfId="1154"/>
    <cellStyle name="Normal 2 2 2 2 2 2 3 2" xfId="1155"/>
    <cellStyle name="Normal 2 2 2 2 2 2 3 3" xfId="2196"/>
    <cellStyle name="Normal 2 2 2 2 2 2 4" xfId="1156"/>
    <cellStyle name="Normal 2 2 2 2 2 2 4 2" xfId="2197"/>
    <cellStyle name="Normal 2 2 2 2 2 2 5" xfId="1157"/>
    <cellStyle name="Normal 2 2 2 2 2 2 5 2" xfId="2198"/>
    <cellStyle name="Normal 2 2 2 2 2 2 6" xfId="2180"/>
    <cellStyle name="Normal 2 2 2 2 2 3" xfId="1158"/>
    <cellStyle name="Normal 2 2 2 2 2 3 2" xfId="1159"/>
    <cellStyle name="Normal 2 2 2 2 2 3 2 2" xfId="2199"/>
    <cellStyle name="Normal 2 2 2 2 2 4" xfId="1160"/>
    <cellStyle name="Normal 2 2 2 2 2 5" xfId="1161"/>
    <cellStyle name="Normal 2 2 2 2 3" xfId="435"/>
    <cellStyle name="Normal 2 2 2 2 4" xfId="436"/>
    <cellStyle name="Normal 2 2 2 2 4 2" xfId="1162"/>
    <cellStyle name="Normal 2 2 2 2 4 3" xfId="2181"/>
    <cellStyle name="Normal 2 2 2 2 5" xfId="1163"/>
    <cellStyle name="Normal 2 2 2 2 5 2" xfId="2200"/>
    <cellStyle name="Normal 2 2 2 2 6" xfId="1164"/>
    <cellStyle name="Normal 2 2 2 2 6 2" xfId="2201"/>
    <cellStyle name="Normal 2 2 2 2 7" xfId="1578"/>
    <cellStyle name="Normal 2 2 2 2 8" xfId="2059"/>
    <cellStyle name="Normal 2 2 2 3" xfId="437"/>
    <cellStyle name="Normal 2 2 2 3 2" xfId="438"/>
    <cellStyle name="Normal 2 2 2 3 2 2" xfId="1165"/>
    <cellStyle name="Normal 2 2 2 3 2 3" xfId="1166"/>
    <cellStyle name="Normal 2 2 2 3 2 4" xfId="1167"/>
    <cellStyle name="Normal 2 2 2 3 2 5" xfId="1168"/>
    <cellStyle name="Normal 2 2 2 3 3" xfId="1169"/>
    <cellStyle name="Normal 2 2 2 3 3 2" xfId="2202"/>
    <cellStyle name="Normal 2 2 2 3 4" xfId="1170"/>
    <cellStyle name="Normal 2 2 2 3 4 2" xfId="2203"/>
    <cellStyle name="Normal 2 2 2 3 5" xfId="1171"/>
    <cellStyle name="Normal 2 2 2 3 5 2" xfId="2204"/>
    <cellStyle name="Normal 2 2 2 3 6" xfId="2182"/>
    <cellStyle name="Normal 2 2 2 4" xfId="439"/>
    <cellStyle name="Normal 2 2 2 4 2" xfId="1172"/>
    <cellStyle name="Normal 2 2 2 4 2 2" xfId="2205"/>
    <cellStyle name="Normal 2 2 2 5" xfId="430"/>
    <cellStyle name="Normal 2 2 2 5 2" xfId="1173"/>
    <cellStyle name="Normal 2 2 2 5 3" xfId="1725"/>
    <cellStyle name="Normal 2 2 2 6" xfId="1174"/>
    <cellStyle name="Normal 2 2 2 7" xfId="1579"/>
    <cellStyle name="Normal 2 2 2 8" xfId="1630"/>
    <cellStyle name="Normal 2 2 2 9" xfId="2063"/>
    <cellStyle name="Normal 2 2 3" xfId="33"/>
    <cellStyle name="Normal 2 2 3 2" xfId="441"/>
    <cellStyle name="Normal 2 2 3 2 2" xfId="442"/>
    <cellStyle name="Normal 2 2 3 2 2 2" xfId="1175"/>
    <cellStyle name="Normal 2 2 3 2 2 2 2" xfId="1176"/>
    <cellStyle name="Normal 2 2 3 2 2 2 3" xfId="2206"/>
    <cellStyle name="Normal 2 2 3 2 2 3" xfId="1177"/>
    <cellStyle name="Normal 2 2 3 2 2 4" xfId="1178"/>
    <cellStyle name="Normal 2 2 3 2 2 5" xfId="1179"/>
    <cellStyle name="Normal 2 2 3 2 3" xfId="1180"/>
    <cellStyle name="Normal 2 2 3 2 3 2" xfId="2207"/>
    <cellStyle name="Normal 2 2 3 2 4" xfId="1181"/>
    <cellStyle name="Normal 2 2 3 2 4 2" xfId="2208"/>
    <cellStyle name="Normal 2 2 3 2 5" xfId="1182"/>
    <cellStyle name="Normal 2 2 3 2 5 2" xfId="2209"/>
    <cellStyle name="Normal 2 2 3 2 6" xfId="2183"/>
    <cellStyle name="Normal 2 2 3 3" xfId="440"/>
    <cellStyle name="Normal 2 2 3 4" xfId="1183"/>
    <cellStyle name="Normal 2 2 3 5" xfId="1184"/>
    <cellStyle name="Normal 2 2 3 6" xfId="1580"/>
    <cellStyle name="Normal 2 2 3 7" xfId="1631"/>
    <cellStyle name="Normal 2 2 4" xfId="34"/>
    <cellStyle name="Normal 2 2 4 2" xfId="443"/>
    <cellStyle name="Normal 2 2 4 2 2" xfId="1726"/>
    <cellStyle name="Normal 2 2 4 2 3" xfId="1581"/>
    <cellStyle name="Normal 2 2 4 3" xfId="1185"/>
    <cellStyle name="Normal 2 2 4 4" xfId="1632"/>
    <cellStyle name="Normal 2 2 5" xfId="35"/>
    <cellStyle name="Normal 2 2 5 2" xfId="1187"/>
    <cellStyle name="Normal 2 2 5 3" xfId="1186"/>
    <cellStyle name="Normal 2 2 5 3 2" xfId="2210"/>
    <cellStyle name="Normal 2 2 5 4" xfId="1633"/>
    <cellStyle name="Normal 2 2 6" xfId="36"/>
    <cellStyle name="Normal 2 2 6 2" xfId="1188"/>
    <cellStyle name="Normal 2 2 6 2 2" xfId="2211"/>
    <cellStyle name="Normal 2 2 6 3" xfId="1634"/>
    <cellStyle name="Normal 2 2 7" xfId="37"/>
    <cellStyle name="Normal 2 2 7 2" xfId="1189"/>
    <cellStyle name="Normal 2 2 7 2 2" xfId="2212"/>
    <cellStyle name="Normal 2 2 7 3" xfId="1635"/>
    <cellStyle name="Normal 2 2 8" xfId="429"/>
    <cellStyle name="Normal 2 2 8 2" xfId="1724"/>
    <cellStyle name="Normal 2 2 8 2 2" xfId="2170"/>
    <cellStyle name="Normal 2 2 8 2 3" xfId="2091"/>
    <cellStyle name="Normal 2 2 8 3" xfId="2134"/>
    <cellStyle name="Normal 2 2 8 4" xfId="2179"/>
    <cellStyle name="Normal 2 2 8 5" xfId="1582"/>
    <cellStyle name="Normal 2 2 9" xfId="1629"/>
    <cellStyle name="Normal 2 2 9 2" xfId="2074"/>
    <cellStyle name="Normal 2 20" xfId="38"/>
    <cellStyle name="Normal 2 20 2" xfId="2092"/>
    <cellStyle name="Normal 2 20 3" xfId="2136"/>
    <cellStyle name="Normal 2 21" xfId="39"/>
    <cellStyle name="Normal 2 21 2" xfId="2093"/>
    <cellStyle name="Normal 2 21 3" xfId="2137"/>
    <cellStyle name="Normal 2 22" xfId="40"/>
    <cellStyle name="Normal 2 22 2" xfId="2094"/>
    <cellStyle name="Normal 2 22 3" xfId="2138"/>
    <cellStyle name="Normal 2 23" xfId="41"/>
    <cellStyle name="Normal 2 23 2" xfId="2095"/>
    <cellStyle name="Normal 2 23 3" xfId="2139"/>
    <cellStyle name="Normal 2 24" xfId="42"/>
    <cellStyle name="Normal 2 24 2" xfId="1584"/>
    <cellStyle name="Normal 2 24 2 2" xfId="2096"/>
    <cellStyle name="Normal 2 24 2 2 2" xfId="2169"/>
    <cellStyle name="Normal 2 24 2 3" xfId="2140"/>
    <cellStyle name="Normal 2 24 3" xfId="1583"/>
    <cellStyle name="Normal 2 25" xfId="43"/>
    <cellStyle name="Normal 2 25 2" xfId="2097"/>
    <cellStyle name="Normal 2 25 3" xfId="2141"/>
    <cellStyle name="Normal 2 26" xfId="428"/>
    <cellStyle name="Normal 2 26 2" xfId="1723"/>
    <cellStyle name="Normal 2 26 3" xfId="1585"/>
    <cellStyle name="Normal 2 27" xfId="2079"/>
    <cellStyle name="Normal 2 27 2" xfId="2160"/>
    <cellStyle name="Normal 2 28" xfId="2072"/>
    <cellStyle name="Normal 2 29" xfId="2108"/>
    <cellStyle name="Normal 2 3" xfId="44"/>
    <cellStyle name="Normal 2 3 2" xfId="445"/>
    <cellStyle name="Normal 2 3 2 2" xfId="446"/>
    <cellStyle name="Normal 2 3 2 2 2" xfId="1191"/>
    <cellStyle name="Normal 2 3 2 2 2 2" xfId="1192"/>
    <cellStyle name="Normal 2 3 2 2 2 2 2" xfId="2213"/>
    <cellStyle name="Normal 2 3 2 2 3" xfId="1193"/>
    <cellStyle name="Normal 2 3 2 2 3 2" xfId="2214"/>
    <cellStyle name="Normal 2 3 2 2 4" xfId="1194"/>
    <cellStyle name="Normal 2 3 2 2 4 2" xfId="2215"/>
    <cellStyle name="Normal 2 3 2 2 5" xfId="1195"/>
    <cellStyle name="Normal 2 3 2 2 5 2" xfId="2216"/>
    <cellStyle name="Normal 2 3 2 2 6" xfId="2184"/>
    <cellStyle name="Normal 2 3 2 3" xfId="1196"/>
    <cellStyle name="Normal 2 3 2 4" xfId="1197"/>
    <cellStyle name="Normal 2 3 2 5" xfId="1198"/>
    <cellStyle name="Normal 2 3 2 6" xfId="1190"/>
    <cellStyle name="Normal 2 3 2 7" xfId="2066"/>
    <cellStyle name="Normal 2 3 3" xfId="447"/>
    <cellStyle name="Normal 2 3 3 2" xfId="2185"/>
    <cellStyle name="Normal 2 3 4" xfId="444"/>
    <cellStyle name="Normal 2 3 4 2" xfId="1199"/>
    <cellStyle name="Normal 2 3 4 3" xfId="1727"/>
    <cellStyle name="Normal 2 3 5" xfId="1200"/>
    <cellStyle name="Normal 2 3 5 2" xfId="2217"/>
    <cellStyle name="Normal 2 3 6" xfId="1561"/>
    <cellStyle name="Normal 2 3 6 2" xfId="2055"/>
    <cellStyle name="Normal 2 3 7" xfId="1636"/>
    <cellStyle name="Normal 2 3 8" xfId="2142"/>
    <cellStyle name="Normal 2 4" xfId="45"/>
    <cellStyle name="Normal 2 4 2" xfId="448"/>
    <cellStyle name="Normal 2 4 2 2" xfId="1202"/>
    <cellStyle name="Normal 2 4 2 3" xfId="1728"/>
    <cellStyle name="Normal 2 4 2 3 2" xfId="2098"/>
    <cellStyle name="Normal 2 4 2 4" xfId="2143"/>
    <cellStyle name="Normal 2 4 2 5" xfId="2186"/>
    <cellStyle name="Normal 2 4 2 6" xfId="2067"/>
    <cellStyle name="Normal 2 4 3" xfId="1203"/>
    <cellStyle name="Normal 2 4 4" xfId="1204"/>
    <cellStyle name="Normal 2 4 5" xfId="1205"/>
    <cellStyle name="Normal 2 4 5 2" xfId="2218"/>
    <cellStyle name="Normal 2 4 6" xfId="1201"/>
    <cellStyle name="Normal 2 4 7" xfId="1637"/>
    <cellStyle name="Normal 2 5" xfId="46"/>
    <cellStyle name="Normal 2 5 2" xfId="449"/>
    <cellStyle name="Normal 2 5 2 2" xfId="1206"/>
    <cellStyle name="Normal 2 5 2 3" xfId="1729"/>
    <cellStyle name="Normal 2 5 2 4" xfId="2243"/>
    <cellStyle name="Normal 2 5 3" xfId="1586"/>
    <cellStyle name="Normal 2 5 4" xfId="1638"/>
    <cellStyle name="Normal 2 5 5" xfId="2144"/>
    <cellStyle name="Normal 2 6" xfId="47"/>
    <cellStyle name="Normal 2 6 2" xfId="1208"/>
    <cellStyle name="Normal 2 6 2 2" xfId="1587"/>
    <cellStyle name="Normal 2 6 2 2 2" xfId="2158"/>
    <cellStyle name="Normal 2 6 2 3" xfId="2099"/>
    <cellStyle name="Normal 2 6 2 4" xfId="2145"/>
    <cellStyle name="Normal 2 6 2 5" xfId="2048"/>
    <cellStyle name="Normal 2 6 3" xfId="1207"/>
    <cellStyle name="Normal 2 6 4" xfId="1639"/>
    <cellStyle name="Normal 2 7" xfId="48"/>
    <cellStyle name="Normal 2 7 2" xfId="1209"/>
    <cellStyle name="Normal 2 7 3" xfId="1640"/>
    <cellStyle name="Normal 2 7 4" xfId="2146"/>
    <cellStyle name="Normal 2 8" xfId="49"/>
    <cellStyle name="Normal 2 8 2" xfId="1210"/>
    <cellStyle name="Normal 2 8 2 2" xfId="1850"/>
    <cellStyle name="Normal 2 8 2 2 2" xfId="2159"/>
    <cellStyle name="Normal 2 8 2 2 3" xfId="2100"/>
    <cellStyle name="Normal 2 8 2 3" xfId="2147"/>
    <cellStyle name="Normal 2 8 2 4" xfId="1588"/>
    <cellStyle name="Normal 2 8 3" xfId="2031"/>
    <cellStyle name="Normal 2 9" xfId="50"/>
    <cellStyle name="Normal 2 9 2" xfId="1211"/>
    <cellStyle name="Normal 2 9 3" xfId="1641"/>
    <cellStyle name="Normal 2 9 4" xfId="2148"/>
    <cellStyle name="Normal 2_EMEA" xfId="1589"/>
    <cellStyle name="Normal 20" xfId="76"/>
    <cellStyle name="Normal 20 2" xfId="1212"/>
    <cellStyle name="Normal 20 3" xfId="1651"/>
    <cellStyle name="Normal 20 4" xfId="2151"/>
    <cellStyle name="Normal 21" xfId="51"/>
    <cellStyle name="Normal 21 2" xfId="1642"/>
    <cellStyle name="Normal 21 3" xfId="1560"/>
    <cellStyle name="Normal 22" xfId="52"/>
    <cellStyle name="Normal 23" xfId="53"/>
    <cellStyle name="Normal 24" xfId="54"/>
    <cellStyle name="Normal 25" xfId="55"/>
    <cellStyle name="Normal 26" xfId="56"/>
    <cellStyle name="Normal 27" xfId="57"/>
    <cellStyle name="Normal 27 10" xfId="58"/>
    <cellStyle name="Normal 27 11" xfId="450"/>
    <cellStyle name="Normal 27 2" xfId="59"/>
    <cellStyle name="Normal 27 3" xfId="60"/>
    <cellStyle name="Normal 27 4" xfId="61"/>
    <cellStyle name="Normal 27 5" xfId="62"/>
    <cellStyle name="Normal 27 6" xfId="63"/>
    <cellStyle name="Normal 27 7" xfId="64"/>
    <cellStyle name="Normal 27 8" xfId="65"/>
    <cellStyle name="Normal 27 9" xfId="66"/>
    <cellStyle name="Normal 28" xfId="78"/>
    <cellStyle name="Normal 28 2" xfId="2106"/>
    <cellStyle name="Normal 28 3" xfId="2153"/>
    <cellStyle name="Normal 29" xfId="77"/>
    <cellStyle name="Normal 29 2" xfId="2105"/>
    <cellStyle name="Normal 29 3" xfId="2152"/>
    <cellStyle name="Normal 3" xfId="67"/>
    <cellStyle name="Normal 3 10" xfId="1643"/>
    <cellStyle name="Normal 3 2" xfId="68"/>
    <cellStyle name="Normal 3 2 2" xfId="452"/>
    <cellStyle name="Normal 3 2 2 2" xfId="1215"/>
    <cellStyle name="Normal 3 2 2 3" xfId="1216"/>
    <cellStyle name="Normal 3 2 2 4" xfId="1590"/>
    <cellStyle name="Normal 3 2 2 5" xfId="2187"/>
    <cellStyle name="Normal 3 2 2 6" xfId="2061"/>
    <cellStyle name="Normal 3 2 3" xfId="1217"/>
    <cellStyle name="Normal 3 2 4" xfId="1218"/>
    <cellStyle name="Normal 3 2 4 2" xfId="2219"/>
    <cellStyle name="Normal 3 2 5" xfId="1219"/>
    <cellStyle name="Normal 3 2 5 2" xfId="2220"/>
    <cellStyle name="Normal 3 2 6" xfId="1220"/>
    <cellStyle name="Normal 3 2 6 2" xfId="2221"/>
    <cellStyle name="Normal 3 2 7" xfId="1214"/>
    <cellStyle name="Normal 3 2 8" xfId="1644"/>
    <cellStyle name="Normal 3 2 9" xfId="2062"/>
    <cellStyle name="Normal 3 3" xfId="69"/>
    <cellStyle name="Normal 3 3 2" xfId="453"/>
    <cellStyle name="Normal 3 3 2 2" xfId="1222"/>
    <cellStyle name="Normal 3 3 3" xfId="1223"/>
    <cellStyle name="Normal 3 3 4" xfId="1221"/>
    <cellStyle name="Normal 3 3 5" xfId="1645"/>
    <cellStyle name="Normal 3 4" xfId="454"/>
    <cellStyle name="Normal 3 4 2" xfId="1225"/>
    <cellStyle name="Normal 3 4 2 2" xfId="1226"/>
    <cellStyle name="Normal 3 4 2 3" xfId="2157"/>
    <cellStyle name="Normal 3 4 3" xfId="1227"/>
    <cellStyle name="Normal 3 4 4" xfId="1224"/>
    <cellStyle name="Normal 3 4 4 2" xfId="2222"/>
    <cellStyle name="Normal 3 4 4 3" xfId="2101"/>
    <cellStyle name="Normal 3 5" xfId="455"/>
    <cellStyle name="Normal 3 5 2" xfId="1229"/>
    <cellStyle name="Normal 3 5 3" xfId="1228"/>
    <cellStyle name="Normal 3 6" xfId="456"/>
    <cellStyle name="Normal 3 6 2" xfId="1230"/>
    <cellStyle name="Normal 3 7" xfId="457"/>
    <cellStyle name="Normal 3 7 2" xfId="1231"/>
    <cellStyle name="Normal 3 8" xfId="451"/>
    <cellStyle name="Normal 3 8 2" xfId="1730"/>
    <cellStyle name="Normal 3 8 3" xfId="1591"/>
    <cellStyle name="Normal 3 9" xfId="1213"/>
    <cellStyle name="Normal 30" xfId="3"/>
    <cellStyle name="Normal 30 2" xfId="2077"/>
    <cellStyle name="Normal 30 3" xfId="2113"/>
    <cellStyle name="Normal 31" xfId="79"/>
    <cellStyle name="Normal 31 2" xfId="1652"/>
    <cellStyle name="Normal 31 2 2" xfId="2076"/>
    <cellStyle name="Normal 31 3" xfId="2155"/>
    <cellStyle name="Normal 31 4" xfId="1592"/>
    <cellStyle name="Normal 32" xfId="81"/>
    <cellStyle name="Normal 32 2" xfId="1653"/>
    <cellStyle name="Normal 32 2 2" xfId="2156"/>
    <cellStyle name="Normal 32 3" xfId="2129"/>
    <cellStyle name="Normal 32 4" xfId="1593"/>
    <cellStyle name="Normal 33" xfId="162"/>
    <cellStyle name="Normal 33 2" xfId="1663"/>
    <cellStyle name="Normal 33 2 2" xfId="2154"/>
    <cellStyle name="Normal 33 3" xfId="2178"/>
    <cellStyle name="Normal 33 4" xfId="1594"/>
    <cellStyle name="Normal 34" xfId="163"/>
    <cellStyle name="Normal 35" xfId="1514"/>
    <cellStyle name="Normal 36" xfId="1595"/>
    <cellStyle name="Normal 37" xfId="1596"/>
    <cellStyle name="Normal 38" xfId="1597"/>
    <cellStyle name="Normal 39" xfId="2027"/>
    <cellStyle name="Normal 39 2" xfId="2107"/>
    <cellStyle name="Normal 4" xfId="70"/>
    <cellStyle name="Normal 4 10" xfId="1598"/>
    <cellStyle name="Normal 4 10 2" xfId="2075"/>
    <cellStyle name="Normal 4 10 2 2" xfId="2171"/>
    <cellStyle name="Normal 4 10 3" xfId="2112"/>
    <cellStyle name="Normal 4 11" xfId="1599"/>
    <cellStyle name="Normal 4 12" xfId="1600"/>
    <cellStyle name="Normal 4 13" xfId="1601"/>
    <cellStyle name="Normal 4 14" xfId="1602"/>
    <cellStyle name="Normal 4 14 2" xfId="2161"/>
    <cellStyle name="Normal 4 15" xfId="2073"/>
    <cellStyle name="Normal 4 16" xfId="2109"/>
    <cellStyle name="Normal 4 2" xfId="458"/>
    <cellStyle name="Normal 4 2 2" xfId="1233"/>
    <cellStyle name="Normal 4 2 3" xfId="1603"/>
    <cellStyle name="Normal 4 2 4" xfId="2188"/>
    <cellStyle name="Normal 4 3" xfId="1234"/>
    <cellStyle name="Normal 4 3 2" xfId="1604"/>
    <cellStyle name="Normal 4 3 3" xfId="2057"/>
    <cellStyle name="Normal 4 4" xfId="1232"/>
    <cellStyle name="Normal 4 5" xfId="1605"/>
    <cellStyle name="Normal 4 6" xfId="1606"/>
    <cellStyle name="Normal 4 7" xfId="1607"/>
    <cellStyle name="Normal 4 8" xfId="1608"/>
    <cellStyle name="Normal 4 9" xfId="1609"/>
    <cellStyle name="Normal 4_EMEA" xfId="1610"/>
    <cellStyle name="Normal 40" xfId="2034"/>
    <cellStyle name="Normal 40 2" xfId="2110"/>
    <cellStyle name="Normal 41" xfId="2037"/>
    <cellStyle name="Normal 41 2" xfId="2174"/>
    <cellStyle name="Normal 42" xfId="2039"/>
    <cellStyle name="Normal 42 2" xfId="2149"/>
    <cellStyle name="Normal 43" xfId="2040"/>
    <cellStyle name="Normal 43 2" xfId="2135"/>
    <cellStyle name="Normal 44" xfId="2042"/>
    <cellStyle name="Normal 44 2" xfId="2173"/>
    <cellStyle name="Normal 45" xfId="2051"/>
    <cellStyle name="Normal 45 2" xfId="2176"/>
    <cellStyle name="Normal 46" xfId="2047"/>
    <cellStyle name="Normal 46 2" xfId="2175"/>
    <cellStyle name="Normal 47" xfId="2053"/>
    <cellStyle name="Normal 47 2" xfId="2232"/>
    <cellStyle name="Normal 48" xfId="2054"/>
    <cellStyle name="Normal 49" xfId="2058"/>
    <cellStyle name="Normal 49 2" xfId="2386"/>
    <cellStyle name="Normal 5" xfId="71"/>
    <cellStyle name="Normal 5 2" xfId="459"/>
    <cellStyle name="Normal 5 2 2" xfId="1611"/>
    <cellStyle name="Normal 5 2 3" xfId="2065"/>
    <cellStyle name="Normal 5 3" xfId="1235"/>
    <cellStyle name="Normal 5 3 2" xfId="2244"/>
    <cellStyle name="Normal 5 4" xfId="1646"/>
    <cellStyle name="Normal 50" xfId="2237"/>
    <cellStyle name="Normal 51" xfId="2388"/>
    <cellStyle name="Normal 52" xfId="2427"/>
    <cellStyle name="Normal 6" xfId="72"/>
    <cellStyle name="Normal 6 2" xfId="460"/>
    <cellStyle name="Normal 6 2 2" xfId="1612"/>
    <cellStyle name="Normal 6 2 3" xfId="2043"/>
    <cellStyle name="Normal 6 3" xfId="1613"/>
    <cellStyle name="Normal 6 4" xfId="1647"/>
    <cellStyle name="Normal 6 5" xfId="2070"/>
    <cellStyle name="Normal 7" xfId="73"/>
    <cellStyle name="Normal 7 2" xfId="462"/>
    <cellStyle name="Normal 7 2 2" xfId="2189"/>
    <cellStyle name="Normal 7 3" xfId="461"/>
    <cellStyle name="Normal 7 3 2" xfId="1731"/>
    <cellStyle name="Normal 7 3 3" xfId="1614"/>
    <cellStyle name="Normal 7 4" xfId="1236"/>
    <cellStyle name="Normal 7 4 2" xfId="2223"/>
    <cellStyle name="Normal 7 4 3" xfId="2102"/>
    <cellStyle name="Normal 7 5" xfId="1648"/>
    <cellStyle name="Normal 8" xfId="74"/>
    <cellStyle name="Normal 8 2" xfId="463"/>
    <cellStyle name="Normal 8 2 2" xfId="1732"/>
    <cellStyle name="Normal 8 2 3" xfId="1615"/>
    <cellStyle name="Normal 8 3" xfId="1237"/>
    <cellStyle name="Normal 8 3 2" xfId="2224"/>
    <cellStyle name="Normal 8 3 3" xfId="2103"/>
    <cellStyle name="Normal 8 4" xfId="1649"/>
    <cellStyle name="Normal 9" xfId="75"/>
    <cellStyle name="Normal 9 2" xfId="464"/>
    <cellStyle name="Normal 9 2 2" xfId="1733"/>
    <cellStyle name="Normal 9 2 3" xfId="1616"/>
    <cellStyle name="Normal 9 3" xfId="1238"/>
    <cellStyle name="Normal 9 3 2" xfId="2225"/>
    <cellStyle name="Normal 9 3 3" xfId="2104"/>
    <cellStyle name="Normal 9 4" xfId="1650"/>
    <cellStyle name="Normal_Sheet6" xfId="2428"/>
    <cellStyle name="Note 10" xfId="465"/>
    <cellStyle name="Note 10 2" xfId="466"/>
    <cellStyle name="Note 10 2 2" xfId="1533"/>
    <cellStyle name="Note 10 2 2 2" xfId="2265"/>
    <cellStyle name="Note 10 2 3" xfId="1735"/>
    <cellStyle name="Note 10 3" xfId="1239"/>
    <cellStyle name="Note 10 3 2" xfId="1851"/>
    <cellStyle name="Note 10 4" xfId="1240"/>
    <cellStyle name="Note 10 4 2" xfId="1852"/>
    <cellStyle name="Note 10 5" xfId="1241"/>
    <cellStyle name="Note 10 5 2" xfId="1853"/>
    <cellStyle name="Note 10 6" xfId="1734"/>
    <cellStyle name="Note 2" xfId="467"/>
    <cellStyle name="Note 2 2" xfId="468"/>
    <cellStyle name="Note 2 2 2" xfId="1534"/>
    <cellStyle name="Note 2 2 2 2" xfId="2266"/>
    <cellStyle name="Note 2 2 3" xfId="1737"/>
    <cellStyle name="Note 2 3" xfId="1243"/>
    <cellStyle name="Note 2 3 2" xfId="1854"/>
    <cellStyle name="Note 2 4" xfId="1244"/>
    <cellStyle name="Note 2 4 2" xfId="1855"/>
    <cellStyle name="Note 2 5" xfId="1245"/>
    <cellStyle name="Note 2 5 2" xfId="1856"/>
    <cellStyle name="Note 2 6" xfId="1242"/>
    <cellStyle name="Note 2 7" xfId="1736"/>
    <cellStyle name="Note 3" xfId="469"/>
    <cellStyle name="Note 3 2" xfId="470"/>
    <cellStyle name="Note 3 2 2" xfId="1535"/>
    <cellStyle name="Note 3 2 2 2" xfId="2267"/>
    <cellStyle name="Note 3 2 3" xfId="1739"/>
    <cellStyle name="Note 3 3" xfId="1246"/>
    <cellStyle name="Note 3 3 2" xfId="1857"/>
    <cellStyle name="Note 3 4" xfId="1247"/>
    <cellStyle name="Note 3 4 2" xfId="1858"/>
    <cellStyle name="Note 3 5" xfId="1248"/>
    <cellStyle name="Note 3 5 2" xfId="1859"/>
    <cellStyle name="Note 3 6" xfId="1738"/>
    <cellStyle name="Note 4" xfId="471"/>
    <cellStyle name="Note 4 2" xfId="472"/>
    <cellStyle name="Note 4 2 2" xfId="1536"/>
    <cellStyle name="Note 4 2 2 2" xfId="2268"/>
    <cellStyle name="Note 4 2 3" xfId="1741"/>
    <cellStyle name="Note 4 3" xfId="1249"/>
    <cellStyle name="Note 4 3 2" xfId="1860"/>
    <cellStyle name="Note 4 4" xfId="1250"/>
    <cellStyle name="Note 4 4 2" xfId="1861"/>
    <cellStyle name="Note 4 5" xfId="1251"/>
    <cellStyle name="Note 4 5 2" xfId="1862"/>
    <cellStyle name="Note 4 6" xfId="1740"/>
    <cellStyle name="Note 5" xfId="473"/>
    <cellStyle name="Note 5 2" xfId="474"/>
    <cellStyle name="Note 5 2 2" xfId="1537"/>
    <cellStyle name="Note 5 2 2 2" xfId="2269"/>
    <cellStyle name="Note 5 2 3" xfId="1743"/>
    <cellStyle name="Note 5 3" xfId="1252"/>
    <cellStyle name="Note 5 3 2" xfId="1863"/>
    <cellStyle name="Note 5 4" xfId="1253"/>
    <cellStyle name="Note 5 4 2" xfId="1864"/>
    <cellStyle name="Note 5 5" xfId="1254"/>
    <cellStyle name="Note 5 5 2" xfId="1865"/>
    <cellStyle name="Note 5 6" xfId="1742"/>
    <cellStyle name="Note 6" xfId="475"/>
    <cellStyle name="Note 6 2" xfId="476"/>
    <cellStyle name="Note 6 2 2" xfId="1538"/>
    <cellStyle name="Note 6 2 2 2" xfId="2270"/>
    <cellStyle name="Note 6 2 3" xfId="1745"/>
    <cellStyle name="Note 6 3" xfId="1255"/>
    <cellStyle name="Note 6 3 2" xfId="1866"/>
    <cellStyle name="Note 6 4" xfId="1256"/>
    <cellStyle name="Note 6 4 2" xfId="1867"/>
    <cellStyle name="Note 6 5" xfId="1257"/>
    <cellStyle name="Note 6 5 2" xfId="1868"/>
    <cellStyle name="Note 6 6" xfId="1744"/>
    <cellStyle name="Note 7" xfId="477"/>
    <cellStyle name="Note 7 2" xfId="478"/>
    <cellStyle name="Note 7 2 2" xfId="1539"/>
    <cellStyle name="Note 7 2 2 2" xfId="2271"/>
    <cellStyle name="Note 7 2 3" xfId="1747"/>
    <cellStyle name="Note 7 3" xfId="1258"/>
    <cellStyle name="Note 7 3 2" xfId="1869"/>
    <cellStyle name="Note 7 4" xfId="1259"/>
    <cellStyle name="Note 7 4 2" xfId="1870"/>
    <cellStyle name="Note 7 5" xfId="1260"/>
    <cellStyle name="Note 7 5 2" xfId="1871"/>
    <cellStyle name="Note 7 6" xfId="1746"/>
    <cellStyle name="Note 8" xfId="479"/>
    <cellStyle name="Note 8 2" xfId="480"/>
    <cellStyle name="Note 8 2 2" xfId="1540"/>
    <cellStyle name="Note 8 2 2 2" xfId="2272"/>
    <cellStyle name="Note 8 2 3" xfId="1749"/>
    <cellStyle name="Note 8 3" xfId="1261"/>
    <cellStyle name="Note 8 3 2" xfId="1872"/>
    <cellStyle name="Note 8 4" xfId="1262"/>
    <cellStyle name="Note 8 4 2" xfId="1873"/>
    <cellStyle name="Note 8 5" xfId="1263"/>
    <cellStyle name="Note 8 5 2" xfId="1874"/>
    <cellStyle name="Note 8 6" xfId="1748"/>
    <cellStyle name="Note 9" xfId="481"/>
    <cellStyle name="Note 9 2" xfId="482"/>
    <cellStyle name="Note 9 2 2" xfId="1541"/>
    <cellStyle name="Note 9 2 2 2" xfId="2273"/>
    <cellStyle name="Note 9 2 3" xfId="1751"/>
    <cellStyle name="Note 9 3" xfId="1264"/>
    <cellStyle name="Note 9 3 2" xfId="1875"/>
    <cellStyle name="Note 9 4" xfId="1265"/>
    <cellStyle name="Note 9 4 2" xfId="1876"/>
    <cellStyle name="Note 9 5" xfId="1266"/>
    <cellStyle name="Note 9 5 2" xfId="1877"/>
    <cellStyle name="Note 9 6" xfId="1750"/>
    <cellStyle name="Œ…‹æØ‚è [0.00]_# of Branches '98 to '01" xfId="1267"/>
    <cellStyle name="Œ…‹æØ‚è_# of Branches '98 to '01" xfId="1268"/>
    <cellStyle name="Output 10" xfId="483"/>
    <cellStyle name="Output 10 2" xfId="484"/>
    <cellStyle name="Output 10 2 2" xfId="1542"/>
    <cellStyle name="Output 10 2 2 2" xfId="2274"/>
    <cellStyle name="Output 10 2 3" xfId="1753"/>
    <cellStyle name="Output 10 2 3 2" xfId="2295"/>
    <cellStyle name="Output 10 2 4" xfId="1935"/>
    <cellStyle name="Output 10 3" xfId="1269"/>
    <cellStyle name="Output 10 3 2" xfId="1878"/>
    <cellStyle name="Output 10 3 2 2" xfId="2330"/>
    <cellStyle name="Output 10 3 3" xfId="1971"/>
    <cellStyle name="Output 10 4" xfId="1270"/>
    <cellStyle name="Output 10 4 2" xfId="1879"/>
    <cellStyle name="Output 10 4 2 2" xfId="2331"/>
    <cellStyle name="Output 10 4 3" xfId="1972"/>
    <cellStyle name="Output 10 5" xfId="1271"/>
    <cellStyle name="Output 10 5 2" xfId="1880"/>
    <cellStyle name="Output 10 5 2 2" xfId="2332"/>
    <cellStyle name="Output 10 5 3" xfId="1973"/>
    <cellStyle name="Output 10 6" xfId="1752"/>
    <cellStyle name="Output 10 6 2" xfId="2294"/>
    <cellStyle name="Output 10 7" xfId="1934"/>
    <cellStyle name="Output 2" xfId="485"/>
    <cellStyle name="Output 2 2" xfId="486"/>
    <cellStyle name="Output 2 2 2" xfId="1543"/>
    <cellStyle name="Output 2 2 2 2" xfId="2275"/>
    <cellStyle name="Output 2 2 3" xfId="1755"/>
    <cellStyle name="Output 2 2 3 2" xfId="2297"/>
    <cellStyle name="Output 2 2 4" xfId="1937"/>
    <cellStyle name="Output 2 3" xfId="1273"/>
    <cellStyle name="Output 2 3 2" xfId="1881"/>
    <cellStyle name="Output 2 3 2 2" xfId="2333"/>
    <cellStyle name="Output 2 3 3" xfId="1974"/>
    <cellStyle name="Output 2 4" xfId="1274"/>
    <cellStyle name="Output 2 4 2" xfId="1882"/>
    <cellStyle name="Output 2 4 2 2" xfId="2334"/>
    <cellStyle name="Output 2 4 3" xfId="1975"/>
    <cellStyle name="Output 2 5" xfId="1275"/>
    <cellStyle name="Output 2 5 2" xfId="1883"/>
    <cellStyle name="Output 2 5 2 2" xfId="2335"/>
    <cellStyle name="Output 2 5 3" xfId="1976"/>
    <cellStyle name="Output 2 6" xfId="1272"/>
    <cellStyle name="Output 2 7" xfId="1754"/>
    <cellStyle name="Output 2 7 2" xfId="2296"/>
    <cellStyle name="Output 2 8" xfId="1936"/>
    <cellStyle name="Output 3" xfId="487"/>
    <cellStyle name="Output 3 2" xfId="488"/>
    <cellStyle name="Output 3 2 2" xfId="1544"/>
    <cellStyle name="Output 3 2 2 2" xfId="2276"/>
    <cellStyle name="Output 3 2 3" xfId="1757"/>
    <cellStyle name="Output 3 2 3 2" xfId="2299"/>
    <cellStyle name="Output 3 2 4" xfId="1939"/>
    <cellStyle name="Output 3 3" xfId="1276"/>
    <cellStyle name="Output 3 3 2" xfId="1884"/>
    <cellStyle name="Output 3 3 2 2" xfId="2336"/>
    <cellStyle name="Output 3 3 3" xfId="1977"/>
    <cellStyle name="Output 3 4" xfId="1277"/>
    <cellStyle name="Output 3 4 2" xfId="1885"/>
    <cellStyle name="Output 3 4 2 2" xfId="2337"/>
    <cellStyle name="Output 3 4 3" xfId="1978"/>
    <cellStyle name="Output 3 5" xfId="1278"/>
    <cellStyle name="Output 3 5 2" xfId="1886"/>
    <cellStyle name="Output 3 5 2 2" xfId="2338"/>
    <cellStyle name="Output 3 5 3" xfId="1979"/>
    <cellStyle name="Output 3 6" xfId="1756"/>
    <cellStyle name="Output 3 6 2" xfId="2298"/>
    <cellStyle name="Output 3 7" xfId="1938"/>
    <cellStyle name="Output 4" xfId="489"/>
    <cellStyle name="Output 4 2" xfId="490"/>
    <cellStyle name="Output 4 2 2" xfId="1545"/>
    <cellStyle name="Output 4 2 2 2" xfId="2277"/>
    <cellStyle name="Output 4 2 3" xfId="1759"/>
    <cellStyle name="Output 4 2 3 2" xfId="2301"/>
    <cellStyle name="Output 4 2 4" xfId="1941"/>
    <cellStyle name="Output 4 3" xfId="1279"/>
    <cellStyle name="Output 4 3 2" xfId="1887"/>
    <cellStyle name="Output 4 3 2 2" xfId="2339"/>
    <cellStyle name="Output 4 3 3" xfId="1980"/>
    <cellStyle name="Output 4 4" xfId="1280"/>
    <cellStyle name="Output 4 4 2" xfId="1888"/>
    <cellStyle name="Output 4 4 2 2" xfId="2340"/>
    <cellStyle name="Output 4 4 3" xfId="1981"/>
    <cellStyle name="Output 4 5" xfId="1281"/>
    <cellStyle name="Output 4 5 2" xfId="1889"/>
    <cellStyle name="Output 4 5 2 2" xfId="2341"/>
    <cellStyle name="Output 4 5 3" xfId="1982"/>
    <cellStyle name="Output 4 6" xfId="1758"/>
    <cellStyle name="Output 4 6 2" xfId="2300"/>
    <cellStyle name="Output 4 7" xfId="1940"/>
    <cellStyle name="Output 5" xfId="491"/>
    <cellStyle name="Output 5 2" xfId="492"/>
    <cellStyle name="Output 5 2 2" xfId="1546"/>
    <cellStyle name="Output 5 2 2 2" xfId="2278"/>
    <cellStyle name="Output 5 2 3" xfId="1761"/>
    <cellStyle name="Output 5 2 3 2" xfId="2303"/>
    <cellStyle name="Output 5 2 4" xfId="1943"/>
    <cellStyle name="Output 5 3" xfId="1282"/>
    <cellStyle name="Output 5 3 2" xfId="1890"/>
    <cellStyle name="Output 5 3 2 2" xfId="2342"/>
    <cellStyle name="Output 5 3 3" xfId="1983"/>
    <cellStyle name="Output 5 4" xfId="1283"/>
    <cellStyle name="Output 5 4 2" xfId="1891"/>
    <cellStyle name="Output 5 4 2 2" xfId="2343"/>
    <cellStyle name="Output 5 4 3" xfId="1984"/>
    <cellStyle name="Output 5 5" xfId="1284"/>
    <cellStyle name="Output 5 5 2" xfId="1892"/>
    <cellStyle name="Output 5 5 2 2" xfId="2344"/>
    <cellStyle name="Output 5 5 3" xfId="1985"/>
    <cellStyle name="Output 5 6" xfId="1760"/>
    <cellStyle name="Output 5 6 2" xfId="2302"/>
    <cellStyle name="Output 5 7" xfId="1942"/>
    <cellStyle name="Output 6" xfId="493"/>
    <cellStyle name="Output 6 2" xfId="494"/>
    <cellStyle name="Output 6 2 2" xfId="1547"/>
    <cellStyle name="Output 6 2 2 2" xfId="2279"/>
    <cellStyle name="Output 6 2 3" xfId="1763"/>
    <cellStyle name="Output 6 2 3 2" xfId="2305"/>
    <cellStyle name="Output 6 2 4" xfId="1945"/>
    <cellStyle name="Output 6 3" xfId="1285"/>
    <cellStyle name="Output 6 3 2" xfId="1893"/>
    <cellStyle name="Output 6 3 2 2" xfId="2345"/>
    <cellStyle name="Output 6 3 3" xfId="1986"/>
    <cellStyle name="Output 6 4" xfId="1286"/>
    <cellStyle name="Output 6 4 2" xfId="1894"/>
    <cellStyle name="Output 6 4 2 2" xfId="2346"/>
    <cellStyle name="Output 6 4 3" xfId="1987"/>
    <cellStyle name="Output 6 5" xfId="1287"/>
    <cellStyle name="Output 6 5 2" xfId="1895"/>
    <cellStyle name="Output 6 5 2 2" xfId="2347"/>
    <cellStyle name="Output 6 5 3" xfId="1988"/>
    <cellStyle name="Output 6 6" xfId="1762"/>
    <cellStyle name="Output 6 6 2" xfId="2304"/>
    <cellStyle name="Output 6 7" xfId="1944"/>
    <cellStyle name="Output 7" xfId="495"/>
    <cellStyle name="Output 7 2" xfId="496"/>
    <cellStyle name="Output 7 2 2" xfId="1548"/>
    <cellStyle name="Output 7 2 2 2" xfId="2280"/>
    <cellStyle name="Output 7 2 3" xfId="1765"/>
    <cellStyle name="Output 7 2 3 2" xfId="2307"/>
    <cellStyle name="Output 7 2 4" xfId="1947"/>
    <cellStyle name="Output 7 3" xfId="1288"/>
    <cellStyle name="Output 7 3 2" xfId="1896"/>
    <cellStyle name="Output 7 3 2 2" xfId="2348"/>
    <cellStyle name="Output 7 3 3" xfId="1989"/>
    <cellStyle name="Output 7 4" xfId="1289"/>
    <cellStyle name="Output 7 4 2" xfId="1897"/>
    <cellStyle name="Output 7 4 2 2" xfId="2349"/>
    <cellStyle name="Output 7 4 3" xfId="1990"/>
    <cellStyle name="Output 7 5" xfId="1290"/>
    <cellStyle name="Output 7 5 2" xfId="1898"/>
    <cellStyle name="Output 7 5 2 2" xfId="2350"/>
    <cellStyle name="Output 7 5 3" xfId="1991"/>
    <cellStyle name="Output 7 6" xfId="1764"/>
    <cellStyle name="Output 7 6 2" xfId="2306"/>
    <cellStyle name="Output 7 7" xfId="1946"/>
    <cellStyle name="Output 8" xfId="497"/>
    <cellStyle name="Output 8 2" xfId="498"/>
    <cellStyle name="Output 8 2 2" xfId="1549"/>
    <cellStyle name="Output 8 2 2 2" xfId="2281"/>
    <cellStyle name="Output 8 2 3" xfId="1767"/>
    <cellStyle name="Output 8 2 3 2" xfId="2309"/>
    <cellStyle name="Output 8 2 4" xfId="1949"/>
    <cellStyle name="Output 8 3" xfId="1291"/>
    <cellStyle name="Output 8 3 2" xfId="1899"/>
    <cellStyle name="Output 8 3 2 2" xfId="2351"/>
    <cellStyle name="Output 8 3 3" xfId="1992"/>
    <cellStyle name="Output 8 4" xfId="1292"/>
    <cellStyle name="Output 8 4 2" xfId="1900"/>
    <cellStyle name="Output 8 4 2 2" xfId="2352"/>
    <cellStyle name="Output 8 4 3" xfId="1993"/>
    <cellStyle name="Output 8 5" xfId="1293"/>
    <cellStyle name="Output 8 5 2" xfId="1901"/>
    <cellStyle name="Output 8 5 2 2" xfId="2353"/>
    <cellStyle name="Output 8 5 3" xfId="1994"/>
    <cellStyle name="Output 8 6" xfId="1766"/>
    <cellStyle name="Output 8 6 2" xfId="2308"/>
    <cellStyle name="Output 8 7" xfId="1948"/>
    <cellStyle name="Output 9" xfId="499"/>
    <cellStyle name="Output 9 2" xfId="500"/>
    <cellStyle name="Output 9 2 2" xfId="1550"/>
    <cellStyle name="Output 9 2 2 2" xfId="2282"/>
    <cellStyle name="Output 9 2 3" xfId="1769"/>
    <cellStyle name="Output 9 2 3 2" xfId="2311"/>
    <cellStyle name="Output 9 2 4" xfId="1951"/>
    <cellStyle name="Output 9 3" xfId="1294"/>
    <cellStyle name="Output 9 3 2" xfId="1902"/>
    <cellStyle name="Output 9 3 2 2" xfId="2354"/>
    <cellStyle name="Output 9 3 3" xfId="1995"/>
    <cellStyle name="Output 9 4" xfId="1295"/>
    <cellStyle name="Output 9 4 2" xfId="1903"/>
    <cellStyle name="Output 9 4 2 2" xfId="2355"/>
    <cellStyle name="Output 9 4 3" xfId="1996"/>
    <cellStyle name="Output 9 5" xfId="1296"/>
    <cellStyle name="Output 9 5 2" xfId="1904"/>
    <cellStyle name="Output 9 5 2 2" xfId="2356"/>
    <cellStyle name="Output 9 5 3" xfId="1997"/>
    <cellStyle name="Output 9 6" xfId="1768"/>
    <cellStyle name="Output 9 6 2" xfId="2310"/>
    <cellStyle name="Output 9 7" xfId="1950"/>
    <cellStyle name="Page Number" xfId="1297"/>
    <cellStyle name="per.style" xfId="1298"/>
    <cellStyle name="Percent" xfId="2" builtinId="5"/>
    <cellStyle name="Percent [0]" xfId="1299"/>
    <cellStyle name="Percent [0] 10" xfId="1300"/>
    <cellStyle name="Percent [0] 11" xfId="1301"/>
    <cellStyle name="Percent [0] 12" xfId="1302"/>
    <cellStyle name="Percent [0] 2" xfId="1303"/>
    <cellStyle name="Percent [0] 2 2" xfId="1304"/>
    <cellStyle name="Percent [0] 3" xfId="1305"/>
    <cellStyle name="Percent [0] 4" xfId="1306"/>
    <cellStyle name="Percent [0] 5" xfId="1307"/>
    <cellStyle name="Percent [0] 6" xfId="1308"/>
    <cellStyle name="Percent [0] 7" xfId="1309"/>
    <cellStyle name="Percent [0] 8" xfId="1310"/>
    <cellStyle name="Percent [0] 9" xfId="1311"/>
    <cellStyle name="Percent [00]" xfId="1312"/>
    <cellStyle name="Percent [00] 10" xfId="1313"/>
    <cellStyle name="Percent [00] 11" xfId="1314"/>
    <cellStyle name="Percent [00] 12" xfId="1315"/>
    <cellStyle name="Percent [00] 2" xfId="1316"/>
    <cellStyle name="Percent [00] 2 2" xfId="1317"/>
    <cellStyle name="Percent [00] 3" xfId="1318"/>
    <cellStyle name="Percent [00] 4" xfId="1319"/>
    <cellStyle name="Percent [00] 5" xfId="1320"/>
    <cellStyle name="Percent [00] 6" xfId="1321"/>
    <cellStyle name="Percent [00] 7" xfId="1322"/>
    <cellStyle name="Percent [00] 8" xfId="1323"/>
    <cellStyle name="Percent [00] 9" xfId="1324"/>
    <cellStyle name="Percent [2]" xfId="1325"/>
    <cellStyle name="Percent 10" xfId="2033"/>
    <cellStyle name="Percent 11" xfId="2036"/>
    <cellStyle name="Percent 12" xfId="2038"/>
    <cellStyle name="Percent 13" xfId="2041"/>
    <cellStyle name="Percent 14" xfId="2045"/>
    <cellStyle name="Percent 15" xfId="2046"/>
    <cellStyle name="Percent 16" xfId="2049"/>
    <cellStyle name="Percent 17" xfId="2050"/>
    <cellStyle name="Percent 18" xfId="2064"/>
    <cellStyle name="Percent 19" xfId="2238"/>
    <cellStyle name="Percent 2" xfId="1326"/>
    <cellStyle name="Percent 2 2" xfId="1327"/>
    <cellStyle name="Percent 2 3" xfId="1617"/>
    <cellStyle name="Percent 2 4" xfId="2044"/>
    <cellStyle name="Percent 2 5" xfId="2240"/>
    <cellStyle name="Percent 20" xfId="2389"/>
    <cellStyle name="Percent 3" xfId="1328"/>
    <cellStyle name="Percent 4" xfId="1329"/>
    <cellStyle name="Percent 5" xfId="1562"/>
    <cellStyle name="Percent 5 2" xfId="2056"/>
    <cellStyle name="Percent 5 3" xfId="2292"/>
    <cellStyle name="Percent 6" xfId="1618"/>
    <cellStyle name="Percent 7" xfId="1330"/>
    <cellStyle name="Percent 8" xfId="2032"/>
    <cellStyle name="Percent 8 2" xfId="2172"/>
    <cellStyle name="Percent 9" xfId="2035"/>
    <cellStyle name="Percent 9 2" xfId="2230"/>
    <cellStyle name="Porcentual 2" xfId="1331"/>
    <cellStyle name="Porcentual 3" xfId="1332"/>
    <cellStyle name="Porcentual 3 2" xfId="2226"/>
    <cellStyle name="PrePop Currency (0)" xfId="1333"/>
    <cellStyle name="PrePop Currency (0) 10" xfId="1334"/>
    <cellStyle name="PrePop Currency (0) 11" xfId="1335"/>
    <cellStyle name="PrePop Currency (0) 12" xfId="1336"/>
    <cellStyle name="PrePop Currency (0) 2" xfId="1337"/>
    <cellStyle name="PrePop Currency (0) 2 2" xfId="1338"/>
    <cellStyle name="PrePop Currency (0) 3" xfId="1339"/>
    <cellStyle name="PrePop Currency (0) 4" xfId="1340"/>
    <cellStyle name="PrePop Currency (0) 5" xfId="1341"/>
    <cellStyle name="PrePop Currency (0) 6" xfId="1342"/>
    <cellStyle name="PrePop Currency (0) 7" xfId="1343"/>
    <cellStyle name="PrePop Currency (0) 8" xfId="1344"/>
    <cellStyle name="PrePop Currency (0) 9" xfId="1345"/>
    <cellStyle name="PrePop Currency (2)" xfId="1346"/>
    <cellStyle name="PrePop Currency (2) 10" xfId="1347"/>
    <cellStyle name="PrePop Currency (2) 11" xfId="1348"/>
    <cellStyle name="PrePop Currency (2) 12" xfId="1349"/>
    <cellStyle name="PrePop Currency (2) 2" xfId="1350"/>
    <cellStyle name="PrePop Currency (2) 2 2" xfId="1351"/>
    <cellStyle name="PrePop Currency (2) 3" xfId="1352"/>
    <cellStyle name="PrePop Currency (2) 4" xfId="1353"/>
    <cellStyle name="PrePop Currency (2) 5" xfId="1354"/>
    <cellStyle name="PrePop Currency (2) 6" xfId="1355"/>
    <cellStyle name="PrePop Currency (2) 7" xfId="1356"/>
    <cellStyle name="PrePop Currency (2) 8" xfId="1357"/>
    <cellStyle name="PrePop Currency (2) 9" xfId="1358"/>
    <cellStyle name="PrePop Units (0)" xfId="1359"/>
    <cellStyle name="PrePop Units (0) 10" xfId="1360"/>
    <cellStyle name="PrePop Units (0) 11" xfId="1361"/>
    <cellStyle name="PrePop Units (0) 12" xfId="1362"/>
    <cellStyle name="PrePop Units (0) 2" xfId="1363"/>
    <cellStyle name="PrePop Units (0) 2 2" xfId="1364"/>
    <cellStyle name="PrePop Units (0) 3" xfId="1365"/>
    <cellStyle name="PrePop Units (0) 4" xfId="1366"/>
    <cellStyle name="PrePop Units (0) 5" xfId="1367"/>
    <cellStyle name="PrePop Units (0) 6" xfId="1368"/>
    <cellStyle name="PrePop Units (0) 7" xfId="1369"/>
    <cellStyle name="PrePop Units (0) 8" xfId="1370"/>
    <cellStyle name="PrePop Units (0) 9" xfId="1371"/>
    <cellStyle name="PrePop Units (1)" xfId="1372"/>
    <cellStyle name="PrePop Units (1) 10" xfId="1373"/>
    <cellStyle name="PrePop Units (1) 11" xfId="1374"/>
    <cellStyle name="PrePop Units (1) 12" xfId="1375"/>
    <cellStyle name="PrePop Units (1) 2" xfId="1376"/>
    <cellStyle name="PrePop Units (1) 2 2" xfId="1377"/>
    <cellStyle name="PrePop Units (1) 3" xfId="1378"/>
    <cellStyle name="PrePop Units (1) 4" xfId="1379"/>
    <cellStyle name="PrePop Units (1) 5" xfId="1380"/>
    <cellStyle name="PrePop Units (1) 6" xfId="1381"/>
    <cellStyle name="PrePop Units (1) 7" xfId="1382"/>
    <cellStyle name="PrePop Units (1) 8" xfId="1383"/>
    <cellStyle name="PrePop Units (1) 9" xfId="1384"/>
    <cellStyle name="PrePop Units (2)" xfId="1385"/>
    <cellStyle name="PrePop Units (2) 10" xfId="1386"/>
    <cellStyle name="PrePop Units (2) 11" xfId="1387"/>
    <cellStyle name="PrePop Units (2) 12" xfId="1388"/>
    <cellStyle name="PrePop Units (2) 2" xfId="1389"/>
    <cellStyle name="PrePop Units (2) 2 2" xfId="1390"/>
    <cellStyle name="PrePop Units (2) 3" xfId="1391"/>
    <cellStyle name="PrePop Units (2) 4" xfId="1392"/>
    <cellStyle name="PrePop Units (2) 5" xfId="1393"/>
    <cellStyle name="PrePop Units (2) 6" xfId="1394"/>
    <cellStyle name="PrePop Units (2) 7" xfId="1395"/>
    <cellStyle name="PrePop Units (2) 8" xfId="1396"/>
    <cellStyle name="PrePop Units (2) 9" xfId="1397"/>
    <cellStyle name="PSChar" xfId="1398"/>
    <cellStyle name="PSDate" xfId="1399"/>
    <cellStyle name="PSDec" xfId="1400"/>
    <cellStyle name="PSHeading" xfId="1401"/>
    <cellStyle name="RedLessThanZero" xfId="1402"/>
    <cellStyle name="regstoresfromspecstores" xfId="1403"/>
    <cellStyle name="RevList" xfId="1404"/>
    <cellStyle name="RevList 10" xfId="1405"/>
    <cellStyle name="RevList 11" xfId="1406"/>
    <cellStyle name="RevList 12" xfId="1407"/>
    <cellStyle name="RevList 2" xfId="1408"/>
    <cellStyle name="RevList 2 2" xfId="1409"/>
    <cellStyle name="RevList 3" xfId="1410"/>
    <cellStyle name="RevList 4" xfId="1411"/>
    <cellStyle name="RevList 5" xfId="1412"/>
    <cellStyle name="RevList 6" xfId="1413"/>
    <cellStyle name="RevList 7" xfId="1414"/>
    <cellStyle name="RevList 8" xfId="1415"/>
    <cellStyle name="RevList 9" xfId="1416"/>
    <cellStyle name="SelectFormat" xfId="1417"/>
    <cellStyle name="SelectFormat 2" xfId="1905"/>
    <cellStyle name="SelectFormat 2 2" xfId="2357"/>
    <cellStyle name="SelectFormat 3" xfId="1998"/>
    <cellStyle name="SHADEDSTORES" xfId="1418"/>
    <cellStyle name="SHADEDSTORES 2" xfId="2227"/>
    <cellStyle name="SHEET2!Normal" xfId="1419"/>
    <cellStyle name="specstores" xfId="1420"/>
    <cellStyle name="Style 1" xfId="501"/>
    <cellStyle name="Style 1 10" xfId="1422"/>
    <cellStyle name="Style 1 11" xfId="1423"/>
    <cellStyle name="Style 1 12" xfId="1424"/>
    <cellStyle name="Style 1 13" xfId="1421"/>
    <cellStyle name="Style 1 14" xfId="1770"/>
    <cellStyle name="Style 1 15" xfId="2060"/>
    <cellStyle name="Style 1 2" xfId="502"/>
    <cellStyle name="Style 1 2 2" xfId="1426"/>
    <cellStyle name="Style 1 2 3" xfId="1425"/>
    <cellStyle name="Style 1 2 4" xfId="1771"/>
    <cellStyle name="Style 1 3" xfId="1427"/>
    <cellStyle name="Style 1 4" xfId="1428"/>
    <cellStyle name="Style 1 5" xfId="1429"/>
    <cellStyle name="Style 1 6" xfId="1430"/>
    <cellStyle name="Style 1 7" xfId="1431"/>
    <cellStyle name="Style 1 8" xfId="1432"/>
    <cellStyle name="Style 1 9" xfId="1433"/>
    <cellStyle name="Style 2" xfId="1434"/>
    <cellStyle name="styTitle1" xfId="1435"/>
    <cellStyle name="styTitle2" xfId="1436"/>
    <cellStyle name="Subtotal" xfId="1437"/>
    <cellStyle name="Table Head" xfId="1438"/>
    <cellStyle name="Table Head Aligned" xfId="1439"/>
    <cellStyle name="Table Head Aligned 2" xfId="2228"/>
    <cellStyle name="Table Head Aligned 2 2" xfId="2404"/>
    <cellStyle name="Table Head Aligned 2 2 2" xfId="2422"/>
    <cellStyle name="Table Head Aligned 2 3" xfId="2395"/>
    <cellStyle name="Table Head Aligned 2 3 2" xfId="2413"/>
    <cellStyle name="Table Head Aligned 3" xfId="2068"/>
    <cellStyle name="Table Head Aligned 3 2" xfId="2401"/>
    <cellStyle name="Table Head Aligned 3 2 2" xfId="2419"/>
    <cellStyle name="Table Head Aligned 3 3" xfId="2392"/>
    <cellStyle name="Table Head Aligned 3 3 2" xfId="2410"/>
    <cellStyle name="Table Head Aligned 4" xfId="2233"/>
    <cellStyle name="Table Head Aligned 4 2" xfId="2293"/>
    <cellStyle name="Table Head Aligned 4 2 2" xfId="2407"/>
    <cellStyle name="Table Head Aligned 4 2 2 2" xfId="2425"/>
    <cellStyle name="Table Head Aligned 4 2 3" xfId="2398"/>
    <cellStyle name="Table Head Aligned 4 2 3 2" xfId="2416"/>
    <cellStyle name="Table Head Blue" xfId="1440"/>
    <cellStyle name="Table Head Green" xfId="1441"/>
    <cellStyle name="Table Head Green 2" xfId="2229"/>
    <cellStyle name="Table Head Green 2 2" xfId="2405"/>
    <cellStyle name="Table Head Green 2 2 2" xfId="2423"/>
    <cellStyle name="Table Head Green 2 3" xfId="2396"/>
    <cellStyle name="Table Head Green 2 3 2" xfId="2414"/>
    <cellStyle name="Table Head Green 3" xfId="2052"/>
    <cellStyle name="Table Head Green 3 2" xfId="2400"/>
    <cellStyle name="Table Head Green 3 2 2" xfId="2418"/>
    <cellStyle name="Table Head Green 3 3" xfId="2391"/>
    <cellStyle name="Table Head Green 3 3 2" xfId="2409"/>
    <cellStyle name="Table Head Green 4" xfId="2234"/>
    <cellStyle name="Table Head Green 4 2" xfId="2246"/>
    <cellStyle name="Table Head Green 4 2 2" xfId="2406"/>
    <cellStyle name="Table Head Green 4 2 2 2" xfId="2424"/>
    <cellStyle name="Table Head Green 4 2 3" xfId="2397"/>
    <cellStyle name="Table Head Green 4 2 3 2" xfId="2415"/>
    <cellStyle name="Table Head_revenue trend02" xfId="1442"/>
    <cellStyle name="Table Heading" xfId="1443"/>
    <cellStyle name="Table Title" xfId="1444"/>
    <cellStyle name="Table Units" xfId="1445"/>
    <cellStyle name="Text Indent A" xfId="1446"/>
    <cellStyle name="Text Indent B" xfId="1447"/>
    <cellStyle name="Text Indent B 10" xfId="1448"/>
    <cellStyle name="Text Indent B 11" xfId="1449"/>
    <cellStyle name="Text Indent B 12" xfId="1450"/>
    <cellStyle name="Text Indent B 2" xfId="1451"/>
    <cellStyle name="Text Indent B 2 2" xfId="1452"/>
    <cellStyle name="Text Indent B 3" xfId="1453"/>
    <cellStyle name="Text Indent B 4" xfId="1454"/>
    <cellStyle name="Text Indent B 5" xfId="1455"/>
    <cellStyle name="Text Indent B 6" xfId="1456"/>
    <cellStyle name="Text Indent B 7" xfId="1457"/>
    <cellStyle name="Text Indent B 8" xfId="1458"/>
    <cellStyle name="Text Indent B 9" xfId="1459"/>
    <cellStyle name="Text Indent C" xfId="1460"/>
    <cellStyle name="Text Indent C 10" xfId="1461"/>
    <cellStyle name="Text Indent C 11" xfId="1462"/>
    <cellStyle name="Text Indent C 12" xfId="1463"/>
    <cellStyle name="Text Indent C 2" xfId="1464"/>
    <cellStyle name="Text Indent C 2 2" xfId="1465"/>
    <cellStyle name="Text Indent C 3" xfId="1466"/>
    <cellStyle name="Text Indent C 4" xfId="1467"/>
    <cellStyle name="Text Indent C 5" xfId="1468"/>
    <cellStyle name="Text Indent C 6" xfId="1469"/>
    <cellStyle name="Text Indent C 7" xfId="1470"/>
    <cellStyle name="Text Indent C 8" xfId="1471"/>
    <cellStyle name="Text Indent C 9" xfId="1472"/>
    <cellStyle name="þ_x001d_ð·!–ý·&amp;FýU_x0001_Â_x0005_[_x0007__x0007__x0001__x0001_" xfId="1473"/>
    <cellStyle name="Title 10" xfId="503"/>
    <cellStyle name="Title 2" xfId="504"/>
    <cellStyle name="Title 2 2" xfId="1474"/>
    <cellStyle name="Title 2 3" xfId="1772"/>
    <cellStyle name="Title 3" xfId="505"/>
    <cellStyle name="Title 4" xfId="506"/>
    <cellStyle name="Title 5" xfId="507"/>
    <cellStyle name="Title 6" xfId="508"/>
    <cellStyle name="Title 7" xfId="509"/>
    <cellStyle name="Title 8" xfId="510"/>
    <cellStyle name="Title 9" xfId="511"/>
    <cellStyle name="Total 10" xfId="512"/>
    <cellStyle name="Total 10 2" xfId="513"/>
    <cellStyle name="Total 10 2 2" xfId="1551"/>
    <cellStyle name="Total 10 2 2 2" xfId="2283"/>
    <cellStyle name="Total 10 2 3" xfId="1774"/>
    <cellStyle name="Total 10 2 3 2" xfId="2313"/>
    <cellStyle name="Total 10 2 4" xfId="1953"/>
    <cellStyle name="Total 10 3" xfId="1475"/>
    <cellStyle name="Total 10 3 2" xfId="1906"/>
    <cellStyle name="Total 10 3 2 2" xfId="2358"/>
    <cellStyle name="Total 10 3 3" xfId="1999"/>
    <cellStyle name="Total 10 4" xfId="1476"/>
    <cellStyle name="Total 10 4 2" xfId="1907"/>
    <cellStyle name="Total 10 4 2 2" xfId="2359"/>
    <cellStyle name="Total 10 4 3" xfId="2000"/>
    <cellStyle name="Total 10 5" xfId="1477"/>
    <cellStyle name="Total 10 5 2" xfId="1908"/>
    <cellStyle name="Total 10 5 2 2" xfId="2360"/>
    <cellStyle name="Total 10 5 3" xfId="2001"/>
    <cellStyle name="Total 10 6" xfId="1773"/>
    <cellStyle name="Total 10 6 2" xfId="2312"/>
    <cellStyle name="Total 10 7" xfId="1952"/>
    <cellStyle name="Total 2" xfId="514"/>
    <cellStyle name="Total 2 2" xfId="515"/>
    <cellStyle name="Total 2 2 2" xfId="1552"/>
    <cellStyle name="Total 2 2 2 2" xfId="2284"/>
    <cellStyle name="Total 2 2 3" xfId="1776"/>
    <cellStyle name="Total 2 2 3 2" xfId="2315"/>
    <cellStyle name="Total 2 2 4" xfId="1955"/>
    <cellStyle name="Total 2 3" xfId="1479"/>
    <cellStyle name="Total 2 3 2" xfId="1910"/>
    <cellStyle name="Total 2 3 2 2" xfId="2362"/>
    <cellStyle name="Total 2 3 3" xfId="2003"/>
    <cellStyle name="Total 2 4" xfId="1480"/>
    <cellStyle name="Total 2 4 2" xfId="1911"/>
    <cellStyle name="Total 2 4 2 2" xfId="2363"/>
    <cellStyle name="Total 2 4 3" xfId="2004"/>
    <cellStyle name="Total 2 5" xfId="1481"/>
    <cellStyle name="Total 2 5 2" xfId="1912"/>
    <cellStyle name="Total 2 5 2 2" xfId="2364"/>
    <cellStyle name="Total 2 5 3" xfId="2005"/>
    <cellStyle name="Total 2 6" xfId="1478"/>
    <cellStyle name="Total 2 6 2" xfId="1909"/>
    <cellStyle name="Total 2 6 2 2" xfId="2361"/>
    <cellStyle name="Total 2 6 3" xfId="2002"/>
    <cellStyle name="Total 2 7" xfId="1775"/>
    <cellStyle name="Total 2 7 2" xfId="2314"/>
    <cellStyle name="Total 2 8" xfId="1954"/>
    <cellStyle name="Total 3" xfId="516"/>
    <cellStyle name="Total 3 2" xfId="517"/>
    <cellStyle name="Total 3 2 2" xfId="1553"/>
    <cellStyle name="Total 3 2 2 2" xfId="2285"/>
    <cellStyle name="Total 3 2 3" xfId="1778"/>
    <cellStyle name="Total 3 2 3 2" xfId="2317"/>
    <cellStyle name="Total 3 2 4" xfId="1957"/>
    <cellStyle name="Total 3 3" xfId="1482"/>
    <cellStyle name="Total 3 3 2" xfId="1913"/>
    <cellStyle name="Total 3 3 2 2" xfId="2365"/>
    <cellStyle name="Total 3 3 3" xfId="2006"/>
    <cellStyle name="Total 3 4" xfId="1483"/>
    <cellStyle name="Total 3 4 2" xfId="1914"/>
    <cellStyle name="Total 3 4 2 2" xfId="2366"/>
    <cellStyle name="Total 3 4 3" xfId="2007"/>
    <cellStyle name="Total 3 5" xfId="1484"/>
    <cellStyle name="Total 3 5 2" xfId="1915"/>
    <cellStyle name="Total 3 5 2 2" xfId="2367"/>
    <cellStyle name="Total 3 5 3" xfId="2008"/>
    <cellStyle name="Total 3 6" xfId="1777"/>
    <cellStyle name="Total 3 6 2" xfId="2316"/>
    <cellStyle name="Total 3 7" xfId="1956"/>
    <cellStyle name="Total 4" xfId="518"/>
    <cellStyle name="Total 4 2" xfId="519"/>
    <cellStyle name="Total 4 2 2" xfId="1554"/>
    <cellStyle name="Total 4 2 2 2" xfId="2286"/>
    <cellStyle name="Total 4 2 3" xfId="1780"/>
    <cellStyle name="Total 4 2 3 2" xfId="2319"/>
    <cellStyle name="Total 4 2 4" xfId="1959"/>
    <cellStyle name="Total 4 3" xfId="1485"/>
    <cellStyle name="Total 4 3 2" xfId="1916"/>
    <cellStyle name="Total 4 3 2 2" xfId="2368"/>
    <cellStyle name="Total 4 3 3" xfId="2009"/>
    <cellStyle name="Total 4 4" xfId="1486"/>
    <cellStyle name="Total 4 4 2" xfId="1917"/>
    <cellStyle name="Total 4 4 2 2" xfId="2369"/>
    <cellStyle name="Total 4 4 3" xfId="2010"/>
    <cellStyle name="Total 4 5" xfId="1487"/>
    <cellStyle name="Total 4 5 2" xfId="1918"/>
    <cellStyle name="Total 4 5 2 2" xfId="2370"/>
    <cellStyle name="Total 4 5 3" xfId="2011"/>
    <cellStyle name="Total 4 6" xfId="1779"/>
    <cellStyle name="Total 4 6 2" xfId="2318"/>
    <cellStyle name="Total 4 7" xfId="1958"/>
    <cellStyle name="Total 5" xfId="520"/>
    <cellStyle name="Total 5 2" xfId="521"/>
    <cellStyle name="Total 5 2 2" xfId="1555"/>
    <cellStyle name="Total 5 2 2 2" xfId="2287"/>
    <cellStyle name="Total 5 2 3" xfId="1782"/>
    <cellStyle name="Total 5 2 3 2" xfId="2321"/>
    <cellStyle name="Total 5 2 4" xfId="1961"/>
    <cellStyle name="Total 5 3" xfId="1488"/>
    <cellStyle name="Total 5 3 2" xfId="1919"/>
    <cellStyle name="Total 5 3 2 2" xfId="2371"/>
    <cellStyle name="Total 5 3 3" xfId="2012"/>
    <cellStyle name="Total 5 4" xfId="1489"/>
    <cellStyle name="Total 5 4 2" xfId="1920"/>
    <cellStyle name="Total 5 4 2 2" xfId="2372"/>
    <cellStyle name="Total 5 4 3" xfId="2013"/>
    <cellStyle name="Total 5 5" xfId="1490"/>
    <cellStyle name="Total 5 5 2" xfId="1921"/>
    <cellStyle name="Total 5 5 2 2" xfId="2373"/>
    <cellStyle name="Total 5 5 3" xfId="2014"/>
    <cellStyle name="Total 5 6" xfId="1781"/>
    <cellStyle name="Total 5 6 2" xfId="2320"/>
    <cellStyle name="Total 5 7" xfId="1960"/>
    <cellStyle name="Total 6" xfId="522"/>
    <cellStyle name="Total 6 2" xfId="523"/>
    <cellStyle name="Total 6 2 2" xfId="1556"/>
    <cellStyle name="Total 6 2 2 2" xfId="2288"/>
    <cellStyle name="Total 6 2 3" xfId="1784"/>
    <cellStyle name="Total 6 2 3 2" xfId="2323"/>
    <cellStyle name="Total 6 2 4" xfId="1963"/>
    <cellStyle name="Total 6 3" xfId="1491"/>
    <cellStyle name="Total 6 3 2" xfId="1922"/>
    <cellStyle name="Total 6 3 2 2" xfId="2374"/>
    <cellStyle name="Total 6 3 3" xfId="2015"/>
    <cellStyle name="Total 6 4" xfId="1492"/>
    <cellStyle name="Total 6 4 2" xfId="1923"/>
    <cellStyle name="Total 6 4 2 2" xfId="2375"/>
    <cellStyle name="Total 6 4 3" xfId="2016"/>
    <cellStyle name="Total 6 5" xfId="1493"/>
    <cellStyle name="Total 6 5 2" xfId="1924"/>
    <cellStyle name="Total 6 5 2 2" xfId="2376"/>
    <cellStyle name="Total 6 5 3" xfId="2017"/>
    <cellStyle name="Total 6 6" xfId="1783"/>
    <cellStyle name="Total 6 6 2" xfId="2322"/>
    <cellStyle name="Total 6 7" xfId="1962"/>
    <cellStyle name="Total 7" xfId="524"/>
    <cellStyle name="Total 7 2" xfId="525"/>
    <cellStyle name="Total 7 2 2" xfId="1557"/>
    <cellStyle name="Total 7 2 2 2" xfId="2289"/>
    <cellStyle name="Total 7 2 3" xfId="1786"/>
    <cellStyle name="Total 7 2 3 2" xfId="2325"/>
    <cellStyle name="Total 7 2 4" xfId="1965"/>
    <cellStyle name="Total 7 3" xfId="1494"/>
    <cellStyle name="Total 7 3 2" xfId="1925"/>
    <cellStyle name="Total 7 3 2 2" xfId="2377"/>
    <cellStyle name="Total 7 3 3" xfId="2018"/>
    <cellStyle name="Total 7 4" xfId="1495"/>
    <cellStyle name="Total 7 4 2" xfId="1926"/>
    <cellStyle name="Total 7 4 2 2" xfId="2378"/>
    <cellStyle name="Total 7 4 3" xfId="2019"/>
    <cellStyle name="Total 7 5" xfId="1496"/>
    <cellStyle name="Total 7 5 2" xfId="1927"/>
    <cellStyle name="Total 7 5 2 2" xfId="2379"/>
    <cellStyle name="Total 7 5 3" xfId="2020"/>
    <cellStyle name="Total 7 6" xfId="1785"/>
    <cellStyle name="Total 7 6 2" xfId="2324"/>
    <cellStyle name="Total 7 7" xfId="1964"/>
    <cellStyle name="Total 8" xfId="526"/>
    <cellStyle name="Total 8 2" xfId="527"/>
    <cellStyle name="Total 8 2 2" xfId="1558"/>
    <cellStyle name="Total 8 2 2 2" xfId="2290"/>
    <cellStyle name="Total 8 2 3" xfId="1788"/>
    <cellStyle name="Total 8 2 3 2" xfId="2327"/>
    <cellStyle name="Total 8 2 4" xfId="1967"/>
    <cellStyle name="Total 8 3" xfId="1497"/>
    <cellStyle name="Total 8 3 2" xfId="1928"/>
    <cellStyle name="Total 8 3 2 2" xfId="2380"/>
    <cellStyle name="Total 8 3 3" xfId="2021"/>
    <cellStyle name="Total 8 4" xfId="1498"/>
    <cellStyle name="Total 8 4 2" xfId="1929"/>
    <cellStyle name="Total 8 4 2 2" xfId="2381"/>
    <cellStyle name="Total 8 4 3" xfId="2022"/>
    <cellStyle name="Total 8 5" xfId="1499"/>
    <cellStyle name="Total 8 5 2" xfId="1930"/>
    <cellStyle name="Total 8 5 2 2" xfId="2382"/>
    <cellStyle name="Total 8 5 3" xfId="2023"/>
    <cellStyle name="Total 8 6" xfId="1787"/>
    <cellStyle name="Total 8 6 2" xfId="2326"/>
    <cellStyle name="Total 8 7" xfId="1966"/>
    <cellStyle name="Total 9" xfId="528"/>
    <cellStyle name="Total 9 2" xfId="529"/>
    <cellStyle name="Total 9 2 2" xfId="1559"/>
    <cellStyle name="Total 9 2 2 2" xfId="2291"/>
    <cellStyle name="Total 9 2 3" xfId="1790"/>
    <cellStyle name="Total 9 2 3 2" xfId="2329"/>
    <cellStyle name="Total 9 2 4" xfId="1969"/>
    <cellStyle name="Total 9 3" xfId="1500"/>
    <cellStyle name="Total 9 3 2" xfId="1931"/>
    <cellStyle name="Total 9 3 2 2" xfId="2383"/>
    <cellStyle name="Total 9 3 3" xfId="2024"/>
    <cellStyle name="Total 9 4" xfId="1501"/>
    <cellStyle name="Total 9 4 2" xfId="1932"/>
    <cellStyle name="Total 9 4 2 2" xfId="2384"/>
    <cellStyle name="Total 9 4 3" xfId="2025"/>
    <cellStyle name="Total 9 5" xfId="1502"/>
    <cellStyle name="Total 9 5 2" xfId="1933"/>
    <cellStyle name="Total 9 5 2 2" xfId="2385"/>
    <cellStyle name="Total 9 5 3" xfId="2026"/>
    <cellStyle name="Total 9 6" xfId="1789"/>
    <cellStyle name="Total 9 6 2" xfId="2328"/>
    <cellStyle name="Total 9 7" xfId="1968"/>
    <cellStyle name="Warning Text 10" xfId="530"/>
    <cellStyle name="Warning Text 2" xfId="531"/>
    <cellStyle name="Warning Text 3" xfId="532"/>
    <cellStyle name="Warning Text 4" xfId="533"/>
    <cellStyle name="Warning Text 5" xfId="534"/>
    <cellStyle name="Warning Text 6" xfId="535"/>
    <cellStyle name="Warning Text 7" xfId="536"/>
    <cellStyle name="Warning Text 8" xfId="537"/>
    <cellStyle name="Warning Text 9" xfId="538"/>
    <cellStyle name="一般_BOA-CRS" xfId="1503"/>
    <cellStyle name="千分位[0]_Plan2001(Aust) -Wendy" xfId="1504"/>
    <cellStyle name="千分位_2003 Jun" xfId="1505"/>
    <cellStyle name="桁区切り [0.00]_2005 Budget Review Template v5_Consolidation1" xfId="1506"/>
    <cellStyle name="桁区切り_2004 A" xfId="1507"/>
    <cellStyle name="標準_Book2" xfId="1508"/>
    <cellStyle name="貨幣 [0]_Plan2001(Aust) -Wendy" xfId="1509"/>
    <cellStyle name="貨幣_Plan2001(Aust) -Wendy" xfId="1510"/>
    <cellStyle name="通貨 [0.00]_Book2" xfId="1511"/>
    <cellStyle name="通貨_Book2" xfId="1512"/>
  </cellStyles>
  <dxfs count="423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numFmt numFmtId="3" formatCode="#,##0"/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numFmt numFmtId="3" formatCode="#,##0"/>
    </dxf>
    <dxf>
      <numFmt numFmtId="3" formatCode="#,##0"/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numFmt numFmtId="3" formatCode="#,##0"/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fill>
        <patternFill patternType="solid">
          <bgColor rgb="FF0070C0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" formatCode="#,##0"/>
    </dxf>
    <dxf>
      <numFmt numFmtId="3" formatCode="#,##0"/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3" formatCode="#,##0"/>
    </dxf>
    <dxf>
      <numFmt numFmtId="3" formatCode="#,##0"/>
    </dxf>
    <dxf>
      <numFmt numFmtId="3" formatCode="#,##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/>
        <top/>
        <bottom/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rgb="FFFFFF0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FFFF"/>
      <color rgb="FFCCCC0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2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Installed (Raw) By Vendor</a:t>
            </a:r>
            <a:endParaRPr lang="en-US">
              <a:effectLst/>
            </a:endParaRP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All_ENV!$W$19</c:f>
              <c:strCache>
                <c:ptCount val="1"/>
                <c:pt idx="0">
                  <c:v>Sum of physical/Raid Total</c:v>
                </c:pt>
              </c:strCache>
            </c:strRef>
          </c:tx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All_ENV!$V$20:$V$27</c:f>
              <c:strCache>
                <c:ptCount val="8"/>
                <c:pt idx="0">
                  <c:v>Centera</c:v>
                </c:pt>
                <c:pt idx="1">
                  <c:v>Clariion</c:v>
                </c:pt>
                <c:pt idx="2">
                  <c:v>DMX</c:v>
                </c:pt>
                <c:pt idx="3">
                  <c:v>HDS</c:v>
                </c:pt>
                <c:pt idx="4">
                  <c:v>Vmax</c:v>
                </c:pt>
                <c:pt idx="5">
                  <c:v>VNX</c:v>
                </c:pt>
                <c:pt idx="6">
                  <c:v>XIV</c:v>
                </c:pt>
                <c:pt idx="7">
                  <c:v>Grand Total</c:v>
                </c:pt>
              </c:strCache>
            </c:strRef>
          </c:cat>
          <c:val>
            <c:numRef>
              <c:f>All_ENV!$W$20:$W$27</c:f>
              <c:numCache>
                <c:formatCode>#,##0</c:formatCode>
                <c:ptCount val="8"/>
                <c:pt idx="0">
                  <c:v>797.15624999999989</c:v>
                </c:pt>
                <c:pt idx="1">
                  <c:v>113.5746750459075</c:v>
                </c:pt>
                <c:pt idx="2">
                  <c:v>78.747784118652334</c:v>
                </c:pt>
                <c:pt idx="3">
                  <c:v>1116.7578608630954</c:v>
                </c:pt>
                <c:pt idx="4">
                  <c:v>9501.5093936011908</c:v>
                </c:pt>
                <c:pt idx="5">
                  <c:v>2216.3421718750001</c:v>
                </c:pt>
                <c:pt idx="6">
                  <c:v>946.04667968750005</c:v>
                </c:pt>
                <c:pt idx="7">
                  <c:v>14770.134815191346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All_ENV!$Z$19</c:f>
              <c:strCache>
                <c:ptCount val="1"/>
                <c:pt idx="0">
                  <c:v>Sum of Usable</c:v>
                </c:pt>
              </c:strCache>
            </c:strRef>
          </c:tx>
          <c:dLbls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All_ENV!$Y$20:$Y$26</c:f>
              <c:strCache>
                <c:ptCount val="7"/>
                <c:pt idx="0">
                  <c:v>Centera</c:v>
                </c:pt>
                <c:pt idx="1">
                  <c:v>Clariion</c:v>
                </c:pt>
                <c:pt idx="2">
                  <c:v>DMX</c:v>
                </c:pt>
                <c:pt idx="3">
                  <c:v>HDS</c:v>
                </c:pt>
                <c:pt idx="4">
                  <c:v>Vmax</c:v>
                </c:pt>
                <c:pt idx="5">
                  <c:v>VNX</c:v>
                </c:pt>
                <c:pt idx="6">
                  <c:v>XIV</c:v>
                </c:pt>
              </c:strCache>
            </c:strRef>
          </c:cat>
          <c:val>
            <c:numRef>
              <c:f>All_ENV!$Z$20:$Z$26</c:f>
              <c:numCache>
                <c:formatCode>#,##0</c:formatCode>
                <c:ptCount val="7"/>
                <c:pt idx="0">
                  <c:v>697.51171875</c:v>
                </c:pt>
                <c:pt idx="1">
                  <c:v>58.182293355464935</c:v>
                </c:pt>
                <c:pt idx="2">
                  <c:v>68.904311103820788</c:v>
                </c:pt>
                <c:pt idx="3">
                  <c:v>964.58169921875003</c:v>
                </c:pt>
                <c:pt idx="4">
                  <c:v>6088.3796874999989</c:v>
                </c:pt>
                <c:pt idx="5">
                  <c:v>1335.0283203125</c:v>
                </c:pt>
                <c:pt idx="6">
                  <c:v>473.02333984375002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723899</xdr:colOff>
      <xdr:row>29</xdr:row>
      <xdr:rowOff>4761</xdr:rowOff>
    </xdr:from>
    <xdr:to>
      <xdr:col>25</xdr:col>
      <xdr:colOff>266700</xdr:colOff>
      <xdr:row>49</xdr:row>
      <xdr:rowOff>66675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771525</xdr:colOff>
      <xdr:row>29</xdr:row>
      <xdr:rowOff>28575</xdr:rowOff>
    </xdr:from>
    <xdr:to>
      <xdr:col>34</xdr:col>
      <xdr:colOff>1704975</xdr:colOff>
      <xdr:row>49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nivel, Sankaralingam [CCC-OT NE]" refreshedDate="42181.569059490743" createdVersion="4" refreshedVersion="4" minRefreshableVersion="3" recordCount="52">
  <cacheSource type="worksheet">
    <worksheetSource ref="A1:R49" sheet="Final MOR"/>
  </cacheSource>
  <cacheFields count="18">
    <cacheField name="Loc" numFmtId="0">
      <sharedItems containsBlank="1" count="5">
        <s v="Swiss"/>
        <s v="RDC"/>
        <s v="FDC"/>
        <s v="CGC"/>
        <m/>
      </sharedItems>
    </cacheField>
    <cacheField name="Type" numFmtId="0">
      <sharedItems/>
    </cacheField>
    <cacheField name="Array" numFmtId="0">
      <sharedItems containsBlank="1" containsMixedTypes="1" containsNumber="1" containsInteger="1" minValue="377" maxValue="61239"/>
    </cacheField>
    <cacheField name="Market Standard" numFmtId="0">
      <sharedItems containsString="0" containsBlank="1" containsNumber="1" minValue="14.724298648548126" maxValue="15439546.1797"/>
    </cacheField>
    <cacheField name="Formatted" numFmtId="0">
      <sharedItems containsString="0" containsBlank="1" containsNumber="1" minValue="13.462453980162739" maxValue="14116406.144703124"/>
    </cacheField>
    <cacheField name="format Lost" numFmtId="0">
      <sharedItems containsString="0" containsBlank="1" containsNumber="1" minValue="1.2618446683853866" maxValue="1323140.0349968751"/>
    </cacheField>
    <cacheField name="Physical total" numFmtId="0">
      <sharedItems containsString="0" containsBlank="1" containsNumber="1" minValue="12.286904739379882" maxValue="12883753.423999999"/>
    </cacheField>
    <cacheField name="Parity Lost" numFmtId="0">
      <sharedItems containsString="0" containsBlank="1" containsNumber="1" minValue="4.6570043220520025" maxValue="4883222.9640000006"/>
    </cacheField>
    <cacheField name="Pool Usable" numFmtId="0">
      <sharedItems containsString="0" containsBlank="1" containsNumber="1" minValue="7.629900417327879" maxValue="8000530.4599999981"/>
    </cacheField>
    <cacheField name="Pool Used" numFmtId="0">
      <sharedItems containsSemiMixedTypes="0" containsString="0" containsNumber="1" minValue="4.5122630700469006" maxValue="4731450.7609374989"/>
    </cacheField>
    <cacheField name="Pool Free" numFmtId="0">
      <sharedItems containsString="0" containsBlank="1" containsNumber="1" minValue="3.4383712863922122" maxValue="3605393.6100000003"/>
    </cacheField>
    <cacheField name="Spare" numFmtId="0">
      <sharedItems containsString="0" containsBlank="1" containsNumber="1" minValue="0" maxValue="302084.408203125"/>
    </cacheField>
    <cacheField name="%Used" numFmtId="9">
      <sharedItems containsString="0" containsBlank="1" containsNumber="1" minValue="0.11863330307801249" maxValue="0.95962769675328885"/>
    </cacheField>
    <cacheField name="Host Allocations" numFmtId="0">
      <sharedItems containsSemiMixedTypes="0" containsString="0" containsNumber="1" minValue="6.8099883051589121" maxValue="7140790.2970703114"/>
    </cacheField>
    <cacheField name="%Allocated" numFmtId="9">
      <sharedItems containsString="0" containsBlank="1" containsNumber="1" minValue="0.24226384424268824" maxValue="1.4478081091532886"/>
    </cacheField>
    <cacheField name="%Parity" numFmtId="9">
      <sharedItems containsString="0" containsBlank="1" containsNumber="1" minValue="0.12499999999999993" maxValue="0.5"/>
    </cacheField>
    <cacheField name="ParityGB" numFmtId="0">
      <sharedItems containsString="0" containsBlank="1" containsNumber="1" minValue="2.5811337877963605" maxValue="2706514.9426723565"/>
    </cacheField>
    <cacheField name="Allocated RAW" numFmtId="0">
      <sharedItems containsString="0" containsBlank="1" containsNumber="1" minValue="9.391122092955273" maxValue="9847305.239742668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Manivel, Sankaralingam [CCC-OT NE]" refreshedDate="42181.569554166665" createdVersion="4" refreshedVersion="4" minRefreshableVersion="3" recordCount="113">
  <cacheSource type="worksheet">
    <worksheetSource ref="A4:Z117" sheet="ALL_Pivot_new"/>
  </cacheSource>
  <cacheFields count="26">
    <cacheField name="Serial No" numFmtId="0">
      <sharedItems containsBlank="1" containsMixedTypes="1" containsNumber="1" containsInteger="1" minValue="7861188" maxValue="492600377"/>
    </cacheField>
    <cacheField name="Alias name" numFmtId="0">
      <sharedItems containsBlank="1" containsMixedTypes="1" containsNumber="1" containsInteger="1" minValue="377" maxValue="61239"/>
    </cacheField>
    <cacheField name="Loc" numFmtId="0">
      <sharedItems containsBlank="1" count="10">
        <s v="FDC"/>
        <s v="Swiss"/>
        <s v="RDC"/>
        <s v="CGC"/>
        <s v="Poland"/>
        <s v="Turkey DC"/>
        <s v="Russia DC"/>
        <m/>
        <s v="Goleszowska DC" u="1"/>
        <s v="Senatorska DC" u="1"/>
      </sharedItems>
    </cacheField>
    <cacheField name="Type" numFmtId="0">
      <sharedItems containsBlank="1"/>
    </cacheField>
    <cacheField name="Array" numFmtId="0">
      <sharedItems containsBlank="1" containsMixedTypes="1" containsNumber="1" containsInteger="1" minValue="290105349" maxValue="492600377"/>
    </cacheField>
    <cacheField name="Market" numFmtId="0">
      <sharedItems containsString="0" containsBlank="1" containsNumber="1" minValue="3962.2000000000003" maxValue="18372235.063984215"/>
    </cacheField>
    <cacheField name="formatted(S+D)" numFmtId="0">
      <sharedItems containsString="0" containsBlank="1" containsNumber="1" minValue="3602" maxValue="16779437.609289002"/>
    </cacheField>
    <cacheField name="format lost" numFmtId="0">
      <sharedItems containsString="0" containsBlank="1" containsNumber="1" minValue="102.71403198242342" maxValue="1592797.4546952089"/>
    </cacheField>
    <cacheField name="physical/Raid Total" numFmtId="0">
      <sharedItems containsString="0" containsBlank="1" containsNumber="1" minValue="3602" maxValue="15124618.050755931"/>
    </cacheField>
    <cacheField name="Parity Lost" numFmtId="0">
      <sharedItems containsString="0" containsBlank="1" containsNumber="1" minValue="590" maxValue="5206552.0077896304"/>
    </cacheField>
    <cacheField name="Usable" numFmtId="0">
      <sharedItems containsString="0" containsBlank="1" containsNumber="1" minValue="1801" maxValue="9918066.0429663099"/>
    </cacheField>
    <cacheField name="Used" numFmtId="0">
      <sharedItems containsString="0" containsBlank="1" containsNumber="1" minValue="1720" maxValue="5504264.9517333983"/>
    </cacheField>
    <cacheField name="free" numFmtId="0">
      <sharedItems containsString="0" containsBlank="1" containsNumber="1" minValue="0" maxValue="4413801.0912329098"/>
    </cacheField>
    <cacheField name="spare formatted" numFmtId="0">
      <sharedItems containsString="0" containsBlank="1" containsNumber="1" minValue="268.09552001953125" maxValue="339197.62730224611"/>
    </cacheField>
    <cacheField name="Allocated" numFmtId="0">
      <sharedItems containsString="0" containsBlank="1" containsNumber="1" minValue="1720" maxValue="7913604.4878662089"/>
    </cacheField>
    <cacheField name="Not in pool" numFmtId="0">
      <sharedItems containsString="0" containsBlank="1" containsNumber="1" minValue="16.843800000000002" maxValue="715565.16359999997"/>
    </cacheField>
    <cacheField name="BCVs" numFmtId="0">
      <sharedItems containsString="0" containsBlank="1" containsNumber="1" minValue="0" maxValue="898472.23613281257"/>
    </cacheField>
    <cacheField name="%Used" numFmtId="0">
      <sharedItems containsString="0" containsBlank="1" containsNumber="1" minValue="3.6880197065516464E-2" maxValue="1"/>
    </cacheField>
    <cacheField name="%allocated" numFmtId="0">
      <sharedItems containsString="0" containsBlank="1" containsNumber="1" minValue="7.3760394131032928E-2" maxValue="1.4478081091532886"/>
    </cacheField>
    <cacheField name="%format" numFmtId="0">
      <sharedItems containsString="0" containsBlank="1" containsNumber="1" minValue="9.9722222222222226E-3" maxValue="0.11687223179133858"/>
    </cacheField>
    <cacheField name="%spare" numFmtId="0">
      <sharedItems containsString="0" containsBlank="1" containsNumber="1" minValue="0" maxValue="9.8332990265962067E-2"/>
    </cacheField>
    <cacheField name="%parity" numFmtId="0">
      <sharedItems containsString="0" containsBlank="1" containsNumber="1" minValue="2.0955797474648812E-2" maxValue="0.45454545454545453"/>
    </cacheField>
    <cacheField name="sum(all)" numFmtId="0">
      <sharedItems containsString="0" containsBlank="1" containsNumber="1" minValue="3962.2000000000003" maxValue="922299.99999999988"/>
    </cacheField>
    <cacheField name="diff" numFmtId="0">
      <sharedItems containsString="0" containsBlank="1" containsNumber="1" minValue="-68275.129166666651" maxValue="72004.57142857142"/>
    </cacheField>
    <cacheField name="%diff" numFmtId="0">
      <sharedItems containsString="0" containsBlank="1" containsNumber="1" minValue="-0.11602418730825526" maxValue="0.74144452929371851"/>
    </cacheField>
    <cacheField name="Rep/Non-Rep" numFmtId="0">
      <sharedItems containsBlank="1" count="8">
        <s v="Replication"/>
        <s v="Non-Replication"/>
        <s v="Centera"/>
        <s v="Clariion"/>
        <s v="VNX"/>
        <s v="XIV"/>
        <m/>
        <s v="HP/HDS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Manivel, Sankaralingam [CCC-OT NE]" refreshedDate="42181.570285995367" createdVersion="4" refreshedVersion="4" minRefreshableVersion="3" recordCount="213">
  <cacheSource type="worksheet">
    <worksheetSource ref="A4:Y256" sheet="ALL_Pivot_new"/>
  </cacheSource>
  <cacheFields count="25">
    <cacheField name="Serial No" numFmtId="0">
      <sharedItems containsBlank="1" containsMixedTypes="1" containsNumber="1" containsInteger="1" minValue="7861188" maxValue="492600377"/>
    </cacheField>
    <cacheField name="Alias name" numFmtId="0">
      <sharedItems containsBlank="1" containsMixedTypes="1" containsNumber="1" containsInteger="1" minValue="377" maxValue="61239"/>
    </cacheField>
    <cacheField name="Loc" numFmtId="0">
      <sharedItems containsBlank="1" count="15">
        <s v="FDC"/>
        <s v="Swiss"/>
        <s v="RDC"/>
        <s v="CGC"/>
        <s v="Poland"/>
        <s v="Turkey DC"/>
        <s v="Russia DC"/>
        <m/>
        <s v="Germany" u="1"/>
        <s v="Switzerland" u="1"/>
        <s v="Goleszowska DC" u="1"/>
        <s v="Riverdale DC" u="1"/>
        <s v="Senatorska DC" u="1"/>
        <s v="Frankfurt DC" u="1"/>
        <s v="Turkey" u="1"/>
      </sharedItems>
    </cacheField>
    <cacheField name="Type" numFmtId="0">
      <sharedItems containsBlank="1" count="9">
        <s v="DMX"/>
        <s v="Vmax"/>
        <s v="Centera"/>
        <s v="Clariion"/>
        <s v="VNX"/>
        <s v="HDS"/>
        <s v="XIV"/>
        <m/>
        <s v="HP/HDS" u="1"/>
      </sharedItems>
    </cacheField>
    <cacheField name="Array" numFmtId="0">
      <sharedItems containsBlank="1" containsMixedTypes="1" containsNumber="1" containsInteger="1" minValue="290105349" maxValue="492600377"/>
    </cacheField>
    <cacheField name="Market" numFmtId="0">
      <sharedItems containsString="0" containsBlank="1" containsNumber="1" minValue="3962.2000000000003" maxValue="18372235.063984215"/>
    </cacheField>
    <cacheField name="formatted(S+D)" numFmtId="0">
      <sharedItems containsString="0" containsBlank="1" containsNumber="1" minValue="3602" maxValue="16779437.609289002"/>
    </cacheField>
    <cacheField name="format lost" numFmtId="0">
      <sharedItems containsString="0" containsBlank="1" containsNumber="1" minValue="102.71403198242342" maxValue="1592797.4546952089"/>
    </cacheField>
    <cacheField name="physical/Raid Total" numFmtId="0">
      <sharedItems containsString="0" containsBlank="1" containsNumber="1" minValue="3602" maxValue="15124618.050755931"/>
    </cacheField>
    <cacheField name="Parity Lost" numFmtId="0">
      <sharedItems containsString="0" containsBlank="1" containsNumber="1" minValue="590" maxValue="5206552.0077896304"/>
    </cacheField>
    <cacheField name="Usable" numFmtId="0">
      <sharedItems containsString="0" containsBlank="1" containsNumber="1" minValue="1801" maxValue="9918066.0429663099"/>
    </cacheField>
    <cacheField name="Used" numFmtId="0">
      <sharedItems containsString="0" containsBlank="1" containsNumber="1" minValue="1720" maxValue="5504264.9517333983"/>
    </cacheField>
    <cacheField name="free" numFmtId="0">
      <sharedItems containsString="0" containsBlank="1" containsNumber="1" minValue="0" maxValue="4413801.0912329098"/>
    </cacheField>
    <cacheField name="spare formatted" numFmtId="0">
      <sharedItems containsString="0" containsBlank="1" containsNumber="1" minValue="268.09552001953125" maxValue="339197.62730224611"/>
    </cacheField>
    <cacheField name="Allocated" numFmtId="0">
      <sharedItems containsString="0" containsBlank="1" containsNumber="1" minValue="1720" maxValue="7913604.4878662089"/>
    </cacheField>
    <cacheField name="Not in pool" numFmtId="0">
      <sharedItems containsString="0" containsBlank="1" containsNumber="1" minValue="16.843800000000002" maxValue="715565.16359999997"/>
    </cacheField>
    <cacheField name="BCVs" numFmtId="0">
      <sharedItems containsString="0" containsBlank="1" containsNumber="1" minValue="0" maxValue="898472.23613281257"/>
    </cacheField>
    <cacheField name="%Used" numFmtId="0">
      <sharedItems containsString="0" containsBlank="1" containsNumber="1" minValue="3.6880197065516464E-2" maxValue="1"/>
    </cacheField>
    <cacheField name="%allocated" numFmtId="0">
      <sharedItems containsString="0" containsBlank="1" containsNumber="1" minValue="7.3760394131032928E-2" maxValue="1.4478081091532886"/>
    </cacheField>
    <cacheField name="%format" numFmtId="0">
      <sharedItems containsString="0" containsBlank="1" containsNumber="1" minValue="9.9722222222222226E-3" maxValue="0.11687223179133858"/>
    </cacheField>
    <cacheField name="%spare" numFmtId="0">
      <sharedItems containsString="0" containsBlank="1" containsNumber="1" minValue="0" maxValue="9.8332990265962067E-2"/>
    </cacheField>
    <cacheField name="%parity" numFmtId="0">
      <sharedItems containsString="0" containsBlank="1" containsNumber="1" minValue="2.0955797474648812E-2" maxValue="0.45454545454545453"/>
    </cacheField>
    <cacheField name="sum(all)" numFmtId="0">
      <sharedItems containsString="0" containsBlank="1" containsNumber="1" minValue="3962.2000000000003" maxValue="922299.99999999988"/>
    </cacheField>
    <cacheField name="diff" numFmtId="0">
      <sharedItems containsString="0" containsBlank="1" containsNumber="1" minValue="-68275.129166666651" maxValue="72004.57142857142"/>
    </cacheField>
    <cacheField name="%diff" numFmtId="0">
      <sharedItems containsString="0" containsBlank="1" containsNumber="1" minValue="-0.11602418730825526" maxValue="0.7414445292937185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refreshedBy="Manivel, Sankaralingam [CCC-OT NE]" refreshedDate="42181.617342824073" createdVersion="4" refreshedVersion="4" minRefreshableVersion="3" recordCount="7">
  <cacheSource type="worksheet">
    <worksheetSource ref="A1:O6" sheet="Tech-Refresh"/>
  </cacheSource>
  <cacheFields count="15">
    <cacheField name="Loc" numFmtId="3">
      <sharedItems count="6">
        <s v="FDC"/>
        <s v="RDC"/>
        <s v="CGC"/>
        <s v="Goleszowska DC" u="1"/>
        <s v="Swiss" u="1"/>
        <s v="Senatorska DC" u="1"/>
      </sharedItems>
    </cacheField>
    <cacheField name="Type" numFmtId="3">
      <sharedItems/>
    </cacheField>
    <cacheField name="Array" numFmtId="0">
      <sharedItems containsMixedTypes="1" containsNumber="1" containsInteger="1" minValue="5349" maxValue="5373"/>
    </cacheField>
    <cacheField name="Market Standard" numFmtId="3">
      <sharedItems containsSemiMixedTypes="0" containsString="0" containsNumber="1" minValue="25193.970312500001" maxValue="367200"/>
    </cacheField>
    <cacheField name="Formatted" numFmtId="3">
      <sharedItems containsSemiMixedTypes="0" containsString="0" containsNumber="1" minValue="22903.609375" maxValue="333659.53125"/>
    </cacheField>
    <cacheField name="format Lost" numFmtId="3">
      <sharedItems containsSemiMixedTypes="0" containsString="0" containsNumber="1" minValue="2290.3609375000015" maxValue="36060.828125"/>
    </cacheField>
    <cacheField name="Physical total" numFmtId="3">
      <sharedItems containsSemiMixedTypes="0" containsString="0" containsNumber="1" minValue="20426.2109375" maxValue="315898.45714285714"/>
    </cacheField>
    <cacheField name="Parity Lost" numFmtId="3">
      <sharedItems containsSemiMixedTypes="0" containsString="0" containsNumber="1" minValue="2553.2763671875" maxValue="39768.857142857101"/>
    </cacheField>
    <cacheField name="Pool Usable" numFmtId="3">
      <sharedItems containsSemiMixedTypes="0" containsString="0" containsNumber="1" minValue="17872.9345703125" maxValue="276129.60000000003"/>
    </cacheField>
    <cacheField name="Pool Used" numFmtId="3">
      <sharedItems containsSemiMixedTypes="0" containsString="0" containsNumber="1" minValue="1943.0361328125" maxValue="102920"/>
    </cacheField>
    <cacheField name="Pool Free" numFmtId="3">
      <sharedItems containsSemiMixedTypes="0" containsString="0" containsNumber="1" minValue="7854.759765625" maxValue="232024.80000000002"/>
    </cacheField>
    <cacheField name="Spare" numFmtId="3">
      <sharedItems containsSemiMixedTypes="0" containsString="0" containsNumber="1" minValue="2477.3984375" maxValue="8209.546875"/>
    </cacheField>
    <cacheField name="%Used" numFmtId="9">
      <sharedItems containsSemiMixedTypes="0" containsString="0" containsNumber="1" minValue="3.6880197065516464E-2" maxValue="0.56550134122500384"/>
    </cacheField>
    <cacheField name="Host Allocations" numFmtId="3">
      <sharedItems containsSemiMixedTypes="0" containsString="0" containsNumber="1" minValue="3886.072265625" maxValue="94562.4"/>
    </cacheField>
    <cacheField name="%Allocated" numFmtId="9">
      <sharedItems containsSemiMixedTypes="0" containsString="0" containsNumber="1" minValue="7.3760394131032928E-2" maxValue="0.560522099226391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Ashok Kumar Reddy" refreshedDate="42205.72581585648" createdVersion="4" refreshedVersion="4" minRefreshableVersion="3" recordCount="89">
  <cacheSource type="worksheet">
    <worksheetSource ref="A1:EC1048576" sheet="Source"/>
  </cacheSource>
  <cacheFields count="133">
    <cacheField name="1" numFmtId="0">
      <sharedItems containsBlank="1" count="16">
        <m/>
        <s v="Site"/>
        <s v="RDC"/>
        <s v="FDC"/>
        <s v="CGC"/>
        <s v="Swiss"/>
        <s v="Russia DC"/>
        <s v="Turkey DC"/>
        <s v="Switzerland"/>
        <s v="Germany"/>
        <s v="Poland"/>
        <s v="Turkey"/>
        <s v="Riverdale DC"/>
        <s v="Frankfurt DC"/>
        <s v="Senatorska DC" u="1"/>
        <s v="Goleszowska DC" u="1"/>
      </sharedItems>
    </cacheField>
    <cacheField name="2" numFmtId="0">
      <sharedItems containsBlank="1" containsMixedTypes="1" containsNumber="1" containsInteger="1" minValue="290103336" maxValue="492600377" count="87">
        <m/>
        <s v="Array SN"/>
        <s v="000295700347"/>
        <s v="000295700349"/>
        <s v="000292600678"/>
        <s v="000292600879"/>
        <s v="000292602804"/>
        <s v="000292603004"/>
        <s v="000292603073"/>
        <s v="000292603286"/>
        <s v="000292603696"/>
        <s v="000292603875"/>
        <s v="000292604330"/>
        <s v="000292604652"/>
        <s v="000292600623"/>
        <n v="492600377"/>
        <s v="CKM00101000576"/>
        <s v="FCNMM113000103 "/>
        <s v="FCNMM113000127"/>
        <s v="SL7EA101700033"/>
        <s v="SL7EA101700039"/>
        <s v="FCNMM111100069"/>
        <s v="SL7EA102100006"/>
        <s v="SL7EA102100007"/>
        <s v="FCNMM111600082"/>
        <s v="SL7E1093200048"/>
        <s v="SL7E9101300054"/>
        <s v="SL7E9101300062"/>
        <s v="000290105373"/>
        <n v="290105349"/>
        <s v="CK200053010120"/>
        <s v="CK200054900163"/>
        <s v="CK200061900265"/>
        <s v="CK200062000592"/>
        <s v="APM00121102552"/>
        <s v="APM00121204311"/>
        <s v="APM00121204573"/>
        <s v="APM00120503066"/>
        <s v="CK200054900292"/>
        <s v="CK200054900294"/>
        <s v="CK200061900567"/>
        <s v="CK200062000593"/>
        <s v="CK200113804159"/>
        <s v="CK200113804158"/>
        <s v="GBOQH010N0214"/>
        <s v="DEOLH004N7026"/>
        <s v="DEOLH005N0365"/>
        <s v="DEOLH010N0516"/>
        <s v="GBOKH005N3518"/>
        <s v="GBOKH006N5362"/>
        <s v="GBOKH010N0204"/>
        <s v="CKM00121201737"/>
        <s v="CKM00121300390"/>
        <s v="CKM00121400374"/>
        <s v="CKM00121400375"/>
        <s v="000295700667"/>
        <s v="000295700671"/>
        <s v="000295700710"/>
        <s v="000295700689"/>
        <s v="000295700712"/>
        <s v="000295700706"/>
        <s v="7861188 "/>
        <s v="7861239"/>
        <s v="000295700709"/>
        <s v="000295700713"/>
        <s v="000295700704"/>
        <s v="000295700688"/>
        <s v="000295700703"/>
        <s v="000295700705"/>
        <s v="000295700699"/>
        <s v="000298701383"/>
        <s v="000295700485"/>
        <s v="294900877"/>
        <s v="000295701144"/>
        <s v="000295701124"/>
        <n v="290103550" u="1"/>
        <n v="290103452" u="1"/>
        <n v="290103544" u="1"/>
        <n v="290103810" u="1"/>
        <n v="290103336" u="1"/>
        <n v="295700667" u="1"/>
        <n v="290103564" u="1"/>
        <n v="295700671" u="1"/>
        <n v="290103471" u="1"/>
        <n v="292602262" u="1"/>
        <n v="290103720" u="1"/>
        <n v="290103943" u="1"/>
      </sharedItems>
    </cacheField>
    <cacheField name="3" numFmtId="0">
      <sharedItems containsBlank="1" containsMixedTypes="1" containsNumber="1" containsInteger="1" minValue="377" maxValue="5373" count="75">
        <m/>
        <s v="Array Name"/>
        <s v="0347"/>
        <s v="0349"/>
        <s v="0678"/>
        <s v="0879"/>
        <s v="2804"/>
        <s v="3004"/>
        <s v="3073"/>
        <s v="3286"/>
        <s v="3696"/>
        <s v="3875"/>
        <s v="4330"/>
        <s v="4652"/>
        <s v="0623"/>
        <n v="377"/>
        <s v="rdc4-ac4-0576"/>
        <s v="prof-ax4-0103"/>
        <s v="prof-ax4-0127"/>
        <s v="fdc1a-ax4-0033"/>
        <s v="fdc1a-ax4-0039"/>
        <s v="fdc1a-ax4-0069"/>
        <s v="rdc4-ax4-0006"/>
        <s v="rdc4-ax4-0007"/>
        <s v="rdc1-ax4-0082"/>
        <s v="Turkey_AX4_Mailbox"/>
        <s v="prof-ax4-0054"/>
        <s v="pres-ax4-0062"/>
        <n v="5373"/>
        <n v="5349"/>
        <s v="centera_CH_01E"/>
        <s v="centera_CH_01R"/>
        <s v="centera_DE_01F"/>
        <s v="centera_DE_02F"/>
        <s v="centera_PL_01G"/>
        <s v="centera_PL_01S"/>
        <s v="centera_PL_02S"/>
        <s v="centera_PL_02G"/>
        <s v="centera_TK_01T"/>
        <s v="centera_TK_01Y"/>
        <s v="centera_UK_01R"/>
        <s v="centera_UK_02R"/>
        <s v="fdccentera01"/>
        <s v="rdccentera01"/>
        <s v="CGCHDS10"/>
        <s v="FDCHDS04"/>
        <s v="FDCHDS05"/>
        <s v="FDCHDS10"/>
        <s v="RDCHDS05"/>
        <s v="RDCHDS06"/>
        <s v="RDCHDS10"/>
        <s v="GBOKC001N1737"/>
        <s v="GBOKC002N0390"/>
        <s v="DEOLC001N0374"/>
        <s v="DEOLC002N0375"/>
        <n v="667"/>
        <n v="671"/>
        <s v="710"/>
        <s v="689"/>
        <s v="712"/>
        <s v="706"/>
        <s v="61188"/>
        <s v="61239"/>
        <s v="0709"/>
        <s v="0713"/>
        <s v="0704"/>
        <s v="0688"/>
        <s v="0703"/>
        <s v="0705"/>
        <s v="0699"/>
        <s v="1383"/>
        <s v="0485"/>
        <s v="877"/>
        <s v="1144"/>
        <s v="1124"/>
      </sharedItems>
    </cacheField>
    <cacheField name="4" numFmtId="0">
      <sharedItems containsBlank="1" count="10">
        <m/>
        <s v="Array Type"/>
        <s v="Vmax"/>
        <s v="Clariion"/>
        <s v="DMX"/>
        <s v="Centera"/>
        <s v="HDS"/>
        <s v="VNX"/>
        <s v="XIV"/>
        <s v="HP/HDS" u="1"/>
      </sharedItems>
    </cacheField>
    <cacheField name="5" numFmtId="0">
      <sharedItems containsBlank="1"/>
    </cacheField>
    <cacheField name="6" numFmtId="0">
      <sharedItems containsBlank="1"/>
    </cacheField>
    <cacheField name="7" numFmtId="0">
      <sharedItems containsBlank="1" count="10">
        <m/>
        <s v="Array Label"/>
        <s v="EMC Symmetrix VMAX"/>
        <s v="Clariion AX"/>
        <s v="EMC Symmetrix DMX"/>
        <s v="Centera"/>
        <s v="Hitachi HUSVM"/>
        <s v="Hitachi VSP"/>
        <s v="VNX"/>
        <s v="XIV"/>
      </sharedItems>
    </cacheField>
    <cacheField name="8" numFmtId="0">
      <sharedItems containsBlank="1"/>
    </cacheField>
    <cacheField name="9" numFmtId="0">
      <sharedItems containsBlank="1" count="10">
        <m/>
        <s v="SRDF Type"/>
        <s v="Symm-NonSRDF"/>
        <s v="Symm/Async"/>
        <s v="Clariion-NonSRDF"/>
        <s v="Symm/Sync"/>
        <s v="Centera/Replicated"/>
        <s v="HDS-NonSRDF"/>
        <s v="VNX"/>
        <s v="XIV"/>
      </sharedItems>
    </cacheField>
    <cacheField name="10" numFmtId="0">
      <sharedItems containsBlank="1"/>
    </cacheField>
    <cacheField name="11" numFmtId="0">
      <sharedItems containsBlank="1"/>
    </cacheField>
    <cacheField name="12" numFmtId="0">
      <sharedItems containsBlank="1" containsMixedTypes="1" containsNumber="1" containsInteger="1" minValue="347" maxValue="5373"/>
    </cacheField>
    <cacheField name="13" numFmtId="3">
      <sharedItems containsBlank="1" containsMixedTypes="1" containsNumber="1" containsInteger="1" minValue="10" maxValue="6600"/>
    </cacheField>
    <cacheField name="14" numFmtId="3">
      <sharedItems containsString="0" containsBlank="1" containsNumber="1" containsInteger="1" minValue="8" maxValue="450"/>
    </cacheField>
    <cacheField name="15" numFmtId="3">
      <sharedItems containsString="0" containsBlank="1" containsNumber="1" containsInteger="1" minValue="2" maxValue="2048"/>
    </cacheField>
    <cacheField name="16" numFmtId="3">
      <sharedItems containsString="0" containsBlank="1" containsNumber="1" containsInteger="1" minValue="1" maxValue="200"/>
    </cacheField>
    <cacheField name="17" numFmtId="3">
      <sharedItems containsString="0" containsBlank="1" containsNumber="1" containsInteger="1" minValue="4" maxValue="100"/>
    </cacheField>
    <cacheField name="18" numFmtId="3">
      <sharedItems containsString="0" containsBlank="1" containsNumber="1" containsInteger="1" minValue="4" maxValue="1024"/>
    </cacheField>
    <cacheField name="19" numFmtId="3">
      <sharedItems containsBlank="1" containsMixedTypes="1" containsNumber="1" minValue="300" maxValue="44551.25"/>
    </cacheField>
    <cacheField name="20" numFmtId="3">
      <sharedItems containsString="0" containsBlank="1" containsNumber="1" containsInteger="1" minValue="450" maxValue="9000" count="7">
        <m/>
        <n v="450"/>
        <n v="5400"/>
        <n v="3600"/>
        <n v="4500"/>
        <n v="6300"/>
        <n v="9000"/>
      </sharedItems>
    </cacheField>
    <cacheField name="21" numFmtId="3">
      <sharedItems containsString="0" containsBlank="1" containsNumber="1" containsInteger="1" minValue="2048" maxValue="8192"/>
    </cacheField>
    <cacheField name="22" numFmtId="3">
      <sharedItems containsString="0" containsBlank="1" containsNumber="1" containsInteger="1" minValue="200" maxValue="600"/>
    </cacheField>
    <cacheField name="23" numFmtId="3">
      <sharedItems containsString="0" containsBlank="1" containsNumber="1" containsInteger="1" minValue="0" maxValue="400"/>
    </cacheField>
    <cacheField name="24" numFmtId="3">
      <sharedItems containsString="0" containsBlank="1" containsNumber="1" containsInteger="1" minValue="0" maxValue="6144"/>
    </cacheField>
    <cacheField name="25" numFmtId="3">
      <sharedItems containsBlank="1" containsMixedTypes="1" containsNumber="1" containsInteger="1" minValue="1" maxValue="32" count="17">
        <m/>
        <s v="Total Count"/>
        <n v="28"/>
        <n v="12"/>
        <n v="10"/>
        <n v="14"/>
        <n v="11"/>
        <n v="20"/>
        <n v="15"/>
        <n v="8"/>
        <n v="2"/>
        <n v="1"/>
        <n v="16"/>
        <n v="4"/>
        <n v="32"/>
        <n v="22"/>
        <n v="24"/>
      </sharedItems>
    </cacheField>
    <cacheField name="26" numFmtId="3">
      <sharedItems containsBlank="1" containsMixedTypes="1" containsNumber="1" minValue="268.09552001953125" maxValue="44551.25"/>
    </cacheField>
    <cacheField name="27" numFmtId="3">
      <sharedItems containsBlank="1" containsMixedTypes="1" containsNumber="1" containsInteger="1" minValue="300" maxValue="1568"/>
    </cacheField>
    <cacheField name="28" numFmtId="3">
      <sharedItems containsString="0" containsBlank="1" containsNumber="1" containsInteger="1" minValue="96" maxValue="2262"/>
    </cacheField>
    <cacheField name="29" numFmtId="3">
      <sharedItems containsString="0" containsBlank="1" containsNumber="1" containsInteger="1" minValue="64" maxValue="2048"/>
    </cacheField>
    <cacheField name="30" numFmtId="3">
      <sharedItems containsString="0" containsBlank="1" containsNumber="1" containsInteger="1" minValue="32" maxValue="200"/>
    </cacheField>
    <cacheField name="31" numFmtId="3">
      <sharedItems containsString="0" containsBlank="1" containsNumber="1" containsInteger="1" minValue="40" maxValue="192"/>
    </cacheField>
    <cacheField name="32" numFmtId="3">
      <sharedItems containsString="0" containsBlank="1" containsNumber="1" containsInteger="1" minValue="192" maxValue="72000"/>
    </cacheField>
    <cacheField name="33" numFmtId="3">
      <sharedItems containsBlank="1" containsMixedTypes="1" containsNumber="1" containsInteger="1" minValue="0" maxValue="470400"/>
    </cacheField>
    <cacheField name="34" numFmtId="3">
      <sharedItems containsString="0" containsBlank="1" containsNumber="1" containsInteger="1" minValue="450" maxValue="432000"/>
    </cacheField>
    <cacheField name="35" numFmtId="3">
      <sharedItems containsString="0" containsBlank="1" containsNumber="1" containsInteger="1" minValue="2048" maxValue="393216"/>
    </cacheField>
    <cacheField name="36" numFmtId="3">
      <sharedItems containsString="0" containsBlank="1" containsNumber="1" minValue="200" maxValue="65423.4375"/>
    </cacheField>
    <cacheField name="37" numFmtId="3">
      <sharedItems containsString="0" containsBlank="1" containsNumber="1" containsInteger="1" minValue="0" maxValue="19200"/>
    </cacheField>
    <cacheField name="38" numFmtId="3">
      <sharedItems containsString="0" containsBlank="1" containsNumber="1" containsInteger="1" minValue="0" maxValue="294912"/>
    </cacheField>
    <cacheField name="39" numFmtId="3">
      <sharedItems containsBlank="1" containsMixedTypes="1" containsNumber="1" containsInteger="1" minValue="6" maxValue="1568" count="31">
        <m/>
        <s v="Total Count"/>
        <n v="1312"/>
        <n v="528"/>
        <n v="560"/>
        <n v="272"/>
        <n v="672"/>
        <n v="640"/>
        <n v="512"/>
        <n v="624"/>
        <n v="960"/>
        <n v="544"/>
        <n v="96"/>
        <n v="24"/>
        <n v="12"/>
        <n v="6"/>
        <n v="340"/>
        <n v="228"/>
        <n v="32"/>
        <n v="448"/>
        <n v="432"/>
        <n v="400"/>
        <n v="368"/>
        <n v="768"/>
        <n v="1568"/>
        <n v="180"/>
        <n v="1376"/>
        <n v="1536"/>
        <n v="1184"/>
        <n v="40"/>
        <n v="1552"/>
      </sharedItems>
    </cacheField>
    <cacheField name="40" numFmtId="3">
      <sharedItems containsBlank="1" containsMixedTypes="1" containsNumber="1" minValue="3440" maxValue="585216"/>
    </cacheField>
    <cacheField name="41" numFmtId="3">
      <sharedItems containsBlank="1" containsMixedTypes="1" containsNumber="1" containsInteger="1" minValue="160" maxValue="1600"/>
    </cacheField>
    <cacheField name="42" numFmtId="3">
      <sharedItems containsString="0" containsBlank="1" containsNumber="1" minValue="104" maxValue="65423.4375"/>
    </cacheField>
    <cacheField name="43" numFmtId="3">
      <sharedItems containsString="0" containsBlank="1" containsNumber="1" containsInteger="1" minValue="66" maxValue="2048"/>
    </cacheField>
    <cacheField name="44" numFmtId="3">
      <sharedItems containsString="0" containsBlank="1" containsNumber="1" containsInteger="1" minValue="33" maxValue="2262"/>
    </cacheField>
    <cacheField name="45" numFmtId="3">
      <sharedItems containsString="0" containsBlank="1" containsNumber="1" containsInteger="1" minValue="44" maxValue="196"/>
    </cacheField>
    <cacheField name="46" numFmtId="3">
      <sharedItems containsString="0" containsBlank="1" containsNumber="1" containsInteger="1" minValue="168" maxValue="1024"/>
    </cacheField>
    <cacheField name="47" numFmtId="3">
      <sharedItems containsBlank="1" containsMixedTypes="1" containsNumber="1" containsInteger="1" minValue="300" maxValue="480000"/>
    </cacheField>
    <cacheField name="48" numFmtId="3">
      <sharedItems containsString="0" containsBlank="1" containsNumber="1" containsInteger="1" minValue="450" maxValue="441000"/>
    </cacheField>
    <cacheField name="49" numFmtId="3">
      <sharedItems containsString="0" containsBlank="1" containsNumber="1" containsInteger="1" minValue="2048" maxValue="401408"/>
    </cacheField>
    <cacheField name="50" numFmtId="3">
      <sharedItems containsString="0" containsBlank="1" containsNumber="1" containsInteger="1" minValue="200" maxValue="19600"/>
    </cacheField>
    <cacheField name="51" numFmtId="3">
      <sharedItems containsString="0" containsBlank="1" containsNumber="1" containsInteger="1" minValue="100" maxValue="19600"/>
    </cacheField>
    <cacheField name="52" numFmtId="3">
      <sharedItems containsString="0" containsBlank="1" containsNumber="1" minValue="1024" maxValue="301056"/>
    </cacheField>
    <cacheField name="53" numFmtId="3">
      <sharedItems containsBlank="1" containsMixedTypes="1" containsNumber="1" containsInteger="1" minValue="7" maxValue="1600"/>
    </cacheField>
    <cacheField name="54" numFmtId="3">
      <sharedItems containsBlank="1" containsMixedTypes="1" containsNumber="1" minValue="3962.2000000000003" maxValue="922300"/>
    </cacheField>
    <cacheField name="55" numFmtId="3">
      <sharedItems containsBlank="1" containsMixedTypes="1" containsNumber="1" minValue="10" maxValue="272.59765625"/>
    </cacheField>
    <cacheField name="56" numFmtId="3">
      <sharedItems containsString="0" containsBlank="1" containsNumber="1" minValue="8" maxValue="408.896484375"/>
    </cacheField>
    <cacheField name="57" numFmtId="3">
      <sharedItems containsString="0" containsBlank="1" containsNumber="1" minValue="2" maxValue="1780.8251953125"/>
    </cacheField>
    <cacheField name="58" numFmtId="3">
      <sharedItems containsString="0" containsBlank="1" containsNumber="1" minValue="1" maxValue="68694.609375"/>
    </cacheField>
    <cacheField name="59" numFmtId="3">
      <sharedItems containsString="0" containsBlank="1" containsNumber="1" minValue="4" maxValue="93.16015625"/>
    </cacheField>
    <cacheField name="60" numFmtId="3">
      <sharedItems containsString="0" containsBlank="1" containsNumber="1" minValue="4" maxValue="931.513671875"/>
    </cacheField>
    <cacheField name="61" numFmtId="3">
      <sharedItems containsBlank="1" containsMixedTypes="1" containsNumber="1" minValue="272.59765625" maxValue="8723.125"/>
    </cacheField>
    <cacheField name="62" numFmtId="3">
      <sharedItems containsString="0" containsBlank="1" containsNumber="1" minValue="408.896484375" maxValue="8177.9296875"/>
    </cacheField>
    <cacheField name="63" numFmtId="3">
      <sharedItems containsString="0" containsBlank="1" containsNumber="1" minValue="1780.8251953125" maxValue="7123.30078125"/>
    </cacheField>
    <cacheField name="64" numFmtId="3">
      <sharedItems containsString="0" containsBlank="1" containsNumber="1" minValue="186.310546875" maxValue="558.931640625"/>
    </cacheField>
    <cacheField name="65" numFmtId="3">
      <sharedItems containsString="0" containsBlank="1" containsNumber="1" minValue="93.16015625" maxValue="372.640625"/>
    </cacheField>
    <cacheField name="66" numFmtId="3">
      <sharedItems containsString="0" containsBlank="1" containsNumber="1" minValue="931.513671875" maxValue="5589.08203125"/>
    </cacheField>
    <cacheField name="67" numFmtId="3">
      <sharedItems containsBlank="1" containsMixedTypes="1" containsNumber="1" containsInteger="1" minValue="1" maxValue="32"/>
    </cacheField>
    <cacheField name="68" numFmtId="3">
      <sharedItems containsBlank="1" containsMixedTypes="1" containsNumber="1" minValue="268.09552001953125" maxValue="44551.25" count="28">
        <m/>
        <s v="Total Sum"/>
        <n v="10868.48046875"/>
        <n v="4906.7578125"/>
        <n v="3643.79296875"/>
        <n v="10767.09375"/>
        <n v="4461.5859375"/>
        <n v="4275.275390625"/>
        <n v="5724.55078125"/>
        <n v="8177.9296875"/>
        <n v="8209.546875"/>
        <n v="3271"/>
        <n v="1050.7964477539062"/>
        <n v="268.09552001953125"/>
        <n v="3322.08"/>
        <n v="2477.3984375"/>
        <n v="5460"/>
        <n v="1092"/>
        <n v="6552"/>
        <n v="819"/>
        <n v="4361.5625"/>
        <n v="8723.125"/>
        <n v="44551.25"/>
        <n v="8005.375"/>
        <n v="7915.0625"/>
        <n v="6542.34375"/>
        <n v="2725.9765625"/>
        <n v="540"/>
      </sharedItems>
    </cacheField>
    <cacheField name="69" numFmtId="3">
      <sharedItems containsBlank="1" containsMixedTypes="1" containsNumber="1" minValue="40" maxValue="1568"/>
    </cacheField>
    <cacheField name="70" numFmtId="3">
      <sharedItems containsString="0" containsBlank="1" containsNumber="1" minValue="96" maxValue="2262"/>
    </cacheField>
    <cacheField name="71" numFmtId="3">
      <sharedItems containsString="0" containsBlank="1" containsNumber="1" minValue="64" maxValue="1780.8251953125"/>
    </cacheField>
    <cacheField name="72" numFmtId="3">
      <sharedItems containsString="0" containsBlank="1" containsNumber="1" minValue="32" maxValue="186.310546875"/>
    </cacheField>
    <cacheField name="73" numFmtId="3">
      <sharedItems containsString="0" containsBlank="1" containsNumber="1" minValue="93.16015625" maxValue="192"/>
    </cacheField>
    <cacheField name="74" numFmtId="3">
      <sharedItems containsString="0" containsBlank="1" containsNumber="1" minValue="192" maxValue="72000"/>
    </cacheField>
    <cacheField name="75" numFmtId="3">
      <sharedItems containsBlank="1" containsMixedTypes="1" containsNumber="1" minValue="272.59765625" maxValue="427433.125"/>
    </cacheField>
    <cacheField name="76" numFmtId="3">
      <sharedItems containsString="0" containsBlank="1" containsNumber="1" minValue="408.896484375" maxValue="392540.625"/>
    </cacheField>
    <cacheField name="77" numFmtId="3">
      <sharedItems containsString="0" containsBlank="1" containsNumber="1" minValue="1780.8251953125" maxValue="341918.4375"/>
    </cacheField>
    <cacheField name="78" numFmtId="3">
      <sharedItems containsString="0" containsBlank="1" containsNumber="1" minValue="186.310546875" maxValue="65423.4375"/>
    </cacheField>
    <cacheField name="79" numFmtId="3">
      <sharedItems containsString="0" containsBlank="1" containsNumber="1" minValue="93.16015625" maxValue="17886.75"/>
    </cacheField>
    <cacheField name="80" numFmtId="3">
      <sharedItems containsString="0" containsBlank="1" containsNumber="1" minValue="931.513671875" maxValue="268275.9375"/>
    </cacheField>
    <cacheField name="81" numFmtId="3">
      <sharedItems containsBlank="1" containsMixedTypes="1" containsNumber="1" containsInteger="1" minValue="6" maxValue="1568"/>
    </cacheField>
    <cacheField name="82" numFmtId="3">
      <sharedItems containsBlank="1" containsMixedTypes="1" containsNumber="1" minValue="3440" maxValue="534615" count="38">
        <m/>
        <s v="Total Sum"/>
        <n v="524447.9375"/>
        <n v="215897.34375"/>
        <n v="228982.03125"/>
        <n v="104097.09375"/>
        <n v="516820.5"/>
        <n v="459834.09375"/>
        <n v="202232.25"/>
        <n v="255151.40625"/>
        <n v="392540.625"/>
        <n v="295997.625"/>
        <n v="39254"/>
        <n v="17928.000022888184"/>
        <n v="8042.859375"/>
        <n v="6880"/>
        <n v="3440"/>
        <n v="6682.5"/>
        <n v="3602"/>
        <n v="20911.439453125"/>
        <n v="60212.7"/>
        <n v="20426.2109375"/>
        <n v="87360"/>
        <n v="244608"/>
        <n v="235872"/>
        <n v="52416"/>
        <n v="288288"/>
        <n v="200928"/>
        <n v="209355"/>
        <n v="427433.125"/>
        <n v="534615"/>
        <n v="530410.1875"/>
        <n v="384258"/>
        <n v="365237.625"/>
        <n v="322755.625"/>
        <n v="122123.75"/>
        <n v="5400"/>
        <n v="423071.5625"/>
      </sharedItems>
    </cacheField>
    <cacheField name="83" numFmtId="3">
      <sharedItems containsBlank="1" containsMixedTypes="1" containsNumber="1" minValue="44" maxValue="1600"/>
    </cacheField>
    <cacheField name="84" numFmtId="3">
      <sharedItems containsString="0" containsBlank="1" containsNumber="1" minValue="104" maxValue="65423.4375"/>
    </cacheField>
    <cacheField name="85" numFmtId="3">
      <sharedItems containsString="0" containsBlank="1" containsNumber="1" minValue="66" maxValue="1780.8251953125"/>
    </cacheField>
    <cacheField name="86" numFmtId="3">
      <sharedItems containsString="0" containsBlank="1" containsNumber="1" minValue="33" maxValue="2262"/>
    </cacheField>
    <cacheField name="87" numFmtId="3">
      <sharedItems containsString="0" containsBlank="1" containsNumber="1" minValue="93.16015625" maxValue="196"/>
    </cacheField>
    <cacheField name="88" numFmtId="3">
      <sharedItems containsString="0" containsBlank="1" containsNumber="1" minValue="168" maxValue="931.513671875"/>
    </cacheField>
    <cacheField name="89" numFmtId="3">
      <sharedItems containsBlank="1" containsMixedTypes="1" containsNumber="1" minValue="272.59765625" maxValue="436156.25"/>
    </cacheField>
    <cacheField name="90" numFmtId="3">
      <sharedItems containsString="0" containsBlank="1" containsNumber="1" minValue="408.896484375" maxValue="400718.5546875"/>
    </cacheField>
    <cacheField name="91" numFmtId="3">
      <sharedItems containsString="0" containsBlank="1" containsNumber="1" minValue="1780.8251953125" maxValue="349041.73828125"/>
    </cacheField>
    <cacheField name="92" numFmtId="3">
      <sharedItems containsString="0" containsBlank="1" containsNumber="1" minValue="186.310546875" maxValue="18258.43359375"/>
    </cacheField>
    <cacheField name="93" numFmtId="3">
      <sharedItems containsString="0" containsBlank="1" containsNumber="1" minValue="93.16015625" maxValue="18259.390625"/>
    </cacheField>
    <cacheField name="94" numFmtId="3">
      <sharedItems containsBlank="1" containsMixedTypes="1" containsNumber="1" minValue="0" maxValue="273865.01953125"/>
    </cacheField>
    <cacheField name="95" numFmtId="0">
      <sharedItems containsBlank="1" containsMixedTypes="1" containsNumber="1" containsInteger="1" minValue="7" maxValue="540000"/>
    </cacheField>
    <cacheField name="96" numFmtId="0">
      <sharedItems containsBlank="1" containsMixedTypes="1" containsNumber="1" minValue="3602" maxValue="838454.76100000006" count="56">
        <m/>
        <s v="Total Sum"/>
        <n v="535316.41796875"/>
        <n v="220804.1015625"/>
        <n v="233888.7890625"/>
        <n v="107740.88671875"/>
        <n v="527587.59375"/>
        <n v="470601.1875"/>
        <n v="206693.8359375"/>
        <n v="206507.525390625"/>
        <n v="260875.95703125"/>
        <n v="400718.5546875"/>
        <n v="304207.171875"/>
        <n v="42525"/>
        <n v="18978.79647064209"/>
        <n v="8042.859375"/>
        <n v="7416.1910400390616"/>
        <n v="3976.1910400390611"/>
        <n v="7218.6910400390616"/>
        <n v="3602"/>
        <n v="20911.439453125"/>
        <n v="63533.599999999999"/>
        <n v="22903.609375"/>
        <n v="46080"/>
        <n v="248112"/>
        <n v="99475"/>
        <n v="59028"/>
        <n v="78335"/>
        <n v="40003"/>
        <n v="40002"/>
        <n v="50509"/>
        <n v="49835"/>
        <n v="245070"/>
        <n v="105496"/>
        <n v="25604"/>
        <n v="25595"/>
        <n v="92820"/>
        <n v="245700"/>
        <n v="236964"/>
        <n v="53508"/>
        <n v="294840"/>
        <n v="201747"/>
        <n v="838454.76100000006"/>
        <n v="530656.54099999997"/>
        <n v="429119.98599999998"/>
        <n v="213716.5625"/>
        <n v="436156.25"/>
        <n v="534615"/>
        <n v="541278.66796875"/>
        <n v="392263.375"/>
        <n v="373152.6875"/>
        <n v="329297.96875"/>
        <n v="124849.7265625"/>
        <n v="5940"/>
        <n v="431794.6875"/>
        <n v="5385"/>
      </sharedItems>
    </cacheField>
    <cacheField name="97" numFmtId="0">
      <sharedItems containsBlank="1" containsMixedTypes="1" containsNumber="1" minValue="102.71403198242342" maxValue="83845.238999999943"/>
    </cacheField>
    <cacheField name="98" numFmtId="0">
      <sharedItems containsBlank="1"/>
    </cacheField>
    <cacheField name="99" numFmtId="0">
      <sharedItems containsBlank="1"/>
    </cacheField>
    <cacheField name="100" numFmtId="0">
      <sharedItems containsBlank="1"/>
    </cacheField>
    <cacheField name="101" numFmtId="0">
      <sharedItems containsBlank="1"/>
    </cacheField>
    <cacheField name="102" numFmtId="0">
      <sharedItems containsBlank="1" containsMixedTypes="1" containsNumber="1" minValue="0" maxValue="769905.99699999997"/>
    </cacheField>
    <cacheField name="103" numFmtId="0">
      <sharedItems containsBlank="1" containsMixedTypes="1" containsNumber="1" minValue="0" maxValue="264140.8125"/>
    </cacheField>
    <cacheField name="104" numFmtId="0">
      <sharedItems containsBlank="1" containsMixedTypes="1" containsNumber="1" minValue="0" maxValue="334056.54464285716"/>
    </cacheField>
    <cacheField name="105" numFmtId="0">
      <sharedItems containsBlank="1" containsMixedTypes="1" containsNumber="1" minValue="624.4" maxValue="5273"/>
    </cacheField>
    <cacheField name="106" numFmtId="0">
      <sharedItems containsBlank="1" containsMixedTypes="1" containsNumber="1" minValue="3602" maxValue="769905.99699999997" count="67">
        <m/>
        <s v="Raid Total"/>
        <n v="354223.61458333331"/>
        <n v="427723.01822916663"/>
        <n v="207997.40178571429"/>
        <n v="220603.44196428571"/>
        <n v="95168.674553571429"/>
        <n v="500822.19419642864"/>
        <n v="445146.03013392864"/>
        <n v="189713.02053571428"/>
        <n v="190337.625"/>
        <n v="95793.31696428571"/>
        <n v="248032.03515625"/>
        <n v="383226.2109375"/>
        <n v="285733.97098214284"/>
        <n v="37817.714285714283"/>
        <n v="18978.79647064209"/>
        <n v="8042.859375"/>
        <n v="7148.0955200195312"/>
        <n v="3708.0955200195312"/>
        <n v="6950.5955200195312"/>
        <n v="3602"/>
        <n v="20911.439453125"/>
        <n v="60211.519999999997"/>
        <n v="20426.2109375"/>
        <n v="15213.714285714286"/>
        <n v="19894.857142857141"/>
        <n v="176107.42857142858"/>
        <n v="82211.428571428565"/>
        <n v="55448"/>
        <n v="58121.142857142855"/>
        <n v="16627.428571428572"/>
        <n v="16625.142857142859"/>
        <n v="54083.428571428572"/>
        <n v="46635.428571428572"/>
        <n v="176035.42857142858"/>
        <n v="85177.142857142855"/>
        <n v="9387.4285714285706"/>
        <n v="4720"/>
        <n v="85486.605714285717"/>
        <n v="240489.37142857144"/>
        <n v="231894.86857142858"/>
        <n v="51533.533333333333"/>
        <n v="285077.29142857145"/>
        <n v="197544.84571428571"/>
        <n v="769905.99699999997"/>
        <n v="436644.25099999999"/>
        <n v="293078.13900000002"/>
        <n v="200645.3359375"/>
        <n v="415238.640625"/>
        <n v="415238.921875"/>
        <n v="200645.375"/>
        <n v="200645.15234375"/>
        <n v="486785.03125"/>
        <n v="481966.75"/>
        <n v="516507.97005208331"/>
        <n v="372932.81640625"/>
        <n v="354223.70703125006"/>
        <n v="312383.5234375"/>
        <n v="354223.67578125006"/>
        <n v="312383.765625"/>
        <n v="354223.69661458331"/>
        <n v="119445.8"/>
        <n v="372932.86067708331"/>
        <n v="5400"/>
        <n v="200645.2"/>
        <n v="410947"/>
      </sharedItems>
    </cacheField>
    <cacheField name="107" numFmtId="0">
      <sharedItems containsBlank="1" containsMixedTypes="1" containsNumber="1" minValue="590" maxValue="322098.99699999997"/>
    </cacheField>
    <cacheField name="108" numFmtId="0">
      <sharedItems containsBlank="1"/>
    </cacheField>
    <cacheField name="109" numFmtId="0">
      <sharedItems containsBlank="1"/>
    </cacheField>
    <cacheField name="110" numFmtId="0">
      <sharedItems containsBlank="1"/>
    </cacheField>
    <cacheField name="111" numFmtId="0">
      <sharedItems containsBlank="1"/>
    </cacheField>
    <cacheField name="112" numFmtId="0">
      <sharedItems containsBlank="1" containsMixedTypes="1" containsNumber="1" minValue="1801" maxValue="447807"/>
    </cacheField>
    <cacheField name="113" numFmtId="0">
      <sharedItems containsBlank="1" containsMixedTypes="1" containsNumber="1" minValue="9191.8056640625" maxValue="198105.609375"/>
    </cacheField>
    <cacheField name="114" numFmtId="0">
      <sharedItems containsBlank="1" containsMixedTypes="1" containsNumber="1" minValue="4725" maxValue="292299.4765625"/>
    </cacheField>
    <cacheField name="115" numFmtId="0">
      <sharedItems containsBlank="1" containsMixedTypes="1" containsNumber="1" minValue="312.2" maxValue="2636.5"/>
    </cacheField>
    <cacheField name="116" numFmtId="0">
      <sharedItems containsBlank="1" containsMixedTypes="1" containsNumber="1" minValue="1801" maxValue="447807" count="66">
        <m/>
        <s v="Total Pool Usable"/>
        <n v="224070.216796875"/>
        <n v="262287.375"/>
        <n v="181997.7265625"/>
        <n v="193028.01171875"/>
        <n v="83038.440234374997"/>
        <n v="438219.419921875"/>
        <n v="389502.7763671875"/>
        <n v="165764.74296875001"/>
        <n v="166077.046875"/>
        <n v="83350.77734375"/>
        <n v="124016.017578125"/>
        <n v="191613.10546875"/>
        <n v="250017.224609375"/>
        <n v="33090.5"/>
        <n v="10014.796447753906"/>
        <n v="4021.4296875"/>
        <n v="3708.0955200195312"/>
        <n v="1988.0955200195312"/>
        <n v="1801"/>
        <n v="10455.7197265625"/>
        <n v="52685.079999999994"/>
        <n v="17872.9345703125"/>
        <n v="13312"/>
        <n v="17408"/>
        <n v="154094"/>
        <n v="71935"/>
        <n v="48517"/>
        <n v="50856"/>
        <n v="14549"/>
        <n v="14547"/>
        <n v="47323"/>
        <n v="40806"/>
        <n v="154031"/>
        <n v="74530"/>
        <n v="8214"/>
        <n v="4130"/>
        <n v="74800.78"/>
        <n v="210428.2"/>
        <n v="202908.01"/>
        <n v="38650.15"/>
        <n v="249442.63"/>
        <n v="172851.74"/>
        <n v="447807"/>
        <n v="258708"/>
        <n v="212747"/>
        <n v="102194.16796875"/>
        <n v="209490.8203125"/>
        <n v="209490.9609375"/>
        <n v="102194.1875"/>
        <n v="102194.076171875"/>
        <n v="243392.515625"/>
        <n v="240983.375"/>
        <n v="328691.5693359375"/>
        <n v="190868.7919921875"/>
        <n v="224070.2412109375"/>
        <n v="156191.76171875"/>
        <n v="224070.2451171875"/>
        <n v="156191.8828125"/>
        <n v="224070.2509765625"/>
        <n v="59722.9"/>
        <n v="190868.8154296875"/>
        <n v="4725"/>
        <n v="100322.6"/>
        <n v="205473.5"/>
      </sharedItems>
    </cacheField>
    <cacheField name="117" numFmtId="0">
      <sharedItems containsBlank="1" containsMixedTypes="1" containsNumber="1" minValue="1720" maxValue="429728"/>
    </cacheField>
    <cacheField name="118" numFmtId="0">
      <sharedItems containsBlank="1" containsMixedTypes="1" containsNumber="1" minValue="1353.4091796875" maxValue="119644.421875"/>
    </cacheField>
    <cacheField name="119" numFmtId="0">
      <sharedItems containsBlank="1" containsMixedTypes="1" containsNumber="1" minValue="4282" maxValue="131501.546875"/>
    </cacheField>
    <cacheField name="120" numFmtId="0">
      <sharedItems containsBlank="1"/>
    </cacheField>
    <cacheField name="121" numFmtId="0">
      <sharedItems containsBlank="1" containsMixedTypes="1" containsNumber="1" minValue="1720" maxValue="429728" count="70">
        <m/>
        <s v="Total Pool Used"/>
        <n v="103721.7919921875"/>
        <n v="172491.32421875"/>
        <n v="103227.90625"/>
        <n v="25918.98046875"/>
        <n v="59851.01171875"/>
        <n v="211688.2763671875"/>
        <n v="215487.474609375"/>
        <n v="118754.40625"/>
        <n v="30136.71875"/>
        <n v="16076.60546875"/>
        <n v="91360.0703125"/>
        <n v="149523.890625"/>
        <n v="18007.640625"/>
        <n v="14757.2"/>
        <n v="10014.796447753906"/>
        <n v="4021.4296875"/>
        <n v="3602"/>
        <n v="1720"/>
        <n v="3440"/>
        <n v="3708.0955200195312"/>
        <n v="1801"/>
        <n v="10455.7197265625"/>
        <n v="1943.0361328125"/>
        <n v="10018.1748046875"/>
        <n v="13312"/>
        <n v="17408"/>
        <n v="154094"/>
        <n v="71935"/>
        <n v="48517"/>
        <n v="50856"/>
        <n v="14549"/>
        <n v="14547"/>
        <n v="47323"/>
        <n v="40806"/>
        <n v="154031"/>
        <n v="74530"/>
        <n v="8214"/>
        <n v="4130"/>
        <n v="63958"/>
        <n v="114180.98"/>
        <n v="124398.34"/>
        <n v="13705.29"/>
        <n v="151545"/>
        <n v="105953"/>
        <n v="31157"/>
        <n v="429728"/>
        <n v="226561"/>
        <n v="178168"/>
        <n v="22019.47265625"/>
        <n v="44542.2578125"/>
        <n v="150025.34375"/>
        <n v="75884.2109375"/>
        <n v="135018"/>
        <n v="70487.53125"/>
        <n v="214069.765625"/>
        <n v="130093.84375"/>
        <n v="205981.373046875"/>
        <n v="64651.576171875"/>
        <n v="115441.5078125"/>
        <n v="40292.56640625"/>
        <n v="105417.3974609375"/>
        <n v="40268.3125"/>
        <n v="78598.720703125"/>
        <n v="19595.900000000001"/>
        <n v="53031.1083984375"/>
        <n v="4282"/>
        <n v="21904.505859375"/>
        <n v="36829.0625"/>
      </sharedItems>
    </cacheField>
    <cacheField name="122" numFmtId="0">
      <sharedItems containsBlank="1" containsMixedTypes="1" containsNumber="1" minValue="0" maxValue="168644.4375"/>
    </cacheField>
    <cacheField name="123" numFmtId="0">
      <sharedItems containsBlank="1" containsMixedTypes="1" containsNumber="1" minValue="0" maxValue="105396.1328125"/>
    </cacheField>
    <cacheField name="124" numFmtId="0">
      <sharedItems containsBlank="1" containsMixedTypes="1" containsNumber="1" minValue="0" maxValue="171939.734375"/>
    </cacheField>
    <cacheField name="125" numFmtId="0">
      <sharedItems containsBlank="1" containsMixedTypes="1" containsNumber="1" minValue="0" maxValue="2636.5"/>
    </cacheField>
    <cacheField name="126" numFmtId="0">
      <sharedItems containsBlank="1" containsMixedTypes="1" containsNumber="1" minValue="0" maxValue="232009.583984375" count="51">
        <m/>
        <s v="Total Pool Free"/>
        <n v="120348.4248046875"/>
        <n v="89796.05078125"/>
        <n v="78769.8203125"/>
        <n v="167109.03125"/>
        <n v="23187.428515624997"/>
        <n v="226531.1435546875"/>
        <n v="174015.3017578125"/>
        <n v="47010.336718750012"/>
        <n v="135940.328125"/>
        <n v="67274.171875"/>
        <n v="32655.947265625"/>
        <n v="42089.21484375"/>
        <n v="232009.583984375"/>
        <n v="18333.3"/>
        <n v="0"/>
        <n v="106.09552001953125"/>
        <n v="268.09552001953125"/>
        <n v="50742.043867187494"/>
        <n v="7854.759765625"/>
        <n v="10842.779999999999"/>
        <n v="96247.220000000016"/>
        <n v="78509.670000000013"/>
        <n v="24944.86"/>
        <n v="97897.63"/>
        <n v="66898.739999999991"/>
        <n v="7493.1500000000015"/>
        <n v="18079"/>
        <n v="32147"/>
        <n v="34579"/>
        <n v="80174.6953125"/>
        <n v="164948.5625"/>
        <n v="59465.6171875"/>
        <n v="26309.9765625"/>
        <n v="74472.8203125"/>
        <n v="31706.544921875"/>
        <n v="29322.75"/>
        <n v="110889.53125"/>
        <n v="122710.1962890625"/>
        <n v="126217.2158203125"/>
        <n v="108628.7333984375"/>
        <n v="115899.1953125"/>
        <n v="118652.84765625"/>
        <n v="115923.5703125"/>
        <n v="145471.5302734375"/>
        <n v="40127"/>
        <n v="137837.70703125"/>
        <n v="443"/>
        <n v="78418.094140625006"/>
        <n v="168644.4375"/>
      </sharedItems>
    </cacheField>
    <cacheField name="127" numFmtId="0">
      <sharedItems containsBlank="1" containsMixedTypes="1" containsNumber="1" minValue="3.6880197065516464E-2" maxValue="1"/>
    </cacheField>
    <cacheField name="128" numFmtId="0">
      <sharedItems containsBlank="1" containsMixedTypes="1" containsNumber="1" minValue="1720" maxValue="429728"/>
    </cacheField>
    <cacheField name="129" numFmtId="0">
      <sharedItems containsBlank="1" containsMixedTypes="1" containsNumber="1" minValue="0" maxValue="144244"/>
    </cacheField>
    <cacheField name="130" numFmtId="0">
      <sharedItems containsBlank="1" containsMixedTypes="1" containsNumber="1" minValue="1720" maxValue="429728"/>
    </cacheField>
    <cacheField name="131" numFmtId="0">
      <sharedItems containsBlank="1" containsMixedTypes="1" containsNumber="1" minValue="7.3760394131032928E-2" maxValue="1.4478080678319991"/>
    </cacheField>
    <cacheField name="132" numFmtId="0">
      <sharedItems containsBlank="1" containsMixedTypes="1" containsNumber="1" minValue="5411.2759999999998" maxValue="379360"/>
    </cacheField>
    <cacheField name="133" numFmtId="0">
      <sharedItems containsBlank="1" containsMixedTypes="1" containsNumber="1" minValue="16.843800000000002" maxValue="16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2">
  <r>
    <x v="0"/>
    <s v="Vmax"/>
    <n v="377"/>
    <n v="46800"/>
    <n v="42525"/>
    <n v="4275"/>
    <n v="37817.714285714283"/>
    <n v="4727.2142857142826"/>
    <n v="33090.5"/>
    <n v="14757.2"/>
    <n v="18333.3"/>
    <n v="3271"/>
    <n v="0.44596485396110669"/>
    <n v="42854.1"/>
    <n v="1.2950574938426436"/>
    <n v="0.12499999999999993"/>
    <n v="5356.7624999999971"/>
    <n v="48210.862499999996"/>
  </r>
  <r>
    <x v="1"/>
    <s v="Vmax"/>
    <s v="0347"/>
    <n v="588456"/>
    <n v="535316.41796875"/>
    <n v="53139.58203125"/>
    <n v="354223.73333333334"/>
    <n v="130153.43333333335"/>
    <n v="224070.3"/>
    <n v="99631.299999999988"/>
    <n v="124439"/>
    <n v="10868.48046875"/>
    <n v="0.44464304283075445"/>
    <n v="189680"/>
    <n v="0.84652004304006379"/>
    <n v="0.36743284282099681"/>
    <n v="69694.661626286674"/>
    <n v="259374.66162628669"/>
  </r>
  <r>
    <x v="2"/>
    <s v="Vmax"/>
    <s v="0349"/>
    <n v="588456"/>
    <n v="535316.41796875"/>
    <n v="53139.58203125"/>
    <n v="427723.06666666665"/>
    <n v="165435.66666666669"/>
    <n v="262287.39999999997"/>
    <n v="171025.5"/>
    <n v="91261.899999999965"/>
    <n v="10868.48046875"/>
    <n v="0.65205381577612964"/>
    <n v="294710"/>
    <n v="1.1236147828679535"/>
    <n v="0.38678219520855089"/>
    <n v="113988.58074991203"/>
    <n v="408698.58074991201"/>
  </r>
  <r>
    <x v="2"/>
    <s v="Vmax"/>
    <s v="2804"/>
    <n v="118400"/>
    <n v="107740.88671875"/>
    <n v="10659.11328125"/>
    <n v="95168.742857142861"/>
    <n v="12130.242857142861"/>
    <n v="83038.5"/>
    <n v="59542"/>
    <n v="23496.5"/>
    <n v="3643.79296875"/>
    <n v="0.7170408906711947"/>
    <n v="108532"/>
    <n v="1.3070081949938883"/>
    <n v="0.12746036663898655"/>
    <n v="13833.528512062489"/>
    <n v="122365.52851206249"/>
  </r>
  <r>
    <x v="2"/>
    <s v="Vmax"/>
    <s v="3004"/>
    <n v="597408"/>
    <n v="527587.59375"/>
    <n v="69820.40625"/>
    <n v="500822.05714285723"/>
    <n v="62602.757142857183"/>
    <n v="438219.30000000005"/>
    <n v="209330.8"/>
    <n v="228888.50000000006"/>
    <n v="10767.09375"/>
    <n v="0.47768503121610567"/>
    <n v="374596"/>
    <n v="0.85481401663504997"/>
    <n v="0.12500000000000006"/>
    <n v="46824.500000000022"/>
    <n v="421420.5"/>
  </r>
  <r>
    <x v="1"/>
    <s v="Vmax"/>
    <s v="3073"/>
    <n v="531872"/>
    <n v="470601.1875"/>
    <n v="61270.8125"/>
    <n v="445146.05714285717"/>
    <n v="55643.257142857125"/>
    <n v="389502.80000000005"/>
    <n v="212681.7"/>
    <n v="176821.10000000003"/>
    <n v="10767.09375"/>
    <n v="0.54603381541801488"/>
    <n v="327291"/>
    <n v="0.84027894022841421"/>
    <n v="0.12499999999999994"/>
    <n v="40911.374999999985"/>
    <n v="368202.375"/>
  </r>
  <r>
    <x v="1"/>
    <s v="Vmax"/>
    <s v="3286"/>
    <n v="227300"/>
    <n v="206693.8359375"/>
    <n v="20606.1640625"/>
    <n v="189712.97142857141"/>
    <n v="23948.271428571403"/>
    <n v="165764.70000000001"/>
    <n v="118079.2"/>
    <n v="47685.500000000015"/>
    <n v="4461.5859375"/>
    <n v="0.71233018851420105"/>
    <n v="231128.4"/>
    <n v="1.3943161601957472"/>
    <n v="0.12623423294799921"/>
    <n v="29176.316286498339"/>
    <n v="260304.71628649833"/>
  </r>
  <r>
    <x v="1"/>
    <s v="Vmax"/>
    <s v="3696"/>
    <n v="227100"/>
    <n v="206507.525390625"/>
    <n v="20592.474609375"/>
    <n v="190337.57142857142"/>
    <n v="24260.57142857142"/>
    <n v="166077"/>
    <n v="31021.4"/>
    <n v="135055.6"/>
    <n v="4275.275390625"/>
    <n v="0.1867892604033069"/>
    <n v="173040.4"/>
    <n v="1.0419287438959037"/>
    <n v="0.12746075956777542"/>
    <n v="22055.860819911686"/>
    <n v="195096.26081991167"/>
  </r>
  <r>
    <x v="2"/>
    <s v="Vmax"/>
    <s v="3875"/>
    <n v="118400"/>
    <n v="107740.88671875"/>
    <n v="10659.11328125"/>
    <n v="95793.342857142867"/>
    <n v="12442.542857142864"/>
    <n v="83350.8"/>
    <n v="16003.1"/>
    <n v="67347.7"/>
    <n v="3643.79296875"/>
    <n v="0.19199695743772105"/>
    <n v="33121.5"/>
    <n v="0.39737471026072935"/>
    <n v="0.12988943162468497"/>
    <n v="4302.1328095570034"/>
    <n v="37423.632809557006"/>
  </r>
  <r>
    <x v="1"/>
    <s v="Vmax"/>
    <s v="4330"/>
    <n v="287100"/>
    <n v="260875.95703125"/>
    <n v="26224.04296875"/>
    <n v="248032.2"/>
    <n v="124016.1"/>
    <n v="124016.1"/>
    <n v="90440.5"/>
    <n v="33575.600000000006"/>
    <n v="5724.55078125"/>
    <n v="0.72926418424704531"/>
    <n v="171812"/>
    <n v="1.3854007665133801"/>
    <n v="0.5"/>
    <n v="85906"/>
    <n v="257718"/>
  </r>
  <r>
    <x v="2"/>
    <s v="Vmax"/>
    <s v="4652"/>
    <n v="441000"/>
    <n v="400718.5546875"/>
    <n v="40281.4453125"/>
    <n v="383226.2"/>
    <n v="191613.1"/>
    <n v="191613.1"/>
    <n v="147825.29999999999"/>
    <n v="43787.800000000017"/>
    <n v="8177.9296875"/>
    <n v="0.77147804612523874"/>
    <n v="277419"/>
    <n v="1.4478081091532886"/>
    <n v="0.5"/>
    <n v="138709.5"/>
    <n v="416128.5"/>
  </r>
  <r>
    <x v="2"/>
    <s v="Vmax"/>
    <n v="667"/>
    <n v="235200"/>
    <n v="213716.5625"/>
    <n v="21483.4375"/>
    <n v="200645.2"/>
    <n v="98451.1"/>
    <n v="102194.1"/>
    <n v="21778.7"/>
    <n v="80415.400000000009"/>
    <n v="4361.5625"/>
    <n v="0.2131111287246524"/>
    <n v="55807.8"/>
    <n v="0.54609610535246167"/>
    <n v="0.49067259022393755"/>
    <n v="27383.357780699465"/>
    <n v="83191.157780699461"/>
  </r>
  <r>
    <x v="1"/>
    <s v="Vmax"/>
    <n v="671"/>
    <n v="480000"/>
    <n v="436156.25"/>
    <n v="43843.75"/>
    <n v="415239"/>
    <n v="205748"/>
    <n v="209491"/>
    <n v="44061.2"/>
    <n v="165429.79999999999"/>
    <n v="8723.125"/>
    <n v="0.21032502589610053"/>
    <n v="152240.1"/>
    <n v="0.72671427412156131"/>
    <n v="0.49549295706809815"/>
    <n v="75433.897333342975"/>
    <n v="227673.99733334297"/>
  </r>
  <r>
    <x v="2"/>
    <s v="Vmax"/>
    <n v="710"/>
    <n v="480000"/>
    <n v="436156.25"/>
    <n v="43843.75"/>
    <n v="415239"/>
    <n v="205748"/>
    <n v="209491"/>
    <n v="147275"/>
    <n v="62216"/>
    <n v="8723.125"/>
    <n v="0.70301349461313378"/>
    <n v="244329"/>
    <n v="1.1662983135313689"/>
    <n v="0.49549295706809815"/>
    <n v="121063.29870749135"/>
    <n v="365392.29870749137"/>
  </r>
  <r>
    <x v="1"/>
    <s v="Vmax"/>
    <n v="689"/>
    <n v="235200"/>
    <n v="213716.5625"/>
    <n v="21483.4375"/>
    <n v="200645.2"/>
    <n v="98451.1"/>
    <n v="102194.1"/>
    <n v="74472.3"/>
    <n v="27721.800000000003"/>
    <n v="4361.5625"/>
    <n v="0.72873385058432927"/>
    <n v="109520"/>
    <n v="1.0716861345224431"/>
    <n v="0.49067259022393755"/>
    <n v="53738.462081325641"/>
    <n v="163258.46208132565"/>
  </r>
  <r>
    <x v="2"/>
    <s v="Vmax"/>
    <n v="712"/>
    <n v="480000"/>
    <n v="436156.25"/>
    <n v="43843.75"/>
    <n v="415239"/>
    <n v="205748"/>
    <n v="209491"/>
    <n v="139447.9"/>
    <n v="70043.100000000006"/>
    <n v="8723.125"/>
    <n v="0.665651030354526"/>
    <n v="254516"/>
    <n v="1.2149257008654311"/>
    <n v="0.49549295706809815"/>
    <n v="126110.88546114406"/>
    <n v="380626.88546114403"/>
  </r>
  <r>
    <x v="1"/>
    <s v="Vmax"/>
    <n v="706"/>
    <n v="235200"/>
    <n v="213716.5625"/>
    <n v="21483.4375"/>
    <n v="200645.2"/>
    <n v="98451.1"/>
    <n v="102194.1"/>
    <n v="76496.3"/>
    <n v="25697.800000000003"/>
    <n v="4361.5625"/>
    <n v="0.74853929923547446"/>
    <n v="127434"/>
    <n v="1.2469800115662253"/>
    <n v="0.49067259022393755"/>
    <n v="62528.370862597258"/>
    <n v="189962.37086259725"/>
  </r>
  <r>
    <x v="3"/>
    <s v="HDS"/>
    <s v="CGCHDS10"/>
    <n v="102000"/>
    <n v="92820"/>
    <n v="9180"/>
    <n v="85486.605714285717"/>
    <n v="10685.825714285718"/>
    <n v="74800.78"/>
    <n v="63958"/>
    <n v="10842.779999999999"/>
    <n v="5460"/>
    <n v="0.85504455969576787"/>
    <n v="63958"/>
    <n v="0.85504455969576787"/>
    <n v="0.12500000000000006"/>
    <n v="7994.7500000000036"/>
    <n v="71952.75"/>
  </r>
  <r>
    <x v="2"/>
    <s v="HDS"/>
    <s v="FDCHDS04"/>
    <n v="270000"/>
    <n v="245700"/>
    <n v="24300"/>
    <n v="240489.37142857144"/>
    <n v="30061.171428571426"/>
    <n v="210428.2"/>
    <n v="114180.98"/>
    <n v="96247.220000000016"/>
    <n v="1092"/>
    <n v="0.54261253957406841"/>
    <n v="114180.98"/>
    <n v="0.54261253957406841"/>
    <n v="0.12499999999999999"/>
    <n v="14272.622499999998"/>
    <n v="128453.60249999999"/>
  </r>
  <r>
    <x v="2"/>
    <s v="HDS"/>
    <s v="FDCHDS05"/>
    <n v="260400"/>
    <n v="236964"/>
    <n v="23436"/>
    <n v="231894.86857142858"/>
    <n v="28986.858571428573"/>
    <n v="202908.01"/>
    <n v="124398.34"/>
    <n v="78509.670000000013"/>
    <n v="1092"/>
    <n v="0.61307752217371803"/>
    <n v="124398.34"/>
    <n v="0.61307752217371803"/>
    <n v="0.125"/>
    <n v="15549.7925"/>
    <n v="139948.13250000001"/>
  </r>
  <r>
    <x v="1"/>
    <s v="HDS"/>
    <s v="RDCHDS10"/>
    <n v="58800"/>
    <n v="53508"/>
    <n v="5292"/>
    <n v="51533.533333333333"/>
    <n v="12883.383333333331"/>
    <n v="38650.15"/>
    <n v="31157"/>
    <n v="7493.1500000000015"/>
    <n v="1092"/>
    <n v="0.80612882485578963"/>
    <n v="31157"/>
    <n v="0.80612882485578963"/>
    <n v="0.24999999999999997"/>
    <n v="7789.2499999999991"/>
    <n v="38946.25"/>
  </r>
  <r>
    <x v="1"/>
    <s v="HDS"/>
    <s v="RDCHDS05"/>
    <n v="324000"/>
    <n v="294840"/>
    <n v="29160"/>
    <n v="285077.29142857145"/>
    <n v="35634.661428571446"/>
    <n v="249442.63"/>
    <n v="151545"/>
    <n v="97897.63"/>
    <n v="6552"/>
    <n v="0.60753448598581561"/>
    <n v="151545"/>
    <n v="0.60753448598581561"/>
    <n v="0.12500000000000006"/>
    <n v="18943.125000000007"/>
    <n v="170488.125"/>
  </r>
  <r>
    <x v="1"/>
    <s v="HDS"/>
    <s v="RDCHDS06"/>
    <n v="221700"/>
    <n v="201747"/>
    <n v="19953"/>
    <n v="197544.84571428571"/>
    <n v="24693.105714285717"/>
    <n v="172851.74"/>
    <n v="105953"/>
    <n v="66898.739999999991"/>
    <n v="819"/>
    <n v="0.61297039879378712"/>
    <n v="105953"/>
    <n v="0.61297039879378712"/>
    <n v="0.12500000000000003"/>
    <n v="13244.125000000004"/>
    <n v="119197.125"/>
  </r>
  <r>
    <x v="2"/>
    <s v="HDS"/>
    <s v="FDCHDS10"/>
    <n v="58800"/>
    <n v="53508"/>
    <n v="5292"/>
    <n v="51533.533333333333"/>
    <n v="12883.383333333331"/>
    <n v="38650.15"/>
    <n v="13705.29"/>
    <n v="24944.86"/>
    <n v="1092"/>
    <n v="0.35459862380870449"/>
    <n v="13705.29"/>
    <n v="0.35459862380870449"/>
    <n v="0.24999999999999997"/>
    <n v="3426.3224999999998"/>
    <n v="17131.612499999999"/>
  </r>
  <r>
    <x v="2"/>
    <s v="Vmax"/>
    <n v="709"/>
    <n v="587800"/>
    <n v="541278.66796875"/>
    <n v="46521.33203125"/>
    <n v="516508"/>
    <n v="187816.40000000002"/>
    <n v="328691.59999999998"/>
    <n v="195984.3"/>
    <n v="132707.29999999999"/>
    <n v="10868.48046875"/>
    <n v="0.59625588241378846"/>
    <n v="323143"/>
    <n v="0.9831191305162652"/>
    <n v="0.363627281668435"/>
    <n v="117503.61068018309"/>
    <n v="440646.6106801831"/>
  </r>
  <r>
    <x v="1"/>
    <s v="Vmax"/>
    <n v="704"/>
    <n v="405400"/>
    <n v="373152.6875"/>
    <n v="32247.3125"/>
    <n v="354223.73333333334"/>
    <n v="130153.43333333335"/>
    <n v="224070.3"/>
    <n v="51383.5"/>
    <n v="172686.8"/>
    <n v="7915.0625"/>
    <n v="0.22931865579686375"/>
    <n v="241478"/>
    <n v="1.0776885647049164"/>
    <n v="0.36743284282099681"/>
    <n v="88726.948018728668"/>
    <n v="330204.94801872864"/>
  </r>
  <r>
    <x v="3"/>
    <s v="Vmax"/>
    <n v="703"/>
    <n v="405400"/>
    <n v="373152.6875"/>
    <n v="32247.3125"/>
    <n v="354223.73333333334"/>
    <n v="130153.43333333335"/>
    <n v="224070.3"/>
    <n v="103948.9"/>
    <n v="120121.4"/>
    <n v="7915.0625"/>
    <n v="0.4639119954764197"/>
    <n v="182630"/>
    <n v="0.8150567031864554"/>
    <n v="0.36743284282099681"/>
    <n v="67104.260084398644"/>
    <n v="249734.26008439864"/>
  </r>
  <r>
    <x v="1"/>
    <s v="Vmax"/>
    <n v="688"/>
    <n v="362400"/>
    <n v="329297.96875"/>
    <n v="33102.03125"/>
    <n v="312384"/>
    <n v="156192"/>
    <n v="156192"/>
    <n v="40099.4"/>
    <n v="116092.6"/>
    <n v="6542.34375"/>
    <n v="0.25673145871747594"/>
    <n v="55880.3"/>
    <n v="0.35776672300758044"/>
    <n v="0.5"/>
    <n v="27940.15"/>
    <n v="83820.450000000012"/>
  </r>
  <r>
    <x v="3"/>
    <s v="Vmax"/>
    <n v="705"/>
    <n v="362400"/>
    <n v="329297.96875"/>
    <n v="33102.03125"/>
    <n v="312384"/>
    <n v="156192"/>
    <n v="156192"/>
    <n v="40074"/>
    <n v="116118"/>
    <n v="6542.34375"/>
    <n v="0.25656883835279654"/>
    <n v="55866.6"/>
    <n v="0.35767901044867856"/>
    <n v="0.5"/>
    <n v="27933.3"/>
    <n v="83799.899999999994"/>
  </r>
  <r>
    <x v="1"/>
    <s v="Vmax"/>
    <n v="699"/>
    <n v="405400"/>
    <n v="373152.6875"/>
    <n v="32247.3125"/>
    <n v="354223.73333333334"/>
    <n v="130153.43333333335"/>
    <n v="224070.3"/>
    <n v="38373.1"/>
    <n v="185697.19999999998"/>
    <n v="7915.0625"/>
    <n v="0.17125473567893648"/>
    <n v="171470"/>
    <n v="0.76525090563095599"/>
    <n v="0.36743284282099681"/>
    <n v="63003.709558516326"/>
    <n v="234473.70955851633"/>
  </r>
  <r>
    <x v="0"/>
    <s v="Vmax"/>
    <n v="1383"/>
    <n v="137400"/>
    <n v="124849.7265625"/>
    <n v="12550.2734375"/>
    <n v="119445.8"/>
    <n v="59722.9"/>
    <n v="59722.9"/>
    <n v="19595.900000000001"/>
    <n v="40127"/>
    <n v="2725.9765625"/>
    <n v="0.32811367164019162"/>
    <n v="61297.2"/>
    <n v="1.0263600729368465"/>
    <n v="0.5"/>
    <n v="30648.6"/>
    <n v="91945.799999999988"/>
  </r>
  <r>
    <x v="2"/>
    <s v="Vmax"/>
    <n v="713"/>
    <n v="431200"/>
    <n v="392263.375"/>
    <n v="38936.625"/>
    <n v="372932.8666666667"/>
    <n v="182064.06666666668"/>
    <n v="190868.80000000002"/>
    <n v="41426.1"/>
    <n v="149442.70000000001"/>
    <n v="8005.375"/>
    <n v="0.21703966284693987"/>
    <n v="198313"/>
    <n v="1.0390016597788636"/>
    <n v="0.48819528376242161"/>
    <n v="96815.471308777109"/>
    <n v="295128.47130877711"/>
  </r>
  <r>
    <x v="1"/>
    <s v="Vmax"/>
    <n v="485"/>
    <n v="431200"/>
    <n v="392263.375"/>
    <n v="38936.625"/>
    <n v="372932.8666666667"/>
    <n v="182064.06666666668"/>
    <n v="190868.80000000002"/>
    <n v="39857"/>
    <n v="151011.80000000002"/>
    <n v="8005.375"/>
    <n v="0.20881883262219911"/>
    <n v="141793"/>
    <n v="0.74288202157712513"/>
    <n v="0.48819528376242161"/>
    <n v="69222.673870525046"/>
    <n v="211015.67387052503"/>
  </r>
  <r>
    <x v="1"/>
    <s v="VNX"/>
    <s v="GBOKC001N1737"/>
    <n v="922300"/>
    <n v="838454.76100000006"/>
    <n v="83845.238999999943"/>
    <n v="769905.99699999997"/>
    <n v="322098.99699999997"/>
    <n v="447807"/>
    <n v="429728"/>
    <n v="18079"/>
    <n v="0"/>
    <n v="0.95962769675328885"/>
    <n v="429728"/>
    <n v="0.95962769675328885"/>
    <n v="0.41836146004198482"/>
    <n v="179781.63350092206"/>
    <n v="609509.63350092201"/>
  </r>
  <r>
    <x v="1"/>
    <s v="VNX"/>
    <s v="GBOKC002N0390"/>
    <n v="922300"/>
    <n v="838454.76100000006"/>
    <n v="83845.238999999943"/>
    <n v="769905.99699999997"/>
    <n v="322098.99699999997"/>
    <n v="447807"/>
    <n v="429728"/>
    <n v="18079"/>
    <n v="0"/>
    <n v="0.95962769675328885"/>
    <n v="429728"/>
    <n v="0.95962769675328885"/>
    <n v="0.41836146004198482"/>
    <n v="179781.63350092206"/>
    <n v="609509.63350092201"/>
  </r>
  <r>
    <x v="2"/>
    <s v="VNX"/>
    <s v="DEOLC001N0374"/>
    <n v="583722.19510000001"/>
    <n v="530656.54099999997"/>
    <n v="53065.654100000043"/>
    <n v="436644.25099999999"/>
    <n v="177936.25099999999"/>
    <n v="258708"/>
    <n v="226561"/>
    <n v="32147"/>
    <n v="0"/>
    <n v="0.87574021676948532"/>
    <n v="226561"/>
    <n v="0.87574021676948532"/>
    <n v="0.4075085165841334"/>
    <n v="92325.537025817845"/>
    <n v="318886.53702581784"/>
  </r>
  <r>
    <x v="2"/>
    <s v="VNX"/>
    <s v="DEOLC002N0375"/>
    <n v="472031.98460000003"/>
    <n v="429119.98599999998"/>
    <n v="42911.99860000005"/>
    <n v="293078.13900000002"/>
    <n v="80331.139000000025"/>
    <n v="212747"/>
    <n v="178168"/>
    <n v="34579"/>
    <n v="0"/>
    <n v="0.83746421806182936"/>
    <n v="178168"/>
    <n v="0.83746421806182936"/>
    <n v="0.27409461269985758"/>
    <n v="48834.888955508228"/>
    <n v="227002.88895550824"/>
  </r>
  <r>
    <x v="2"/>
    <s v="XIV"/>
    <n v="61188"/>
    <n v="540000"/>
    <n v="534615"/>
    <n v="5385"/>
    <n v="486785.04"/>
    <n v="243392.52"/>
    <n v="243392.52"/>
    <n v="107034"/>
    <n v="136358.51999999999"/>
    <n v="44551.25"/>
    <n v="0.43975878962919651"/>
    <n v="107034"/>
    <n v="0.43975878962919651"/>
    <n v="0.5"/>
    <n v="53517"/>
    <n v="160551"/>
  </r>
  <r>
    <x v="1"/>
    <s v="XIV"/>
    <n v="61239"/>
    <n v="540000"/>
    <n v="534615"/>
    <n v="5385"/>
    <n v="481966.76"/>
    <n v="240983.38"/>
    <n v="240983.38"/>
    <n v="130093.84"/>
    <n v="110889.54000000001"/>
    <n v="44551.25"/>
    <n v="0.53984569392295845"/>
    <n v="130093.84"/>
    <n v="0.53984569392295845"/>
    <n v="0.5"/>
    <n v="65046.92"/>
    <n v="195140.76"/>
  </r>
  <r>
    <x v="1"/>
    <s v="Vmax"/>
    <n v="1144"/>
    <n v="235200"/>
    <n v="213716.5625"/>
    <n v="21483.4375"/>
    <n v="200645.2"/>
    <n v="100322.6"/>
    <n v="100322.6"/>
    <n v="15656.8"/>
    <n v="84665.8"/>
    <n v="4361.5625"/>
    <n v="0.15606453580748503"/>
    <n v="49951.6"/>
    <n v="0.49790974316853825"/>
    <n v="0.5"/>
    <n v="24975.8"/>
    <n v="74927.399999999994"/>
  </r>
  <r>
    <x v="2"/>
    <s v="Vmax"/>
    <n v="1124"/>
    <n v="475200"/>
    <n v="431794.6875"/>
    <n v="43405.3125"/>
    <n v="410947"/>
    <n v="205473.5"/>
    <n v="205473.5"/>
    <n v="24376"/>
    <n v="181097.5"/>
    <n v="8723.125"/>
    <n v="0.11863330307801249"/>
    <n v="49778.8"/>
    <n v="0.24226384424268824"/>
    <n v="0.5"/>
    <n v="24889.4"/>
    <n v="74668.200000000012"/>
  </r>
  <r>
    <x v="2"/>
    <s v="Vmax"/>
    <n v="877"/>
    <n v="6600"/>
    <n v="5940"/>
    <n v="660"/>
    <n v="5400"/>
    <n v="675"/>
    <n v="4725"/>
    <n v="4282"/>
    <n v="443"/>
    <n v="540"/>
    <n v="0.9062433862433863"/>
    <n v="4282"/>
    <n v="0.9062433862433863"/>
    <n v="0.125"/>
    <n v="535.25"/>
    <n v="4817.25"/>
  </r>
  <r>
    <x v="2"/>
    <s v="DMX"/>
    <n v="5349"/>
    <m/>
    <m/>
    <m/>
    <m/>
    <m/>
    <m/>
    <n v="10018.1748046875"/>
    <m/>
    <m/>
    <m/>
    <n v="10018.1748046875"/>
    <m/>
    <m/>
    <m/>
    <m/>
  </r>
  <r>
    <x v="1"/>
    <s v="DMX"/>
    <n v="5373"/>
    <m/>
    <m/>
    <m/>
    <m/>
    <m/>
    <m/>
    <n v="1943.0361328125"/>
    <m/>
    <m/>
    <m/>
    <n v="3886.072265625"/>
    <m/>
    <m/>
    <m/>
    <m/>
  </r>
  <r>
    <x v="3"/>
    <s v="Vmax"/>
    <s v="0623"/>
    <m/>
    <m/>
    <m/>
    <m/>
    <m/>
    <m/>
    <n v="17992.3"/>
    <m/>
    <m/>
    <m/>
    <n v="25322.400000000001"/>
    <m/>
    <m/>
    <m/>
    <m/>
  </r>
  <r>
    <x v="1"/>
    <s v="Vmax"/>
    <s v="0678"/>
    <m/>
    <m/>
    <m/>
    <m/>
    <m/>
    <m/>
    <n v="102920"/>
    <m/>
    <m/>
    <m/>
    <n v="94562.4"/>
    <m/>
    <m/>
    <m/>
    <m/>
  </r>
  <r>
    <x v="2"/>
    <s v="Vmax"/>
    <s v="0879"/>
    <m/>
    <m/>
    <m/>
    <m/>
    <m/>
    <m/>
    <n v="38344.300000000003"/>
    <m/>
    <m/>
    <m/>
    <n v="72666.100000000006"/>
    <m/>
    <m/>
    <m/>
    <m/>
  </r>
  <r>
    <x v="1"/>
    <s v="Vmax"/>
    <s v="2230"/>
    <m/>
    <m/>
    <m/>
    <m/>
    <m/>
    <m/>
    <n v="64561.9"/>
    <m/>
    <m/>
    <m/>
    <n v="57559.8"/>
    <m/>
    <m/>
    <m/>
    <m/>
  </r>
  <r>
    <x v="2"/>
    <s v="Vmax"/>
    <s v="2231"/>
    <m/>
    <m/>
    <m/>
    <m/>
    <m/>
    <m/>
    <n v="100534.2"/>
    <m/>
    <m/>
    <m/>
    <n v="66650.099999999991"/>
    <m/>
    <m/>
    <m/>
    <m/>
  </r>
  <r>
    <x v="4"/>
    <s v="Total"/>
    <m/>
    <n v="15439546.1797"/>
    <n v="14116406.144703124"/>
    <n v="1323140.0349968751"/>
    <n v="12883753.423999999"/>
    <n v="4883222.9640000006"/>
    <n v="8000530.4599999981"/>
    <n v="4731450.7609374989"/>
    <n v="3605393.6100000003"/>
    <n v="302084.408203125"/>
    <n v="0.59139213138343583"/>
    <n v="7140790.2970703114"/>
    <n v="0.89253960506392638"/>
    <n v="0.37902176510949664"/>
    <n v="2706514.9426723565"/>
    <n v="9847305.2397426683"/>
  </r>
  <r>
    <x v="4"/>
    <s v="TotalTB"/>
    <m/>
    <n v="15077.681816113281"/>
    <n v="13785.552875686644"/>
    <n v="1292.1289404266358"/>
    <n v="12581.790453124999"/>
    <n v="4768.7724257812506"/>
    <n v="7813.0180273437481"/>
    <n v="4620.5573837280263"/>
    <n v="3520.8921972656253"/>
    <n v="295.00430488586426"/>
    <n v="0.59139213138343583"/>
    <n v="6973.428024482726"/>
    <n v="0.89253960506392638"/>
    <n v="0.37902176510949664"/>
    <n v="2643.0809987034731"/>
    <n v="9616.5090231861996"/>
  </r>
  <r>
    <x v="4"/>
    <s v="TotalPB"/>
    <m/>
    <n v="14.724298648548126"/>
    <n v="13.462453980162739"/>
    <n v="1.2618446683853866"/>
    <n v="12.286904739379882"/>
    <n v="4.6570043220520025"/>
    <n v="7.629900417327879"/>
    <n v="4.5122630700469006"/>
    <n v="3.4383712863922122"/>
    <n v="0.28809014149010181"/>
    <n v="0.59139213138343583"/>
    <n v="6.8099883051589121"/>
    <n v="0.89253960506392638"/>
    <n v="0.37902176510949664"/>
    <n v="2.5811337877963605"/>
    <n v="9.39112209295527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13">
  <r>
    <n v="290105349"/>
    <n v="5349"/>
    <x v="0"/>
    <s v="DMX"/>
    <n v="290105349"/>
    <n v="25193.970312500001"/>
    <n v="22903.609375"/>
    <n v="2290.3609375000015"/>
    <n v="20426.2109375"/>
    <n v="2553.2763671875"/>
    <n v="17872.9345703125"/>
    <n v="10018.1748046875"/>
    <n v="7854.759765625"/>
    <n v="2477.3984375"/>
    <n v="10018.1748046875"/>
    <m/>
    <m/>
    <n v="0.56052209922639118"/>
    <n v="0.56052209922639118"/>
    <n v="9.0909090909090967E-2"/>
    <n v="9.8332990265962067E-2"/>
    <n v="0.10134473985311837"/>
    <n v="25193.970312500001"/>
    <n v="0"/>
    <n v="0"/>
    <x v="0"/>
  </r>
  <r>
    <n v="492600377"/>
    <n v="377"/>
    <x v="1"/>
    <s v="Vmax"/>
    <n v="492600377"/>
    <n v="46800"/>
    <n v="42525"/>
    <n v="4275"/>
    <n v="37817.714285714283"/>
    <n v="4727.2142857142826"/>
    <n v="33090.5"/>
    <n v="14757.2"/>
    <n v="18333.3"/>
    <n v="3271"/>
    <n v="42854.1"/>
    <m/>
    <m/>
    <n v="0.44596485396110669"/>
    <n v="1.2950574938426436"/>
    <n v="9.1346153846153841E-2"/>
    <n v="6.9893162393162386E-2"/>
    <n v="0.10100885225885219"/>
    <n v="45363.714285714283"/>
    <n v="1436.2857142857174"/>
    <n v="3.0689865689865755E-2"/>
    <x v="1"/>
  </r>
  <r>
    <s v="000290105373"/>
    <n v="5373"/>
    <x v="2"/>
    <s v="DMX"/>
    <s v="000290105373"/>
    <n v="68850"/>
    <n v="63533.599999999999"/>
    <n v="5316.4000000000015"/>
    <n v="60211.519999999997"/>
    <n v="7526.44"/>
    <n v="52685.079999999994"/>
    <n v="1943.0361328125"/>
    <n v="50742.043867187494"/>
    <n v="3322.08"/>
    <n v="3886.072265625"/>
    <m/>
    <n v="1943.0361328125"/>
    <n v="3.6880197065516464E-2"/>
    <n v="7.3760394131032928E-2"/>
    <n v="7.7217138707334806E-2"/>
    <n v="4.8250980392156861E-2"/>
    <n v="0.10931648511256353"/>
    <n v="68850"/>
    <n v="0"/>
    <n v="0"/>
    <x v="0"/>
  </r>
  <r>
    <s v="000292600623"/>
    <s v="0623"/>
    <x v="3"/>
    <s v="Vmax"/>
    <s v="000292600623"/>
    <n v="340268"/>
    <n v="304207.171875"/>
    <n v="36060.828125"/>
    <n v="285733.8285714286"/>
    <n v="35716.728571428597"/>
    <n v="250017.1"/>
    <n v="17992.3"/>
    <n v="232024.80000000002"/>
    <n v="8209.546875"/>
    <n v="25322.400000000001"/>
    <m/>
    <m/>
    <n v="7.196427764340918E-2"/>
    <n v="0.10128267226521706"/>
    <n v="0.10597772380888006"/>
    <n v="2.4126708579707761E-2"/>
    <n v="0.10496646340951425"/>
    <n v="330004.2035714286"/>
    <n v="10263.796428571397"/>
    <n v="3.0163860335298637E-2"/>
    <x v="1"/>
  </r>
  <r>
    <s v="000292600678"/>
    <s v="0678"/>
    <x v="2"/>
    <s v="Vmax"/>
    <s v="000292600678"/>
    <n v="243000"/>
    <n v="220804.1015625"/>
    <n v="22195.8984375"/>
    <n v="207997.48571428569"/>
    <n v="25999.685714285704"/>
    <n v="181997.8"/>
    <n v="102920"/>
    <n v="79077.799999999988"/>
    <n v="4906.7578125"/>
    <n v="94562.4"/>
    <n v="16.843800000000002"/>
    <m/>
    <n v="0.56550134122500384"/>
    <n v="0.51957990700986501"/>
    <n v="9.1341145833333331E-2"/>
    <n v="2.0192418981481483E-2"/>
    <n v="0.1069945914168136"/>
    <n v="235116.9857642857"/>
    <n v="7883.014235714305"/>
    <n v="3.2440387801293435E-2"/>
    <x v="1"/>
  </r>
  <r>
    <s v="000292600879"/>
    <s v="0879"/>
    <x v="0"/>
    <s v="Vmax"/>
    <s v="000292600879"/>
    <n v="257400"/>
    <n v="233888.7890625"/>
    <n v="23511.2109375"/>
    <n v="220603.31428571427"/>
    <n v="27575.414285714272"/>
    <n v="193027.9"/>
    <n v="38344.300000000003"/>
    <n v="154683.59999999998"/>
    <n v="4906.7578125"/>
    <n v="72666.100000000006"/>
    <n v="16.843800000000002"/>
    <m/>
    <n v="0.198646413290514"/>
    <n v="0.37645387014001608"/>
    <n v="9.1341145833333331E-2"/>
    <n v="1.9062773164335665E-2"/>
    <n v="0.10713059163059158"/>
    <n v="249038.12683571427"/>
    <n v="8361.873164285731"/>
    <n v="3.2485909729159795E-2"/>
    <x v="1"/>
  </r>
  <r>
    <s v="000292602230"/>
    <s v="2230"/>
    <x v="2"/>
    <s v="Vmax"/>
    <s v="000292602230"/>
    <n v="227700"/>
    <n v="206901.62109375"/>
    <n v="20798.37890625"/>
    <n v="197405.34285714285"/>
    <n v="25430.842857142852"/>
    <n v="171974.5"/>
    <n v="64561.9"/>
    <n v="107412.6"/>
    <n v="4088.96484375"/>
    <n v="57559.8"/>
    <m/>
    <n v="24736.7"/>
    <n v="0.37541554125757015"/>
    <n v="0.3346996211647657"/>
    <n v="9.1341145833333331E-2"/>
    <n v="1.7957684864953888E-2"/>
    <n v="0.11168573938139154"/>
    <n v="222292.68660714285"/>
    <n v="5407.3133928571478"/>
    <n v="2.3747533565468371E-2"/>
    <x v="0"/>
  </r>
  <r>
    <s v="000292602231"/>
    <s v="2231"/>
    <x v="0"/>
    <s v="Vmax"/>
    <s v="000292602231"/>
    <n v="367200"/>
    <n v="333659.53125"/>
    <n v="33540.46875"/>
    <n v="315898.45714285714"/>
    <n v="39768.857142857101"/>
    <n v="276129.60000000003"/>
    <n v="100534.2"/>
    <n v="175595.40000000002"/>
    <n v="6542.34375"/>
    <n v="66650.099999999991"/>
    <m/>
    <n v="55794.7"/>
    <n v="0.36408338693135389"/>
    <n v="0.24137252942096749"/>
    <n v="9.1341145833333331E-2"/>
    <n v="1.7816840277777777E-2"/>
    <n v="0.10830298786181128"/>
    <n v="355981.26964285714"/>
    <n v="11218.730357142864"/>
    <n v="3.0552097922502353E-2"/>
    <x v="0"/>
  </r>
  <r>
    <s v="000292602804"/>
    <s v="2804"/>
    <x v="0"/>
    <s v="Vmax"/>
    <s v="000292602804"/>
    <n v="118400"/>
    <n v="107740.88671875"/>
    <n v="10659.11328125"/>
    <n v="95168.742857142861"/>
    <n v="12130.242857142861"/>
    <n v="83038.5"/>
    <n v="59542"/>
    <n v="23496.5"/>
    <n v="3643.79296875"/>
    <n v="108532"/>
    <n v="4595.96"/>
    <n v="0"/>
    <n v="0.7170408906711947"/>
    <n v="1.3070081949938883"/>
    <n v="9.0026294605152032E-2"/>
    <n v="3.0775278452280404E-2"/>
    <n v="0.10245137548262552"/>
    <n v="114067.60910714287"/>
    <n v="4332.3908928571327"/>
    <n v="3.6591139297779837E-2"/>
    <x v="0"/>
  </r>
  <r>
    <s v="000292603004"/>
    <s v="3004"/>
    <x v="0"/>
    <s v="Vmax"/>
    <s v="000292603004"/>
    <n v="597408"/>
    <n v="527587.59375"/>
    <n v="69820.40625"/>
    <n v="500822.05714285723"/>
    <n v="62602.757142857183"/>
    <n v="438219.30000000005"/>
    <n v="209330.8"/>
    <n v="228888.50000000006"/>
    <n v="10767.09375"/>
    <n v="374596"/>
    <m/>
    <n v="0"/>
    <n v="0.47768503121610567"/>
    <n v="0.85481401663504997"/>
    <n v="0.11687223179133858"/>
    <n v="1.8023015677727783E-2"/>
    <n v="0.10479062406739981"/>
    <n v="581409.55714285723"/>
    <n v="15998.442857142771"/>
    <n v="2.6779759991735583E-2"/>
    <x v="1"/>
  </r>
  <r>
    <s v="000292603073"/>
    <s v="3073"/>
    <x v="2"/>
    <s v="Vmax"/>
    <s v="000292603073"/>
    <n v="531872"/>
    <n v="470601.1875"/>
    <n v="61270.8125"/>
    <n v="445146.05714285717"/>
    <n v="55643.257142857125"/>
    <n v="389502.80000000005"/>
    <n v="212681.7"/>
    <n v="176821.10000000003"/>
    <n v="10767.09375"/>
    <n v="327291"/>
    <m/>
    <n v="0"/>
    <n v="0.54603381541801488"/>
    <n v="0.84027894022841421"/>
    <n v="0.11519841710035497"/>
    <n v="2.0243768707508575E-2"/>
    <n v="0.10461775980472204"/>
    <n v="517183.96339285717"/>
    <n v="14688.036607142829"/>
    <n v="2.7615735754359751E-2"/>
    <x v="1"/>
  </r>
  <r>
    <s v="000292603286"/>
    <s v="3286"/>
    <x v="2"/>
    <s v="Vmax"/>
    <s v="000292603286"/>
    <n v="227300"/>
    <n v="206693.8359375"/>
    <n v="20606.1640625"/>
    <n v="189712.97142857141"/>
    <n v="23948.271428571403"/>
    <n v="165764.70000000001"/>
    <n v="118079.2"/>
    <n v="47685.500000000015"/>
    <n v="4461.5859375"/>
    <n v="231128.4"/>
    <n v="4595.96"/>
    <n v="134002"/>
    <n v="0.71233018851420105"/>
    <n v="1.3943161601957472"/>
    <n v="9.0656243125824904E-2"/>
    <n v="1.9628622690277167E-2"/>
    <n v="0.1053597511155803"/>
    <n v="219376.68142857141"/>
    <n v="7923.3185714285937"/>
    <n v="3.4858418704041327E-2"/>
    <x v="0"/>
  </r>
  <r>
    <s v="000292603696"/>
    <s v="3696"/>
    <x v="2"/>
    <s v="Vmax"/>
    <s v="000292603696"/>
    <n v="227100"/>
    <n v="206507.525390625"/>
    <n v="20592.474609375"/>
    <n v="190337.57142857142"/>
    <n v="24260.57142857142"/>
    <n v="166077"/>
    <n v="31021.4"/>
    <n v="135055.6"/>
    <n v="4275.275390625"/>
    <n v="173040.4"/>
    <n v="4595.96"/>
    <n v="137563"/>
    <n v="0.1867892604033069"/>
    <n v="1.0419287438959037"/>
    <n v="9.0675801890686927E-2"/>
    <n v="1.8825519113276089E-2"/>
    <n v="0.10682770334025284"/>
    <n v="219801.28142857141"/>
    <n v="7298.7185714285879"/>
    <n v="3.2138787192552129E-2"/>
    <x v="0"/>
  </r>
  <r>
    <s v="000292603875"/>
    <s v="3875"/>
    <x v="0"/>
    <s v="Vmax"/>
    <s v="000292603875"/>
    <n v="118400"/>
    <n v="107740.88671875"/>
    <n v="10659.11328125"/>
    <n v="95793.342857142867"/>
    <n v="12442.542857142864"/>
    <n v="83350.8"/>
    <n v="16003.1"/>
    <n v="67347.7"/>
    <n v="3643.79296875"/>
    <n v="33121.5"/>
    <n v="4595.96"/>
    <n v="0"/>
    <n v="0.19199695743772105"/>
    <n v="0.39737471026072935"/>
    <n v="9.0026294605152032E-2"/>
    <n v="3.0775278452280404E-2"/>
    <n v="0.10508904440154446"/>
    <n v="114692.20910714287"/>
    <n v="3707.7908928571269"/>
    <n v="3.131580145994195E-2"/>
    <x v="0"/>
  </r>
  <r>
    <s v="000292604330"/>
    <s v="4330"/>
    <x v="2"/>
    <s v="Vmax"/>
    <s v="000292604330"/>
    <n v="287100"/>
    <n v="260875.95703125"/>
    <n v="26224.04296875"/>
    <n v="248032.2"/>
    <n v="124016.1"/>
    <n v="124016.1"/>
    <n v="90440.5"/>
    <n v="33575.600000000006"/>
    <n v="5724.55078125"/>
    <n v="171812"/>
    <m/>
    <n v="37070"/>
    <n v="0.72926418424704531"/>
    <n v="1.3854007665133801"/>
    <n v="9.1341145833333331E-2"/>
    <n v="1.993922250522466E-2"/>
    <n v="0.43196133751306165"/>
    <n v="279980.79375000001"/>
    <n v="7119.2062499999884"/>
    <n v="2.4796956635318664E-2"/>
    <x v="0"/>
  </r>
  <r>
    <s v="000292604652"/>
    <s v="4652"/>
    <x v="0"/>
    <s v="Vmax"/>
    <s v="000292604652"/>
    <n v="441000"/>
    <n v="400718.5546875"/>
    <n v="40281.4453125"/>
    <n v="383226.2"/>
    <n v="191613.1"/>
    <n v="191613.1"/>
    <n v="147825.29999999999"/>
    <n v="43787.800000000017"/>
    <n v="8177.9296875"/>
    <n v="277419"/>
    <m/>
    <n v="144244"/>
    <n v="0.77147804612523874"/>
    <n v="1.4478081091532886"/>
    <n v="9.1341145833333331E-2"/>
    <n v="1.8544058248299321E-2"/>
    <n v="0.43449682539682544"/>
    <n v="431685.57500000001"/>
    <n v="9314.4249999999884"/>
    <n v="2.1121145124716526E-2"/>
    <x v="0"/>
  </r>
  <r>
    <s v="000295700347"/>
    <s v="0347"/>
    <x v="2"/>
    <s v="Vmax"/>
    <s v="000295700347"/>
    <n v="588456"/>
    <n v="535316.41796875"/>
    <n v="53139.58203125"/>
    <n v="354223.73333333334"/>
    <n v="130153.43333333335"/>
    <n v="224070.3"/>
    <n v="99631.299999999988"/>
    <n v="124439"/>
    <n v="10868.48046875"/>
    <n v="189680"/>
    <n v="165000"/>
    <m/>
    <n v="0.44464304283075445"/>
    <n v="0.84652004304006379"/>
    <n v="9.0303407614588008E-2"/>
    <n v="1.8469487045335589E-2"/>
    <n v="0.22117785073707014"/>
    <n v="583231.7958333334"/>
    <n v="5224.2041666666046"/>
    <n v="8.8778161267224816E-3"/>
    <x v="1"/>
  </r>
  <r>
    <s v="000295700349"/>
    <s v="0349"/>
    <x v="0"/>
    <s v="Vmax"/>
    <s v="000295700349"/>
    <n v="588456"/>
    <n v="535316.41796875"/>
    <n v="53139.58203125"/>
    <n v="427723.06666666665"/>
    <n v="165435.66666666669"/>
    <n v="262287.39999999997"/>
    <n v="171025.5"/>
    <n v="91261.899999999965"/>
    <n v="10868.48046875"/>
    <n v="294710"/>
    <n v="165000"/>
    <m/>
    <n v="0.65205381577612964"/>
    <n v="1.1236147828679535"/>
    <n v="9.0303407614588008E-2"/>
    <n v="1.8469487045335589E-2"/>
    <n v="0.28113515142451889"/>
    <n v="656731.12916666665"/>
    <n v="-68275.129166666651"/>
    <n v="-0.11602418730825526"/>
    <x v="1"/>
  </r>
  <r>
    <s v="APM00120503066"/>
    <s v="centera_PL_02G"/>
    <x v="4"/>
    <s v="Centera"/>
    <s v="APM00120503066"/>
    <n v="44002.200000000004"/>
    <n v="40002"/>
    <n v="4000.2000000000044"/>
    <n v="16625.142857142859"/>
    <n v="2078.1428571428587"/>
    <n v="14547"/>
    <n v="14547"/>
    <n v="0"/>
    <m/>
    <n v="14547"/>
    <m/>
    <m/>
    <n v="1"/>
    <n v="1"/>
    <n v="9.0909090909090995E-2"/>
    <n v="0"/>
    <n v="4.7228158072615878E-2"/>
    <n v="20625.342857142863"/>
    <n v="23376.857142857141"/>
    <n v="0.53126564450998226"/>
    <x v="2"/>
  </r>
  <r>
    <s v="APM00121102552"/>
    <s v="centera_PL_01G"/>
    <x v="4"/>
    <s v="Centera"/>
    <s v="APM00121102552"/>
    <n v="64930.8"/>
    <n v="59028"/>
    <n v="5902.8000000000029"/>
    <n v="55448"/>
    <n v="6931"/>
    <n v="48517"/>
    <n v="48517"/>
    <n v="0"/>
    <m/>
    <n v="48517"/>
    <m/>
    <m/>
    <n v="1"/>
    <n v="1"/>
    <n v="9.0909090909090953E-2"/>
    <n v="0"/>
    <n v="0.10674441097291269"/>
    <n v="61350.8"/>
    <n v="3580"/>
    <n v="5.5135621307607484E-2"/>
    <x v="2"/>
  </r>
  <r>
    <s v="APM00121204311"/>
    <s v="centera_PL_01S"/>
    <x v="4"/>
    <s v="Centera"/>
    <s v="APM00121204311"/>
    <n v="86168.5"/>
    <n v="78335"/>
    <n v="7833.5"/>
    <n v="58121.142857142855"/>
    <n v="7265.1428571428551"/>
    <n v="50856"/>
    <n v="50856"/>
    <n v="0"/>
    <m/>
    <n v="50856"/>
    <m/>
    <m/>
    <n v="1"/>
    <n v="1"/>
    <n v="9.0909090909090912E-2"/>
    <n v="0"/>
    <n v="8.4313210246700993E-2"/>
    <n v="65954.642857142855"/>
    <n v="20213.857142857145"/>
    <n v="0.23458522711730093"/>
    <x v="2"/>
  </r>
  <r>
    <s v="APM00121204573"/>
    <s v="centera_PL_02S"/>
    <x v="4"/>
    <s v="Centera"/>
    <s v="APM00121204573"/>
    <n v="44003.3"/>
    <n v="40003"/>
    <n v="4000.3000000000029"/>
    <n v="16627.428571428572"/>
    <n v="2078.4285714285725"/>
    <n v="14549"/>
    <n v="14549"/>
    <n v="0"/>
    <m/>
    <n v="14549"/>
    <m/>
    <m/>
    <n v="1"/>
    <n v="1"/>
    <n v="9.0909090909090967E-2"/>
    <n v="0"/>
    <n v="4.7233470476727255E-2"/>
    <n v="20627.728571428575"/>
    <n v="23375.571428571428"/>
    <n v="0.53122314527709114"/>
    <x v="2"/>
  </r>
  <r>
    <s v="CK200053010120"/>
    <s v="centera_CH_01E"/>
    <x v="1"/>
    <s v="Centera"/>
    <s v="CK200053010120"/>
    <n v="50688.000000000007"/>
    <n v="46080"/>
    <n v="4608.0000000000073"/>
    <n v="15213.714285714286"/>
    <n v="1901.7142857142862"/>
    <n v="13312"/>
    <n v="13312"/>
    <n v="0"/>
    <m/>
    <n v="13312"/>
    <m/>
    <m/>
    <n v="1"/>
    <n v="1"/>
    <n v="9.0909090909091037E-2"/>
    <n v="0"/>
    <n v="3.751803751803752E-2"/>
    <n v="19821.714285714294"/>
    <n v="30866.285714285714"/>
    <n v="0.6089466089466089"/>
    <x v="2"/>
  </r>
  <r>
    <s v="CK200054900163"/>
    <s v="centera_CH_01R"/>
    <x v="1"/>
    <s v="Centera"/>
    <s v="CK200054900163"/>
    <n v="50688.000000000007"/>
    <n v="46080"/>
    <n v="4608.0000000000073"/>
    <n v="19894.857142857141"/>
    <n v="2486.8571428571413"/>
    <n v="17408"/>
    <n v="17408"/>
    <n v="0"/>
    <m/>
    <n v="17408"/>
    <m/>
    <m/>
    <n v="1"/>
    <n v="1"/>
    <n v="9.0909090909091037E-2"/>
    <n v="0"/>
    <n v="4.9062049062049022E-2"/>
    <n v="24502.857142857149"/>
    <n v="26185.142857142859"/>
    <n v="0.51659451659451661"/>
    <x v="2"/>
  </r>
  <r>
    <s v="CK200054900292"/>
    <s v="centera_TK_01T"/>
    <x v="5"/>
    <s v="Centera"/>
    <s v="CK200054900292"/>
    <n v="55559.9"/>
    <n v="50509"/>
    <n v="5050.9000000000015"/>
    <n v="54083.428571428572"/>
    <n v="6760.4285714285725"/>
    <n v="47323"/>
    <n v="47323"/>
    <n v="0"/>
    <m/>
    <n v="47323"/>
    <m/>
    <m/>
    <n v="1"/>
    <n v="1"/>
    <n v="9.0909090909090939E-2"/>
    <n v="0"/>
    <n v="0.12167819905054855"/>
    <n v="59134.328571428574"/>
    <n v="-3574.4285714285725"/>
    <n v="-6.4334683313479191E-2"/>
    <x v="2"/>
  </r>
  <r>
    <s v="CK200054900294"/>
    <s v="centera_TK_01Y"/>
    <x v="5"/>
    <s v="Centera"/>
    <s v="CK200054900294"/>
    <n v="54818.500000000007"/>
    <n v="49835"/>
    <n v="4983.5000000000073"/>
    <n v="46635.428571428572"/>
    <n v="5829.4285714285725"/>
    <n v="40806"/>
    <n v="40806"/>
    <n v="0"/>
    <m/>
    <n v="40806"/>
    <m/>
    <m/>
    <n v="1"/>
    <n v="1"/>
    <n v="9.0909090909091037E-2"/>
    <n v="0"/>
    <n v="0.10634053415231302"/>
    <n v="51618.92857142858"/>
    <n v="3199.5714285714275"/>
    <n v="5.8366635872404884E-2"/>
    <x v="2"/>
  </r>
  <r>
    <s v="CK200061900265"/>
    <s v="centera_DE_01F"/>
    <x v="0"/>
    <s v="Centera"/>
    <s v="CK200061900265"/>
    <n v="272923.2"/>
    <n v="248112"/>
    <n v="24811.200000000012"/>
    <n v="176107.42857142858"/>
    <n v="22013.42857142858"/>
    <n v="154094"/>
    <n v="154094"/>
    <n v="0"/>
    <m/>
    <n v="154094"/>
    <m/>
    <m/>
    <n v="1"/>
    <n v="1"/>
    <n v="9.0909090909090953E-2"/>
    <n v="0"/>
    <n v="8.0657960083380886E-2"/>
    <n v="200918.62857142859"/>
    <n v="72004.57142857142"/>
    <n v="0.26382722842386214"/>
    <x v="2"/>
  </r>
  <r>
    <s v="CK200061900567"/>
    <s v="centera_UK_01R"/>
    <x v="2"/>
    <s v="Centera"/>
    <s v="CK200061900567"/>
    <n v="269577"/>
    <n v="245070"/>
    <n v="24507"/>
    <n v="176035.42857142858"/>
    <n v="22004.42857142858"/>
    <n v="154031"/>
    <n v="154031"/>
    <n v="0"/>
    <m/>
    <n v="154031"/>
    <m/>
    <m/>
    <n v="1"/>
    <n v="1"/>
    <n v="9.0909090909090912E-2"/>
    <n v="0"/>
    <n v="8.1625763961423195E-2"/>
    <n v="200542.42857142858"/>
    <n v="69034.57142857142"/>
    <n v="0.25608479739952378"/>
    <x v="2"/>
  </r>
  <r>
    <s v="CK200062000592"/>
    <s v="centera_DE_02F"/>
    <x v="0"/>
    <s v="Centera"/>
    <s v="CK200062000592"/>
    <n v="109422.50000000001"/>
    <n v="99475"/>
    <n v="9947.5000000000146"/>
    <n v="82211.428571428565"/>
    <n v="10276.428571428565"/>
    <n v="71935"/>
    <n v="71935"/>
    <n v="0"/>
    <m/>
    <n v="71935"/>
    <m/>
    <m/>
    <n v="1"/>
    <n v="1"/>
    <n v="9.0909090909091037E-2"/>
    <n v="0"/>
    <n v="9.3915132367004633E-2"/>
    <n v="92158.92857142858"/>
    <n v="17263.571428571435"/>
    <n v="0.15776985015487155"/>
    <x v="2"/>
  </r>
  <r>
    <s v="CK200062000593"/>
    <s v="centera_UK_02R"/>
    <x v="2"/>
    <s v="Centera"/>
    <s v="CK200062000593"/>
    <n v="116045.6"/>
    <n v="105496"/>
    <n v="10549.600000000006"/>
    <n v="85177.142857142855"/>
    <n v="10647.142857142855"/>
    <n v="74530"/>
    <n v="74530"/>
    <n v="0"/>
    <m/>
    <n v="74530"/>
    <m/>
    <m/>
    <n v="1"/>
    <n v="1"/>
    <n v="9.0909090909090953E-2"/>
    <n v="0"/>
    <n v="9.1749647183028527E-2"/>
    <n v="95726.742857142861"/>
    <n v="20318.857142857145"/>
    <n v="0.17509373162668077"/>
    <x v="2"/>
  </r>
  <r>
    <s v="CK200113804158"/>
    <s v="rdccentera01"/>
    <x v="2"/>
    <s v="Centera"/>
    <s v="CK200113804158"/>
    <n v="28154.500000000004"/>
    <n v="25595"/>
    <n v="2559.5000000000036"/>
    <n v="4720"/>
    <n v="590"/>
    <n v="4130"/>
    <n v="4130"/>
    <n v="0"/>
    <m/>
    <n v="4130"/>
    <m/>
    <m/>
    <n v="1"/>
    <n v="1"/>
    <n v="9.0909090909091023E-2"/>
    <n v="0"/>
    <n v="2.0955797474648812E-2"/>
    <n v="7279.5000000000036"/>
    <n v="20875"/>
    <n v="0.74144452929371851"/>
    <x v="2"/>
  </r>
  <r>
    <s v="CK200113804159"/>
    <s v="fdccentera01"/>
    <x v="0"/>
    <s v="Centera"/>
    <s v="CK200113804159"/>
    <n v="28164.400000000001"/>
    <n v="25604"/>
    <n v="2560.4000000000015"/>
    <n v="9387.4285714285706"/>
    <n v="1173.4285714285706"/>
    <n v="8214"/>
    <n v="8214"/>
    <n v="0"/>
    <m/>
    <n v="8214"/>
    <m/>
    <m/>
    <n v="1"/>
    <n v="1"/>
    <n v="9.0909090909090953E-2"/>
    <n v="0"/>
    <n v="4.166353877336533E-2"/>
    <n v="11947.828571428572"/>
    <n v="16216.571428571429"/>
    <n v="0.5757825989039862"/>
    <x v="2"/>
  </r>
  <r>
    <s v="CKM00101000576"/>
    <s v="rdc4-ac4-0576"/>
    <x v="2"/>
    <s v="Clariion"/>
    <s v="CKM00101000576"/>
    <n v="20876.676117706302"/>
    <n v="18978.79647064209"/>
    <n v="1897.8796470642119"/>
    <n v="18978.79647064209"/>
    <n v="8964.0000228881836"/>
    <n v="10014.796447753906"/>
    <n v="10014.796447753906"/>
    <n v="0"/>
    <n v="1050.7964477539062"/>
    <n v="10014.796447753906"/>
    <m/>
    <m/>
    <n v="1"/>
    <n v="1"/>
    <n v="9.0909090909091037E-2"/>
    <n v="5.0333512951455231E-2"/>
    <n v="0.42937869861790284"/>
    <n v="21927.472565460208"/>
    <n v="-1050.7964477539062"/>
    <n v="-5.0333512951455231E-2"/>
    <x v="3"/>
  </r>
  <r>
    <s v="CKM00121201737"/>
    <s v="GBOKC001N1737"/>
    <x v="2"/>
    <s v="VNX"/>
    <s v="CKM00121201737"/>
    <n v="922300"/>
    <n v="838454.76100000006"/>
    <n v="83845.238999999943"/>
    <n v="769905.99699999997"/>
    <n v="322098.99699999997"/>
    <n v="447807"/>
    <n v="429728"/>
    <n v="18079"/>
    <m/>
    <n v="429728"/>
    <n v="68548.763999999996"/>
    <m/>
    <n v="0.95962769675328885"/>
    <n v="0.95962769675328885"/>
    <n v="9.0908857204813995E-2"/>
    <n v="0"/>
    <n v="0.3492345191369402"/>
    <n v="922299.99999999988"/>
    <n v="0"/>
    <n v="0"/>
    <x v="4"/>
  </r>
  <r>
    <s v="CKM00121300390"/>
    <s v="GBOKC002N0390"/>
    <x v="2"/>
    <s v="VNX"/>
    <s v="CKM00121300390"/>
    <n v="922300"/>
    <n v="838454.76100000006"/>
    <n v="83845.238999999943"/>
    <n v="769905.99699999997"/>
    <n v="322098.99699999997"/>
    <n v="447807"/>
    <n v="429728"/>
    <n v="18079"/>
    <m/>
    <n v="429728"/>
    <n v="68548.763999999996"/>
    <m/>
    <n v="0.95962769675328885"/>
    <n v="0.95962769675328885"/>
    <n v="9.0908857204813995E-2"/>
    <n v="0"/>
    <n v="0.3492345191369402"/>
    <n v="922299.99999999988"/>
    <n v="0"/>
    <n v="0"/>
    <x v="4"/>
  </r>
  <r>
    <s v="CKM00121400374"/>
    <s v="DEOLC001N0374"/>
    <x v="0"/>
    <s v="VNX"/>
    <s v="CKM00121400374"/>
    <n v="583722.19510000001"/>
    <n v="530656.54099999997"/>
    <n v="53065.654100000043"/>
    <n v="436644.25099999999"/>
    <n v="177936.25099999999"/>
    <n v="258708"/>
    <n v="226561"/>
    <n v="32147"/>
    <m/>
    <n v="226561"/>
    <n v="94010.274999999994"/>
    <m/>
    <n v="0.87574021676948532"/>
    <n v="0.87574021676948532"/>
    <n v="9.0909090909090981E-2"/>
    <n v="0"/>
    <n v="0.3048303670713034"/>
    <n v="583720.1801"/>
    <n v="2.0150000000139698"/>
    <n v="3.451984551775989E-6"/>
    <x v="4"/>
  </r>
  <r>
    <s v="CKM00121400375"/>
    <s v="DEOLC002N0375"/>
    <x v="0"/>
    <s v="VNX"/>
    <s v="CKM00121400375"/>
    <n v="472031.98460000003"/>
    <n v="429119.98599999998"/>
    <n v="42911.99860000005"/>
    <n v="293078.13900000002"/>
    <n v="80331.139000000025"/>
    <n v="212747"/>
    <n v="178168"/>
    <n v="34579"/>
    <m/>
    <n v="178168"/>
    <n v="136039.83300000001"/>
    <m/>
    <n v="0.83746421806182936"/>
    <n v="0.83746421806182936"/>
    <n v="9.0909090909091009E-2"/>
    <n v="0"/>
    <n v="0.17018155892142064"/>
    <n v="472029.97060000012"/>
    <n v="2.0139999999082647"/>
    <n v="4.2666600264703004E-6"/>
    <x v="4"/>
  </r>
  <r>
    <s v="DEOLH004N7026"/>
    <s v="FDCHDS04"/>
    <x v="0"/>
    <s v="HDS"/>
    <s v="DEOLH004N7026"/>
    <n v="270000"/>
    <n v="245700"/>
    <n v="24300"/>
    <n v="240489.37142857144"/>
    <n v="30061.171428571426"/>
    <n v="210428.2"/>
    <n v="114180.98"/>
    <n v="96247.220000000016"/>
    <n v="1092"/>
    <n v="114180.98"/>
    <m/>
    <m/>
    <n v="0.54261253957406841"/>
    <n v="0.54261253957406841"/>
    <n v="0.09"/>
    <n v="4.0444444444444443E-3"/>
    <n v="0.11133767195767195"/>
    <n v="265881.37142857141"/>
    <n v="4118.6285714285914"/>
    <n v="1.5254179894179968E-2"/>
    <x v="1"/>
  </r>
  <r>
    <s v="DEOLH005N0365"/>
    <s v="FDCHDS05"/>
    <x v="0"/>
    <s v="HDS"/>
    <s v="DEOLH005N0365"/>
    <n v="260400"/>
    <n v="236964"/>
    <n v="23436"/>
    <n v="231894.86857142858"/>
    <n v="28986.858571428573"/>
    <n v="202908.01"/>
    <n v="124398.34"/>
    <n v="78509.670000000013"/>
    <n v="1092"/>
    <n v="124398.34"/>
    <m/>
    <m/>
    <n v="0.61307752217371803"/>
    <n v="0.61307752217371803"/>
    <n v="0.09"/>
    <n v="4.193548387096774E-3"/>
    <n v="0.11131666118060128"/>
    <n v="256422.86857142858"/>
    <n v="3977.1314285714179"/>
    <n v="1.5273162168093003E-2"/>
    <x v="1"/>
  </r>
  <r>
    <s v="DEOLH010N0516"/>
    <s v="FDCHDS10"/>
    <x v="0"/>
    <s v="HDS"/>
    <s v="DEOLH010N0516"/>
    <n v="58800"/>
    <n v="53508"/>
    <n v="5292"/>
    <n v="51533.533333333333"/>
    <n v="12883.383333333331"/>
    <n v="38650.15"/>
    <n v="13705.29"/>
    <n v="24944.86"/>
    <n v="1092"/>
    <n v="13705.29"/>
    <m/>
    <m/>
    <n v="0.35459862380870449"/>
    <n v="0.35459862380870449"/>
    <n v="0.09"/>
    <n v="1.8571428571428572E-2"/>
    <n v="0.21910515873015871"/>
    <n v="57917.533333333333"/>
    <n v="882.46666666666715"/>
    <n v="1.5007936507936517E-2"/>
    <x v="1"/>
  </r>
  <r>
    <s v="FCNMM111100069"/>
    <s v="fdc1a-ax4-0069"/>
    <x v="0"/>
    <s v="Clariion"/>
    <s v="FCNMM111100069"/>
    <n v="4078.9050720214846"/>
    <n v="3976.1910400390611"/>
    <n v="102.71403198242342"/>
    <n v="3708.0955200195312"/>
    <n v="1720"/>
    <n v="1988.0955200195312"/>
    <n v="1720"/>
    <n v="268.09552001953125"/>
    <n v="268.09552001953125"/>
    <n v="1720"/>
    <m/>
    <m/>
    <n v="0.86514957791520131"/>
    <n v="0.86514957791520131"/>
    <n v="2.5181765735851968E-2"/>
    <n v="6.5727325173239315E-2"/>
    <n v="0.42168179195883487"/>
    <n v="4078.9050720214859"/>
    <n v="0"/>
    <n v="0"/>
    <x v="3"/>
  </r>
  <r>
    <s v="FCNMM111600082"/>
    <s v="rdc1-ax4-0082"/>
    <x v="2"/>
    <s v="Clariion"/>
    <s v="FCNMM111600082"/>
    <n v="4078.9050720214846"/>
    <n v="3976.1910400390611"/>
    <n v="102.71403198242342"/>
    <n v="3708.0955200195312"/>
    <n v="1720"/>
    <n v="1988.0955200195312"/>
    <n v="1720"/>
    <n v="268.09552001953125"/>
    <n v="268.09552001953125"/>
    <n v="1720"/>
    <m/>
    <m/>
    <n v="0.86514957791520131"/>
    <n v="0.86514957791520131"/>
    <n v="2.5181765735851968E-2"/>
    <n v="6.5727325173239315E-2"/>
    <n v="0.42168179195883487"/>
    <n v="4078.9050720214859"/>
    <n v="0"/>
    <n v="0"/>
    <x v="3"/>
  </r>
  <r>
    <s v="FCNMM113000103 "/>
    <s v="prof-ax4-0103"/>
    <x v="6"/>
    <s v="Clariion"/>
    <s v="FCNMM113000103 "/>
    <n v="8847.1453125000007"/>
    <n v="8042.859375"/>
    <n v="804.28593750000073"/>
    <n v="8042.859375"/>
    <n v="4021.4296875"/>
    <n v="4021.4296875"/>
    <n v="4021.4296875"/>
    <n v="0"/>
    <m/>
    <n v="4021.4296875"/>
    <m/>
    <m/>
    <n v="1"/>
    <n v="1"/>
    <n v="9.0909090909090981E-2"/>
    <n v="0"/>
    <n v="0.45454545454545453"/>
    <n v="8847.1453125000007"/>
    <n v="0"/>
    <n v="0"/>
    <x v="3"/>
  </r>
  <r>
    <s v="FCNMM113000127"/>
    <s v="prof-ax4-0127"/>
    <x v="6"/>
    <s v="Clariion"/>
    <s v="FCNMM113000127"/>
    <n v="8847.1453125000007"/>
    <n v="8042.859375"/>
    <n v="804.28593750000073"/>
    <n v="8042.859375"/>
    <n v="4021.4296875"/>
    <n v="4021.4296875"/>
    <n v="4021.4296875"/>
    <n v="0"/>
    <m/>
    <n v="4021.4296875"/>
    <m/>
    <m/>
    <n v="1"/>
    <n v="1"/>
    <n v="9.0909090909090981E-2"/>
    <n v="0"/>
    <n v="0.45454545454545453"/>
    <n v="8847.1453125000007"/>
    <n v="0"/>
    <n v="0"/>
    <x v="3"/>
  </r>
  <r>
    <s v="GBOKH005N3518"/>
    <s v="RDCHDS05"/>
    <x v="2"/>
    <s v="HDS"/>
    <s v="GBOKH005N3518"/>
    <n v="324000"/>
    <n v="294840"/>
    <n v="29160"/>
    <n v="285077.29142857145"/>
    <n v="35634.661428571446"/>
    <n v="249442.63"/>
    <n v="151545"/>
    <n v="97897.63"/>
    <n v="6552"/>
    <n v="151545"/>
    <m/>
    <m/>
    <n v="0.60753448598581561"/>
    <n v="0.60753448598581561"/>
    <n v="0.09"/>
    <n v="2.0222222222222221E-2"/>
    <n v="0.10998352292768965"/>
    <n v="320789.29142857145"/>
    <n v="3210.7085714285495"/>
    <n v="9.9095943562609555E-3"/>
    <x v="1"/>
  </r>
  <r>
    <s v="GBOKH006N5362"/>
    <s v="RDCHDS06"/>
    <x v="2"/>
    <s v="HDS"/>
    <s v="GBOKH006N5362"/>
    <n v="221700"/>
    <n v="201747"/>
    <n v="19953"/>
    <n v="197544.84571428571"/>
    <n v="24693.105714285717"/>
    <n v="172851.74"/>
    <n v="105953"/>
    <n v="66898.739999999991"/>
    <n v="819"/>
    <n v="105953"/>
    <m/>
    <m/>
    <n v="0.61297039879378712"/>
    <n v="0.61297039879378712"/>
    <n v="0.09"/>
    <n v="3.6941813261163734E-3"/>
    <n v="0.11138072040724274"/>
    <n v="218316.84571428571"/>
    <n v="3383.1542857142922"/>
    <n v="1.5260055415941777E-2"/>
    <x v="1"/>
  </r>
  <r>
    <s v="GBOKH010N0204"/>
    <s v="RDCHDS10"/>
    <x v="2"/>
    <s v="HDS"/>
    <s v="GBOKH010N0204"/>
    <n v="58800"/>
    <n v="53508"/>
    <n v="5292"/>
    <n v="51533.533333333333"/>
    <n v="12883.383333333331"/>
    <n v="38650.15"/>
    <n v="31157"/>
    <n v="7493.1500000000015"/>
    <n v="1092"/>
    <n v="31157"/>
    <m/>
    <m/>
    <n v="0.80612882485578963"/>
    <n v="0.80612882485578963"/>
    <n v="0.09"/>
    <n v="1.8571428571428572E-2"/>
    <n v="0.21910515873015871"/>
    <n v="57917.533333333333"/>
    <n v="882.46666666666715"/>
    <n v="1.5007936507936517E-2"/>
    <x v="1"/>
  </r>
  <r>
    <s v="GBOQH010N0214"/>
    <s v="CGCHDS10"/>
    <x v="3"/>
    <s v="HDS"/>
    <s v="GBOQH010N0214"/>
    <n v="102000"/>
    <n v="92820"/>
    <n v="9180"/>
    <n v="85486.605714285717"/>
    <n v="10685.825714285718"/>
    <n v="74800.78"/>
    <n v="63958"/>
    <n v="10842.779999999999"/>
    <n v="5460"/>
    <n v="63958"/>
    <m/>
    <m/>
    <n v="0.85504455969576787"/>
    <n v="0.85504455969576787"/>
    <n v="0.09"/>
    <n v="5.3529411764705881E-2"/>
    <n v="0.10476299719887959"/>
    <n v="100126.60571428572"/>
    <n v="1873.3942857142829"/>
    <n v="1.8366610644257677E-2"/>
    <x v="1"/>
  </r>
  <r>
    <s v="SL7E1093200048"/>
    <s v="Turkey_AX4_Mailbox"/>
    <x v="5"/>
    <s v="Clariion"/>
    <s v="SL7E1093200048"/>
    <n v="3962.2000000000003"/>
    <n v="3602"/>
    <n v="360.20000000000027"/>
    <n v="3602"/>
    <n v="1801"/>
    <n v="1801"/>
    <n v="1801"/>
    <n v="0"/>
    <m/>
    <n v="1801"/>
    <m/>
    <m/>
    <n v="1"/>
    <n v="1"/>
    <n v="9.0909090909090967E-2"/>
    <n v="0"/>
    <n v="0.45454545454545453"/>
    <n v="3962.2000000000003"/>
    <n v="0"/>
    <n v="0"/>
    <x v="3"/>
  </r>
  <r>
    <s v="SL7E9101300054"/>
    <s v="prof-ax4-0054"/>
    <x v="6"/>
    <s v="Clariion"/>
    <s v="SL7E9101300054"/>
    <n v="23002.583398437502"/>
    <n v="20911.439453125"/>
    <n v="2091.1439453125022"/>
    <n v="20911.439453125"/>
    <n v="10455.7197265625"/>
    <n v="10455.7197265625"/>
    <n v="10455.7197265625"/>
    <n v="0"/>
    <m/>
    <n v="10455.7197265625"/>
    <m/>
    <m/>
    <n v="1"/>
    <n v="1"/>
    <n v="9.0909090909090995E-2"/>
    <n v="0"/>
    <n v="0.45454545454545447"/>
    <n v="23002.583398437502"/>
    <n v="0"/>
    <n v="0"/>
    <x v="3"/>
  </r>
  <r>
    <s v="SL7E9101300062"/>
    <s v="pres-ax4-0062"/>
    <x v="6"/>
    <s v="Clariion"/>
    <s v="SL7E9101300062"/>
    <n v="23002.583398437502"/>
    <n v="20911.439453125"/>
    <n v="2091.1439453125022"/>
    <n v="20911.439453125"/>
    <n v="10455.7197265625"/>
    <n v="10455.7197265625"/>
    <n v="10455.7197265625"/>
    <n v="0"/>
    <m/>
    <n v="10455.7197265625"/>
    <m/>
    <m/>
    <n v="1"/>
    <n v="1"/>
    <n v="9.0909090909090995E-2"/>
    <n v="0"/>
    <n v="0.45454545454545447"/>
    <n v="23002.583398437502"/>
    <n v="0"/>
    <n v="0"/>
    <x v="3"/>
  </r>
  <r>
    <s v="SL7EA101700033"/>
    <s v="fdc1a-ax4-0033"/>
    <x v="0"/>
    <s v="Clariion"/>
    <s v="SL7EA101700033"/>
    <n v="7862.9050720214846"/>
    <n v="7416.1910400390616"/>
    <n v="446.71403198242297"/>
    <n v="7148.0955200195312"/>
    <n v="3440"/>
    <n v="3708.0955200195312"/>
    <n v="3602"/>
    <n v="106.09552001953125"/>
    <n v="268.09552001953125"/>
    <n v="3602"/>
    <m/>
    <m/>
    <n v="0.97138813726703233"/>
    <n v="0.97138813726703233"/>
    <n v="5.6812848163710142E-2"/>
    <n v="3.4096242745380902E-2"/>
    <n v="0.43749733317276407"/>
    <n v="7862.9050720214855"/>
    <n v="0"/>
    <n v="0"/>
    <x v="3"/>
  </r>
  <r>
    <s v="SL7EA101700039"/>
    <s v="fdc1a-ax4-0039"/>
    <x v="0"/>
    <s v="Clariion"/>
    <s v="SL7EA101700039"/>
    <n v="7862.9050720214846"/>
    <n v="7416.1910400390616"/>
    <n v="446.71403198242297"/>
    <n v="7148.0955200195312"/>
    <n v="3440"/>
    <n v="3708.0955200195312"/>
    <n v="3602"/>
    <n v="106.09552001953125"/>
    <n v="268.09552001953125"/>
    <n v="3602"/>
    <m/>
    <m/>
    <n v="0.97138813726703233"/>
    <n v="0.97138813726703233"/>
    <n v="5.6812848163710142E-2"/>
    <n v="3.4096242745380902E-2"/>
    <n v="0.43749733317276407"/>
    <n v="7862.9050720214855"/>
    <n v="0"/>
    <n v="0"/>
    <x v="3"/>
  </r>
  <r>
    <s v="SL7EA102100006"/>
    <s v="rdc4-ax4-0006"/>
    <x v="2"/>
    <s v="Clariion"/>
    <s v="SL7EA102100006"/>
    <n v="7862.9050720214846"/>
    <n v="7416.1910400390616"/>
    <n v="446.71403198242297"/>
    <n v="7148.0955200195312"/>
    <n v="3440"/>
    <n v="3708.0955200195312"/>
    <n v="3440"/>
    <n v="268.09552001953125"/>
    <n v="268.09552001953125"/>
    <n v="3440"/>
    <m/>
    <m/>
    <n v="0.92769994230943675"/>
    <n v="0.92769994230943675"/>
    <n v="5.6812848163710142E-2"/>
    <n v="3.4096242745380902E-2"/>
    <n v="0.43749733317276407"/>
    <n v="7862.9050720214855"/>
    <n v="0"/>
    <n v="0"/>
    <x v="3"/>
  </r>
  <r>
    <s v="SL7EA102100007"/>
    <s v="rdc4-ax4-0007"/>
    <x v="2"/>
    <s v="Clariion"/>
    <s v="SL7EA102100007"/>
    <n v="7645.6550720214846"/>
    <n v="7218.6910400390616"/>
    <n v="426.96403198242297"/>
    <n v="6950.5955200195312"/>
    <n v="3242.5"/>
    <n v="3708.0955200195312"/>
    <n v="3708.0955200195312"/>
    <n v="0"/>
    <n v="268.09552001953125"/>
    <n v="3708.0955200195312"/>
    <m/>
    <m/>
    <n v="1"/>
    <n v="1"/>
    <n v="5.5844009173897396E-2"/>
    <n v="3.5065081735193647E-2"/>
    <n v="0.42409708121225698"/>
    <n v="7645.6550720214855"/>
    <n v="0"/>
    <n v="0"/>
    <x v="3"/>
  </r>
  <r>
    <n v="295700667"/>
    <n v="667"/>
    <x v="0"/>
    <s v="Vmax"/>
    <s v="000295700667"/>
    <n v="235200"/>
    <n v="213716.5625"/>
    <n v="21483.4375"/>
    <n v="200645.2"/>
    <n v="98451.1"/>
    <n v="102194.1"/>
    <n v="21778.7"/>
    <n v="80415.400000000009"/>
    <n v="4361.5625"/>
    <n v="55807.8"/>
    <m/>
    <m/>
    <n v="0.2131111287246524"/>
    <n v="0.54609610535246167"/>
    <n v="9.1341145833333331E-2"/>
    <n v="1.8544058248299321E-2"/>
    <n v="0.41858460884353743"/>
    <n v="226490.2"/>
    <n v="8709.7999999999884"/>
    <n v="3.7031462585033967E-2"/>
    <x v="0"/>
  </r>
  <r>
    <n v="295700671"/>
    <n v="671"/>
    <x v="2"/>
    <s v="Vmax"/>
    <s v="000295700671"/>
    <n v="480000"/>
    <n v="436156.25"/>
    <n v="43843.75"/>
    <n v="415239"/>
    <n v="205748"/>
    <n v="209491"/>
    <n v="44061.2"/>
    <n v="165429.79999999999"/>
    <n v="8723.125"/>
    <n v="152240.1"/>
    <m/>
    <n v="94476.800000000003"/>
    <n v="0.21032502589610053"/>
    <n v="0.72671427412156131"/>
    <n v="9.1341145833333331E-2"/>
    <n v="1.8173177083333332E-2"/>
    <n v="0.42864166666666664"/>
    <n v="467805.875"/>
    <n v="12194.125"/>
    <n v="2.5404427083333334E-2"/>
    <x v="0"/>
  </r>
  <r>
    <n v="295700710"/>
    <n v="710"/>
    <x v="0"/>
    <s v="Vmax"/>
    <s v="000295700710"/>
    <n v="480000"/>
    <n v="436156.25"/>
    <n v="43843.75"/>
    <n v="415239"/>
    <n v="205748"/>
    <n v="209491"/>
    <n v="147275"/>
    <n v="62216"/>
    <n v="8723.125"/>
    <n v="244329"/>
    <m/>
    <n v="134810"/>
    <n v="0.70301349461313378"/>
    <n v="1.1662983135313689"/>
    <n v="9.1341145833333331E-2"/>
    <n v="1.8173177083333332E-2"/>
    <n v="0.42864166666666664"/>
    <n v="467805.875"/>
    <n v="12194.125"/>
    <n v="2.5404427083333334E-2"/>
    <x v="0"/>
  </r>
  <r>
    <n v="295700689"/>
    <n v="689"/>
    <x v="2"/>
    <s v="Vmax"/>
    <s v="000295700689"/>
    <n v="235200"/>
    <n v="213716.5625"/>
    <n v="21483.4375"/>
    <n v="200645.2"/>
    <n v="98451.1"/>
    <n v="102194.1"/>
    <n v="74472.3"/>
    <n v="27721.800000000003"/>
    <n v="4361.5625"/>
    <n v="109520"/>
    <m/>
    <m/>
    <n v="0.72873385058432927"/>
    <n v="1.0716861345224431"/>
    <n v="9.1341145833333331E-2"/>
    <n v="1.8544058248299321E-2"/>
    <n v="0.41858460884353743"/>
    <n v="226490.2"/>
    <n v="8709.7999999999884"/>
    <n v="3.7031462585033967E-2"/>
    <x v="0"/>
  </r>
  <r>
    <n v="7861188"/>
    <n v="61188"/>
    <x v="0"/>
    <s v="XIV"/>
    <s v="7861188 "/>
    <n v="540000"/>
    <n v="534615"/>
    <n v="5385"/>
    <n v="486785.04"/>
    <n v="243392.52"/>
    <n v="243392.52"/>
    <n v="107034"/>
    <n v="136358.51999999999"/>
    <n v="44551.25"/>
    <n v="107034"/>
    <m/>
    <m/>
    <n v="0.43975878962919651"/>
    <n v="0.43975878962919651"/>
    <n v="9.9722222222222226E-3"/>
    <n v="8.250231481481482E-2"/>
    <n v="0.45072688888888884"/>
    <n v="536721.29"/>
    <n v="3278.7099999999627"/>
    <n v="6.0716851851851158E-3"/>
    <x v="5"/>
  </r>
  <r>
    <n v="7861239"/>
    <n v="61239"/>
    <x v="2"/>
    <s v="XIV"/>
    <s v="7861239"/>
    <n v="540000"/>
    <n v="534615"/>
    <n v="5385"/>
    <n v="481966.76"/>
    <n v="240983.38"/>
    <n v="240983.38"/>
    <n v="130093.84"/>
    <n v="110889.54000000001"/>
    <n v="44551.25"/>
    <n v="130093.84"/>
    <m/>
    <m/>
    <n v="0.53984569392295845"/>
    <n v="0.53984569392295845"/>
    <n v="9.9722222222222226E-3"/>
    <n v="8.250231481481482E-2"/>
    <n v="0.44626551851851853"/>
    <n v="531903.01"/>
    <n v="8096.9899999999907"/>
    <n v="1.4994425925925909E-2"/>
    <x v="5"/>
  </r>
  <r>
    <n v="295700712"/>
    <n v="712"/>
    <x v="0"/>
    <s v="Vmax"/>
    <s v="000295700712"/>
    <n v="480000"/>
    <n v="436156.25"/>
    <n v="43843.75"/>
    <n v="415239"/>
    <n v="205748"/>
    <n v="209491"/>
    <n v="139447.9"/>
    <n v="70043.100000000006"/>
    <n v="8723.125"/>
    <n v="254516"/>
    <m/>
    <n v="133832"/>
    <n v="0.665651030354526"/>
    <n v="1.2149257008654311"/>
    <n v="9.1341145833333331E-2"/>
    <n v="1.8173177083333332E-2"/>
    <n v="0.42864166666666664"/>
    <n v="467805.875"/>
    <n v="12194.125"/>
    <n v="2.5404427083333334E-2"/>
    <x v="0"/>
  </r>
  <r>
    <n v="295700706"/>
    <n v="706"/>
    <x v="2"/>
    <s v="Vmax"/>
    <s v="000295700706"/>
    <n v="235200"/>
    <n v="213716.5625"/>
    <n v="21483.4375"/>
    <n v="200645.2"/>
    <n v="98451.1"/>
    <n v="102194.1"/>
    <n v="76496.3"/>
    <n v="25697.800000000003"/>
    <n v="4361.5625"/>
    <n v="127434"/>
    <m/>
    <m/>
    <n v="0.74853929923547446"/>
    <n v="1.2469800115662253"/>
    <n v="9.1341145833333331E-2"/>
    <n v="1.8544058248299321E-2"/>
    <n v="0.41858460884353743"/>
    <n v="226490.2"/>
    <n v="8709.7999999999884"/>
    <n v="3.7031462585033967E-2"/>
    <x v="0"/>
  </r>
  <r>
    <n v="295700709"/>
    <n v="709"/>
    <x v="0"/>
    <s v="Vmax"/>
    <s v="000295700709"/>
    <n v="587800"/>
    <n v="541278.66796875"/>
    <n v="46521.33203125"/>
    <n v="516508"/>
    <n v="187816.40000000002"/>
    <n v="328691.59999999998"/>
    <n v="195984.3"/>
    <n v="132707.29999999999"/>
    <n v="10868.48046875"/>
    <n v="323143"/>
    <m/>
    <m/>
    <n v="0.59625588241378846"/>
    <n v="0.9831191305162652"/>
    <n v="7.9144831628530116E-2"/>
    <n v="1.8490099470483159E-2"/>
    <n v="0.31952432800272207"/>
    <n v="573897.8125"/>
    <n v="13902.1875"/>
    <n v="2.3651220653283431E-2"/>
    <x v="1"/>
  </r>
  <r>
    <n v="295700713"/>
    <n v="713"/>
    <x v="0"/>
    <s v="Vmax"/>
    <s v="000295700713"/>
    <n v="431200"/>
    <n v="392263.375"/>
    <n v="38936.625"/>
    <n v="372932.8666666667"/>
    <n v="182064.06666666668"/>
    <n v="190868.80000000002"/>
    <n v="41426.1"/>
    <n v="149442.70000000001"/>
    <n v="8005.375"/>
    <n v="198313"/>
    <m/>
    <m/>
    <n v="0.21703966284693987"/>
    <n v="1.0390016597788636"/>
    <n v="9.0298295454545457E-2"/>
    <n v="1.856534090909091E-2"/>
    <n v="0.42222649969078546"/>
    <n v="419874.8666666667"/>
    <n v="11325.133333333302"/>
    <n v="2.6264223871366656E-2"/>
    <x v="1"/>
  </r>
  <r>
    <n v="295700704"/>
    <n v="704"/>
    <x v="2"/>
    <s v="Vmax"/>
    <s v="000295700704"/>
    <n v="405400"/>
    <n v="373152.6875"/>
    <n v="32247.3125"/>
    <n v="354223.73333333334"/>
    <n v="130153.43333333335"/>
    <n v="224070.3"/>
    <n v="51383.5"/>
    <n v="172686.8"/>
    <n v="7915.0625"/>
    <n v="241478"/>
    <m/>
    <m/>
    <n v="0.22931865579686375"/>
    <n v="1.0776885647049164"/>
    <n v="7.9544431425752349E-2"/>
    <n v="1.9524081154415392E-2"/>
    <n v="0.32104941621443844"/>
    <n v="394386.10833333334"/>
    <n v="11013.891666666663"/>
    <n v="2.7167961683933553E-2"/>
    <x v="1"/>
  </r>
  <r>
    <n v="295700688"/>
    <n v="688"/>
    <x v="2"/>
    <s v="Vmax"/>
    <s v="000295700688"/>
    <n v="362400"/>
    <n v="329297.96875"/>
    <n v="33102.03125"/>
    <n v="312384"/>
    <n v="156192"/>
    <n v="156192"/>
    <n v="40099.4"/>
    <n v="116092.6"/>
    <n v="6542.34375"/>
    <n v="55880.3"/>
    <m/>
    <m/>
    <n v="0.25673145871747594"/>
    <n v="0.35776672300758044"/>
    <n v="9.1341145833333331E-2"/>
    <n v="1.8052824917218543E-2"/>
    <n v="0.43099337748344368"/>
    <n v="352028.375"/>
    <n v="10371.625"/>
    <n v="2.8619274282560708E-2"/>
    <x v="0"/>
  </r>
  <r>
    <n v="295700703"/>
    <n v="703"/>
    <x v="3"/>
    <s v="Vmax"/>
    <s v="000295700703"/>
    <n v="405400"/>
    <n v="373152.6875"/>
    <n v="32247.3125"/>
    <n v="354223.73333333334"/>
    <n v="130153.43333333335"/>
    <n v="224070.3"/>
    <n v="103948.9"/>
    <n v="120121.4"/>
    <n v="7915.0625"/>
    <n v="182630"/>
    <m/>
    <m/>
    <n v="0.4639119954764197"/>
    <n v="0.8150567031864554"/>
    <n v="7.9544431425752349E-2"/>
    <n v="1.9524081154415392E-2"/>
    <n v="0.32104941621443844"/>
    <n v="394386.10833333334"/>
    <n v="11013.891666666663"/>
    <n v="2.7167961683933553E-2"/>
    <x v="1"/>
  </r>
  <r>
    <n v="295700705"/>
    <n v="705"/>
    <x v="3"/>
    <s v="Vmax"/>
    <s v="000295700705"/>
    <n v="362400"/>
    <n v="329297.96875"/>
    <n v="33102.03125"/>
    <n v="312384"/>
    <n v="156192"/>
    <n v="156192"/>
    <n v="40074"/>
    <n v="116118"/>
    <n v="6542.34375"/>
    <n v="55866.6"/>
    <m/>
    <m/>
    <n v="0.25656883835279654"/>
    <n v="0.35767901044867856"/>
    <n v="9.1341145833333331E-2"/>
    <n v="1.8052824917218543E-2"/>
    <n v="0.43099337748344368"/>
    <n v="352028.375"/>
    <n v="10371.625"/>
    <n v="2.8619274282560708E-2"/>
    <x v="0"/>
  </r>
  <r>
    <n v="295700699"/>
    <n v="699"/>
    <x v="2"/>
    <s v="Vmax"/>
    <s v="000295700699"/>
    <n v="405400"/>
    <n v="373152.6875"/>
    <n v="32247.3125"/>
    <n v="354223.73333333334"/>
    <n v="130153.43333333335"/>
    <n v="224070.3"/>
    <n v="38373.1"/>
    <n v="185697.19999999998"/>
    <n v="7915.0625"/>
    <n v="171470"/>
    <m/>
    <m/>
    <n v="0.17125473567893648"/>
    <n v="0.76525090563095599"/>
    <n v="7.9544431425752349E-2"/>
    <n v="1.9524081154415392E-2"/>
    <n v="0.32104941621443844"/>
    <n v="394386.10833333334"/>
    <n v="11013.891666666663"/>
    <n v="2.7167961683933553E-2"/>
    <x v="1"/>
  </r>
  <r>
    <n v="298701383"/>
    <n v="1383"/>
    <x v="1"/>
    <s v="Vmax"/>
    <s v="000298701383"/>
    <n v="137400"/>
    <n v="124849.7265625"/>
    <n v="12550.2734375"/>
    <n v="119445.8"/>
    <n v="59722.9"/>
    <n v="59722.9"/>
    <n v="19595.900000000001"/>
    <n v="40127"/>
    <n v="2725.9765625"/>
    <n v="61297.2"/>
    <m/>
    <m/>
    <n v="0.32811367164019162"/>
    <n v="1.0263600729368465"/>
    <n v="9.1341145833333331E-2"/>
    <n v="1.9839712973071324E-2"/>
    <n v="0.43466448326055313"/>
    <n v="134722.04999999999"/>
    <n v="2677.9500000000116"/>
    <n v="1.9490174672489168E-2"/>
    <x v="1"/>
  </r>
  <r>
    <n v="295700485"/>
    <n v="485"/>
    <x v="2"/>
    <s v="Vmax"/>
    <s v="000295700485"/>
    <n v="431200"/>
    <n v="392263.375"/>
    <n v="38936.625"/>
    <n v="372932.8666666667"/>
    <n v="182064.06666666668"/>
    <n v="190868.80000000002"/>
    <n v="39857"/>
    <n v="151011.80000000002"/>
    <n v="8005.375"/>
    <n v="141793"/>
    <m/>
    <m/>
    <n v="0.20881883262219911"/>
    <n v="0.74288202157712513"/>
    <n v="9.0298295454545457E-2"/>
    <n v="1.856534090909091E-2"/>
    <n v="0.42222649969078546"/>
    <n v="419874.8666666667"/>
    <n v="11325.133333333302"/>
    <n v="2.6264223871366656E-2"/>
    <x v="1"/>
  </r>
  <r>
    <n v="295701144"/>
    <n v="1144"/>
    <x v="2"/>
    <s v="Vmax"/>
    <s v="000295701144"/>
    <n v="235200"/>
    <n v="213716.5625"/>
    <n v="21483.4375"/>
    <n v="200645.2"/>
    <n v="100322.6"/>
    <n v="100322.6"/>
    <n v="15656.8"/>
    <n v="84665.8"/>
    <n v="4361.5625"/>
    <n v="49951.6"/>
    <m/>
    <m/>
    <n v="0.15606453580748503"/>
    <n v="0.49790974316853825"/>
    <n v="9.1341145833333331E-2"/>
    <n v="1.8544058248299321E-2"/>
    <n v="0.42654166666666671"/>
    <n v="226490.2"/>
    <n v="8709.7999999999884"/>
    <n v="3.7031462585033967E-2"/>
    <x v="0"/>
  </r>
  <r>
    <n v="295701124"/>
    <n v="1124"/>
    <x v="0"/>
    <s v="Vmax"/>
    <s v="000295701124"/>
    <n v="475200"/>
    <n v="431794.6875"/>
    <n v="43405.3125"/>
    <n v="410947"/>
    <n v="205473.5"/>
    <n v="205473.5"/>
    <n v="24376"/>
    <n v="181097.5"/>
    <n v="8723.125"/>
    <n v="49778.8"/>
    <m/>
    <m/>
    <n v="0.11863330307801249"/>
    <n v="0.24226384424268824"/>
    <n v="9.1341145833333331E-2"/>
    <n v="1.8356744528619528E-2"/>
    <n v="0.43239372895622896"/>
    <n v="463075.4375"/>
    <n v="12124.5625"/>
    <n v="2.5514651725589227E-2"/>
    <x v="0"/>
  </r>
  <r>
    <n v="294900877"/>
    <n v="877"/>
    <x v="0"/>
    <s v="Vmax"/>
    <s v="294900877"/>
    <n v="6600"/>
    <n v="5940"/>
    <n v="660"/>
    <n v="5400"/>
    <n v="675"/>
    <n v="4725"/>
    <n v="4282"/>
    <n v="443"/>
    <n v="540"/>
    <n v="4282"/>
    <m/>
    <m/>
    <n v="0.9062433862433863"/>
    <n v="0.9062433862433863"/>
    <n v="0.1"/>
    <n v="8.1818181818181818E-2"/>
    <n v="0.10227272727272728"/>
    <n v="6600"/>
    <n v="0"/>
    <n v="0"/>
    <x v="6"/>
  </r>
  <r>
    <m/>
    <m/>
    <x v="7"/>
    <m/>
    <s v="Grand Total"/>
    <n v="18372235.063984215"/>
    <n v="16779437.609289002"/>
    <n v="1592797.4546952089"/>
    <n v="15124618.050755931"/>
    <n v="5206552.0077896304"/>
    <n v="9918066.0429663099"/>
    <n v="5504264.9517333983"/>
    <n v="4413801.0912329098"/>
    <n v="339197.62730224611"/>
    <n v="7913604.4878662089"/>
    <n v="715565.16359999997"/>
    <n v="898472.23613281257"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  <r>
    <m/>
    <m/>
    <x v="7"/>
    <m/>
    <m/>
    <m/>
    <m/>
    <m/>
    <m/>
    <m/>
    <m/>
    <m/>
    <m/>
    <m/>
    <m/>
    <m/>
    <m/>
    <m/>
    <m/>
    <m/>
    <m/>
    <m/>
    <m/>
    <m/>
    <m/>
    <x v="6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213">
  <r>
    <n v="290105349"/>
    <n v="5349"/>
    <x v="0"/>
    <x v="0"/>
    <n v="290105349"/>
    <n v="25193.970312500001"/>
    <n v="22903.609375"/>
    <n v="2290.3609375000015"/>
    <n v="20426.2109375"/>
    <n v="2553.2763671875"/>
    <n v="17872.9345703125"/>
    <n v="10018.1748046875"/>
    <n v="7854.759765625"/>
    <n v="2477.3984375"/>
    <n v="10018.1748046875"/>
    <m/>
    <m/>
    <n v="0.56052209922639118"/>
    <n v="0.56052209922639118"/>
    <n v="9.0909090909090967E-2"/>
    <n v="9.8332990265962067E-2"/>
    <n v="0.10134473985311837"/>
    <n v="25193.970312500001"/>
    <n v="0"/>
    <n v="0"/>
  </r>
  <r>
    <n v="492600377"/>
    <n v="377"/>
    <x v="1"/>
    <x v="1"/>
    <n v="492600377"/>
    <n v="46800"/>
    <n v="42525"/>
    <n v="4275"/>
    <n v="37817.714285714283"/>
    <n v="4727.2142857142826"/>
    <n v="33090.5"/>
    <n v="14757.2"/>
    <n v="18333.3"/>
    <n v="3271"/>
    <n v="42854.1"/>
    <m/>
    <m/>
    <n v="0.44596485396110669"/>
    <n v="1.2950574938426436"/>
    <n v="9.1346153846153841E-2"/>
    <n v="6.9893162393162386E-2"/>
    <n v="0.10100885225885219"/>
    <n v="45363.714285714283"/>
    <n v="1436.2857142857174"/>
    <n v="3.0689865689865755E-2"/>
  </r>
  <r>
    <s v="000290105373"/>
    <n v="5373"/>
    <x v="2"/>
    <x v="0"/>
    <s v="000290105373"/>
    <n v="68850"/>
    <n v="63533.599999999999"/>
    <n v="5316.4000000000015"/>
    <n v="60211.519999999997"/>
    <n v="7526.44"/>
    <n v="52685.079999999994"/>
    <n v="1943.0361328125"/>
    <n v="50742.043867187494"/>
    <n v="3322.08"/>
    <n v="3886.072265625"/>
    <m/>
    <n v="1943.0361328125"/>
    <n v="3.6880197065516464E-2"/>
    <n v="7.3760394131032928E-2"/>
    <n v="7.7217138707334806E-2"/>
    <n v="4.8250980392156861E-2"/>
    <n v="0.10931648511256353"/>
    <n v="68850"/>
    <n v="0"/>
    <n v="0"/>
  </r>
  <r>
    <s v="000292600623"/>
    <s v="0623"/>
    <x v="3"/>
    <x v="1"/>
    <s v="000292600623"/>
    <n v="340268"/>
    <n v="304207.171875"/>
    <n v="36060.828125"/>
    <n v="285733.8285714286"/>
    <n v="35716.728571428597"/>
    <n v="250017.1"/>
    <n v="17992.3"/>
    <n v="232024.80000000002"/>
    <n v="8209.546875"/>
    <n v="25322.400000000001"/>
    <m/>
    <m/>
    <n v="7.196427764340918E-2"/>
    <n v="0.10128267226521706"/>
    <n v="0.10597772380888006"/>
    <n v="2.4126708579707761E-2"/>
    <n v="0.10496646340951425"/>
    <n v="330004.2035714286"/>
    <n v="10263.796428571397"/>
    <n v="3.0163860335298637E-2"/>
  </r>
  <r>
    <s v="000292600678"/>
    <s v="0678"/>
    <x v="2"/>
    <x v="1"/>
    <s v="000292600678"/>
    <n v="243000"/>
    <n v="220804.1015625"/>
    <n v="22195.8984375"/>
    <n v="207997.48571428569"/>
    <n v="25999.685714285704"/>
    <n v="181997.8"/>
    <n v="102920"/>
    <n v="79077.799999999988"/>
    <n v="4906.7578125"/>
    <n v="94562.4"/>
    <n v="16.843800000000002"/>
    <m/>
    <n v="0.56550134122500384"/>
    <n v="0.51957990700986501"/>
    <n v="9.1341145833333331E-2"/>
    <n v="2.0192418981481483E-2"/>
    <n v="0.1069945914168136"/>
    <n v="235116.9857642857"/>
    <n v="7883.014235714305"/>
    <n v="3.2440387801293435E-2"/>
  </r>
  <r>
    <s v="000292600879"/>
    <s v="0879"/>
    <x v="0"/>
    <x v="1"/>
    <s v="000292600879"/>
    <n v="257400"/>
    <n v="233888.7890625"/>
    <n v="23511.2109375"/>
    <n v="220603.31428571427"/>
    <n v="27575.414285714272"/>
    <n v="193027.9"/>
    <n v="38344.300000000003"/>
    <n v="154683.59999999998"/>
    <n v="4906.7578125"/>
    <n v="72666.100000000006"/>
    <n v="16.843800000000002"/>
    <m/>
    <n v="0.198646413290514"/>
    <n v="0.37645387014001608"/>
    <n v="9.1341145833333331E-2"/>
    <n v="1.9062773164335665E-2"/>
    <n v="0.10713059163059158"/>
    <n v="249038.12683571427"/>
    <n v="8361.873164285731"/>
    <n v="3.2485909729159795E-2"/>
  </r>
  <r>
    <s v="000292602230"/>
    <s v="2230"/>
    <x v="2"/>
    <x v="1"/>
    <s v="000292602230"/>
    <n v="227700"/>
    <n v="206901.62109375"/>
    <n v="20798.37890625"/>
    <n v="197405.34285714285"/>
    <n v="25430.842857142852"/>
    <n v="171974.5"/>
    <n v="64561.9"/>
    <n v="107412.6"/>
    <n v="4088.96484375"/>
    <n v="57559.8"/>
    <m/>
    <n v="24736.7"/>
    <n v="0.37541554125757015"/>
    <n v="0.3346996211647657"/>
    <n v="9.1341145833333331E-2"/>
    <n v="1.7957684864953888E-2"/>
    <n v="0.11168573938139154"/>
    <n v="222292.68660714285"/>
    <n v="5407.3133928571478"/>
    <n v="2.3747533565468371E-2"/>
  </r>
  <r>
    <s v="000292602231"/>
    <s v="2231"/>
    <x v="0"/>
    <x v="1"/>
    <s v="000292602231"/>
    <n v="367200"/>
    <n v="333659.53125"/>
    <n v="33540.46875"/>
    <n v="315898.45714285714"/>
    <n v="39768.857142857101"/>
    <n v="276129.60000000003"/>
    <n v="100534.2"/>
    <n v="175595.40000000002"/>
    <n v="6542.34375"/>
    <n v="66650.099999999991"/>
    <m/>
    <n v="55794.7"/>
    <n v="0.36408338693135389"/>
    <n v="0.24137252942096749"/>
    <n v="9.1341145833333331E-2"/>
    <n v="1.7816840277777777E-2"/>
    <n v="0.10830298786181128"/>
    <n v="355981.26964285714"/>
    <n v="11218.730357142864"/>
    <n v="3.0552097922502353E-2"/>
  </r>
  <r>
    <s v="000292602804"/>
    <s v="2804"/>
    <x v="0"/>
    <x v="1"/>
    <s v="000292602804"/>
    <n v="118400"/>
    <n v="107740.88671875"/>
    <n v="10659.11328125"/>
    <n v="95168.742857142861"/>
    <n v="12130.242857142861"/>
    <n v="83038.5"/>
    <n v="59542"/>
    <n v="23496.5"/>
    <n v="3643.79296875"/>
    <n v="108532"/>
    <n v="4595.96"/>
    <n v="0"/>
    <n v="0.7170408906711947"/>
    <n v="1.3070081949938883"/>
    <n v="9.0026294605152032E-2"/>
    <n v="3.0775278452280404E-2"/>
    <n v="0.10245137548262552"/>
    <n v="114067.60910714287"/>
    <n v="4332.3908928571327"/>
    <n v="3.6591139297779837E-2"/>
  </r>
  <r>
    <s v="000292603004"/>
    <s v="3004"/>
    <x v="0"/>
    <x v="1"/>
    <s v="000292603004"/>
    <n v="597408"/>
    <n v="527587.59375"/>
    <n v="69820.40625"/>
    <n v="500822.05714285723"/>
    <n v="62602.757142857183"/>
    <n v="438219.30000000005"/>
    <n v="209330.8"/>
    <n v="228888.50000000006"/>
    <n v="10767.09375"/>
    <n v="374596"/>
    <m/>
    <n v="0"/>
    <n v="0.47768503121610567"/>
    <n v="0.85481401663504997"/>
    <n v="0.11687223179133858"/>
    <n v="1.8023015677727783E-2"/>
    <n v="0.10479062406739981"/>
    <n v="581409.55714285723"/>
    <n v="15998.442857142771"/>
    <n v="2.6779759991735583E-2"/>
  </r>
  <r>
    <s v="000292603073"/>
    <s v="3073"/>
    <x v="2"/>
    <x v="1"/>
    <s v="000292603073"/>
    <n v="531872"/>
    <n v="470601.1875"/>
    <n v="61270.8125"/>
    <n v="445146.05714285717"/>
    <n v="55643.257142857125"/>
    <n v="389502.80000000005"/>
    <n v="212681.7"/>
    <n v="176821.10000000003"/>
    <n v="10767.09375"/>
    <n v="327291"/>
    <m/>
    <n v="0"/>
    <n v="0.54603381541801488"/>
    <n v="0.84027894022841421"/>
    <n v="0.11519841710035497"/>
    <n v="2.0243768707508575E-2"/>
    <n v="0.10461775980472204"/>
    <n v="517183.96339285717"/>
    <n v="14688.036607142829"/>
    <n v="2.7615735754359751E-2"/>
  </r>
  <r>
    <s v="000292603286"/>
    <s v="3286"/>
    <x v="2"/>
    <x v="1"/>
    <s v="000292603286"/>
    <n v="227300"/>
    <n v="206693.8359375"/>
    <n v="20606.1640625"/>
    <n v="189712.97142857141"/>
    <n v="23948.271428571403"/>
    <n v="165764.70000000001"/>
    <n v="118079.2"/>
    <n v="47685.500000000015"/>
    <n v="4461.5859375"/>
    <n v="231128.4"/>
    <n v="4595.96"/>
    <n v="134002"/>
    <n v="0.71233018851420105"/>
    <n v="1.3943161601957472"/>
    <n v="9.0656243125824904E-2"/>
    <n v="1.9628622690277167E-2"/>
    <n v="0.1053597511155803"/>
    <n v="219376.68142857141"/>
    <n v="7923.3185714285937"/>
    <n v="3.4858418704041327E-2"/>
  </r>
  <r>
    <s v="000292603696"/>
    <s v="3696"/>
    <x v="2"/>
    <x v="1"/>
    <s v="000292603696"/>
    <n v="227100"/>
    <n v="206507.525390625"/>
    <n v="20592.474609375"/>
    <n v="190337.57142857142"/>
    <n v="24260.57142857142"/>
    <n v="166077"/>
    <n v="31021.4"/>
    <n v="135055.6"/>
    <n v="4275.275390625"/>
    <n v="173040.4"/>
    <n v="4595.96"/>
    <n v="137563"/>
    <n v="0.1867892604033069"/>
    <n v="1.0419287438959037"/>
    <n v="9.0675801890686927E-2"/>
    <n v="1.8825519113276089E-2"/>
    <n v="0.10682770334025284"/>
    <n v="219801.28142857141"/>
    <n v="7298.7185714285879"/>
    <n v="3.2138787192552129E-2"/>
  </r>
  <r>
    <s v="000292603875"/>
    <s v="3875"/>
    <x v="0"/>
    <x v="1"/>
    <s v="000292603875"/>
    <n v="118400"/>
    <n v="107740.88671875"/>
    <n v="10659.11328125"/>
    <n v="95793.342857142867"/>
    <n v="12442.542857142864"/>
    <n v="83350.8"/>
    <n v="16003.1"/>
    <n v="67347.7"/>
    <n v="3643.79296875"/>
    <n v="33121.5"/>
    <n v="4595.96"/>
    <n v="0"/>
    <n v="0.19199695743772105"/>
    <n v="0.39737471026072935"/>
    <n v="9.0026294605152032E-2"/>
    <n v="3.0775278452280404E-2"/>
    <n v="0.10508904440154446"/>
    <n v="114692.20910714287"/>
    <n v="3707.7908928571269"/>
    <n v="3.131580145994195E-2"/>
  </r>
  <r>
    <s v="000292604330"/>
    <s v="4330"/>
    <x v="2"/>
    <x v="1"/>
    <s v="000292604330"/>
    <n v="287100"/>
    <n v="260875.95703125"/>
    <n v="26224.04296875"/>
    <n v="248032.2"/>
    <n v="124016.1"/>
    <n v="124016.1"/>
    <n v="90440.5"/>
    <n v="33575.600000000006"/>
    <n v="5724.55078125"/>
    <n v="171812"/>
    <m/>
    <n v="37070"/>
    <n v="0.72926418424704531"/>
    <n v="1.3854007665133801"/>
    <n v="9.1341145833333331E-2"/>
    <n v="1.993922250522466E-2"/>
    <n v="0.43196133751306165"/>
    <n v="279980.79375000001"/>
    <n v="7119.2062499999884"/>
    <n v="2.4796956635318664E-2"/>
  </r>
  <r>
    <s v="000292604652"/>
    <s v="4652"/>
    <x v="0"/>
    <x v="1"/>
    <s v="000292604652"/>
    <n v="441000"/>
    <n v="400718.5546875"/>
    <n v="40281.4453125"/>
    <n v="383226.2"/>
    <n v="191613.1"/>
    <n v="191613.1"/>
    <n v="147825.29999999999"/>
    <n v="43787.800000000017"/>
    <n v="8177.9296875"/>
    <n v="277419"/>
    <m/>
    <n v="144244"/>
    <n v="0.77147804612523874"/>
    <n v="1.4478081091532886"/>
    <n v="9.1341145833333331E-2"/>
    <n v="1.8544058248299321E-2"/>
    <n v="0.43449682539682544"/>
    <n v="431685.57500000001"/>
    <n v="9314.4249999999884"/>
    <n v="2.1121145124716526E-2"/>
  </r>
  <r>
    <s v="000295700347"/>
    <s v="0347"/>
    <x v="2"/>
    <x v="1"/>
    <s v="000295700347"/>
    <n v="588456"/>
    <n v="535316.41796875"/>
    <n v="53139.58203125"/>
    <n v="354223.73333333334"/>
    <n v="130153.43333333335"/>
    <n v="224070.3"/>
    <n v="99631.299999999988"/>
    <n v="124439"/>
    <n v="10868.48046875"/>
    <n v="189680"/>
    <n v="165000"/>
    <m/>
    <n v="0.44464304283075445"/>
    <n v="0.84652004304006379"/>
    <n v="9.0303407614588008E-2"/>
    <n v="1.8469487045335589E-2"/>
    <n v="0.22117785073707014"/>
    <n v="583231.7958333334"/>
    <n v="5224.2041666666046"/>
    <n v="8.8778161267224816E-3"/>
  </r>
  <r>
    <s v="000295700349"/>
    <s v="0349"/>
    <x v="0"/>
    <x v="1"/>
    <s v="000295700349"/>
    <n v="588456"/>
    <n v="535316.41796875"/>
    <n v="53139.58203125"/>
    <n v="427723.06666666665"/>
    <n v="165435.66666666669"/>
    <n v="262287.39999999997"/>
    <n v="171025.5"/>
    <n v="91261.899999999965"/>
    <n v="10868.48046875"/>
    <n v="294710"/>
    <n v="165000"/>
    <m/>
    <n v="0.65205381577612964"/>
    <n v="1.1236147828679535"/>
    <n v="9.0303407614588008E-2"/>
    <n v="1.8469487045335589E-2"/>
    <n v="0.28113515142451889"/>
    <n v="656731.12916666665"/>
    <n v="-68275.129166666651"/>
    <n v="-0.11602418730825526"/>
  </r>
  <r>
    <s v="APM00120503066"/>
    <s v="centera_PL_02G"/>
    <x v="4"/>
    <x v="2"/>
    <s v="APM00120503066"/>
    <n v="44002.200000000004"/>
    <n v="40002"/>
    <n v="4000.2000000000044"/>
    <n v="16625.142857142859"/>
    <n v="2078.1428571428587"/>
    <n v="14547"/>
    <n v="14547"/>
    <n v="0"/>
    <m/>
    <n v="14547"/>
    <m/>
    <m/>
    <n v="1"/>
    <n v="1"/>
    <n v="9.0909090909090995E-2"/>
    <n v="0"/>
    <n v="4.7228158072615878E-2"/>
    <n v="20625.342857142863"/>
    <n v="23376.857142857141"/>
    <n v="0.53126564450998226"/>
  </r>
  <r>
    <s v="APM00121102552"/>
    <s v="centera_PL_01G"/>
    <x v="4"/>
    <x v="2"/>
    <s v="APM00121102552"/>
    <n v="64930.8"/>
    <n v="59028"/>
    <n v="5902.8000000000029"/>
    <n v="55448"/>
    <n v="6931"/>
    <n v="48517"/>
    <n v="48517"/>
    <n v="0"/>
    <m/>
    <n v="48517"/>
    <m/>
    <m/>
    <n v="1"/>
    <n v="1"/>
    <n v="9.0909090909090953E-2"/>
    <n v="0"/>
    <n v="0.10674441097291269"/>
    <n v="61350.8"/>
    <n v="3580"/>
    <n v="5.5135621307607484E-2"/>
  </r>
  <r>
    <s v="APM00121204311"/>
    <s v="centera_PL_01S"/>
    <x v="4"/>
    <x v="2"/>
    <s v="APM00121204311"/>
    <n v="86168.5"/>
    <n v="78335"/>
    <n v="7833.5"/>
    <n v="58121.142857142855"/>
    <n v="7265.1428571428551"/>
    <n v="50856"/>
    <n v="50856"/>
    <n v="0"/>
    <m/>
    <n v="50856"/>
    <m/>
    <m/>
    <n v="1"/>
    <n v="1"/>
    <n v="9.0909090909090912E-2"/>
    <n v="0"/>
    <n v="8.4313210246700993E-2"/>
    <n v="65954.642857142855"/>
    <n v="20213.857142857145"/>
    <n v="0.23458522711730093"/>
  </r>
  <r>
    <s v="APM00121204573"/>
    <s v="centera_PL_02S"/>
    <x v="4"/>
    <x v="2"/>
    <s v="APM00121204573"/>
    <n v="44003.3"/>
    <n v="40003"/>
    <n v="4000.3000000000029"/>
    <n v="16627.428571428572"/>
    <n v="2078.4285714285725"/>
    <n v="14549"/>
    <n v="14549"/>
    <n v="0"/>
    <m/>
    <n v="14549"/>
    <m/>
    <m/>
    <n v="1"/>
    <n v="1"/>
    <n v="9.0909090909090967E-2"/>
    <n v="0"/>
    <n v="4.7233470476727255E-2"/>
    <n v="20627.728571428575"/>
    <n v="23375.571428571428"/>
    <n v="0.53122314527709114"/>
  </r>
  <r>
    <s v="CK200053010120"/>
    <s v="centera_CH_01E"/>
    <x v="1"/>
    <x v="2"/>
    <s v="CK200053010120"/>
    <n v="50688.000000000007"/>
    <n v="46080"/>
    <n v="4608.0000000000073"/>
    <n v="15213.714285714286"/>
    <n v="1901.7142857142862"/>
    <n v="13312"/>
    <n v="13312"/>
    <n v="0"/>
    <m/>
    <n v="13312"/>
    <m/>
    <m/>
    <n v="1"/>
    <n v="1"/>
    <n v="9.0909090909091037E-2"/>
    <n v="0"/>
    <n v="3.751803751803752E-2"/>
    <n v="19821.714285714294"/>
    <n v="30866.285714285714"/>
    <n v="0.6089466089466089"/>
  </r>
  <r>
    <s v="CK200054900163"/>
    <s v="centera_CH_01R"/>
    <x v="1"/>
    <x v="2"/>
    <s v="CK200054900163"/>
    <n v="50688.000000000007"/>
    <n v="46080"/>
    <n v="4608.0000000000073"/>
    <n v="19894.857142857141"/>
    <n v="2486.8571428571413"/>
    <n v="17408"/>
    <n v="17408"/>
    <n v="0"/>
    <m/>
    <n v="17408"/>
    <m/>
    <m/>
    <n v="1"/>
    <n v="1"/>
    <n v="9.0909090909091037E-2"/>
    <n v="0"/>
    <n v="4.9062049062049022E-2"/>
    <n v="24502.857142857149"/>
    <n v="26185.142857142859"/>
    <n v="0.51659451659451661"/>
  </r>
  <r>
    <s v="CK200054900292"/>
    <s v="centera_TK_01T"/>
    <x v="5"/>
    <x v="2"/>
    <s v="CK200054900292"/>
    <n v="55559.9"/>
    <n v="50509"/>
    <n v="5050.9000000000015"/>
    <n v="54083.428571428572"/>
    <n v="6760.4285714285725"/>
    <n v="47323"/>
    <n v="47323"/>
    <n v="0"/>
    <m/>
    <n v="47323"/>
    <m/>
    <m/>
    <n v="1"/>
    <n v="1"/>
    <n v="9.0909090909090939E-2"/>
    <n v="0"/>
    <n v="0.12167819905054855"/>
    <n v="59134.328571428574"/>
    <n v="-3574.4285714285725"/>
    <n v="-6.4334683313479191E-2"/>
  </r>
  <r>
    <s v="CK200054900294"/>
    <s v="centera_TK_01Y"/>
    <x v="5"/>
    <x v="2"/>
    <s v="CK200054900294"/>
    <n v="54818.500000000007"/>
    <n v="49835"/>
    <n v="4983.5000000000073"/>
    <n v="46635.428571428572"/>
    <n v="5829.4285714285725"/>
    <n v="40806"/>
    <n v="40806"/>
    <n v="0"/>
    <m/>
    <n v="40806"/>
    <m/>
    <m/>
    <n v="1"/>
    <n v="1"/>
    <n v="9.0909090909091037E-2"/>
    <n v="0"/>
    <n v="0.10634053415231302"/>
    <n v="51618.92857142858"/>
    <n v="3199.5714285714275"/>
    <n v="5.8366635872404884E-2"/>
  </r>
  <r>
    <s v="CK200061900265"/>
    <s v="centera_DE_01F"/>
    <x v="0"/>
    <x v="2"/>
    <s v="CK200061900265"/>
    <n v="272923.2"/>
    <n v="248112"/>
    <n v="24811.200000000012"/>
    <n v="176107.42857142858"/>
    <n v="22013.42857142858"/>
    <n v="154094"/>
    <n v="154094"/>
    <n v="0"/>
    <m/>
    <n v="154094"/>
    <m/>
    <m/>
    <n v="1"/>
    <n v="1"/>
    <n v="9.0909090909090953E-2"/>
    <n v="0"/>
    <n v="8.0657960083380886E-2"/>
    <n v="200918.62857142859"/>
    <n v="72004.57142857142"/>
    <n v="0.26382722842386214"/>
  </r>
  <r>
    <s v="CK200061900567"/>
    <s v="centera_UK_01R"/>
    <x v="2"/>
    <x v="2"/>
    <s v="CK200061900567"/>
    <n v="269577"/>
    <n v="245070"/>
    <n v="24507"/>
    <n v="176035.42857142858"/>
    <n v="22004.42857142858"/>
    <n v="154031"/>
    <n v="154031"/>
    <n v="0"/>
    <m/>
    <n v="154031"/>
    <m/>
    <m/>
    <n v="1"/>
    <n v="1"/>
    <n v="9.0909090909090912E-2"/>
    <n v="0"/>
    <n v="8.1625763961423195E-2"/>
    <n v="200542.42857142858"/>
    <n v="69034.57142857142"/>
    <n v="0.25608479739952378"/>
  </r>
  <r>
    <s v="CK200062000592"/>
    <s v="centera_DE_02F"/>
    <x v="0"/>
    <x v="2"/>
    <s v="CK200062000592"/>
    <n v="109422.50000000001"/>
    <n v="99475"/>
    <n v="9947.5000000000146"/>
    <n v="82211.428571428565"/>
    <n v="10276.428571428565"/>
    <n v="71935"/>
    <n v="71935"/>
    <n v="0"/>
    <m/>
    <n v="71935"/>
    <m/>
    <m/>
    <n v="1"/>
    <n v="1"/>
    <n v="9.0909090909091037E-2"/>
    <n v="0"/>
    <n v="9.3915132367004633E-2"/>
    <n v="92158.92857142858"/>
    <n v="17263.571428571435"/>
    <n v="0.15776985015487155"/>
  </r>
  <r>
    <s v="CK200062000593"/>
    <s v="centera_UK_02R"/>
    <x v="2"/>
    <x v="2"/>
    <s v="CK200062000593"/>
    <n v="116045.6"/>
    <n v="105496"/>
    <n v="10549.600000000006"/>
    <n v="85177.142857142855"/>
    <n v="10647.142857142855"/>
    <n v="74530"/>
    <n v="74530"/>
    <n v="0"/>
    <m/>
    <n v="74530"/>
    <m/>
    <m/>
    <n v="1"/>
    <n v="1"/>
    <n v="9.0909090909090953E-2"/>
    <n v="0"/>
    <n v="9.1749647183028527E-2"/>
    <n v="95726.742857142861"/>
    <n v="20318.857142857145"/>
    <n v="0.17509373162668077"/>
  </r>
  <r>
    <s v="CK200113804158"/>
    <s v="rdccentera01"/>
    <x v="2"/>
    <x v="2"/>
    <s v="CK200113804158"/>
    <n v="28154.500000000004"/>
    <n v="25595"/>
    <n v="2559.5000000000036"/>
    <n v="4720"/>
    <n v="590"/>
    <n v="4130"/>
    <n v="4130"/>
    <n v="0"/>
    <m/>
    <n v="4130"/>
    <m/>
    <m/>
    <n v="1"/>
    <n v="1"/>
    <n v="9.0909090909091023E-2"/>
    <n v="0"/>
    <n v="2.0955797474648812E-2"/>
    <n v="7279.5000000000036"/>
    <n v="20875"/>
    <n v="0.74144452929371851"/>
  </r>
  <r>
    <s v="CK200113804159"/>
    <s v="fdccentera01"/>
    <x v="0"/>
    <x v="2"/>
    <s v="CK200113804159"/>
    <n v="28164.400000000001"/>
    <n v="25604"/>
    <n v="2560.4000000000015"/>
    <n v="9387.4285714285706"/>
    <n v="1173.4285714285706"/>
    <n v="8214"/>
    <n v="8214"/>
    <n v="0"/>
    <m/>
    <n v="8214"/>
    <m/>
    <m/>
    <n v="1"/>
    <n v="1"/>
    <n v="9.0909090909090953E-2"/>
    <n v="0"/>
    <n v="4.166353877336533E-2"/>
    <n v="11947.828571428572"/>
    <n v="16216.571428571429"/>
    <n v="0.5757825989039862"/>
  </r>
  <r>
    <s v="CKM00101000576"/>
    <s v="rdc4-ac4-0576"/>
    <x v="2"/>
    <x v="3"/>
    <s v="CKM00101000576"/>
    <n v="20876.676117706302"/>
    <n v="18978.79647064209"/>
    <n v="1897.8796470642119"/>
    <n v="18978.79647064209"/>
    <n v="8964.0000228881836"/>
    <n v="10014.796447753906"/>
    <n v="10014.796447753906"/>
    <n v="0"/>
    <n v="1050.7964477539062"/>
    <n v="10014.796447753906"/>
    <m/>
    <m/>
    <n v="1"/>
    <n v="1"/>
    <n v="9.0909090909091037E-2"/>
    <n v="5.0333512951455231E-2"/>
    <n v="0.42937869861790284"/>
    <n v="21927.472565460208"/>
    <n v="-1050.7964477539062"/>
    <n v="-5.0333512951455231E-2"/>
  </r>
  <r>
    <s v="CKM00121201737"/>
    <s v="GBOKC001N1737"/>
    <x v="2"/>
    <x v="4"/>
    <s v="CKM00121201737"/>
    <n v="922300"/>
    <n v="838454.76100000006"/>
    <n v="83845.238999999943"/>
    <n v="769905.99699999997"/>
    <n v="322098.99699999997"/>
    <n v="447807"/>
    <n v="429728"/>
    <n v="18079"/>
    <m/>
    <n v="429728"/>
    <n v="68548.763999999996"/>
    <m/>
    <n v="0.95962769675328885"/>
    <n v="0.95962769675328885"/>
    <n v="9.0908857204813995E-2"/>
    <n v="0"/>
    <n v="0.3492345191369402"/>
    <n v="922299.99999999988"/>
    <n v="0"/>
    <n v="0"/>
  </r>
  <r>
    <s v="CKM00121300390"/>
    <s v="GBOKC002N0390"/>
    <x v="2"/>
    <x v="4"/>
    <s v="CKM00121300390"/>
    <n v="922300"/>
    <n v="838454.76100000006"/>
    <n v="83845.238999999943"/>
    <n v="769905.99699999997"/>
    <n v="322098.99699999997"/>
    <n v="447807"/>
    <n v="429728"/>
    <n v="18079"/>
    <m/>
    <n v="429728"/>
    <n v="68548.763999999996"/>
    <m/>
    <n v="0.95962769675328885"/>
    <n v="0.95962769675328885"/>
    <n v="9.0908857204813995E-2"/>
    <n v="0"/>
    <n v="0.3492345191369402"/>
    <n v="922299.99999999988"/>
    <n v="0"/>
    <n v="0"/>
  </r>
  <r>
    <s v="CKM00121400374"/>
    <s v="DEOLC001N0374"/>
    <x v="0"/>
    <x v="4"/>
    <s v="CKM00121400374"/>
    <n v="583722.19510000001"/>
    <n v="530656.54099999997"/>
    <n v="53065.654100000043"/>
    <n v="436644.25099999999"/>
    <n v="177936.25099999999"/>
    <n v="258708"/>
    <n v="226561"/>
    <n v="32147"/>
    <m/>
    <n v="226561"/>
    <n v="94010.274999999994"/>
    <m/>
    <n v="0.87574021676948532"/>
    <n v="0.87574021676948532"/>
    <n v="9.0909090909090981E-2"/>
    <n v="0"/>
    <n v="0.3048303670713034"/>
    <n v="583720.1801"/>
    <n v="2.0150000000139698"/>
    <n v="3.451984551775989E-6"/>
  </r>
  <r>
    <s v="CKM00121400375"/>
    <s v="DEOLC002N0375"/>
    <x v="0"/>
    <x v="4"/>
    <s v="CKM00121400375"/>
    <n v="472031.98460000003"/>
    <n v="429119.98599999998"/>
    <n v="42911.99860000005"/>
    <n v="293078.13900000002"/>
    <n v="80331.139000000025"/>
    <n v="212747"/>
    <n v="178168"/>
    <n v="34579"/>
    <m/>
    <n v="178168"/>
    <n v="136039.83300000001"/>
    <m/>
    <n v="0.83746421806182936"/>
    <n v="0.83746421806182936"/>
    <n v="9.0909090909091009E-2"/>
    <n v="0"/>
    <n v="0.17018155892142064"/>
    <n v="472029.97060000012"/>
    <n v="2.0139999999082647"/>
    <n v="4.2666600264703004E-6"/>
  </r>
  <r>
    <s v="DEOLH004N7026"/>
    <s v="FDCHDS04"/>
    <x v="0"/>
    <x v="5"/>
    <s v="DEOLH004N7026"/>
    <n v="270000"/>
    <n v="245700"/>
    <n v="24300"/>
    <n v="240489.37142857144"/>
    <n v="30061.171428571426"/>
    <n v="210428.2"/>
    <n v="114180.98"/>
    <n v="96247.220000000016"/>
    <n v="1092"/>
    <n v="114180.98"/>
    <m/>
    <m/>
    <n v="0.54261253957406841"/>
    <n v="0.54261253957406841"/>
    <n v="0.09"/>
    <n v="4.0444444444444443E-3"/>
    <n v="0.11133767195767195"/>
    <n v="265881.37142857141"/>
    <n v="4118.6285714285914"/>
    <n v="1.5254179894179968E-2"/>
  </r>
  <r>
    <s v="DEOLH005N0365"/>
    <s v="FDCHDS05"/>
    <x v="0"/>
    <x v="5"/>
    <s v="DEOLH005N0365"/>
    <n v="260400"/>
    <n v="236964"/>
    <n v="23436"/>
    <n v="231894.86857142858"/>
    <n v="28986.858571428573"/>
    <n v="202908.01"/>
    <n v="124398.34"/>
    <n v="78509.670000000013"/>
    <n v="1092"/>
    <n v="124398.34"/>
    <m/>
    <m/>
    <n v="0.61307752217371803"/>
    <n v="0.61307752217371803"/>
    <n v="0.09"/>
    <n v="4.193548387096774E-3"/>
    <n v="0.11131666118060128"/>
    <n v="256422.86857142858"/>
    <n v="3977.1314285714179"/>
    <n v="1.5273162168093003E-2"/>
  </r>
  <r>
    <s v="DEOLH010N0516"/>
    <s v="FDCHDS10"/>
    <x v="0"/>
    <x v="5"/>
    <s v="DEOLH010N0516"/>
    <n v="58800"/>
    <n v="53508"/>
    <n v="5292"/>
    <n v="51533.533333333333"/>
    <n v="12883.383333333331"/>
    <n v="38650.15"/>
    <n v="13705.29"/>
    <n v="24944.86"/>
    <n v="1092"/>
    <n v="13705.29"/>
    <m/>
    <m/>
    <n v="0.35459862380870449"/>
    <n v="0.35459862380870449"/>
    <n v="0.09"/>
    <n v="1.8571428571428572E-2"/>
    <n v="0.21910515873015871"/>
    <n v="57917.533333333333"/>
    <n v="882.46666666666715"/>
    <n v="1.5007936507936517E-2"/>
  </r>
  <r>
    <s v="FCNMM111100069"/>
    <s v="fdc1a-ax4-0069"/>
    <x v="0"/>
    <x v="3"/>
    <s v="FCNMM111100069"/>
    <n v="4078.9050720214846"/>
    <n v="3976.1910400390611"/>
    <n v="102.71403198242342"/>
    <n v="3708.0955200195312"/>
    <n v="1720"/>
    <n v="1988.0955200195312"/>
    <n v="1720"/>
    <n v="268.09552001953125"/>
    <n v="268.09552001953125"/>
    <n v="1720"/>
    <m/>
    <m/>
    <n v="0.86514957791520131"/>
    <n v="0.86514957791520131"/>
    <n v="2.5181765735851968E-2"/>
    <n v="6.5727325173239315E-2"/>
    <n v="0.42168179195883487"/>
    <n v="4078.9050720214859"/>
    <n v="0"/>
    <n v="0"/>
  </r>
  <r>
    <s v="FCNMM111600082"/>
    <s v="rdc1-ax4-0082"/>
    <x v="2"/>
    <x v="3"/>
    <s v="FCNMM111600082"/>
    <n v="4078.9050720214846"/>
    <n v="3976.1910400390611"/>
    <n v="102.71403198242342"/>
    <n v="3708.0955200195312"/>
    <n v="1720"/>
    <n v="1988.0955200195312"/>
    <n v="1720"/>
    <n v="268.09552001953125"/>
    <n v="268.09552001953125"/>
    <n v="1720"/>
    <m/>
    <m/>
    <n v="0.86514957791520131"/>
    <n v="0.86514957791520131"/>
    <n v="2.5181765735851968E-2"/>
    <n v="6.5727325173239315E-2"/>
    <n v="0.42168179195883487"/>
    <n v="4078.9050720214859"/>
    <n v="0"/>
    <n v="0"/>
  </r>
  <r>
    <s v="FCNMM113000103 "/>
    <s v="prof-ax4-0103"/>
    <x v="6"/>
    <x v="3"/>
    <s v="FCNMM113000103 "/>
    <n v="8847.1453125000007"/>
    <n v="8042.859375"/>
    <n v="804.28593750000073"/>
    <n v="8042.859375"/>
    <n v="4021.4296875"/>
    <n v="4021.4296875"/>
    <n v="4021.4296875"/>
    <n v="0"/>
    <m/>
    <n v="4021.4296875"/>
    <m/>
    <m/>
    <n v="1"/>
    <n v="1"/>
    <n v="9.0909090909090981E-2"/>
    <n v="0"/>
    <n v="0.45454545454545453"/>
    <n v="8847.1453125000007"/>
    <n v="0"/>
    <n v="0"/>
  </r>
  <r>
    <s v="FCNMM113000127"/>
    <s v="prof-ax4-0127"/>
    <x v="6"/>
    <x v="3"/>
    <s v="FCNMM113000127"/>
    <n v="8847.1453125000007"/>
    <n v="8042.859375"/>
    <n v="804.28593750000073"/>
    <n v="8042.859375"/>
    <n v="4021.4296875"/>
    <n v="4021.4296875"/>
    <n v="4021.4296875"/>
    <n v="0"/>
    <m/>
    <n v="4021.4296875"/>
    <m/>
    <m/>
    <n v="1"/>
    <n v="1"/>
    <n v="9.0909090909090981E-2"/>
    <n v="0"/>
    <n v="0.45454545454545453"/>
    <n v="8847.1453125000007"/>
    <n v="0"/>
    <n v="0"/>
  </r>
  <r>
    <s v="GBOKH005N3518"/>
    <s v="RDCHDS05"/>
    <x v="2"/>
    <x v="5"/>
    <s v="GBOKH005N3518"/>
    <n v="324000"/>
    <n v="294840"/>
    <n v="29160"/>
    <n v="285077.29142857145"/>
    <n v="35634.661428571446"/>
    <n v="249442.63"/>
    <n v="151545"/>
    <n v="97897.63"/>
    <n v="6552"/>
    <n v="151545"/>
    <m/>
    <m/>
    <n v="0.60753448598581561"/>
    <n v="0.60753448598581561"/>
    <n v="0.09"/>
    <n v="2.0222222222222221E-2"/>
    <n v="0.10998352292768965"/>
    <n v="320789.29142857145"/>
    <n v="3210.7085714285495"/>
    <n v="9.9095943562609555E-3"/>
  </r>
  <r>
    <s v="GBOKH006N5362"/>
    <s v="RDCHDS06"/>
    <x v="2"/>
    <x v="5"/>
    <s v="GBOKH006N5362"/>
    <n v="221700"/>
    <n v="201747"/>
    <n v="19953"/>
    <n v="197544.84571428571"/>
    <n v="24693.105714285717"/>
    <n v="172851.74"/>
    <n v="105953"/>
    <n v="66898.739999999991"/>
    <n v="819"/>
    <n v="105953"/>
    <m/>
    <m/>
    <n v="0.61297039879378712"/>
    <n v="0.61297039879378712"/>
    <n v="0.09"/>
    <n v="3.6941813261163734E-3"/>
    <n v="0.11138072040724274"/>
    <n v="218316.84571428571"/>
    <n v="3383.1542857142922"/>
    <n v="1.5260055415941777E-2"/>
  </r>
  <r>
    <s v="GBOKH010N0204"/>
    <s v="RDCHDS10"/>
    <x v="2"/>
    <x v="5"/>
    <s v="GBOKH010N0204"/>
    <n v="58800"/>
    <n v="53508"/>
    <n v="5292"/>
    <n v="51533.533333333333"/>
    <n v="12883.383333333331"/>
    <n v="38650.15"/>
    <n v="31157"/>
    <n v="7493.1500000000015"/>
    <n v="1092"/>
    <n v="31157"/>
    <m/>
    <m/>
    <n v="0.80612882485578963"/>
    <n v="0.80612882485578963"/>
    <n v="0.09"/>
    <n v="1.8571428571428572E-2"/>
    <n v="0.21910515873015871"/>
    <n v="57917.533333333333"/>
    <n v="882.46666666666715"/>
    <n v="1.5007936507936517E-2"/>
  </r>
  <r>
    <s v="GBOQH010N0214"/>
    <s v="CGCHDS10"/>
    <x v="3"/>
    <x v="5"/>
    <s v="GBOQH010N0214"/>
    <n v="102000"/>
    <n v="92820"/>
    <n v="9180"/>
    <n v="85486.605714285717"/>
    <n v="10685.825714285718"/>
    <n v="74800.78"/>
    <n v="63958"/>
    <n v="10842.779999999999"/>
    <n v="5460"/>
    <n v="63958"/>
    <m/>
    <m/>
    <n v="0.85504455969576787"/>
    <n v="0.85504455969576787"/>
    <n v="0.09"/>
    <n v="5.3529411764705881E-2"/>
    <n v="0.10476299719887959"/>
    <n v="100126.60571428572"/>
    <n v="1873.3942857142829"/>
    <n v="1.8366610644257677E-2"/>
  </r>
  <r>
    <s v="SL7E1093200048"/>
    <s v="Turkey_AX4_Mailbox"/>
    <x v="5"/>
    <x v="3"/>
    <s v="SL7E1093200048"/>
    <n v="3962.2000000000003"/>
    <n v="3602"/>
    <n v="360.20000000000027"/>
    <n v="3602"/>
    <n v="1801"/>
    <n v="1801"/>
    <n v="1801"/>
    <n v="0"/>
    <m/>
    <n v="1801"/>
    <m/>
    <m/>
    <n v="1"/>
    <n v="1"/>
    <n v="9.0909090909090967E-2"/>
    <n v="0"/>
    <n v="0.45454545454545453"/>
    <n v="3962.2000000000003"/>
    <n v="0"/>
    <n v="0"/>
  </r>
  <r>
    <s v="SL7E9101300054"/>
    <s v="prof-ax4-0054"/>
    <x v="6"/>
    <x v="3"/>
    <s v="SL7E9101300054"/>
    <n v="23002.583398437502"/>
    <n v="20911.439453125"/>
    <n v="2091.1439453125022"/>
    <n v="20911.439453125"/>
    <n v="10455.7197265625"/>
    <n v="10455.7197265625"/>
    <n v="10455.7197265625"/>
    <n v="0"/>
    <m/>
    <n v="10455.7197265625"/>
    <m/>
    <m/>
    <n v="1"/>
    <n v="1"/>
    <n v="9.0909090909090995E-2"/>
    <n v="0"/>
    <n v="0.45454545454545447"/>
    <n v="23002.583398437502"/>
    <n v="0"/>
    <n v="0"/>
  </r>
  <r>
    <s v="SL7E9101300062"/>
    <s v="pres-ax4-0062"/>
    <x v="6"/>
    <x v="3"/>
    <s v="SL7E9101300062"/>
    <n v="23002.583398437502"/>
    <n v="20911.439453125"/>
    <n v="2091.1439453125022"/>
    <n v="20911.439453125"/>
    <n v="10455.7197265625"/>
    <n v="10455.7197265625"/>
    <n v="10455.7197265625"/>
    <n v="0"/>
    <m/>
    <n v="10455.7197265625"/>
    <m/>
    <m/>
    <n v="1"/>
    <n v="1"/>
    <n v="9.0909090909090995E-2"/>
    <n v="0"/>
    <n v="0.45454545454545447"/>
    <n v="23002.583398437502"/>
    <n v="0"/>
    <n v="0"/>
  </r>
  <r>
    <s v="SL7EA101700033"/>
    <s v="fdc1a-ax4-0033"/>
    <x v="0"/>
    <x v="3"/>
    <s v="SL7EA101700033"/>
    <n v="7862.9050720214846"/>
    <n v="7416.1910400390616"/>
    <n v="446.71403198242297"/>
    <n v="7148.0955200195312"/>
    <n v="3440"/>
    <n v="3708.0955200195312"/>
    <n v="3602"/>
    <n v="106.09552001953125"/>
    <n v="268.09552001953125"/>
    <n v="3602"/>
    <m/>
    <m/>
    <n v="0.97138813726703233"/>
    <n v="0.97138813726703233"/>
    <n v="5.6812848163710142E-2"/>
    <n v="3.4096242745380902E-2"/>
    <n v="0.43749733317276407"/>
    <n v="7862.9050720214855"/>
    <n v="0"/>
    <n v="0"/>
  </r>
  <r>
    <s v="SL7EA101700039"/>
    <s v="fdc1a-ax4-0039"/>
    <x v="0"/>
    <x v="3"/>
    <s v="SL7EA101700039"/>
    <n v="7862.9050720214846"/>
    <n v="7416.1910400390616"/>
    <n v="446.71403198242297"/>
    <n v="7148.0955200195312"/>
    <n v="3440"/>
    <n v="3708.0955200195312"/>
    <n v="3602"/>
    <n v="106.09552001953125"/>
    <n v="268.09552001953125"/>
    <n v="3602"/>
    <m/>
    <m/>
    <n v="0.97138813726703233"/>
    <n v="0.97138813726703233"/>
    <n v="5.6812848163710142E-2"/>
    <n v="3.4096242745380902E-2"/>
    <n v="0.43749733317276407"/>
    <n v="7862.9050720214855"/>
    <n v="0"/>
    <n v="0"/>
  </r>
  <r>
    <s v="SL7EA102100006"/>
    <s v="rdc4-ax4-0006"/>
    <x v="2"/>
    <x v="3"/>
    <s v="SL7EA102100006"/>
    <n v="7862.9050720214846"/>
    <n v="7416.1910400390616"/>
    <n v="446.71403198242297"/>
    <n v="7148.0955200195312"/>
    <n v="3440"/>
    <n v="3708.0955200195312"/>
    <n v="3440"/>
    <n v="268.09552001953125"/>
    <n v="268.09552001953125"/>
    <n v="3440"/>
    <m/>
    <m/>
    <n v="0.92769994230943675"/>
    <n v="0.92769994230943675"/>
    <n v="5.6812848163710142E-2"/>
    <n v="3.4096242745380902E-2"/>
    <n v="0.43749733317276407"/>
    <n v="7862.9050720214855"/>
    <n v="0"/>
    <n v="0"/>
  </r>
  <r>
    <s v="SL7EA102100007"/>
    <s v="rdc4-ax4-0007"/>
    <x v="2"/>
    <x v="3"/>
    <s v="SL7EA102100007"/>
    <n v="7645.6550720214846"/>
    <n v="7218.6910400390616"/>
    <n v="426.96403198242297"/>
    <n v="6950.5955200195312"/>
    <n v="3242.5"/>
    <n v="3708.0955200195312"/>
    <n v="3708.0955200195312"/>
    <n v="0"/>
    <n v="268.09552001953125"/>
    <n v="3708.0955200195312"/>
    <m/>
    <m/>
    <n v="1"/>
    <n v="1"/>
    <n v="5.5844009173897396E-2"/>
    <n v="3.5065081735193647E-2"/>
    <n v="0.42409708121225698"/>
    <n v="7645.6550720214855"/>
    <n v="0"/>
    <n v="0"/>
  </r>
  <r>
    <n v="295700667"/>
    <n v="667"/>
    <x v="0"/>
    <x v="1"/>
    <s v="000295700667"/>
    <n v="235200"/>
    <n v="213716.5625"/>
    <n v="21483.4375"/>
    <n v="200645.2"/>
    <n v="98451.1"/>
    <n v="102194.1"/>
    <n v="21778.7"/>
    <n v="80415.400000000009"/>
    <n v="4361.5625"/>
    <n v="55807.8"/>
    <m/>
    <m/>
    <n v="0.2131111287246524"/>
    <n v="0.54609610535246167"/>
    <n v="9.1341145833333331E-2"/>
    <n v="1.8544058248299321E-2"/>
    <n v="0.41858460884353743"/>
    <n v="226490.2"/>
    <n v="8709.7999999999884"/>
    <n v="3.7031462585033967E-2"/>
  </r>
  <r>
    <n v="295700671"/>
    <n v="671"/>
    <x v="2"/>
    <x v="1"/>
    <s v="000295700671"/>
    <n v="480000"/>
    <n v="436156.25"/>
    <n v="43843.75"/>
    <n v="415239"/>
    <n v="205748"/>
    <n v="209491"/>
    <n v="44061.2"/>
    <n v="165429.79999999999"/>
    <n v="8723.125"/>
    <n v="152240.1"/>
    <m/>
    <n v="94476.800000000003"/>
    <n v="0.21032502589610053"/>
    <n v="0.72671427412156131"/>
    <n v="9.1341145833333331E-2"/>
    <n v="1.8173177083333332E-2"/>
    <n v="0.42864166666666664"/>
    <n v="467805.875"/>
    <n v="12194.125"/>
    <n v="2.5404427083333334E-2"/>
  </r>
  <r>
    <n v="295700710"/>
    <n v="710"/>
    <x v="0"/>
    <x v="1"/>
    <s v="000295700710"/>
    <n v="480000"/>
    <n v="436156.25"/>
    <n v="43843.75"/>
    <n v="415239"/>
    <n v="205748"/>
    <n v="209491"/>
    <n v="147275"/>
    <n v="62216"/>
    <n v="8723.125"/>
    <n v="244329"/>
    <m/>
    <n v="134810"/>
    <n v="0.70301349461313378"/>
    <n v="1.1662983135313689"/>
    <n v="9.1341145833333331E-2"/>
    <n v="1.8173177083333332E-2"/>
    <n v="0.42864166666666664"/>
    <n v="467805.875"/>
    <n v="12194.125"/>
    <n v="2.5404427083333334E-2"/>
  </r>
  <r>
    <n v="295700689"/>
    <n v="689"/>
    <x v="2"/>
    <x v="1"/>
    <s v="000295700689"/>
    <n v="235200"/>
    <n v="213716.5625"/>
    <n v="21483.4375"/>
    <n v="200645.2"/>
    <n v="98451.1"/>
    <n v="102194.1"/>
    <n v="74472.3"/>
    <n v="27721.800000000003"/>
    <n v="4361.5625"/>
    <n v="109520"/>
    <m/>
    <m/>
    <n v="0.72873385058432927"/>
    <n v="1.0716861345224431"/>
    <n v="9.1341145833333331E-2"/>
    <n v="1.8544058248299321E-2"/>
    <n v="0.41858460884353743"/>
    <n v="226490.2"/>
    <n v="8709.7999999999884"/>
    <n v="3.7031462585033967E-2"/>
  </r>
  <r>
    <n v="7861188"/>
    <n v="61188"/>
    <x v="0"/>
    <x v="6"/>
    <s v="7861188 "/>
    <n v="540000"/>
    <n v="534615"/>
    <n v="5385"/>
    <n v="486785.04"/>
    <n v="243392.52"/>
    <n v="243392.52"/>
    <n v="107034"/>
    <n v="136358.51999999999"/>
    <n v="44551.25"/>
    <n v="107034"/>
    <m/>
    <m/>
    <n v="0.43975878962919651"/>
    <n v="0.43975878962919651"/>
    <n v="9.9722222222222226E-3"/>
    <n v="8.250231481481482E-2"/>
    <n v="0.45072688888888884"/>
    <n v="536721.29"/>
    <n v="3278.7099999999627"/>
    <n v="6.0716851851851158E-3"/>
  </r>
  <r>
    <n v="7861239"/>
    <n v="61239"/>
    <x v="2"/>
    <x v="6"/>
    <s v="7861239"/>
    <n v="540000"/>
    <n v="534615"/>
    <n v="5385"/>
    <n v="481966.76"/>
    <n v="240983.38"/>
    <n v="240983.38"/>
    <n v="130093.84"/>
    <n v="110889.54000000001"/>
    <n v="44551.25"/>
    <n v="130093.84"/>
    <m/>
    <m/>
    <n v="0.53984569392295845"/>
    <n v="0.53984569392295845"/>
    <n v="9.9722222222222226E-3"/>
    <n v="8.250231481481482E-2"/>
    <n v="0.44626551851851853"/>
    <n v="531903.01"/>
    <n v="8096.9899999999907"/>
    <n v="1.4994425925925909E-2"/>
  </r>
  <r>
    <n v="295700712"/>
    <n v="712"/>
    <x v="0"/>
    <x v="1"/>
    <s v="000295700712"/>
    <n v="480000"/>
    <n v="436156.25"/>
    <n v="43843.75"/>
    <n v="415239"/>
    <n v="205748"/>
    <n v="209491"/>
    <n v="139447.9"/>
    <n v="70043.100000000006"/>
    <n v="8723.125"/>
    <n v="254516"/>
    <m/>
    <n v="133832"/>
    <n v="0.665651030354526"/>
    <n v="1.2149257008654311"/>
    <n v="9.1341145833333331E-2"/>
    <n v="1.8173177083333332E-2"/>
    <n v="0.42864166666666664"/>
    <n v="467805.875"/>
    <n v="12194.125"/>
    <n v="2.5404427083333334E-2"/>
  </r>
  <r>
    <n v="295700706"/>
    <n v="706"/>
    <x v="2"/>
    <x v="1"/>
    <s v="000295700706"/>
    <n v="235200"/>
    <n v="213716.5625"/>
    <n v="21483.4375"/>
    <n v="200645.2"/>
    <n v="98451.1"/>
    <n v="102194.1"/>
    <n v="76496.3"/>
    <n v="25697.800000000003"/>
    <n v="4361.5625"/>
    <n v="127434"/>
    <m/>
    <m/>
    <n v="0.74853929923547446"/>
    <n v="1.2469800115662253"/>
    <n v="9.1341145833333331E-2"/>
    <n v="1.8544058248299321E-2"/>
    <n v="0.41858460884353743"/>
    <n v="226490.2"/>
    <n v="8709.7999999999884"/>
    <n v="3.7031462585033967E-2"/>
  </r>
  <r>
    <n v="295700709"/>
    <n v="709"/>
    <x v="0"/>
    <x v="1"/>
    <s v="000295700709"/>
    <n v="587800"/>
    <n v="541278.66796875"/>
    <n v="46521.33203125"/>
    <n v="516508"/>
    <n v="187816.40000000002"/>
    <n v="328691.59999999998"/>
    <n v="195984.3"/>
    <n v="132707.29999999999"/>
    <n v="10868.48046875"/>
    <n v="323143"/>
    <m/>
    <m/>
    <n v="0.59625588241378846"/>
    <n v="0.9831191305162652"/>
    <n v="7.9144831628530116E-2"/>
    <n v="1.8490099470483159E-2"/>
    <n v="0.31952432800272207"/>
    <n v="573897.8125"/>
    <n v="13902.1875"/>
    <n v="2.3651220653283431E-2"/>
  </r>
  <r>
    <n v="295700713"/>
    <n v="713"/>
    <x v="0"/>
    <x v="1"/>
    <s v="000295700713"/>
    <n v="431200"/>
    <n v="392263.375"/>
    <n v="38936.625"/>
    <n v="372932.8666666667"/>
    <n v="182064.06666666668"/>
    <n v="190868.80000000002"/>
    <n v="41426.1"/>
    <n v="149442.70000000001"/>
    <n v="8005.375"/>
    <n v="198313"/>
    <m/>
    <m/>
    <n v="0.21703966284693987"/>
    <n v="1.0390016597788636"/>
    <n v="9.0298295454545457E-2"/>
    <n v="1.856534090909091E-2"/>
    <n v="0.42222649969078546"/>
    <n v="419874.8666666667"/>
    <n v="11325.133333333302"/>
    <n v="2.6264223871366656E-2"/>
  </r>
  <r>
    <n v="295700704"/>
    <n v="704"/>
    <x v="2"/>
    <x v="1"/>
    <s v="000295700704"/>
    <n v="405400"/>
    <n v="373152.6875"/>
    <n v="32247.3125"/>
    <n v="354223.73333333334"/>
    <n v="130153.43333333335"/>
    <n v="224070.3"/>
    <n v="51383.5"/>
    <n v="172686.8"/>
    <n v="7915.0625"/>
    <n v="241478"/>
    <m/>
    <m/>
    <n v="0.22931865579686375"/>
    <n v="1.0776885647049164"/>
    <n v="7.9544431425752349E-2"/>
    <n v="1.9524081154415392E-2"/>
    <n v="0.32104941621443844"/>
    <n v="394386.10833333334"/>
    <n v="11013.891666666663"/>
    <n v="2.7167961683933553E-2"/>
  </r>
  <r>
    <n v="295700688"/>
    <n v="688"/>
    <x v="2"/>
    <x v="1"/>
    <s v="000295700688"/>
    <n v="362400"/>
    <n v="329297.96875"/>
    <n v="33102.03125"/>
    <n v="312384"/>
    <n v="156192"/>
    <n v="156192"/>
    <n v="40099.4"/>
    <n v="116092.6"/>
    <n v="6542.34375"/>
    <n v="55880.3"/>
    <m/>
    <m/>
    <n v="0.25673145871747594"/>
    <n v="0.35776672300758044"/>
    <n v="9.1341145833333331E-2"/>
    <n v="1.8052824917218543E-2"/>
    <n v="0.43099337748344368"/>
    <n v="352028.375"/>
    <n v="10371.625"/>
    <n v="2.8619274282560708E-2"/>
  </r>
  <r>
    <n v="295700703"/>
    <n v="703"/>
    <x v="3"/>
    <x v="1"/>
    <s v="000295700703"/>
    <n v="405400"/>
    <n v="373152.6875"/>
    <n v="32247.3125"/>
    <n v="354223.73333333334"/>
    <n v="130153.43333333335"/>
    <n v="224070.3"/>
    <n v="103948.9"/>
    <n v="120121.4"/>
    <n v="7915.0625"/>
    <n v="182630"/>
    <m/>
    <m/>
    <n v="0.4639119954764197"/>
    <n v="0.8150567031864554"/>
    <n v="7.9544431425752349E-2"/>
    <n v="1.9524081154415392E-2"/>
    <n v="0.32104941621443844"/>
    <n v="394386.10833333334"/>
    <n v="11013.891666666663"/>
    <n v="2.7167961683933553E-2"/>
  </r>
  <r>
    <n v="295700705"/>
    <n v="705"/>
    <x v="3"/>
    <x v="1"/>
    <s v="000295700705"/>
    <n v="362400"/>
    <n v="329297.96875"/>
    <n v="33102.03125"/>
    <n v="312384"/>
    <n v="156192"/>
    <n v="156192"/>
    <n v="40074"/>
    <n v="116118"/>
    <n v="6542.34375"/>
    <n v="55866.6"/>
    <m/>
    <m/>
    <n v="0.25656883835279654"/>
    <n v="0.35767901044867856"/>
    <n v="9.1341145833333331E-2"/>
    <n v="1.8052824917218543E-2"/>
    <n v="0.43099337748344368"/>
    <n v="352028.375"/>
    <n v="10371.625"/>
    <n v="2.8619274282560708E-2"/>
  </r>
  <r>
    <n v="295700699"/>
    <n v="699"/>
    <x v="2"/>
    <x v="1"/>
    <s v="000295700699"/>
    <n v="405400"/>
    <n v="373152.6875"/>
    <n v="32247.3125"/>
    <n v="354223.73333333334"/>
    <n v="130153.43333333335"/>
    <n v="224070.3"/>
    <n v="38373.1"/>
    <n v="185697.19999999998"/>
    <n v="7915.0625"/>
    <n v="171470"/>
    <m/>
    <m/>
    <n v="0.17125473567893648"/>
    <n v="0.76525090563095599"/>
    <n v="7.9544431425752349E-2"/>
    <n v="1.9524081154415392E-2"/>
    <n v="0.32104941621443844"/>
    <n v="394386.10833333334"/>
    <n v="11013.891666666663"/>
    <n v="2.7167961683933553E-2"/>
  </r>
  <r>
    <n v="298701383"/>
    <n v="1383"/>
    <x v="1"/>
    <x v="1"/>
    <s v="000298701383"/>
    <n v="137400"/>
    <n v="124849.7265625"/>
    <n v="12550.2734375"/>
    <n v="119445.8"/>
    <n v="59722.9"/>
    <n v="59722.9"/>
    <n v="19595.900000000001"/>
    <n v="40127"/>
    <n v="2725.9765625"/>
    <n v="61297.2"/>
    <m/>
    <m/>
    <n v="0.32811367164019162"/>
    <n v="1.0263600729368465"/>
    <n v="9.1341145833333331E-2"/>
    <n v="1.9839712973071324E-2"/>
    <n v="0.43466448326055313"/>
    <n v="134722.04999999999"/>
    <n v="2677.9500000000116"/>
    <n v="1.9490174672489168E-2"/>
  </r>
  <r>
    <n v="295700485"/>
    <n v="485"/>
    <x v="2"/>
    <x v="1"/>
    <s v="000295700485"/>
    <n v="431200"/>
    <n v="392263.375"/>
    <n v="38936.625"/>
    <n v="372932.8666666667"/>
    <n v="182064.06666666668"/>
    <n v="190868.80000000002"/>
    <n v="39857"/>
    <n v="151011.80000000002"/>
    <n v="8005.375"/>
    <n v="141793"/>
    <m/>
    <m/>
    <n v="0.20881883262219911"/>
    <n v="0.74288202157712513"/>
    <n v="9.0298295454545457E-2"/>
    <n v="1.856534090909091E-2"/>
    <n v="0.42222649969078546"/>
    <n v="419874.8666666667"/>
    <n v="11325.133333333302"/>
    <n v="2.6264223871366656E-2"/>
  </r>
  <r>
    <n v="295701144"/>
    <n v="1144"/>
    <x v="2"/>
    <x v="1"/>
    <s v="000295701144"/>
    <n v="235200"/>
    <n v="213716.5625"/>
    <n v="21483.4375"/>
    <n v="200645.2"/>
    <n v="100322.6"/>
    <n v="100322.6"/>
    <n v="15656.8"/>
    <n v="84665.8"/>
    <n v="4361.5625"/>
    <n v="49951.6"/>
    <m/>
    <m/>
    <n v="0.15606453580748503"/>
    <n v="0.49790974316853825"/>
    <n v="9.1341145833333331E-2"/>
    <n v="1.8544058248299321E-2"/>
    <n v="0.42654166666666671"/>
    <n v="226490.2"/>
    <n v="8709.7999999999884"/>
    <n v="3.7031462585033967E-2"/>
  </r>
  <r>
    <n v="295701124"/>
    <n v="1124"/>
    <x v="0"/>
    <x v="1"/>
    <s v="000295701124"/>
    <n v="475200"/>
    <n v="431794.6875"/>
    <n v="43405.3125"/>
    <n v="410947"/>
    <n v="205473.5"/>
    <n v="205473.5"/>
    <n v="24376"/>
    <n v="181097.5"/>
    <n v="8723.125"/>
    <n v="49778.8"/>
    <m/>
    <m/>
    <n v="0.11863330307801249"/>
    <n v="0.24226384424268824"/>
    <n v="9.1341145833333331E-2"/>
    <n v="1.8356744528619528E-2"/>
    <n v="0.43239372895622896"/>
    <n v="463075.4375"/>
    <n v="12124.5625"/>
    <n v="2.5514651725589227E-2"/>
  </r>
  <r>
    <n v="294900877"/>
    <n v="877"/>
    <x v="0"/>
    <x v="1"/>
    <s v="294900877"/>
    <n v="6600"/>
    <n v="5940"/>
    <n v="660"/>
    <n v="5400"/>
    <n v="675"/>
    <n v="4725"/>
    <n v="4282"/>
    <n v="443"/>
    <n v="540"/>
    <n v="4282"/>
    <m/>
    <m/>
    <n v="0.9062433862433863"/>
    <n v="0.9062433862433863"/>
    <n v="0.1"/>
    <n v="8.1818181818181818E-2"/>
    <n v="0.10227272727272728"/>
    <n v="6600"/>
    <n v="0"/>
    <n v="0"/>
  </r>
  <r>
    <m/>
    <m/>
    <x v="7"/>
    <x v="7"/>
    <s v="Grand Total"/>
    <n v="18372235.063984215"/>
    <n v="16779437.609289002"/>
    <n v="1592797.4546952089"/>
    <n v="15124618.050755931"/>
    <n v="5206552.0077896304"/>
    <n v="9918066.0429663099"/>
    <n v="5504264.9517333983"/>
    <n v="4413801.0912329098"/>
    <n v="339197.62730224611"/>
    <n v="7913604.4878662089"/>
    <n v="715565.16359999997"/>
    <n v="898472.23613281257"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  <r>
    <m/>
    <m/>
    <x v="7"/>
    <x v="7"/>
    <m/>
    <m/>
    <m/>
    <m/>
    <m/>
    <m/>
    <m/>
    <m/>
    <m/>
    <m/>
    <m/>
    <m/>
    <m/>
    <m/>
    <m/>
    <m/>
    <m/>
    <m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7">
  <r>
    <x v="0"/>
    <s v="DMX"/>
    <n v="5349"/>
    <n v="25193.970312500001"/>
    <n v="22903.609375"/>
    <n v="2290.3609375000015"/>
    <n v="20426.2109375"/>
    <n v="2553.2763671875"/>
    <n v="17872.9345703125"/>
    <n v="10018.1748046875"/>
    <n v="7854.759765625"/>
    <n v="2477.3984375"/>
    <n v="0.56052209922639118"/>
    <n v="10018.1748046875"/>
    <n v="0.56052209922639118"/>
  </r>
  <r>
    <x v="1"/>
    <s v="DMX"/>
    <n v="5373"/>
    <n v="68850"/>
    <n v="63533.599999999999"/>
    <n v="5316.4000000000015"/>
    <n v="60211.519999999997"/>
    <n v="7526.44"/>
    <n v="52685.079999999994"/>
    <n v="1943.0361328125"/>
    <n v="50742.043867187494"/>
    <n v="3322.08"/>
    <n v="3.6880197065516464E-2"/>
    <n v="3886.072265625"/>
    <n v="7.3760394131032928E-2"/>
  </r>
  <r>
    <x v="2"/>
    <s v="Vmax"/>
    <s v="0623"/>
    <n v="340268"/>
    <n v="304207.171875"/>
    <n v="36060.828125"/>
    <n v="285733.8285714286"/>
    <n v="35716.728571428597"/>
    <n v="250017.1"/>
    <n v="17992.3"/>
    <n v="232024.80000000002"/>
    <n v="8209.546875"/>
    <n v="7.196427764340918E-2"/>
    <n v="25322.400000000001"/>
    <n v="0.10128267226521706"/>
  </r>
  <r>
    <x v="1"/>
    <s v="Vmax"/>
    <s v="0678"/>
    <n v="243000"/>
    <n v="220804.1015625"/>
    <n v="22195.8984375"/>
    <n v="207997.48571428569"/>
    <n v="25999.685714285704"/>
    <n v="181997.8"/>
    <n v="102920"/>
    <n v="79077.799999999988"/>
    <n v="4906.7578125"/>
    <n v="0.56550134122500384"/>
    <n v="94562.4"/>
    <n v="0.51957990700986501"/>
  </r>
  <r>
    <x v="0"/>
    <s v="Vmax"/>
    <s v="0879"/>
    <n v="257400"/>
    <n v="233888.7890625"/>
    <n v="23511.2109375"/>
    <n v="220603.31428571427"/>
    <n v="27575.414285714272"/>
    <n v="193027.9"/>
    <n v="38344.300000000003"/>
    <n v="154683.59999999998"/>
    <n v="4906.7578125"/>
    <n v="0.198646413290514"/>
    <n v="72666.100000000006"/>
    <n v="0.37645387014001608"/>
  </r>
  <r>
    <x v="1"/>
    <s v="Vmax"/>
    <s v="2230"/>
    <n v="227700"/>
    <n v="206901.62109375"/>
    <n v="20798.37890625"/>
    <n v="197405.34285714285"/>
    <n v="25430.842857142852"/>
    <n v="171974.5"/>
    <n v="64561.9"/>
    <n v="107412.6"/>
    <n v="4088.96484375"/>
    <n v="0.37541554125757015"/>
    <n v="57559.8"/>
    <n v="0.3346996211647657"/>
  </r>
  <r>
    <x v="0"/>
    <s v="Vmax"/>
    <s v="2231"/>
    <n v="367200"/>
    <n v="333659.53125"/>
    <n v="33540.46875"/>
    <n v="315898.45714285714"/>
    <n v="39768.857142857101"/>
    <n v="276129.60000000003"/>
    <n v="100534.2"/>
    <n v="175595.40000000002"/>
    <n v="6542.34375"/>
    <n v="0.36408338693135389"/>
    <n v="66650.099999999991"/>
    <n v="0.24137252942096749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89">
  <r>
    <x v="0"/>
    <x v="0"/>
    <x v="0"/>
    <x v="0"/>
    <m/>
    <m/>
    <x v="0"/>
    <m/>
    <x v="0"/>
    <m/>
    <m/>
    <m/>
    <s v="Market Raw Standard (GB)"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s v="formatted Disk (GB)"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0"/>
    <s v="Disk Format Lost (GB)"/>
    <s v="RAID Type"/>
    <m/>
    <m/>
    <m/>
    <s v="RAID GB"/>
    <m/>
    <m/>
    <m/>
    <x v="0"/>
    <s v="Parity Loss"/>
    <s v="PoolName"/>
    <m/>
    <m/>
    <m/>
    <s v="Pool Usable"/>
    <m/>
    <m/>
    <m/>
    <x v="0"/>
    <s v="Pool Used"/>
    <m/>
    <m/>
    <m/>
    <x v="0"/>
    <s v="Pool Free"/>
    <m/>
    <m/>
    <m/>
    <x v="0"/>
    <s v="%Used"/>
    <s v="Host Allocated"/>
    <s v="R2-Bcv"/>
    <s v="Total Host Allocated + R2-BCV"/>
    <s v="%Allocated"/>
    <s v="UnCarved"/>
    <s v="Not in Pool"/>
  </r>
  <r>
    <x v="0"/>
    <x v="0"/>
    <x v="0"/>
    <x v="0"/>
    <m/>
    <m/>
    <x v="0"/>
    <m/>
    <x v="0"/>
    <m/>
    <m/>
    <m/>
    <s v="Spare"/>
    <m/>
    <m/>
    <m/>
    <m/>
    <m/>
    <m/>
    <x v="0"/>
    <m/>
    <m/>
    <m/>
    <m/>
    <x v="0"/>
    <m/>
    <s v="Disk"/>
    <m/>
    <m/>
    <m/>
    <m/>
    <m/>
    <m/>
    <m/>
    <m/>
    <m/>
    <m/>
    <m/>
    <x v="0"/>
    <m/>
    <s v="Disk + Spare"/>
    <m/>
    <m/>
    <m/>
    <m/>
    <m/>
    <m/>
    <m/>
    <m/>
    <m/>
    <m/>
    <m/>
    <m/>
    <m/>
    <s v="Spare"/>
    <m/>
    <m/>
    <m/>
    <m/>
    <m/>
    <m/>
    <m/>
    <m/>
    <m/>
    <m/>
    <m/>
    <m/>
    <x v="0"/>
    <s v="Disk"/>
    <m/>
    <m/>
    <m/>
    <m/>
    <m/>
    <m/>
    <m/>
    <m/>
    <m/>
    <m/>
    <m/>
    <m/>
    <x v="0"/>
    <s v="Disk + Spare"/>
    <m/>
    <m/>
    <m/>
    <m/>
    <m/>
    <m/>
    <m/>
    <m/>
    <m/>
    <m/>
    <m/>
    <m/>
    <x v="0"/>
    <m/>
    <s v="SAS"/>
    <s v="SSD"/>
    <s v="SATA"/>
    <s v="DSE/Save pool"/>
    <s v="SAS"/>
    <s v="SSD"/>
    <s v="SATA"/>
    <s v="DSE/Save pool"/>
    <x v="1"/>
    <m/>
    <s v="SAS"/>
    <s v="SSD"/>
    <s v="SATA"/>
    <s v="DSE"/>
    <s v="SAS"/>
    <s v="SSD"/>
    <s v="SATA"/>
    <s v="DSE"/>
    <x v="1"/>
    <s v="SAS"/>
    <s v="SSD"/>
    <s v="SATA"/>
    <s v="DSE"/>
    <x v="1"/>
    <s v="SAS"/>
    <s v="SSD"/>
    <s v="SATA"/>
    <s v="DSE"/>
    <x v="1"/>
    <m/>
    <m/>
    <m/>
    <m/>
    <m/>
    <m/>
    <m/>
  </r>
  <r>
    <x v="1"/>
    <x v="1"/>
    <x v="1"/>
    <x v="1"/>
    <s v="Array Model"/>
    <s v="Array Vendor"/>
    <x v="1"/>
    <s v="Business Use_x000a_(BAU/TR/Dedicate)"/>
    <x v="1"/>
    <s v="FAST"/>
    <s v="Thick/Thin"/>
    <s v="Array"/>
    <s v="Count of Size"/>
    <m/>
    <m/>
    <m/>
    <m/>
    <m/>
    <s v="Sum of Size"/>
    <x v="0"/>
    <m/>
    <m/>
    <m/>
    <m/>
    <x v="1"/>
    <s v="Total Sum"/>
    <s v="Count of Size"/>
    <m/>
    <m/>
    <m/>
    <m/>
    <m/>
    <s v="Sum of Size"/>
    <m/>
    <m/>
    <m/>
    <m/>
    <m/>
    <x v="1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x v="1"/>
    <s v="Count of Size"/>
    <m/>
    <m/>
    <m/>
    <m/>
    <m/>
    <s v="Sum of Size"/>
    <m/>
    <m/>
    <m/>
    <m/>
    <m/>
    <s v="Total Count"/>
    <x v="1"/>
    <s v="Count of Size"/>
    <m/>
    <m/>
    <m/>
    <m/>
    <m/>
    <s v="Sum of Size"/>
    <m/>
    <m/>
    <m/>
    <m/>
    <m/>
    <s v="Total Count"/>
    <x v="1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  <r>
    <x v="0"/>
    <x v="1"/>
    <x v="1"/>
    <x v="1"/>
    <s v="Array Model"/>
    <s v="Array Vendor"/>
    <x v="1"/>
    <s v="Business Use_x000a_(BAU/TR/Dedicate)"/>
    <x v="1"/>
    <s v="FAST"/>
    <s v="Thick/Thin"/>
    <s v="Array"/>
    <n v="300"/>
    <n v="450"/>
    <n v="2048"/>
    <n v="200"/>
    <n v="100"/>
    <n v="1024"/>
    <n v="300"/>
    <x v="1"/>
    <n v="2048"/>
    <n v="200"/>
    <n v="100"/>
    <n v="1024"/>
    <x v="0"/>
    <m/>
    <n v="300"/>
    <n v="450"/>
    <n v="2048"/>
    <n v="200"/>
    <n v="100"/>
    <n v="1024"/>
    <n v="300"/>
    <n v="450"/>
    <n v="2048"/>
    <n v="200"/>
    <n v="100"/>
    <n v="1024"/>
    <x v="0"/>
    <m/>
    <n v="300"/>
    <n v="450"/>
    <n v="2048"/>
    <n v="200"/>
    <n v="100"/>
    <n v="1024"/>
    <n v="300"/>
    <n v="450"/>
    <n v="2048"/>
    <n v="200"/>
    <n v="100"/>
    <n v="1024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x v="0"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x v="0"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x v="0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s v="Host Allocated"/>
    <m/>
    <s v="Total Host Allocated + R2-BCV"/>
    <s v="utilization %"/>
    <s v="Total Host Allocated + R2-BCV"/>
    <s v="Total Host Allocated + R2-BCV"/>
  </r>
  <r>
    <x v="2"/>
    <x v="2"/>
    <x v="2"/>
    <x v="2"/>
    <s v="VMAX40K"/>
    <s v="EMC"/>
    <x v="2"/>
    <s v="BAU/TR"/>
    <x v="2"/>
    <s v="FAST"/>
    <s v="Thin"/>
    <n v="347"/>
    <n v="18"/>
    <m/>
    <m/>
    <m/>
    <n v="4"/>
    <n v="6"/>
    <n v="11800"/>
    <x v="0"/>
    <m/>
    <m/>
    <n v="400"/>
    <n v="6144"/>
    <x v="2"/>
    <n v="11944"/>
    <n v="896"/>
    <m/>
    <m/>
    <m/>
    <n v="128"/>
    <n v="288"/>
    <n v="268800"/>
    <m/>
    <m/>
    <m/>
    <n v="12800"/>
    <n v="294912"/>
    <x v="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x v="2"/>
    <n v="896"/>
    <m/>
    <m/>
    <m/>
    <n v="128"/>
    <n v="288"/>
    <n v="244247.5"/>
    <m/>
    <m/>
    <m/>
    <n v="11924.5"/>
    <n v="268275.9375"/>
    <n v="1312"/>
    <x v="2"/>
    <n v="914"/>
    <m/>
    <m/>
    <m/>
    <n v="132"/>
    <n v="294"/>
    <n v="249154.2578125"/>
    <m/>
    <m/>
    <m/>
    <n v="12297.140625"/>
    <n v="273865.01953125"/>
    <n v="1340"/>
    <x v="2"/>
    <n v="53139.58203125"/>
    <s v="2-Way Mir"/>
    <s v=" RAID-6(6+2)"/>
    <s v=" RAID-5(3+1)"/>
    <m/>
    <n v="166389.9765625"/>
    <n v="176093.94791666666"/>
    <n v="11739.690104166666"/>
    <m/>
    <x v="2"/>
    <n v="130153.39778645831"/>
    <s v="0347_300GB"/>
    <s v="0347_1TB"/>
    <s v="0347_100_SSD"/>
    <m/>
    <n v="83194.98828125"/>
    <n v="132070.4609375"/>
    <n v="8804.767578125"/>
    <m/>
    <x v="2"/>
    <n v="40042.9140625"/>
    <n v="54967.2734375"/>
    <n v="8711.6044921875"/>
    <m/>
    <x v="2"/>
    <n v="43152.07421875"/>
    <n v="77103.1875"/>
    <n v="93.1630859375"/>
    <n v="0"/>
    <x v="2"/>
    <n v="0.46289861042181157"/>
    <n v="189680"/>
    <m/>
    <n v="189680"/>
    <n v="0.84652035737506981"/>
    <n v="379360"/>
    <n v="165000"/>
  </r>
  <r>
    <x v="3"/>
    <x v="3"/>
    <x v="3"/>
    <x v="2"/>
    <s v="VMAX40K"/>
    <s v="EMC"/>
    <x v="2"/>
    <s v="BAU"/>
    <x v="2"/>
    <s v="FAST"/>
    <s v="Thin"/>
    <n v="349"/>
    <n v="18"/>
    <m/>
    <m/>
    <m/>
    <n v="4"/>
    <n v="6"/>
    <n v="11800"/>
    <x v="0"/>
    <m/>
    <m/>
    <n v="400"/>
    <n v="6144"/>
    <x v="2"/>
    <n v="11944"/>
    <n v="896"/>
    <m/>
    <m/>
    <m/>
    <n v="128"/>
    <n v="288"/>
    <n v="268800"/>
    <m/>
    <m/>
    <m/>
    <n v="12800"/>
    <n v="294912"/>
    <x v="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x v="2"/>
    <n v="896"/>
    <m/>
    <m/>
    <m/>
    <n v="128"/>
    <n v="288"/>
    <n v="244247.5"/>
    <m/>
    <m/>
    <m/>
    <n v="11924.5"/>
    <n v="268275.9375"/>
    <n v="1312"/>
    <x v="2"/>
    <n v="914"/>
    <m/>
    <m/>
    <m/>
    <n v="132"/>
    <n v="294"/>
    <n v="249154.2578125"/>
    <m/>
    <m/>
    <m/>
    <n v="12297.140625"/>
    <n v="273865.01953125"/>
    <n v="1340"/>
    <x v="2"/>
    <n v="53139.58203125"/>
    <s v="2-Way Mir"/>
    <s v="RAID-6(6+2"/>
    <s v="RAID-5(3+1)"/>
    <m/>
    <n v="234019.5546875"/>
    <n v="176093.93229166666"/>
    <n v="17609.53125"/>
    <m/>
    <x v="3"/>
    <n v="165435.64322916663"/>
    <s v="0349_300GB"/>
    <s v="0349_1TB"/>
    <s v="0349_100_SSD"/>
    <m/>
    <n v="117009.77734375"/>
    <n v="132070.44921875"/>
    <n v="13207.1484375"/>
    <m/>
    <x v="3"/>
    <n v="60573.3125"/>
    <n v="98845.6640625"/>
    <n v="13072.34765625"/>
    <m/>
    <x v="3"/>
    <n v="56436.46484375"/>
    <n v="33224.78515625"/>
    <n v="134.80078125"/>
    <n v="0"/>
    <x v="3"/>
    <n v="0.65764249697016486"/>
    <n v="294710"/>
    <m/>
    <n v="294710"/>
    <n v="1.123614889965634"/>
    <m/>
    <n v="165000"/>
  </r>
  <r>
    <x v="2"/>
    <x v="4"/>
    <x v="4"/>
    <x v="2"/>
    <s v="VMAX-1"/>
    <s v="EMC"/>
    <x v="2"/>
    <s v="BAU"/>
    <x v="2"/>
    <s v="FAST"/>
    <s v="Thin"/>
    <n v="678"/>
    <m/>
    <n v="12"/>
    <m/>
    <m/>
    <m/>
    <m/>
    <m/>
    <x v="2"/>
    <m/>
    <m/>
    <m/>
    <m/>
    <x v="3"/>
    <n v="5400"/>
    <m/>
    <n v="528"/>
    <m/>
    <m/>
    <m/>
    <m/>
    <m/>
    <n v="237600"/>
    <m/>
    <m/>
    <m/>
    <m/>
    <x v="3"/>
    <n v="237600"/>
    <m/>
    <n v="540"/>
    <m/>
    <m/>
    <m/>
    <m/>
    <m/>
    <n v="243000"/>
    <m/>
    <m/>
    <m/>
    <m/>
    <n v="540"/>
    <n v="243000"/>
    <m/>
    <n v="12"/>
    <m/>
    <m/>
    <m/>
    <m/>
    <m/>
    <n v="4906.7578125"/>
    <m/>
    <m/>
    <m/>
    <m/>
    <n v="12"/>
    <x v="3"/>
    <m/>
    <n v="528"/>
    <m/>
    <m/>
    <m/>
    <m/>
    <m/>
    <n v="215897.34375"/>
    <m/>
    <m/>
    <m/>
    <m/>
    <n v="528"/>
    <x v="3"/>
    <m/>
    <n v="540"/>
    <m/>
    <m/>
    <m/>
    <m/>
    <m/>
    <n v="220804.1015625"/>
    <m/>
    <m/>
    <m/>
    <m/>
    <n v="540"/>
    <x v="3"/>
    <n v="22195.8984375"/>
    <s v="RAID-6(14+2)"/>
    <m/>
    <m/>
    <m/>
    <n v="207997.40178571429"/>
    <n v="0"/>
    <n v="0"/>
    <m/>
    <x v="4"/>
    <n v="25999.67522321429"/>
    <s v="0678_450_20"/>
    <m/>
    <m/>
    <m/>
    <n v="181997.7265625"/>
    <m/>
    <m/>
    <m/>
    <x v="4"/>
    <n v="103227.90625"/>
    <m/>
    <m/>
    <m/>
    <x v="4"/>
    <n v="78769.8203125"/>
    <n v="0"/>
    <n v="0"/>
    <n v="0"/>
    <x v="4"/>
    <n v="0.56719338312476342"/>
    <n v="94562.4"/>
    <m/>
    <n v="94562.4"/>
    <n v="0.51958011666440373"/>
    <m/>
    <n v="16.843800000000002"/>
  </r>
  <r>
    <x v="3"/>
    <x v="5"/>
    <x v="5"/>
    <x v="2"/>
    <s v="VMAX-1"/>
    <s v="EMC"/>
    <x v="2"/>
    <s v="BAU"/>
    <x v="2"/>
    <s v="Not FAST"/>
    <s v="Thin"/>
    <n v="879"/>
    <m/>
    <n v="12"/>
    <m/>
    <m/>
    <m/>
    <m/>
    <m/>
    <x v="2"/>
    <m/>
    <m/>
    <m/>
    <m/>
    <x v="3"/>
    <n v="5400"/>
    <m/>
    <n v="560"/>
    <m/>
    <m/>
    <m/>
    <m/>
    <m/>
    <n v="252000"/>
    <m/>
    <m/>
    <m/>
    <m/>
    <x v="4"/>
    <n v="252000"/>
    <m/>
    <n v="572"/>
    <m/>
    <m/>
    <m/>
    <m/>
    <m/>
    <n v="257400"/>
    <m/>
    <m/>
    <m/>
    <m/>
    <n v="572"/>
    <n v="257400"/>
    <m/>
    <n v="12"/>
    <m/>
    <m/>
    <m/>
    <m/>
    <m/>
    <n v="4906.7578125"/>
    <m/>
    <m/>
    <m/>
    <m/>
    <n v="12"/>
    <x v="3"/>
    <m/>
    <n v="560"/>
    <m/>
    <m/>
    <m/>
    <m/>
    <m/>
    <n v="228982.03125"/>
    <m/>
    <m/>
    <m/>
    <m/>
    <n v="560"/>
    <x v="4"/>
    <m/>
    <n v="572"/>
    <m/>
    <m/>
    <m/>
    <m/>
    <m/>
    <n v="233888.7890625"/>
    <m/>
    <m/>
    <m/>
    <m/>
    <n v="572"/>
    <x v="4"/>
    <n v="23511.2109375"/>
    <s v="RAID-6(14+2)"/>
    <m/>
    <m/>
    <m/>
    <n v="220603.44196428571"/>
    <n v="0"/>
    <n v="0"/>
    <m/>
    <x v="5"/>
    <n v="27575.43024553571"/>
    <s v="0879_450_20"/>
    <m/>
    <m/>
    <m/>
    <n v="193028.01171875"/>
    <m/>
    <m/>
    <m/>
    <x v="5"/>
    <n v="25918.98046875"/>
    <m/>
    <m/>
    <m/>
    <x v="5"/>
    <n v="167109.03125"/>
    <n v="0"/>
    <n v="0"/>
    <n v="0"/>
    <x v="5"/>
    <n v="0.13427574701704462"/>
    <n v="72666.100000000006"/>
    <m/>
    <n v="72666.100000000006"/>
    <n v="0.3764536522599507"/>
    <m/>
    <n v="16.843800000000002"/>
  </r>
  <r>
    <x v="3"/>
    <x v="6"/>
    <x v="6"/>
    <x v="2"/>
    <s v="VMAX-1"/>
    <s v="EMC"/>
    <x v="2"/>
    <s v="Rainbow"/>
    <x v="3"/>
    <s v="Not FAST"/>
    <s v="Thin"/>
    <n v="2804"/>
    <m/>
    <n v="8"/>
    <m/>
    <n v="2"/>
    <m/>
    <m/>
    <m/>
    <x v="3"/>
    <m/>
    <n v="400"/>
    <m/>
    <m/>
    <x v="4"/>
    <n v="4000"/>
    <m/>
    <n v="240"/>
    <m/>
    <n v="32"/>
    <m/>
    <m/>
    <m/>
    <n v="108000"/>
    <m/>
    <n v="6400"/>
    <m/>
    <m/>
    <x v="5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x v="4"/>
    <m/>
    <n v="240"/>
    <m/>
    <n v="32"/>
    <m/>
    <m/>
    <m/>
    <n v="98135.15625"/>
    <m/>
    <n v="5961.9375"/>
    <m/>
    <m/>
    <n v="272"/>
    <x v="5"/>
    <m/>
    <n v="248"/>
    <m/>
    <n v="34"/>
    <m/>
    <m/>
    <m/>
    <n v="101406.328125"/>
    <m/>
    <n v="6334.55859375"/>
    <m/>
    <m/>
    <n v="282"/>
    <x v="5"/>
    <n v="10659.11328125"/>
    <s v="RAID-6(14+2)"/>
    <m/>
    <m/>
    <m/>
    <n v="94544.274553571435"/>
    <n v="0"/>
    <n v="0"/>
    <n v="624.4"/>
    <x v="6"/>
    <n v="12130.234319196432"/>
    <s v="2804_450GB"/>
    <m/>
    <m/>
    <s v="DSE"/>
    <n v="82726.240234375"/>
    <m/>
    <m/>
    <n v="312.2"/>
    <x v="6"/>
    <n v="59851.01171875"/>
    <m/>
    <m/>
    <m/>
    <x v="6"/>
    <n v="22875.228515625"/>
    <n v="0"/>
    <n v="0"/>
    <n v="312.2"/>
    <x v="6"/>
    <n v="0.72076271603634701"/>
    <n v="108532"/>
    <n v="0"/>
    <n v="108532"/>
    <n v="1.3070091356926954"/>
    <m/>
    <n v="4595.96"/>
  </r>
  <r>
    <x v="3"/>
    <x v="7"/>
    <x v="7"/>
    <x v="2"/>
    <s v="VMAX-1"/>
    <s v="EMC"/>
    <x v="2"/>
    <s v="BAU"/>
    <x v="2"/>
    <s v="FAST"/>
    <s v="Thin"/>
    <n v="3004"/>
    <m/>
    <n v="8"/>
    <n v="4"/>
    <n v="2"/>
    <m/>
    <m/>
    <m/>
    <x v="3"/>
    <n v="8192"/>
    <n v="400"/>
    <m/>
    <m/>
    <x v="5"/>
    <n v="12192"/>
    <m/>
    <n v="384"/>
    <n v="192"/>
    <n v="96"/>
    <m/>
    <m/>
    <m/>
    <n v="172800"/>
    <n v="393216"/>
    <n v="19200"/>
    <m/>
    <m/>
    <x v="6"/>
    <n v="585216"/>
    <m/>
    <n v="392"/>
    <n v="196"/>
    <n v="98"/>
    <m/>
    <m/>
    <m/>
    <n v="176400"/>
    <n v="401408"/>
    <n v="19600"/>
    <m/>
    <m/>
    <n v="686"/>
    <n v="597408"/>
    <m/>
    <n v="8"/>
    <n v="4"/>
    <n v="2"/>
    <m/>
    <m/>
    <m/>
    <n v="3271.171875"/>
    <n v="7123.30078125"/>
    <n v="372.62109375"/>
    <m/>
    <m/>
    <n v="14"/>
    <x v="5"/>
    <m/>
    <n v="384"/>
    <n v="192"/>
    <n v="96"/>
    <m/>
    <m/>
    <m/>
    <n v="157016.25"/>
    <n v="341918.4375"/>
    <n v="17885.8125"/>
    <m/>
    <m/>
    <n v="672"/>
    <x v="6"/>
    <m/>
    <n v="392"/>
    <n v="196"/>
    <n v="98"/>
    <m/>
    <m/>
    <m/>
    <n v="160287.421875"/>
    <n v="349041.73828125"/>
    <n v="18258.43359375"/>
    <m/>
    <m/>
    <n v="686"/>
    <x v="6"/>
    <n v="69820.40625"/>
    <s v="RAID-6(14+2)"/>
    <s v="RAID-5(7+1)"/>
    <s v="RAID-6(14+2)"/>
    <m/>
    <n v="151008.26785714287"/>
    <n v="15757.381696428571"/>
    <n v="334056.54464285716"/>
    <m/>
    <x v="7"/>
    <n v="62602.774274553638"/>
    <s v="3004_450GB"/>
    <s v="3004_200_SSD"/>
    <s v="3004_2TBSATA"/>
    <m/>
    <n v="132132.234375"/>
    <n v="13787.708984375"/>
    <n v="292299.4765625"/>
    <m/>
    <x v="7"/>
    <n v="77682.25"/>
    <n v="13646.2841796875"/>
    <n v="120359.7421875"/>
    <m/>
    <x v="7"/>
    <n v="54449.984375"/>
    <n v="141.4248046875"/>
    <n v="171939.734375"/>
    <n v="0"/>
    <x v="7"/>
    <n v="0.48306457163611533"/>
    <n v="374596"/>
    <n v="0"/>
    <n v="374596"/>
    <n v="0.85481378270908748"/>
    <m/>
    <m/>
  </r>
  <r>
    <x v="2"/>
    <x v="8"/>
    <x v="8"/>
    <x v="2"/>
    <s v="VMAX-1"/>
    <s v="EMC"/>
    <x v="2"/>
    <s v="BAU"/>
    <x v="2"/>
    <s v="FAST"/>
    <s v="Thin"/>
    <n v="3073"/>
    <m/>
    <n v="8"/>
    <n v="4"/>
    <n v="2"/>
    <m/>
    <m/>
    <m/>
    <x v="3"/>
    <n v="8192"/>
    <n v="400"/>
    <m/>
    <m/>
    <x v="5"/>
    <n v="12192"/>
    <m/>
    <n v="384"/>
    <n v="160"/>
    <n v="96"/>
    <m/>
    <m/>
    <m/>
    <n v="172800"/>
    <n v="327680"/>
    <n v="19200"/>
    <m/>
    <m/>
    <x v="7"/>
    <n v="519680"/>
    <m/>
    <n v="392"/>
    <n v="164"/>
    <n v="98"/>
    <m/>
    <m/>
    <m/>
    <n v="176400"/>
    <n v="335872"/>
    <n v="19600"/>
    <m/>
    <m/>
    <n v="654"/>
    <n v="531872"/>
    <m/>
    <n v="8"/>
    <n v="4"/>
    <n v="2"/>
    <m/>
    <m/>
    <m/>
    <n v="3271.171875"/>
    <n v="7123.30078125"/>
    <n v="372.62109375"/>
    <m/>
    <m/>
    <n v="14"/>
    <x v="5"/>
    <m/>
    <n v="384"/>
    <n v="160"/>
    <n v="96"/>
    <m/>
    <m/>
    <m/>
    <n v="157016.25"/>
    <n v="284932.03125"/>
    <n v="17885.8125"/>
    <m/>
    <m/>
    <n v="640"/>
    <x v="7"/>
    <m/>
    <n v="392"/>
    <n v="164"/>
    <n v="98"/>
    <m/>
    <m/>
    <m/>
    <n v="160287.421875"/>
    <n v="292055.33203125"/>
    <n v="18258.43359375"/>
    <m/>
    <m/>
    <n v="654"/>
    <x v="7"/>
    <n v="61270.8125"/>
    <s v="RAID-6(14+2)"/>
    <s v="RAID-5(7+1) "/>
    <s v="RAID-6(14+2)"/>
    <m/>
    <n v="151008.24107142858"/>
    <n v="15757.378348214286"/>
    <n v="278380.41071428574"/>
    <m/>
    <x v="8"/>
    <n v="55643.253766741138"/>
    <s v="3073_450GB"/>
    <s v="3073_200_SSD"/>
    <s v="3073_2TBSATA"/>
    <m/>
    <n v="132132.2109375"/>
    <n v="13787.7060546875"/>
    <n v="243582.859375"/>
    <m/>
    <x v="8"/>
    <n v="70543.921875"/>
    <n v="13442.005859375"/>
    <n v="131501.546875"/>
    <m/>
    <x v="8"/>
    <n v="61588.2890625"/>
    <n v="345.7001953125"/>
    <n v="112081.3125"/>
    <n v="0"/>
    <x v="8"/>
    <n v="0.55323732636563594"/>
    <n v="327291"/>
    <n v="0"/>
    <n v="327291"/>
    <n v="0.84027899121175986"/>
    <m/>
    <m/>
  </r>
  <r>
    <x v="2"/>
    <x v="9"/>
    <x v="9"/>
    <x v="2"/>
    <s v="VMAX-1"/>
    <s v="EMC"/>
    <x v="2"/>
    <s v="Rainbow"/>
    <x v="3"/>
    <s v="Not FAST"/>
    <s v="Thin"/>
    <n v="3286"/>
    <m/>
    <n v="10"/>
    <m/>
    <n v="2"/>
    <m/>
    <m/>
    <m/>
    <x v="4"/>
    <m/>
    <n v="400"/>
    <m/>
    <m/>
    <x v="3"/>
    <n v="4900"/>
    <m/>
    <n v="480"/>
    <m/>
    <n v="32"/>
    <m/>
    <m/>
    <m/>
    <n v="216000"/>
    <m/>
    <n v="6400"/>
    <m/>
    <m/>
    <x v="8"/>
    <n v="222400"/>
    <m/>
    <n v="490"/>
    <m/>
    <n v="34"/>
    <m/>
    <m/>
    <m/>
    <n v="220500"/>
    <m/>
    <n v="6800"/>
    <m/>
    <m/>
    <n v="524"/>
    <n v="227300"/>
    <m/>
    <n v="10"/>
    <m/>
    <n v="2"/>
    <m/>
    <m/>
    <m/>
    <n v="4088.96484375"/>
    <m/>
    <n v="372.62109375"/>
    <m/>
    <m/>
    <n v="12"/>
    <x v="6"/>
    <m/>
    <n v="480"/>
    <m/>
    <n v="32"/>
    <m/>
    <m/>
    <m/>
    <n v="196270.3125"/>
    <m/>
    <n v="5961.9375"/>
    <m/>
    <m/>
    <n v="512"/>
    <x v="8"/>
    <m/>
    <n v="490"/>
    <m/>
    <n v="34"/>
    <m/>
    <m/>
    <m/>
    <n v="200359.27734375"/>
    <m/>
    <n v="6334.55859375"/>
    <m/>
    <m/>
    <n v="524"/>
    <x v="8"/>
    <n v="20606.1640625"/>
    <s v="RAID-6(14+2)"/>
    <m/>
    <m/>
    <m/>
    <n v="189088.62053571429"/>
    <n v="0"/>
    <n v="0"/>
    <n v="624.4"/>
    <x v="9"/>
    <n v="23948.277566964272"/>
    <s v="3286_450GB"/>
    <m/>
    <m/>
    <s v="DSE"/>
    <n v="165452.54296875"/>
    <m/>
    <m/>
    <n v="312.2"/>
    <x v="9"/>
    <n v="118754.40625"/>
    <m/>
    <m/>
    <m/>
    <x v="9"/>
    <n v="46698.13671875"/>
    <n v="0"/>
    <n v="0"/>
    <n v="312.2"/>
    <x v="9"/>
    <n v="0.71640328409514442"/>
    <n v="97126.399999999994"/>
    <n v="134002"/>
    <n v="231128.4"/>
    <n v="1.3943157987677293"/>
    <m/>
    <n v="4595.96"/>
  </r>
  <r>
    <x v="2"/>
    <x v="10"/>
    <x v="10"/>
    <x v="2"/>
    <s v="VMAX-1"/>
    <s v="EMC"/>
    <x v="2"/>
    <s v="Rainbow"/>
    <x v="3"/>
    <s v="Not FAST"/>
    <s v="Thin"/>
    <n v="3696"/>
    <m/>
    <n v="10"/>
    <m/>
    <n v="1"/>
    <m/>
    <m/>
    <m/>
    <x v="4"/>
    <m/>
    <n v="200"/>
    <m/>
    <m/>
    <x v="6"/>
    <n v="4700"/>
    <m/>
    <n v="480"/>
    <m/>
    <n v="32"/>
    <m/>
    <m/>
    <m/>
    <n v="216000"/>
    <m/>
    <n v="6400"/>
    <m/>
    <m/>
    <x v="8"/>
    <n v="222400"/>
    <m/>
    <n v="490"/>
    <m/>
    <n v="33"/>
    <m/>
    <m/>
    <m/>
    <n v="220500"/>
    <m/>
    <n v="6600"/>
    <m/>
    <m/>
    <n v="523"/>
    <n v="227100"/>
    <m/>
    <n v="10"/>
    <m/>
    <n v="1"/>
    <m/>
    <m/>
    <m/>
    <n v="4088.96484375"/>
    <m/>
    <n v="186.310546875"/>
    <m/>
    <m/>
    <n v="11"/>
    <x v="7"/>
    <m/>
    <n v="480"/>
    <m/>
    <n v="32"/>
    <m/>
    <m/>
    <m/>
    <n v="196270.3125"/>
    <m/>
    <n v="5961.9375"/>
    <m/>
    <m/>
    <n v="512"/>
    <x v="8"/>
    <m/>
    <n v="490"/>
    <m/>
    <n v="33"/>
    <m/>
    <m/>
    <m/>
    <n v="200359.27734375"/>
    <m/>
    <n v="6148.248046875"/>
    <m/>
    <m/>
    <n v="523"/>
    <x v="9"/>
    <n v="20592.474609375"/>
    <s v="RAID-6(14+2)"/>
    <m/>
    <m/>
    <m/>
    <n v="189088.625"/>
    <n v="0"/>
    <n v="0"/>
    <n v="1249"/>
    <x v="10"/>
    <n v="24260.578125"/>
    <s v="3696_450GB"/>
    <m/>
    <m/>
    <s v="DSE"/>
    <n v="165452.546875"/>
    <m/>
    <m/>
    <n v="624.5"/>
    <x v="10"/>
    <n v="30136.71875"/>
    <m/>
    <m/>
    <m/>
    <x v="10"/>
    <n v="135315.828125"/>
    <n v="0"/>
    <n v="0"/>
    <n v="624.5"/>
    <x v="10"/>
    <n v="0.18146227499265918"/>
    <n v="35477.4"/>
    <n v="137563"/>
    <n v="173040.4"/>
    <n v="1.0419284498130621"/>
    <m/>
    <n v="4595.96"/>
  </r>
  <r>
    <x v="3"/>
    <x v="11"/>
    <x v="11"/>
    <x v="2"/>
    <s v="VMAX-1"/>
    <s v="EMC"/>
    <x v="2"/>
    <s v="Rainbow"/>
    <x v="3"/>
    <s v="Not FAST"/>
    <s v="Thin"/>
    <n v="3875"/>
    <m/>
    <n v="8"/>
    <m/>
    <n v="2"/>
    <m/>
    <m/>
    <m/>
    <x v="3"/>
    <m/>
    <n v="400"/>
    <m/>
    <m/>
    <x v="4"/>
    <n v="4000"/>
    <m/>
    <n v="240"/>
    <m/>
    <n v="32"/>
    <m/>
    <m/>
    <m/>
    <n v="108000"/>
    <m/>
    <n v="6400"/>
    <m/>
    <m/>
    <x v="5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x v="4"/>
    <m/>
    <n v="240"/>
    <m/>
    <n v="32"/>
    <m/>
    <m/>
    <m/>
    <n v="98135.15625"/>
    <m/>
    <n v="5961.9375"/>
    <m/>
    <m/>
    <n v="272"/>
    <x v="5"/>
    <m/>
    <n v="248"/>
    <m/>
    <n v="34"/>
    <m/>
    <m/>
    <m/>
    <n v="101406.328125"/>
    <m/>
    <n v="6334.55859375"/>
    <m/>
    <m/>
    <n v="282"/>
    <x v="5"/>
    <n v="10659.11328125"/>
    <s v="RAID-6(14+2)"/>
    <m/>
    <m/>
    <m/>
    <n v="94544.31696428571"/>
    <n v="0"/>
    <n v="0"/>
    <n v="1249"/>
    <x v="11"/>
    <n v="12442.53962053571"/>
    <s v="3875_450GB"/>
    <m/>
    <m/>
    <s v="DSE"/>
    <n v="82726.27734375"/>
    <m/>
    <m/>
    <n v="624.5"/>
    <x v="11"/>
    <n v="16076.60546875"/>
    <m/>
    <m/>
    <m/>
    <x v="11"/>
    <n v="66649.671875"/>
    <n v="0"/>
    <n v="0"/>
    <n v="624.5"/>
    <x v="11"/>
    <n v="0.19287889064846847"/>
    <n v="33121.5"/>
    <n v="0"/>
    <n v="33121.5"/>
    <n v="0.39737481827436844"/>
    <m/>
    <n v="4595.96"/>
  </r>
  <r>
    <x v="2"/>
    <x v="12"/>
    <x v="12"/>
    <x v="2"/>
    <s v="VMAX20K"/>
    <s v="EMC"/>
    <x v="2"/>
    <s v="TR"/>
    <x v="3"/>
    <s v="Not FAST"/>
    <s v="Thin"/>
    <n v="4330"/>
    <m/>
    <n v="14"/>
    <m/>
    <m/>
    <m/>
    <m/>
    <m/>
    <x v="5"/>
    <m/>
    <m/>
    <m/>
    <m/>
    <x v="5"/>
    <n v="6300"/>
    <m/>
    <n v="624"/>
    <m/>
    <m/>
    <m/>
    <m/>
    <m/>
    <n v="280800"/>
    <m/>
    <m/>
    <m/>
    <m/>
    <x v="9"/>
    <n v="280800"/>
    <m/>
    <n v="638"/>
    <m/>
    <m/>
    <m/>
    <m/>
    <m/>
    <n v="287100"/>
    <m/>
    <m/>
    <m/>
    <m/>
    <n v="638"/>
    <n v="287100"/>
    <m/>
    <n v="14"/>
    <m/>
    <m/>
    <m/>
    <m/>
    <m/>
    <n v="5724.55078125"/>
    <m/>
    <m/>
    <m/>
    <m/>
    <n v="14"/>
    <x v="8"/>
    <m/>
    <n v="624"/>
    <m/>
    <m/>
    <m/>
    <m/>
    <m/>
    <n v="255151.40625"/>
    <m/>
    <m/>
    <m/>
    <m/>
    <n v="624"/>
    <x v="9"/>
    <m/>
    <n v="638"/>
    <m/>
    <m/>
    <m/>
    <m/>
    <m/>
    <n v="260875.95703125"/>
    <m/>
    <m/>
    <m/>
    <m/>
    <n v="638"/>
    <x v="10"/>
    <n v="26224.04296875"/>
    <s v="2-Way Mir"/>
    <m/>
    <m/>
    <m/>
    <n v="242759.03515625"/>
    <n v="0"/>
    <n v="0"/>
    <n v="5273"/>
    <x v="12"/>
    <n v="124016.017578125"/>
    <s v="4330_450GB"/>
    <m/>
    <m/>
    <s v="DSE"/>
    <n v="121379.517578125"/>
    <m/>
    <m/>
    <n v="2636.5"/>
    <x v="12"/>
    <n v="91360.0703125"/>
    <m/>
    <m/>
    <m/>
    <x v="12"/>
    <n v="30019.447265625"/>
    <n v="0"/>
    <n v="0"/>
    <n v="2636.5"/>
    <x v="12"/>
    <n v="0.73667960072130934"/>
    <n v="134742"/>
    <n v="37070"/>
    <n v="171812"/>
    <n v="1.3854016872599983"/>
    <m/>
    <m/>
  </r>
  <r>
    <x v="3"/>
    <x v="13"/>
    <x v="13"/>
    <x v="2"/>
    <s v="VMAX20K"/>
    <s v="EMC"/>
    <x v="2"/>
    <s v="BAU"/>
    <x v="3"/>
    <s v="Not FAST"/>
    <s v="Thin"/>
    <n v="4652"/>
    <m/>
    <n v="20"/>
    <m/>
    <m/>
    <m/>
    <m/>
    <m/>
    <x v="6"/>
    <m/>
    <m/>
    <m/>
    <m/>
    <x v="7"/>
    <n v="9000"/>
    <m/>
    <n v="960"/>
    <m/>
    <m/>
    <m/>
    <m/>
    <m/>
    <n v="432000"/>
    <m/>
    <m/>
    <m/>
    <m/>
    <x v="10"/>
    <n v="432000"/>
    <m/>
    <n v="980"/>
    <m/>
    <m/>
    <m/>
    <m/>
    <m/>
    <n v="441000"/>
    <m/>
    <m/>
    <m/>
    <m/>
    <n v="980"/>
    <n v="441000"/>
    <m/>
    <n v="20"/>
    <m/>
    <m/>
    <m/>
    <m/>
    <m/>
    <n v="8177.9296875"/>
    <m/>
    <m/>
    <m/>
    <m/>
    <n v="20"/>
    <x v="9"/>
    <m/>
    <n v="960"/>
    <m/>
    <m/>
    <m/>
    <m/>
    <m/>
    <n v="392540.625"/>
    <m/>
    <m/>
    <m/>
    <m/>
    <n v="960"/>
    <x v="10"/>
    <m/>
    <n v="980"/>
    <m/>
    <m/>
    <m/>
    <m/>
    <m/>
    <n v="400718.5546875"/>
    <m/>
    <m/>
    <m/>
    <m/>
    <n v="980"/>
    <x v="11"/>
    <n v="40281.4453125"/>
    <s v="Way Mir"/>
    <m/>
    <m/>
    <m/>
    <n v="377953.2109375"/>
    <n v="0"/>
    <n v="0"/>
    <n v="5273"/>
    <x v="13"/>
    <n v="191613.10546875"/>
    <s v="4652_450GB"/>
    <m/>
    <m/>
    <s v="DSE"/>
    <n v="188976.60546875"/>
    <m/>
    <m/>
    <n v="2636.5"/>
    <x v="13"/>
    <n v="149523.890625"/>
    <m/>
    <m/>
    <m/>
    <x v="13"/>
    <n v="39452.71484375"/>
    <n v="0"/>
    <n v="0"/>
    <n v="2636.5"/>
    <x v="13"/>
    <n v="0.78034271329831195"/>
    <n v="133175"/>
    <n v="144244"/>
    <n v="277419"/>
    <n v="1.4478080678319991"/>
    <m/>
    <m/>
  </r>
  <r>
    <x v="4"/>
    <x v="14"/>
    <x v="14"/>
    <x v="2"/>
    <s v="VMAX-1"/>
    <s v="EMC"/>
    <x v="2"/>
    <s v="BAU"/>
    <x v="2"/>
    <s v="FAST"/>
    <s v="Thin"/>
    <n v="623"/>
    <m/>
    <n v="10"/>
    <n v="2"/>
    <n v="3"/>
    <m/>
    <m/>
    <m/>
    <x v="4"/>
    <n v="4096"/>
    <n v="600"/>
    <m/>
    <m/>
    <x v="8"/>
    <n v="9196"/>
    <m/>
    <n v="416"/>
    <n v="64"/>
    <n v="64"/>
    <m/>
    <m/>
    <m/>
    <n v="187200"/>
    <n v="131072"/>
    <n v="12800"/>
    <m/>
    <m/>
    <x v="11"/>
    <n v="331072"/>
    <m/>
    <n v="426"/>
    <n v="66"/>
    <n v="67"/>
    <m/>
    <m/>
    <m/>
    <n v="191700"/>
    <n v="135168"/>
    <n v="13400"/>
    <m/>
    <m/>
    <n v="559"/>
    <n v="340268"/>
    <m/>
    <n v="10"/>
    <n v="2"/>
    <n v="3"/>
    <m/>
    <m/>
    <m/>
    <n v="4088.96484375"/>
    <n v="3561.650390625"/>
    <n v="558.931640625"/>
    <m/>
    <m/>
    <n v="15"/>
    <x v="10"/>
    <m/>
    <n v="416"/>
    <n v="64"/>
    <n v="64"/>
    <m/>
    <m/>
    <m/>
    <n v="170100.9375"/>
    <n v="113972.8125"/>
    <n v="11923.875"/>
    <m/>
    <m/>
    <n v="544"/>
    <x v="11"/>
    <m/>
    <n v="426"/>
    <n v="66"/>
    <n v="67"/>
    <m/>
    <m/>
    <m/>
    <n v="174189.90234375"/>
    <n v="117534.462890625"/>
    <n v="12482.806640625"/>
    <m/>
    <m/>
    <n v="559"/>
    <x v="12"/>
    <n v="36060.828125"/>
    <s v=" RAID-6(14+2"/>
    <s v="RAID-5(7+1)"/>
    <s v="RAID-6(14+2)"/>
    <m/>
    <n v="163876.86495535713"/>
    <n v="10504.920758928571"/>
    <n v="111352.18526785714"/>
    <m/>
    <x v="14"/>
    <n v="35716.746372767841"/>
    <s v="0623_450_20"/>
    <s v="0623_200_SSD"/>
    <s v="0623_2TBSATA"/>
    <m/>
    <n v="143392.2568359375"/>
    <n v="9191.8056640625"/>
    <n v="97433.162109375"/>
    <m/>
    <x v="14"/>
    <n v="3097.1630859375"/>
    <n v="1353.4091796875"/>
    <n v="13557.068359375"/>
    <m/>
    <x v="14"/>
    <n v="140295.09375"/>
    <n v="7838.396484375"/>
    <n v="83876.09375"/>
    <n v="0"/>
    <x v="14"/>
    <n v="7.2025600048696639E-2"/>
    <n v="25322.400000000001"/>
    <m/>
    <n v="25322.400000000001"/>
    <n v="0.10128262178561308"/>
    <n v="77939.569000000003"/>
    <m/>
  </r>
  <r>
    <x v="5"/>
    <x v="15"/>
    <x v="15"/>
    <x v="2"/>
    <s v=" VMAX-1 "/>
    <s v="EMC"/>
    <x v="2"/>
    <s v="BAU"/>
    <x v="2"/>
    <s v="FAST"/>
    <s v="Thin"/>
    <n v="377"/>
    <m/>
    <n v="8"/>
    <m/>
    <m/>
    <m/>
    <m/>
    <m/>
    <x v="3"/>
    <m/>
    <m/>
    <m/>
    <m/>
    <x v="9"/>
    <n v="3600"/>
    <m/>
    <n v="96"/>
    <m/>
    <m/>
    <m/>
    <m/>
    <m/>
    <n v="43200"/>
    <m/>
    <m/>
    <m/>
    <m/>
    <x v="12"/>
    <n v="43200"/>
    <m/>
    <n v="104"/>
    <m/>
    <m/>
    <m/>
    <m/>
    <m/>
    <n v="46800"/>
    <m/>
    <m/>
    <m/>
    <m/>
    <n v="104"/>
    <n v="46800"/>
    <m/>
    <n v="8"/>
    <m/>
    <m/>
    <m/>
    <m/>
    <m/>
    <n v="3271"/>
    <m/>
    <m/>
    <m/>
    <m/>
    <n v="8"/>
    <x v="11"/>
    <m/>
    <n v="96"/>
    <m/>
    <m/>
    <m/>
    <m/>
    <m/>
    <n v="39254"/>
    <m/>
    <m/>
    <m/>
    <m/>
    <n v="96"/>
    <x v="12"/>
    <m/>
    <n v="104"/>
    <m/>
    <m/>
    <m/>
    <m/>
    <m/>
    <n v="42525"/>
    <m/>
    <m/>
    <m/>
    <m/>
    <n v="104"/>
    <x v="13"/>
    <n v="4275"/>
    <s v="RAID-6 (14+2)"/>
    <m/>
    <m/>
    <m/>
    <n v="37817.714285714283"/>
    <n v="0"/>
    <n v="0"/>
    <m/>
    <x v="15"/>
    <n v="4727.2142857142826"/>
    <s v="0377_450GB"/>
    <m/>
    <m/>
    <m/>
    <n v="33090.5"/>
    <m/>
    <m/>
    <m/>
    <x v="15"/>
    <n v="14757.2"/>
    <m/>
    <m/>
    <m/>
    <x v="15"/>
    <n v="18333.3"/>
    <n v="0"/>
    <n v="0"/>
    <n v="0"/>
    <x v="15"/>
    <n v="0.44596485396110669"/>
    <n v="42854.1"/>
    <m/>
    <n v="42854.1"/>
    <n v="1.2950574938426436"/>
    <m/>
    <m/>
  </r>
  <r>
    <x v="2"/>
    <x v="16"/>
    <x v="16"/>
    <x v="3"/>
    <s v="CX4-240"/>
    <s v="EMC"/>
    <x v="3"/>
    <s v="Exchange"/>
    <x v="4"/>
    <s v="Not FAST"/>
    <s v="Thick"/>
    <s v="CKM00101000576"/>
    <m/>
    <m/>
    <m/>
    <m/>
    <m/>
    <m/>
    <m/>
    <x v="0"/>
    <m/>
    <m/>
    <m/>
    <m/>
    <x v="10"/>
    <n v="1050.7964477539062"/>
    <m/>
    <m/>
    <m/>
    <m/>
    <m/>
    <m/>
    <m/>
    <m/>
    <m/>
    <m/>
    <m/>
    <m/>
    <x v="13"/>
    <n v="17928.000022888184"/>
    <m/>
    <m/>
    <m/>
    <m/>
    <m/>
    <m/>
    <m/>
    <m/>
    <m/>
    <m/>
    <m/>
    <m/>
    <n v="26"/>
    <n v="20876.676117706302"/>
    <m/>
    <m/>
    <m/>
    <m/>
    <m/>
    <m/>
    <m/>
    <m/>
    <m/>
    <m/>
    <m/>
    <m/>
    <n v="2"/>
    <x v="12"/>
    <m/>
    <m/>
    <m/>
    <m/>
    <m/>
    <m/>
    <m/>
    <m/>
    <m/>
    <m/>
    <m/>
    <m/>
    <n v="24"/>
    <x v="13"/>
    <m/>
    <m/>
    <m/>
    <m/>
    <m/>
    <m/>
    <m/>
    <m/>
    <m/>
    <m/>
    <m/>
    <m/>
    <n v="26"/>
    <x v="14"/>
    <n v="1897.8796470642119"/>
    <s v="RAID1/0"/>
    <m/>
    <m/>
    <m/>
    <n v="10014.796447753906"/>
    <m/>
    <m/>
    <m/>
    <x v="16"/>
    <n v="8964.0000228881836"/>
    <m/>
    <m/>
    <m/>
    <m/>
    <n v="10014.796447753906"/>
    <m/>
    <m/>
    <m/>
    <x v="16"/>
    <n v="10014.796447753906"/>
    <m/>
    <m/>
    <m/>
    <x v="16"/>
    <m/>
    <m/>
    <m/>
    <m/>
    <x v="16"/>
    <n v="1"/>
    <n v="10014.796447753906"/>
    <m/>
    <n v="10014.796447753906"/>
    <n v="1"/>
    <m/>
    <m/>
  </r>
  <r>
    <x v="6"/>
    <x v="17"/>
    <x v="17"/>
    <x v="3"/>
    <s v="CX4-240"/>
    <s v="EMC"/>
    <x v="3"/>
    <s v="Exchange"/>
    <x v="4"/>
    <s v="Not FAST"/>
    <s v="Thick"/>
    <s v="FCNMM113000103 "/>
    <m/>
    <m/>
    <m/>
    <m/>
    <m/>
    <m/>
    <m/>
    <x v="0"/>
    <m/>
    <m/>
    <m/>
    <m/>
    <x v="0"/>
    <m/>
    <m/>
    <n v="2262"/>
    <m/>
    <n v="160"/>
    <m/>
    <n v="72000"/>
    <m/>
    <m/>
    <m/>
    <n v="65423.4375"/>
    <m/>
    <m/>
    <x v="0"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x v="0"/>
    <m/>
    <n v="2262"/>
    <m/>
    <n v="160"/>
    <m/>
    <n v="72000"/>
    <m/>
    <m/>
    <m/>
    <n v="65423.4375"/>
    <m/>
    <m/>
    <m/>
    <x v="14"/>
    <n v="160"/>
    <n v="65423.4375"/>
    <m/>
    <n v="2262"/>
    <m/>
    <n v="168"/>
    <n v="75600"/>
    <m/>
    <m/>
    <m/>
    <m/>
    <n v="68694.609375"/>
    <m/>
    <x v="15"/>
    <n v="804.28593750000073"/>
    <s v="RAID1/0"/>
    <m/>
    <m/>
    <m/>
    <n v="4021.4296875"/>
    <m/>
    <m/>
    <m/>
    <x v="17"/>
    <n v="4021.4296875"/>
    <m/>
    <m/>
    <m/>
    <m/>
    <n v="4021.4296875"/>
    <m/>
    <m/>
    <m/>
    <x v="17"/>
    <n v="4021.4296875"/>
    <m/>
    <m/>
    <m/>
    <x v="17"/>
    <m/>
    <m/>
    <m/>
    <m/>
    <x v="16"/>
    <n v="1"/>
    <n v="4021.4296875"/>
    <m/>
    <n v="4021.4296875"/>
    <n v="1"/>
    <m/>
    <m/>
  </r>
  <r>
    <x v="6"/>
    <x v="18"/>
    <x v="18"/>
    <x v="3"/>
    <s v="CX4-240"/>
    <s v="EMC"/>
    <x v="3"/>
    <s v="Exchange"/>
    <x v="4"/>
    <s v="Not FAST"/>
    <s v="Thick"/>
    <s v="FCNMM113000127"/>
    <m/>
    <m/>
    <m/>
    <m/>
    <m/>
    <m/>
    <m/>
    <x v="0"/>
    <m/>
    <m/>
    <m/>
    <m/>
    <x v="0"/>
    <m/>
    <m/>
    <n v="2262"/>
    <m/>
    <n v="160"/>
    <m/>
    <n v="72000"/>
    <m/>
    <m/>
    <m/>
    <n v="65423.4375"/>
    <m/>
    <m/>
    <x v="0"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x v="0"/>
    <m/>
    <n v="2262"/>
    <m/>
    <n v="160"/>
    <m/>
    <n v="72000"/>
    <m/>
    <m/>
    <m/>
    <n v="65423.4375"/>
    <m/>
    <m/>
    <m/>
    <x v="14"/>
    <n v="160"/>
    <n v="65423.4375"/>
    <m/>
    <n v="2262"/>
    <m/>
    <n v="168"/>
    <n v="75600"/>
    <m/>
    <m/>
    <m/>
    <m/>
    <n v="68694.609375"/>
    <m/>
    <x v="15"/>
    <n v="804.28593750000073"/>
    <s v="RAID1/0"/>
    <m/>
    <m/>
    <m/>
    <n v="4021.4296875"/>
    <m/>
    <m/>
    <m/>
    <x v="17"/>
    <n v="4021.4296875"/>
    <m/>
    <m/>
    <m/>
    <m/>
    <n v="4021.4296875"/>
    <m/>
    <m/>
    <m/>
    <x v="17"/>
    <n v="4021.4296875"/>
    <m/>
    <m/>
    <m/>
    <x v="17"/>
    <m/>
    <m/>
    <m/>
    <m/>
    <x v="16"/>
    <n v="1"/>
    <n v="4021.4296875"/>
    <m/>
    <n v="4021.4296875"/>
    <n v="1"/>
    <m/>
    <m/>
  </r>
  <r>
    <x v="3"/>
    <x v="19"/>
    <x v="19"/>
    <x v="3"/>
    <s v="AX4-5F8"/>
    <s v="EMC"/>
    <x v="3"/>
    <s v="Exchange"/>
    <x v="4"/>
    <s v="Not FAST"/>
    <s v="Thick"/>
    <s v="fdc1b-ax4-0033"/>
    <m/>
    <m/>
    <m/>
    <m/>
    <m/>
    <m/>
    <m/>
    <x v="0"/>
    <m/>
    <m/>
    <m/>
    <m/>
    <x v="11"/>
    <n v="268.09552001953125"/>
    <m/>
    <m/>
    <m/>
    <m/>
    <m/>
    <m/>
    <m/>
    <m/>
    <m/>
    <m/>
    <m/>
    <m/>
    <x v="14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x v="13"/>
    <m/>
    <m/>
    <m/>
    <m/>
    <m/>
    <m/>
    <m/>
    <m/>
    <m/>
    <m/>
    <m/>
    <m/>
    <n v="12"/>
    <x v="15"/>
    <m/>
    <m/>
    <m/>
    <m/>
    <m/>
    <m/>
    <m/>
    <m/>
    <m/>
    <m/>
    <m/>
    <m/>
    <n v="13"/>
    <x v="16"/>
    <n v="446.71403198242297"/>
    <s v="RAID1/0"/>
    <m/>
    <m/>
    <m/>
    <n v="3708.0955200195312"/>
    <m/>
    <m/>
    <m/>
    <x v="18"/>
    <n v="3440"/>
    <m/>
    <m/>
    <m/>
    <m/>
    <n v="3708.0955200195312"/>
    <m/>
    <m/>
    <m/>
    <x v="18"/>
    <n v="3602"/>
    <m/>
    <m/>
    <m/>
    <x v="18"/>
    <m/>
    <m/>
    <m/>
    <m/>
    <x v="17"/>
    <n v="0.97138813726703233"/>
    <n v="3602"/>
    <m/>
    <n v="3602"/>
    <n v="0.97138813726703233"/>
    <m/>
    <m/>
  </r>
  <r>
    <x v="3"/>
    <x v="20"/>
    <x v="20"/>
    <x v="3"/>
    <s v="AX4-5F8"/>
    <s v="EMC"/>
    <x v="3"/>
    <s v="Exchange"/>
    <x v="4"/>
    <s v="Not FAST"/>
    <s v="Thick"/>
    <s v="fdc1b-ax4-0039"/>
    <m/>
    <m/>
    <m/>
    <m/>
    <m/>
    <m/>
    <m/>
    <x v="0"/>
    <m/>
    <m/>
    <m/>
    <m/>
    <x v="11"/>
    <n v="268.09552001953125"/>
    <m/>
    <m/>
    <m/>
    <m/>
    <m/>
    <m/>
    <m/>
    <m/>
    <m/>
    <m/>
    <m/>
    <m/>
    <x v="14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x v="13"/>
    <m/>
    <m/>
    <m/>
    <m/>
    <m/>
    <m/>
    <m/>
    <m/>
    <m/>
    <m/>
    <m/>
    <m/>
    <n v="12"/>
    <x v="15"/>
    <m/>
    <m/>
    <m/>
    <m/>
    <m/>
    <m/>
    <m/>
    <m/>
    <m/>
    <m/>
    <m/>
    <m/>
    <n v="13"/>
    <x v="16"/>
    <n v="446.71403198242297"/>
    <s v="RAID1/0"/>
    <m/>
    <m/>
    <m/>
    <n v="3708.0955200195312"/>
    <m/>
    <m/>
    <m/>
    <x v="18"/>
    <n v="3440"/>
    <m/>
    <m/>
    <m/>
    <m/>
    <n v="3708.0955200195312"/>
    <m/>
    <m/>
    <m/>
    <x v="18"/>
    <n v="3602"/>
    <m/>
    <m/>
    <m/>
    <x v="18"/>
    <m/>
    <m/>
    <m/>
    <m/>
    <x v="17"/>
    <n v="0.97138813726703233"/>
    <n v="3602"/>
    <m/>
    <n v="3602"/>
    <n v="0.97138813726703233"/>
    <m/>
    <m/>
  </r>
  <r>
    <x v="3"/>
    <x v="21"/>
    <x v="21"/>
    <x v="3"/>
    <s v="AX4-5F8"/>
    <s v="EMC"/>
    <x v="3"/>
    <s v="Exchange"/>
    <x v="4"/>
    <s v="Not FAST"/>
    <s v="Thick"/>
    <s v="fdc1b-ax4-0069"/>
    <m/>
    <m/>
    <m/>
    <m/>
    <m/>
    <m/>
    <m/>
    <x v="0"/>
    <m/>
    <m/>
    <m/>
    <m/>
    <x v="11"/>
    <n v="268.09552001953125"/>
    <m/>
    <m/>
    <m/>
    <m/>
    <m/>
    <m/>
    <m/>
    <m/>
    <m/>
    <m/>
    <m/>
    <m/>
    <x v="15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x v="13"/>
    <m/>
    <m/>
    <m/>
    <m/>
    <m/>
    <m/>
    <m/>
    <m/>
    <m/>
    <m/>
    <m/>
    <m/>
    <n v="6"/>
    <x v="16"/>
    <m/>
    <m/>
    <m/>
    <m/>
    <m/>
    <m/>
    <m/>
    <m/>
    <m/>
    <m/>
    <m/>
    <m/>
    <n v="7"/>
    <x v="17"/>
    <n v="102.71403198242342"/>
    <s v="RAID1/0"/>
    <m/>
    <m/>
    <m/>
    <n v="1988.0955200195312"/>
    <m/>
    <m/>
    <m/>
    <x v="19"/>
    <n v="1720"/>
    <m/>
    <m/>
    <m/>
    <m/>
    <n v="1988.0955200195312"/>
    <m/>
    <m/>
    <m/>
    <x v="19"/>
    <n v="1720"/>
    <m/>
    <m/>
    <m/>
    <x v="19"/>
    <m/>
    <m/>
    <m/>
    <m/>
    <x v="18"/>
    <n v="0.86514957791520131"/>
    <n v="1720"/>
    <m/>
    <n v="1720"/>
    <n v="0.86514957791520131"/>
    <n v="5411.2759999999998"/>
    <m/>
  </r>
  <r>
    <x v="2"/>
    <x v="22"/>
    <x v="22"/>
    <x v="3"/>
    <s v="AX4-5F8"/>
    <s v="EMC"/>
    <x v="3"/>
    <s v="Exchange"/>
    <x v="4"/>
    <s v="Not FAST"/>
    <s v="Thick"/>
    <s v="rdc4-ax4-0006"/>
    <m/>
    <m/>
    <m/>
    <m/>
    <m/>
    <m/>
    <m/>
    <x v="0"/>
    <m/>
    <m/>
    <m/>
    <m/>
    <x v="11"/>
    <n v="268.09552001953125"/>
    <m/>
    <m/>
    <m/>
    <m/>
    <m/>
    <m/>
    <m/>
    <m/>
    <m/>
    <m/>
    <m/>
    <m/>
    <x v="14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x v="13"/>
    <m/>
    <m/>
    <m/>
    <m/>
    <m/>
    <m/>
    <m/>
    <m/>
    <m/>
    <m/>
    <m/>
    <m/>
    <n v="12"/>
    <x v="15"/>
    <m/>
    <m/>
    <m/>
    <m/>
    <m/>
    <m/>
    <m/>
    <m/>
    <m/>
    <m/>
    <m/>
    <m/>
    <n v="13"/>
    <x v="16"/>
    <n v="446.71403198242297"/>
    <s v="RAID1/0"/>
    <m/>
    <m/>
    <m/>
    <n v="3708.0955200195312"/>
    <m/>
    <m/>
    <m/>
    <x v="18"/>
    <n v="3440"/>
    <m/>
    <m/>
    <m/>
    <m/>
    <n v="3708.0955200195312"/>
    <m/>
    <m/>
    <m/>
    <x v="18"/>
    <n v="3440"/>
    <m/>
    <m/>
    <m/>
    <x v="20"/>
    <m/>
    <m/>
    <m/>
    <m/>
    <x v="18"/>
    <n v="0.92769994230943675"/>
    <n v="3440"/>
    <m/>
    <n v="3440"/>
    <n v="0.92769994230943675"/>
    <m/>
    <m/>
  </r>
  <r>
    <x v="2"/>
    <x v="23"/>
    <x v="23"/>
    <x v="3"/>
    <s v="AX4-5F8"/>
    <s v="EMC"/>
    <x v="3"/>
    <s v="Exchange"/>
    <x v="4"/>
    <s v="Not FAST"/>
    <s v="Thick"/>
    <s v="rdc4-ax4-0007"/>
    <m/>
    <m/>
    <m/>
    <m/>
    <m/>
    <m/>
    <m/>
    <x v="0"/>
    <m/>
    <m/>
    <m/>
    <m/>
    <x v="11"/>
    <n v="268.09552001953125"/>
    <m/>
    <m/>
    <m/>
    <m/>
    <m/>
    <m/>
    <m/>
    <m/>
    <m/>
    <m/>
    <m/>
    <m/>
    <x v="14"/>
    <n v="6682.5"/>
    <m/>
    <m/>
    <m/>
    <m/>
    <m/>
    <m/>
    <m/>
    <m/>
    <m/>
    <m/>
    <m/>
    <m/>
    <n v="13"/>
    <n v="7645.6550720214846"/>
    <m/>
    <m/>
    <m/>
    <m/>
    <m/>
    <m/>
    <m/>
    <m/>
    <m/>
    <m/>
    <m/>
    <m/>
    <n v="1"/>
    <x v="13"/>
    <m/>
    <m/>
    <m/>
    <m/>
    <m/>
    <m/>
    <m/>
    <m/>
    <m/>
    <m/>
    <m/>
    <m/>
    <n v="12"/>
    <x v="17"/>
    <m/>
    <m/>
    <m/>
    <m/>
    <m/>
    <m/>
    <m/>
    <m/>
    <m/>
    <m/>
    <m/>
    <m/>
    <n v="13"/>
    <x v="18"/>
    <n v="426.96403198242297"/>
    <s v="RAID1/0"/>
    <m/>
    <m/>
    <m/>
    <n v="3708.0955200195312"/>
    <m/>
    <m/>
    <m/>
    <x v="20"/>
    <n v="3242.5"/>
    <m/>
    <m/>
    <m/>
    <m/>
    <n v="3708.0955200195312"/>
    <m/>
    <m/>
    <m/>
    <x v="18"/>
    <n v="3708.0955200195312"/>
    <m/>
    <m/>
    <m/>
    <x v="21"/>
    <m/>
    <m/>
    <m/>
    <m/>
    <x v="16"/>
    <n v="1"/>
    <n v="3708.0955200195312"/>
    <m/>
    <n v="3708.0955200195312"/>
    <n v="1"/>
    <m/>
    <m/>
  </r>
  <r>
    <x v="2"/>
    <x v="24"/>
    <x v="24"/>
    <x v="3"/>
    <s v="AX4-5F8"/>
    <s v="EMC"/>
    <x v="3"/>
    <s v="Exchange"/>
    <x v="4"/>
    <s v="Not FAST"/>
    <s v="Thick"/>
    <s v="rdc4-ax4-0082"/>
    <m/>
    <m/>
    <m/>
    <m/>
    <m/>
    <m/>
    <m/>
    <x v="0"/>
    <m/>
    <m/>
    <m/>
    <m/>
    <x v="11"/>
    <n v="268.09552001953125"/>
    <m/>
    <m/>
    <m/>
    <m/>
    <m/>
    <m/>
    <m/>
    <m/>
    <m/>
    <m/>
    <m/>
    <m/>
    <x v="15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x v="13"/>
    <m/>
    <m/>
    <m/>
    <m/>
    <m/>
    <m/>
    <m/>
    <m/>
    <m/>
    <m/>
    <m/>
    <m/>
    <n v="6"/>
    <x v="16"/>
    <m/>
    <m/>
    <m/>
    <m/>
    <m/>
    <m/>
    <m/>
    <m/>
    <m/>
    <m/>
    <m/>
    <m/>
    <n v="7"/>
    <x v="17"/>
    <n v="102.71403198242342"/>
    <s v="RAID1/0"/>
    <m/>
    <m/>
    <m/>
    <n v="1988.0955200195312"/>
    <m/>
    <m/>
    <m/>
    <x v="19"/>
    <n v="1720"/>
    <m/>
    <m/>
    <m/>
    <m/>
    <n v="1988.0955200195312"/>
    <m/>
    <m/>
    <m/>
    <x v="19"/>
    <n v="1720"/>
    <m/>
    <m/>
    <m/>
    <x v="19"/>
    <m/>
    <m/>
    <m/>
    <m/>
    <x v="18"/>
    <n v="0.86514957791520131"/>
    <n v="1720"/>
    <m/>
    <n v="1720"/>
    <n v="0.86514957791520131"/>
    <m/>
    <m/>
  </r>
  <r>
    <x v="7"/>
    <x v="25"/>
    <x v="25"/>
    <x v="3"/>
    <s v="AX4-5F8"/>
    <s v="EMC"/>
    <x v="3"/>
    <s v="Exchange"/>
    <x v="4"/>
    <s v="Not FAST"/>
    <s v="Thick"/>
    <s v="SL7E1093200048"/>
    <m/>
    <m/>
    <m/>
    <m/>
    <m/>
    <m/>
    <m/>
    <x v="0"/>
    <m/>
    <m/>
    <m/>
    <m/>
    <x v="0"/>
    <m/>
    <m/>
    <m/>
    <m/>
    <m/>
    <m/>
    <m/>
    <m/>
    <m/>
    <m/>
    <m/>
    <m/>
    <m/>
    <x v="0"/>
    <n v="3602"/>
    <m/>
    <m/>
    <m/>
    <m/>
    <m/>
    <m/>
    <m/>
    <m/>
    <m/>
    <m/>
    <m/>
    <m/>
    <m/>
    <n v="3962.2000000000003"/>
    <m/>
    <m/>
    <m/>
    <m/>
    <m/>
    <m/>
    <m/>
    <m/>
    <m/>
    <m/>
    <m/>
    <m/>
    <m/>
    <x v="0"/>
    <m/>
    <m/>
    <m/>
    <m/>
    <m/>
    <m/>
    <m/>
    <m/>
    <m/>
    <m/>
    <m/>
    <m/>
    <m/>
    <x v="18"/>
    <m/>
    <m/>
    <m/>
    <m/>
    <m/>
    <m/>
    <m/>
    <m/>
    <m/>
    <m/>
    <m/>
    <m/>
    <m/>
    <x v="19"/>
    <n v="360.20000000000027"/>
    <s v="RAID1/0"/>
    <m/>
    <m/>
    <m/>
    <n v="1801"/>
    <m/>
    <m/>
    <m/>
    <x v="21"/>
    <n v="1801"/>
    <m/>
    <m/>
    <m/>
    <m/>
    <n v="1801"/>
    <m/>
    <m/>
    <m/>
    <x v="20"/>
    <n v="1801"/>
    <m/>
    <m/>
    <m/>
    <x v="22"/>
    <m/>
    <m/>
    <m/>
    <m/>
    <x v="16"/>
    <n v="1"/>
    <n v="1801"/>
    <m/>
    <n v="1801"/>
    <n v="1"/>
    <m/>
    <m/>
  </r>
  <r>
    <x v="6"/>
    <x v="26"/>
    <x v="26"/>
    <x v="3"/>
    <s v="AX4-5F8"/>
    <s v="EMC"/>
    <x v="3"/>
    <s v="Exchange"/>
    <x v="4"/>
    <s v="Not FAST"/>
    <s v="Thick"/>
    <s v="SL7E9101300054"/>
    <m/>
    <m/>
    <m/>
    <m/>
    <m/>
    <m/>
    <m/>
    <x v="0"/>
    <m/>
    <m/>
    <m/>
    <m/>
    <x v="0"/>
    <m/>
    <m/>
    <m/>
    <m/>
    <m/>
    <m/>
    <m/>
    <m/>
    <m/>
    <m/>
    <m/>
    <m/>
    <m/>
    <x v="0"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x v="0"/>
    <m/>
    <m/>
    <m/>
    <m/>
    <m/>
    <m/>
    <m/>
    <m/>
    <m/>
    <m/>
    <m/>
    <m/>
    <m/>
    <x v="19"/>
    <m/>
    <m/>
    <m/>
    <m/>
    <m/>
    <m/>
    <m/>
    <m/>
    <m/>
    <m/>
    <m/>
    <m/>
    <m/>
    <x v="20"/>
    <n v="2091.1439453125022"/>
    <s v="RAID1/0"/>
    <m/>
    <m/>
    <m/>
    <n v="10455.7197265625"/>
    <m/>
    <m/>
    <m/>
    <x v="22"/>
    <n v="10455.7197265625"/>
    <m/>
    <m/>
    <m/>
    <m/>
    <n v="10455.7197265625"/>
    <m/>
    <m/>
    <m/>
    <x v="21"/>
    <n v="10455.7197265625"/>
    <m/>
    <m/>
    <m/>
    <x v="23"/>
    <m/>
    <m/>
    <m/>
    <m/>
    <x v="16"/>
    <n v="1"/>
    <n v="10455.7197265625"/>
    <m/>
    <n v="10455.7197265625"/>
    <n v="1"/>
    <m/>
    <m/>
  </r>
  <r>
    <x v="6"/>
    <x v="27"/>
    <x v="27"/>
    <x v="3"/>
    <s v="AX4-5F8"/>
    <s v="EMC"/>
    <x v="3"/>
    <s v="Exchange"/>
    <x v="4"/>
    <s v="Not FAST"/>
    <s v="Thick"/>
    <s v="SL7E9101300062"/>
    <m/>
    <m/>
    <m/>
    <m/>
    <m/>
    <m/>
    <m/>
    <x v="0"/>
    <m/>
    <m/>
    <m/>
    <m/>
    <x v="0"/>
    <m/>
    <m/>
    <m/>
    <m/>
    <m/>
    <m/>
    <m/>
    <m/>
    <m/>
    <m/>
    <m/>
    <m/>
    <m/>
    <x v="0"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x v="0"/>
    <m/>
    <m/>
    <m/>
    <m/>
    <m/>
    <m/>
    <m/>
    <m/>
    <m/>
    <m/>
    <m/>
    <m/>
    <m/>
    <x v="19"/>
    <m/>
    <m/>
    <m/>
    <m/>
    <m/>
    <m/>
    <m/>
    <m/>
    <m/>
    <m/>
    <m/>
    <m/>
    <m/>
    <x v="20"/>
    <n v="2091.1439453125022"/>
    <s v="RAID1/0"/>
    <m/>
    <m/>
    <m/>
    <n v="10455.7197265625"/>
    <m/>
    <m/>
    <m/>
    <x v="22"/>
    <n v="10455.7197265625"/>
    <m/>
    <m/>
    <m/>
    <m/>
    <n v="10455.7197265625"/>
    <m/>
    <m/>
    <m/>
    <x v="21"/>
    <n v="10455.7197265625"/>
    <m/>
    <m/>
    <m/>
    <x v="23"/>
    <m/>
    <m/>
    <m/>
    <m/>
    <x v="16"/>
    <n v="1"/>
    <n v="10455.7197265625"/>
    <m/>
    <n v="10455.7197265625"/>
    <n v="1"/>
    <m/>
    <m/>
  </r>
  <r>
    <x v="2"/>
    <x v="28"/>
    <x v="28"/>
    <x v="4"/>
    <s v="DMX4-24"/>
    <s v="EMC"/>
    <x v="4"/>
    <s v="BAU"/>
    <x v="5"/>
    <s v="Not FAST"/>
    <s v="Thick"/>
    <n v="5373"/>
    <m/>
    <m/>
    <m/>
    <m/>
    <m/>
    <m/>
    <m/>
    <x v="0"/>
    <m/>
    <m/>
    <m/>
    <m/>
    <x v="12"/>
    <n v="3600"/>
    <m/>
    <m/>
    <m/>
    <m/>
    <m/>
    <m/>
    <m/>
    <m/>
    <m/>
    <m/>
    <m/>
    <m/>
    <x v="16"/>
    <n v="65250"/>
    <m/>
    <m/>
    <m/>
    <m/>
    <m/>
    <m/>
    <m/>
    <m/>
    <m/>
    <m/>
    <m/>
    <m/>
    <n v="356"/>
    <n v="68850"/>
    <m/>
    <m/>
    <m/>
    <m/>
    <m/>
    <m/>
    <m/>
    <m/>
    <m/>
    <m/>
    <m/>
    <m/>
    <n v="16"/>
    <x v="14"/>
    <m/>
    <m/>
    <m/>
    <m/>
    <m/>
    <m/>
    <m/>
    <m/>
    <m/>
    <m/>
    <m/>
    <m/>
    <n v="340"/>
    <x v="20"/>
    <m/>
    <m/>
    <m/>
    <m/>
    <m/>
    <m/>
    <m/>
    <m/>
    <m/>
    <m/>
    <m/>
    <m/>
    <n v="356"/>
    <x v="21"/>
    <n v="5316.4000000000015"/>
    <s v="RAID-5 (7+1)"/>
    <m/>
    <m/>
    <m/>
    <n v="60211.519999999997"/>
    <m/>
    <m/>
    <m/>
    <x v="23"/>
    <n v="7526.44"/>
    <m/>
    <m/>
    <m/>
    <m/>
    <n v="52685.079999999994"/>
    <m/>
    <m/>
    <m/>
    <x v="22"/>
    <n v="1943.0361328125"/>
    <m/>
    <m/>
    <m/>
    <x v="24"/>
    <m/>
    <m/>
    <m/>
    <m/>
    <x v="19"/>
    <n v="3.6880197065516464E-2"/>
    <n v="1943.0361328125"/>
    <n v="1943.0361328125"/>
    <n v="3886.072265625"/>
    <n v="7.3760394131032928E-2"/>
    <n v="19126.171999999999"/>
    <m/>
  </r>
  <r>
    <x v="3"/>
    <x v="29"/>
    <x v="29"/>
    <x v="4"/>
    <s v="DMX4-24"/>
    <s v="EMC"/>
    <x v="4"/>
    <s v="BAU"/>
    <x v="5"/>
    <s v="Not FAST"/>
    <s v="Thick"/>
    <n v="5349"/>
    <m/>
    <m/>
    <m/>
    <m/>
    <m/>
    <m/>
    <m/>
    <x v="0"/>
    <m/>
    <m/>
    <m/>
    <m/>
    <x v="3"/>
    <n v="2700"/>
    <m/>
    <m/>
    <m/>
    <m/>
    <m/>
    <m/>
    <m/>
    <m/>
    <m/>
    <m/>
    <m/>
    <m/>
    <x v="17"/>
    <n v="40350"/>
    <m/>
    <m/>
    <m/>
    <m/>
    <m/>
    <m/>
    <m/>
    <m/>
    <m/>
    <m/>
    <m/>
    <m/>
    <n v="240"/>
    <n v="25193.970312500001"/>
    <m/>
    <m/>
    <m/>
    <m/>
    <m/>
    <m/>
    <m/>
    <m/>
    <m/>
    <m/>
    <m/>
    <m/>
    <n v="12"/>
    <x v="15"/>
    <m/>
    <m/>
    <m/>
    <m/>
    <m/>
    <m/>
    <m/>
    <m/>
    <m/>
    <m/>
    <m/>
    <m/>
    <n v="116"/>
    <x v="21"/>
    <m/>
    <m/>
    <m/>
    <m/>
    <m/>
    <m/>
    <m/>
    <m/>
    <m/>
    <m/>
    <m/>
    <m/>
    <n v="128"/>
    <x v="22"/>
    <n v="2290.3609375000015"/>
    <s v="RAID-5 (7+1)"/>
    <m/>
    <m/>
    <m/>
    <n v="20426.2109375"/>
    <m/>
    <m/>
    <m/>
    <x v="24"/>
    <n v="2553.2763671875"/>
    <m/>
    <m/>
    <m/>
    <m/>
    <n v="17872.9345703125"/>
    <m/>
    <m/>
    <m/>
    <x v="23"/>
    <n v="10018.1748046875"/>
    <m/>
    <m/>
    <m/>
    <x v="25"/>
    <m/>
    <m/>
    <m/>
    <m/>
    <x v="20"/>
    <n v="0.56052209922639118"/>
    <n v="10018.1748046875"/>
    <m/>
    <n v="10018.1748046875"/>
    <n v="0.56052209922639118"/>
    <n v="10090.811"/>
    <m/>
  </r>
  <r>
    <x v="8"/>
    <x v="30"/>
    <x v="30"/>
    <x v="5"/>
    <s v="Centera"/>
    <s v="EMC"/>
    <x v="5"/>
    <s v="BAU"/>
    <x v="6"/>
    <s v="Not FAST"/>
    <s v="WORM"/>
    <s v="centera_CH_01E CK200053010120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23"/>
    <n v="4608.0000000000073"/>
    <m/>
    <m/>
    <m/>
    <m/>
    <n v="15213.714285714286"/>
    <m/>
    <m/>
    <m/>
    <x v="25"/>
    <n v="1901.7142857142862"/>
    <m/>
    <m/>
    <m/>
    <m/>
    <n v="13312"/>
    <m/>
    <m/>
    <m/>
    <x v="24"/>
    <n v="13312"/>
    <m/>
    <m/>
    <m/>
    <x v="26"/>
    <m/>
    <m/>
    <m/>
    <m/>
    <x v="16"/>
    <n v="1"/>
    <n v="13312"/>
    <m/>
    <n v="13312"/>
    <n v="1"/>
    <m/>
    <m/>
  </r>
  <r>
    <x v="8"/>
    <x v="31"/>
    <x v="31"/>
    <x v="5"/>
    <s v="Centera"/>
    <s v="EMC"/>
    <x v="5"/>
    <s v="BAU"/>
    <x v="6"/>
    <s v="Not FAST"/>
    <s v="WORM"/>
    <s v="centera_CH_01R CK200054900163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23"/>
    <n v="4608.0000000000073"/>
    <m/>
    <m/>
    <m/>
    <m/>
    <n v="19894.857142857141"/>
    <m/>
    <m/>
    <m/>
    <x v="26"/>
    <n v="2486.8571428571413"/>
    <m/>
    <m/>
    <m/>
    <m/>
    <n v="17408"/>
    <m/>
    <m/>
    <m/>
    <x v="25"/>
    <n v="17408"/>
    <m/>
    <m/>
    <m/>
    <x v="27"/>
    <m/>
    <m/>
    <m/>
    <m/>
    <x v="16"/>
    <n v="1"/>
    <n v="17408"/>
    <m/>
    <n v="17408"/>
    <n v="1"/>
    <m/>
    <m/>
  </r>
  <r>
    <x v="9"/>
    <x v="32"/>
    <x v="32"/>
    <x v="5"/>
    <s v="Centera"/>
    <s v="EMC"/>
    <x v="5"/>
    <s v="BAU"/>
    <x v="6"/>
    <s v="Not FAST"/>
    <s v="WORM"/>
    <s v="centera_DE_01E CK200061900265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272923.2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24"/>
    <n v="24811.200000000012"/>
    <m/>
    <m/>
    <m/>
    <m/>
    <n v="176107.42857142858"/>
    <m/>
    <m/>
    <m/>
    <x v="27"/>
    <n v="22013.42857142858"/>
    <m/>
    <m/>
    <m/>
    <m/>
    <n v="154094"/>
    <m/>
    <m/>
    <m/>
    <x v="26"/>
    <n v="154094"/>
    <m/>
    <m/>
    <m/>
    <x v="28"/>
    <m/>
    <m/>
    <m/>
    <m/>
    <x v="16"/>
    <n v="1"/>
    <n v="154094"/>
    <m/>
    <n v="154094"/>
    <n v="1"/>
    <m/>
    <m/>
  </r>
  <r>
    <x v="9"/>
    <x v="33"/>
    <x v="33"/>
    <x v="5"/>
    <s v="Centera"/>
    <s v="EMC"/>
    <x v="5"/>
    <s v="BAU"/>
    <x v="6"/>
    <s v="Not FAST"/>
    <s v="WORM"/>
    <s v="centera_DE_02E CK200062000592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109422.50000000001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25"/>
    <n v="9947.5000000000146"/>
    <m/>
    <m/>
    <m/>
    <m/>
    <n v="82211.428571428565"/>
    <m/>
    <m/>
    <m/>
    <x v="28"/>
    <n v="10276.428571428565"/>
    <m/>
    <m/>
    <m/>
    <m/>
    <n v="71935"/>
    <m/>
    <m/>
    <m/>
    <x v="27"/>
    <n v="71935"/>
    <m/>
    <m/>
    <m/>
    <x v="29"/>
    <m/>
    <m/>
    <m/>
    <m/>
    <x v="16"/>
    <n v="1"/>
    <n v="71935"/>
    <m/>
    <n v="71935"/>
    <n v="1"/>
    <m/>
    <m/>
  </r>
  <r>
    <x v="10"/>
    <x v="34"/>
    <x v="34"/>
    <x v="5"/>
    <s v="Centera"/>
    <s v="EMC"/>
    <x v="5"/>
    <s v="BAU"/>
    <x v="6"/>
    <s v="Not FAST"/>
    <s v="WORM"/>
    <s v="centera_PL_01G CK200053810059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64930.8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26"/>
    <n v="5902.8000000000029"/>
    <m/>
    <m/>
    <m/>
    <m/>
    <n v="55448"/>
    <m/>
    <m/>
    <m/>
    <x v="29"/>
    <n v="6931"/>
    <m/>
    <m/>
    <m/>
    <m/>
    <n v="48517"/>
    <m/>
    <m/>
    <m/>
    <x v="28"/>
    <n v="48517"/>
    <m/>
    <m/>
    <m/>
    <x v="30"/>
    <m/>
    <m/>
    <m/>
    <m/>
    <x v="16"/>
    <n v="1"/>
    <n v="48517"/>
    <m/>
    <n v="48517"/>
    <n v="1"/>
    <m/>
    <m/>
  </r>
  <r>
    <x v="10"/>
    <x v="35"/>
    <x v="35"/>
    <x v="5"/>
    <s v="Centera"/>
    <s v="EMC"/>
    <x v="5"/>
    <s v="BAU"/>
    <x v="6"/>
    <s v="Not FAST"/>
    <s v="WORM"/>
    <s v="centera_PL_01S CK200054900293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86168.5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27"/>
    <n v="7833.5"/>
    <m/>
    <m/>
    <m/>
    <m/>
    <n v="58121.142857142855"/>
    <m/>
    <m/>
    <m/>
    <x v="30"/>
    <n v="7265.1428571428551"/>
    <m/>
    <m/>
    <m/>
    <m/>
    <n v="50856"/>
    <m/>
    <m/>
    <m/>
    <x v="29"/>
    <n v="50856"/>
    <m/>
    <m/>
    <m/>
    <x v="31"/>
    <m/>
    <m/>
    <m/>
    <m/>
    <x v="16"/>
    <n v="1"/>
    <n v="50856"/>
    <m/>
    <n v="50856"/>
    <n v="1"/>
    <m/>
    <m/>
  </r>
  <r>
    <x v="10"/>
    <x v="36"/>
    <x v="36"/>
    <x v="5"/>
    <s v="Centera"/>
    <s v="EMC"/>
    <x v="5"/>
    <s v="BAU"/>
    <x v="6"/>
    <s v="Not FAST"/>
    <s v="WORM"/>
    <s v="centera_PL_02G CK200042100431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44003.3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28"/>
    <n v="4000.3000000000029"/>
    <m/>
    <m/>
    <m/>
    <m/>
    <n v="16627.428571428572"/>
    <m/>
    <m/>
    <m/>
    <x v="31"/>
    <n v="2078.4285714285725"/>
    <m/>
    <m/>
    <m/>
    <m/>
    <n v="14549"/>
    <m/>
    <m/>
    <m/>
    <x v="30"/>
    <n v="14549"/>
    <m/>
    <m/>
    <m/>
    <x v="32"/>
    <m/>
    <m/>
    <m/>
    <m/>
    <x v="16"/>
    <n v="1"/>
    <n v="14549"/>
    <m/>
    <n v="14549"/>
    <n v="1"/>
    <m/>
    <m/>
  </r>
  <r>
    <x v="10"/>
    <x v="37"/>
    <x v="37"/>
    <x v="5"/>
    <s v="Centera"/>
    <s v="EMC"/>
    <x v="5"/>
    <s v="BAU"/>
    <x v="6"/>
    <s v="Not FAST"/>
    <s v="WORM"/>
    <s v="centera_PL_02S CK200042100432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44002.200000000004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29"/>
    <n v="4000.2000000000044"/>
    <m/>
    <m/>
    <m/>
    <m/>
    <n v="16625.142857142859"/>
    <m/>
    <m/>
    <m/>
    <x v="32"/>
    <n v="2078.1428571428587"/>
    <m/>
    <m/>
    <m/>
    <m/>
    <n v="14547"/>
    <m/>
    <m/>
    <m/>
    <x v="31"/>
    <n v="14547"/>
    <m/>
    <m/>
    <m/>
    <x v="33"/>
    <m/>
    <m/>
    <m/>
    <m/>
    <x v="16"/>
    <n v="1"/>
    <n v="14547"/>
    <m/>
    <n v="14547"/>
    <n v="1"/>
    <m/>
    <m/>
  </r>
  <r>
    <x v="11"/>
    <x v="38"/>
    <x v="38"/>
    <x v="5"/>
    <s v="Centera"/>
    <s v="EMC"/>
    <x v="5"/>
    <s v="BAU"/>
    <x v="6"/>
    <s v="Not FAST"/>
    <s v="WORM"/>
    <s v="centera_TK_01T CK200054900292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55559.9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30"/>
    <n v="5050.9000000000015"/>
    <m/>
    <m/>
    <m/>
    <m/>
    <n v="54083.428571428572"/>
    <m/>
    <m/>
    <m/>
    <x v="33"/>
    <n v="6760.4285714285725"/>
    <m/>
    <m/>
    <m/>
    <m/>
    <n v="47323"/>
    <m/>
    <m/>
    <m/>
    <x v="32"/>
    <n v="47323"/>
    <m/>
    <m/>
    <m/>
    <x v="34"/>
    <m/>
    <m/>
    <m/>
    <m/>
    <x v="16"/>
    <n v="1"/>
    <n v="47323"/>
    <m/>
    <n v="47323"/>
    <n v="1"/>
    <m/>
    <m/>
  </r>
  <r>
    <x v="11"/>
    <x v="39"/>
    <x v="39"/>
    <x v="5"/>
    <s v="Centera"/>
    <s v="EMC"/>
    <x v="5"/>
    <s v="BAU"/>
    <x v="6"/>
    <s v="Not FAST"/>
    <s v="WORM"/>
    <s v="centera_TK_01Y CK200054900294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54818.500000000007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31"/>
    <n v="4983.5000000000073"/>
    <m/>
    <m/>
    <m/>
    <m/>
    <n v="46635.428571428572"/>
    <m/>
    <m/>
    <m/>
    <x v="34"/>
    <n v="5829.4285714285725"/>
    <m/>
    <m/>
    <m/>
    <m/>
    <n v="40806"/>
    <m/>
    <m/>
    <m/>
    <x v="33"/>
    <n v="40806"/>
    <m/>
    <m/>
    <m/>
    <x v="35"/>
    <m/>
    <m/>
    <m/>
    <m/>
    <x v="16"/>
    <n v="1"/>
    <n v="40806"/>
    <m/>
    <n v="40806"/>
    <n v="1"/>
    <m/>
    <m/>
  </r>
  <r>
    <x v="2"/>
    <x v="40"/>
    <x v="40"/>
    <x v="5"/>
    <s v="Centera"/>
    <s v="EMC"/>
    <x v="5"/>
    <s v="BAU"/>
    <x v="6"/>
    <s v="Not FAST"/>
    <s v="WORM"/>
    <s v="centera_UK_01R CK200061900567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269577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32"/>
    <n v="24507"/>
    <m/>
    <m/>
    <m/>
    <m/>
    <n v="176035.42857142858"/>
    <m/>
    <m/>
    <m/>
    <x v="35"/>
    <n v="22004.42857142858"/>
    <m/>
    <m/>
    <m/>
    <m/>
    <n v="154031"/>
    <m/>
    <m/>
    <m/>
    <x v="34"/>
    <n v="154031"/>
    <m/>
    <m/>
    <m/>
    <x v="36"/>
    <m/>
    <m/>
    <m/>
    <m/>
    <x v="16"/>
    <n v="1"/>
    <n v="154031"/>
    <m/>
    <n v="154031"/>
    <n v="1"/>
    <m/>
    <m/>
  </r>
  <r>
    <x v="2"/>
    <x v="41"/>
    <x v="41"/>
    <x v="5"/>
    <s v="Centera"/>
    <s v="EMC"/>
    <x v="5"/>
    <s v="BAU"/>
    <x v="6"/>
    <s v="Not FAST"/>
    <s v="WORM"/>
    <s v="centera_UK_02R CK200062000593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116045.6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33"/>
    <n v="10549.600000000006"/>
    <m/>
    <m/>
    <m/>
    <m/>
    <n v="85177.142857142855"/>
    <m/>
    <m/>
    <m/>
    <x v="36"/>
    <n v="10647.142857142855"/>
    <m/>
    <m/>
    <m/>
    <m/>
    <n v="74530"/>
    <m/>
    <m/>
    <m/>
    <x v="35"/>
    <n v="74530"/>
    <m/>
    <m/>
    <m/>
    <x v="37"/>
    <m/>
    <m/>
    <m/>
    <m/>
    <x v="16"/>
    <n v="1"/>
    <n v="74530"/>
    <m/>
    <n v="74530"/>
    <n v="1"/>
    <m/>
    <m/>
  </r>
  <r>
    <x v="3"/>
    <x v="42"/>
    <x v="42"/>
    <x v="5"/>
    <s v="Centera"/>
    <s v="EMC"/>
    <x v="5"/>
    <s v="BAU"/>
    <x v="6"/>
    <s v="Not FAST"/>
    <s v="WORM"/>
    <s v="fdccentera01 CK200113804159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28164.400000000001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34"/>
    <n v="2560.4000000000015"/>
    <m/>
    <m/>
    <m/>
    <m/>
    <n v="9387.4285714285706"/>
    <m/>
    <m/>
    <m/>
    <x v="37"/>
    <n v="1173.4285714285706"/>
    <m/>
    <m/>
    <m/>
    <m/>
    <n v="8214"/>
    <m/>
    <m/>
    <m/>
    <x v="36"/>
    <n v="8214"/>
    <m/>
    <m/>
    <m/>
    <x v="38"/>
    <m/>
    <m/>
    <m/>
    <m/>
    <x v="16"/>
    <n v="1"/>
    <n v="8214"/>
    <m/>
    <n v="8214"/>
    <n v="1"/>
    <m/>
    <m/>
  </r>
  <r>
    <x v="2"/>
    <x v="43"/>
    <x v="43"/>
    <x v="5"/>
    <s v="Centera"/>
    <s v="EMC"/>
    <x v="5"/>
    <s v="BAU"/>
    <x v="6"/>
    <s v="Not FAST"/>
    <s v="WORM"/>
    <s v="rdccentera01 CK200113804158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28154.500000000004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35"/>
    <n v="2559.5000000000036"/>
    <m/>
    <m/>
    <m/>
    <m/>
    <n v="4720"/>
    <m/>
    <m/>
    <m/>
    <x v="38"/>
    <n v="590"/>
    <m/>
    <m/>
    <m/>
    <m/>
    <n v="4130"/>
    <m/>
    <m/>
    <m/>
    <x v="37"/>
    <n v="4130"/>
    <m/>
    <m/>
    <m/>
    <x v="39"/>
    <m/>
    <m/>
    <m/>
    <m/>
    <x v="16"/>
    <n v="1"/>
    <n v="4130"/>
    <m/>
    <n v="4130"/>
    <n v="1"/>
    <m/>
    <m/>
  </r>
  <r>
    <x v="4"/>
    <x v="44"/>
    <x v="44"/>
    <x v="6"/>
    <s v="HUSVM"/>
    <s v="HDS"/>
    <x v="6"/>
    <s v="BAU"/>
    <x v="7"/>
    <s v="Not FAST"/>
    <s v="Thin"/>
    <s v="GBOQH010N0214"/>
    <m/>
    <m/>
    <m/>
    <m/>
    <m/>
    <m/>
    <m/>
    <x v="0"/>
    <m/>
    <m/>
    <m/>
    <m/>
    <x v="10"/>
    <n v="6000"/>
    <m/>
    <m/>
    <m/>
    <m/>
    <m/>
    <m/>
    <m/>
    <m/>
    <m/>
    <m/>
    <m/>
    <m/>
    <x v="18"/>
    <n v="96000"/>
    <m/>
    <m/>
    <m/>
    <m/>
    <m/>
    <m/>
    <m/>
    <m/>
    <m/>
    <m/>
    <m/>
    <m/>
    <n v="34"/>
    <n v="102000"/>
    <m/>
    <m/>
    <m/>
    <m/>
    <m/>
    <m/>
    <m/>
    <m/>
    <m/>
    <m/>
    <m/>
    <m/>
    <n v="2"/>
    <x v="16"/>
    <m/>
    <m/>
    <m/>
    <m/>
    <m/>
    <m/>
    <m/>
    <m/>
    <m/>
    <m/>
    <m/>
    <m/>
    <n v="34"/>
    <x v="22"/>
    <m/>
    <m/>
    <m/>
    <m/>
    <m/>
    <m/>
    <m/>
    <m/>
    <m/>
    <m/>
    <m/>
    <m/>
    <n v="36"/>
    <x v="36"/>
    <n v="9180"/>
    <s v="raid6 (14d+2p)"/>
    <m/>
    <m/>
    <m/>
    <n v="85486.605714285717"/>
    <m/>
    <m/>
    <m/>
    <x v="39"/>
    <n v="10685.825714285718"/>
    <s v="210214_POOL:50"/>
    <m/>
    <m/>
    <m/>
    <n v="74800.78"/>
    <m/>
    <m/>
    <m/>
    <x v="38"/>
    <n v="63958"/>
    <m/>
    <m/>
    <m/>
    <x v="40"/>
    <m/>
    <m/>
    <m/>
    <m/>
    <x v="21"/>
    <n v="0.85504455969576787"/>
    <n v="63958"/>
    <m/>
    <n v="63958"/>
    <n v="0.85504455969576787"/>
    <m/>
    <m/>
  </r>
  <r>
    <x v="3"/>
    <x v="45"/>
    <x v="45"/>
    <x v="6"/>
    <s v="VSP"/>
    <s v="HDS"/>
    <x v="7"/>
    <s v="BAU"/>
    <x v="7"/>
    <s v="Not FAST"/>
    <s v="Thin"/>
    <s v="DEOLH004N7026"/>
    <m/>
    <m/>
    <m/>
    <m/>
    <m/>
    <m/>
    <m/>
    <x v="0"/>
    <m/>
    <m/>
    <m/>
    <m/>
    <x v="10"/>
    <n v="1200"/>
    <m/>
    <m/>
    <m/>
    <m/>
    <m/>
    <m/>
    <m/>
    <m/>
    <m/>
    <m/>
    <m/>
    <m/>
    <x v="19"/>
    <n v="268800"/>
    <m/>
    <m/>
    <m/>
    <m/>
    <m/>
    <m/>
    <m/>
    <m/>
    <m/>
    <m/>
    <m/>
    <m/>
    <n v="450"/>
    <n v="270000"/>
    <m/>
    <m/>
    <m/>
    <m/>
    <m/>
    <m/>
    <m/>
    <m/>
    <m/>
    <m/>
    <m/>
    <m/>
    <n v="2"/>
    <x v="17"/>
    <m/>
    <m/>
    <m/>
    <m/>
    <m/>
    <m/>
    <m/>
    <m/>
    <m/>
    <m/>
    <m/>
    <m/>
    <n v="448"/>
    <x v="23"/>
    <m/>
    <m/>
    <m/>
    <m/>
    <m/>
    <m/>
    <m/>
    <m/>
    <m/>
    <m/>
    <m/>
    <m/>
    <n v="450"/>
    <x v="37"/>
    <n v="24300"/>
    <s v="raid6 (14d+2p)"/>
    <m/>
    <m/>
    <m/>
    <n v="240489.37142857144"/>
    <m/>
    <m/>
    <m/>
    <x v="40"/>
    <n v="30061.171428571426"/>
    <s v="97026_POOL:20"/>
    <m/>
    <m/>
    <m/>
    <n v="210428.2"/>
    <m/>
    <m/>
    <m/>
    <x v="39"/>
    <n v="114180.98"/>
    <m/>
    <m/>
    <m/>
    <x v="41"/>
    <m/>
    <m/>
    <m/>
    <m/>
    <x v="22"/>
    <n v="0.54261253957406841"/>
    <n v="114180.98"/>
    <m/>
    <n v="114180.98"/>
    <n v="0.54261253957406841"/>
    <m/>
    <m/>
  </r>
  <r>
    <x v="3"/>
    <x v="46"/>
    <x v="46"/>
    <x v="6"/>
    <s v="VSP"/>
    <s v="HDS"/>
    <x v="7"/>
    <s v="BAU"/>
    <x v="7"/>
    <s v="Not FAST"/>
    <s v="Thin"/>
    <s v="DEOLH005N0365"/>
    <m/>
    <m/>
    <m/>
    <m/>
    <m/>
    <m/>
    <m/>
    <x v="0"/>
    <m/>
    <m/>
    <m/>
    <m/>
    <x v="10"/>
    <n v="1200"/>
    <m/>
    <m/>
    <m/>
    <m/>
    <m/>
    <m/>
    <m/>
    <m/>
    <m/>
    <m/>
    <m/>
    <m/>
    <x v="20"/>
    <n v="259200"/>
    <m/>
    <m/>
    <m/>
    <m/>
    <m/>
    <m/>
    <m/>
    <m/>
    <m/>
    <m/>
    <m/>
    <m/>
    <n v="434"/>
    <n v="260400"/>
    <m/>
    <m/>
    <m/>
    <m/>
    <m/>
    <m/>
    <m/>
    <m/>
    <m/>
    <m/>
    <m/>
    <m/>
    <n v="2"/>
    <x v="17"/>
    <m/>
    <m/>
    <m/>
    <m/>
    <m/>
    <m/>
    <m/>
    <m/>
    <m/>
    <m/>
    <m/>
    <m/>
    <n v="432"/>
    <x v="24"/>
    <m/>
    <m/>
    <m/>
    <m/>
    <m/>
    <m/>
    <m/>
    <m/>
    <m/>
    <m/>
    <m/>
    <m/>
    <n v="434"/>
    <x v="38"/>
    <n v="23436"/>
    <s v="raid6 (14d+2p)"/>
    <m/>
    <m/>
    <m/>
    <n v="231894.86857142858"/>
    <m/>
    <m/>
    <m/>
    <x v="41"/>
    <n v="28986.858571428573"/>
    <s v="90365_POOL:20"/>
    <m/>
    <m/>
    <m/>
    <n v="202908.01"/>
    <m/>
    <m/>
    <m/>
    <x v="40"/>
    <n v="124398.34"/>
    <m/>
    <m/>
    <m/>
    <x v="42"/>
    <m/>
    <m/>
    <m/>
    <m/>
    <x v="23"/>
    <n v="0.61307752217371803"/>
    <n v="124398.34"/>
    <m/>
    <n v="124398.34"/>
    <n v="0.61307752217371803"/>
    <m/>
    <m/>
  </r>
  <r>
    <x v="3"/>
    <x v="47"/>
    <x v="47"/>
    <x v="6"/>
    <s v="HUSVM"/>
    <s v="HDS"/>
    <x v="6"/>
    <s v="BAU"/>
    <x v="7"/>
    <s v="Not FAST"/>
    <s v="Thin"/>
    <s v="DEOLH010N0516"/>
    <m/>
    <m/>
    <m/>
    <m/>
    <m/>
    <m/>
    <m/>
    <x v="0"/>
    <m/>
    <m/>
    <m/>
    <m/>
    <x v="10"/>
    <n v="1200"/>
    <m/>
    <m/>
    <m/>
    <m/>
    <m/>
    <m/>
    <m/>
    <m/>
    <m/>
    <m/>
    <m/>
    <m/>
    <x v="12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x v="17"/>
    <m/>
    <m/>
    <m/>
    <m/>
    <m/>
    <m/>
    <m/>
    <m/>
    <m/>
    <m/>
    <m/>
    <m/>
    <n v="96"/>
    <x v="25"/>
    <m/>
    <m/>
    <m/>
    <m/>
    <m/>
    <m/>
    <m/>
    <m/>
    <m/>
    <m/>
    <m/>
    <m/>
    <n v="98"/>
    <x v="39"/>
    <n v="5292"/>
    <s v="Raid6(6d+2p)"/>
    <m/>
    <m/>
    <m/>
    <n v="51533.533333333333"/>
    <m/>
    <m/>
    <m/>
    <x v="42"/>
    <n v="12883.383333333331"/>
    <s v="210516_POOL:0"/>
    <m/>
    <m/>
    <m/>
    <n v="38650.15"/>
    <m/>
    <m/>
    <m/>
    <x v="41"/>
    <n v="13705.29"/>
    <m/>
    <m/>
    <m/>
    <x v="43"/>
    <m/>
    <m/>
    <m/>
    <m/>
    <x v="24"/>
    <n v="0.35459862380870449"/>
    <n v="13705.29"/>
    <m/>
    <n v="13705.29"/>
    <n v="0.35459862380870449"/>
    <m/>
    <m/>
  </r>
  <r>
    <x v="2"/>
    <x v="48"/>
    <x v="48"/>
    <x v="6"/>
    <s v="VSP"/>
    <s v="HDS"/>
    <x v="7"/>
    <s v="BAU"/>
    <x v="7"/>
    <s v="Not FAST"/>
    <s v="Thin"/>
    <s v="GBOKH005N3518"/>
    <m/>
    <m/>
    <m/>
    <m/>
    <m/>
    <m/>
    <m/>
    <x v="0"/>
    <m/>
    <m/>
    <m/>
    <m/>
    <x v="13"/>
    <n v="7200"/>
    <m/>
    <m/>
    <m/>
    <m/>
    <m/>
    <m/>
    <m/>
    <m/>
    <m/>
    <m/>
    <m/>
    <m/>
    <x v="21"/>
    <n v="316800"/>
    <m/>
    <m/>
    <m/>
    <m/>
    <m/>
    <m/>
    <m/>
    <m/>
    <m/>
    <m/>
    <m/>
    <m/>
    <n v="404"/>
    <n v="324000"/>
    <m/>
    <m/>
    <m/>
    <m/>
    <m/>
    <m/>
    <m/>
    <m/>
    <m/>
    <m/>
    <m/>
    <m/>
    <n v="4"/>
    <x v="18"/>
    <m/>
    <m/>
    <m/>
    <m/>
    <m/>
    <m/>
    <m/>
    <m/>
    <m/>
    <m/>
    <m/>
    <m/>
    <n v="400"/>
    <x v="26"/>
    <m/>
    <m/>
    <m/>
    <m/>
    <m/>
    <m/>
    <m/>
    <m/>
    <m/>
    <m/>
    <m/>
    <m/>
    <n v="404"/>
    <x v="40"/>
    <n v="29160"/>
    <s v="raid6 (14d+2p)"/>
    <m/>
    <m/>
    <m/>
    <n v="285077.29142857145"/>
    <m/>
    <m/>
    <m/>
    <x v="43"/>
    <n v="35634.661428571446"/>
    <s v="53518_POOL:20"/>
    <s v="53518_POOL:50"/>
    <m/>
    <m/>
    <n v="172851.74"/>
    <n v="76590.89"/>
    <m/>
    <m/>
    <x v="42"/>
    <n v="98726"/>
    <n v="52819"/>
    <m/>
    <m/>
    <x v="44"/>
    <m/>
    <m/>
    <m/>
    <m/>
    <x v="25"/>
    <n v="0.60753448598581561"/>
    <n v="151545"/>
    <m/>
    <n v="151545"/>
    <n v="0.60753448598581561"/>
    <m/>
    <m/>
  </r>
  <r>
    <x v="2"/>
    <x v="49"/>
    <x v="49"/>
    <x v="6"/>
    <s v="VSP"/>
    <s v="HDS"/>
    <x v="7"/>
    <s v="BAU"/>
    <x v="7"/>
    <s v="Not FAST"/>
    <s v="Thin"/>
    <s v="GBOKH006N5362"/>
    <m/>
    <m/>
    <m/>
    <m/>
    <m/>
    <m/>
    <m/>
    <x v="0"/>
    <m/>
    <m/>
    <m/>
    <m/>
    <x v="10"/>
    <n v="900"/>
    <m/>
    <m/>
    <m/>
    <m/>
    <m/>
    <m/>
    <m/>
    <m/>
    <m/>
    <m/>
    <m/>
    <m/>
    <x v="22"/>
    <n v="220800"/>
    <m/>
    <m/>
    <m/>
    <m/>
    <m/>
    <m/>
    <m/>
    <m/>
    <m/>
    <m/>
    <m/>
    <m/>
    <n v="370"/>
    <n v="221700"/>
    <m/>
    <m/>
    <m/>
    <m/>
    <m/>
    <m/>
    <m/>
    <m/>
    <m/>
    <m/>
    <m/>
    <m/>
    <n v="2"/>
    <x v="19"/>
    <m/>
    <m/>
    <m/>
    <m/>
    <m/>
    <m/>
    <m/>
    <m/>
    <m/>
    <m/>
    <m/>
    <m/>
    <n v="368"/>
    <x v="27"/>
    <m/>
    <m/>
    <m/>
    <m/>
    <m/>
    <m/>
    <m/>
    <m/>
    <m/>
    <m/>
    <m/>
    <m/>
    <n v="370"/>
    <x v="41"/>
    <n v="19953"/>
    <s v="raid6 (14d+2p)"/>
    <m/>
    <m/>
    <m/>
    <n v="197544.84571428571"/>
    <m/>
    <m/>
    <m/>
    <x v="44"/>
    <n v="24693.105714285717"/>
    <s v="55362_POOL:20"/>
    <m/>
    <m/>
    <m/>
    <n v="172851.74"/>
    <m/>
    <m/>
    <m/>
    <x v="43"/>
    <n v="105953"/>
    <m/>
    <m/>
    <m/>
    <x v="45"/>
    <m/>
    <m/>
    <m/>
    <m/>
    <x v="26"/>
    <n v="0.61297039879378712"/>
    <n v="105953"/>
    <m/>
    <n v="105953"/>
    <n v="0.61297039879378712"/>
    <m/>
    <m/>
  </r>
  <r>
    <x v="2"/>
    <x v="50"/>
    <x v="50"/>
    <x v="6"/>
    <s v="HUSVM"/>
    <s v="HDS"/>
    <x v="6"/>
    <s v="BAU"/>
    <x v="7"/>
    <s v="Not FAST"/>
    <s v="Thin"/>
    <s v="GBOKH010N0204"/>
    <m/>
    <m/>
    <m/>
    <m/>
    <m/>
    <m/>
    <m/>
    <x v="0"/>
    <m/>
    <m/>
    <m/>
    <m/>
    <x v="10"/>
    <n v="1200"/>
    <m/>
    <m/>
    <m/>
    <m/>
    <m/>
    <m/>
    <m/>
    <m/>
    <m/>
    <m/>
    <m/>
    <m/>
    <x v="12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x v="17"/>
    <m/>
    <m/>
    <m/>
    <m/>
    <m/>
    <m/>
    <m/>
    <m/>
    <m/>
    <m/>
    <m/>
    <m/>
    <n v="96"/>
    <x v="25"/>
    <m/>
    <m/>
    <m/>
    <m/>
    <m/>
    <m/>
    <m/>
    <m/>
    <m/>
    <m/>
    <m/>
    <m/>
    <n v="98"/>
    <x v="39"/>
    <n v="5292"/>
    <s v="Raid6(6d+2p)"/>
    <m/>
    <m/>
    <m/>
    <n v="51533.533333333333"/>
    <m/>
    <m/>
    <m/>
    <x v="42"/>
    <n v="12883.383333333331"/>
    <s v="210204_POOL:0"/>
    <m/>
    <m/>
    <m/>
    <n v="38650.15"/>
    <m/>
    <m/>
    <m/>
    <x v="41"/>
    <n v="31157"/>
    <m/>
    <m/>
    <m/>
    <x v="46"/>
    <m/>
    <m/>
    <m/>
    <m/>
    <x v="27"/>
    <n v="0.80612882485578963"/>
    <n v="31157"/>
    <m/>
    <n v="31157"/>
    <n v="0.80612882485578963"/>
    <m/>
    <m/>
  </r>
  <r>
    <x v="12"/>
    <x v="51"/>
    <x v="51"/>
    <x v="7"/>
    <s v="VNX"/>
    <s v="EMC"/>
    <x v="8"/>
    <s v="BAU"/>
    <x v="8"/>
    <s v="Not FAST"/>
    <s v="Thick"/>
    <s v="CKM00121201737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92230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42"/>
    <n v="83845.238999999943"/>
    <s v="RAID1/0"/>
    <m/>
    <m/>
    <m/>
    <n v="769905.99699999997"/>
    <m/>
    <m/>
    <m/>
    <x v="45"/>
    <n v="322098.99699999997"/>
    <s v="GBOKC001N1737"/>
    <m/>
    <m/>
    <m/>
    <n v="447807"/>
    <m/>
    <m/>
    <m/>
    <x v="44"/>
    <n v="429728"/>
    <m/>
    <m/>
    <m/>
    <x v="47"/>
    <m/>
    <m/>
    <m/>
    <m/>
    <x v="28"/>
    <n v="0.95962769675328885"/>
    <n v="429728"/>
    <m/>
    <n v="429728"/>
    <n v="0.95962769675328885"/>
    <n v="68548.763999999996"/>
    <n v="68548.763999999996"/>
  </r>
  <r>
    <x v="12"/>
    <x v="52"/>
    <x v="52"/>
    <x v="7"/>
    <s v="VNX"/>
    <s v="EMC"/>
    <x v="8"/>
    <s v="BAU"/>
    <x v="8"/>
    <s v="Not FAST"/>
    <s v="Thick"/>
    <s v="CKM00121300390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92230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42"/>
    <n v="83845.238999999943"/>
    <s v="RAID1/0"/>
    <m/>
    <m/>
    <m/>
    <n v="769905.99699999997"/>
    <m/>
    <m/>
    <m/>
    <x v="45"/>
    <n v="322098.99699999997"/>
    <s v="GBOKC002N0390"/>
    <m/>
    <m/>
    <m/>
    <n v="447807"/>
    <m/>
    <m/>
    <m/>
    <x v="44"/>
    <n v="429728"/>
    <m/>
    <m/>
    <m/>
    <x v="47"/>
    <m/>
    <m/>
    <m/>
    <m/>
    <x v="28"/>
    <n v="0.95962769675328885"/>
    <n v="429728"/>
    <m/>
    <n v="429728"/>
    <n v="0.95962769675328885"/>
    <n v="68548.763999999996"/>
    <n v="68548.763999999996"/>
  </r>
  <r>
    <x v="13"/>
    <x v="53"/>
    <x v="53"/>
    <x v="7"/>
    <s v="VNX"/>
    <s v="EMC"/>
    <x v="8"/>
    <s v="BAU"/>
    <x v="8"/>
    <s v="Not FAST"/>
    <s v="Thick"/>
    <s v="CKM00121400374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583722.19510000001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43"/>
    <n v="53065.654100000043"/>
    <s v="RAID1/0"/>
    <m/>
    <m/>
    <m/>
    <n v="436644.25099999999"/>
    <m/>
    <m/>
    <m/>
    <x v="46"/>
    <n v="177936.25099999999"/>
    <s v="DEOLC001N0374"/>
    <m/>
    <m/>
    <m/>
    <n v="258708"/>
    <m/>
    <m/>
    <m/>
    <x v="45"/>
    <n v="226561"/>
    <m/>
    <m/>
    <m/>
    <x v="48"/>
    <m/>
    <m/>
    <m/>
    <m/>
    <x v="29"/>
    <n v="0.87574021676948532"/>
    <n v="226561"/>
    <m/>
    <n v="226561"/>
    <n v="0.87574021676948532"/>
    <n v="94010.274999999994"/>
    <n v="94010.274999999994"/>
  </r>
  <r>
    <x v="13"/>
    <x v="54"/>
    <x v="54"/>
    <x v="7"/>
    <s v="VNX"/>
    <s v="EMC"/>
    <x v="8"/>
    <s v="BAU"/>
    <x v="8"/>
    <s v="Not FAST"/>
    <s v="Thick"/>
    <s v="CKM00121400375"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n v="472031.98460000003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44"/>
    <n v="42911.99860000005"/>
    <s v="RAID1/0"/>
    <m/>
    <m/>
    <m/>
    <n v="293078.13900000002"/>
    <m/>
    <m/>
    <m/>
    <x v="47"/>
    <n v="80331.139000000025"/>
    <s v="DEOLC002N0375"/>
    <m/>
    <m/>
    <m/>
    <n v="212747"/>
    <m/>
    <m/>
    <m/>
    <x v="46"/>
    <n v="178168"/>
    <m/>
    <m/>
    <m/>
    <x v="49"/>
    <m/>
    <m/>
    <m/>
    <m/>
    <x v="30"/>
    <n v="0.83746421806182936"/>
    <n v="178168"/>
    <m/>
    <n v="178168"/>
    <n v="0.83746421806182936"/>
    <n v="136039.83300000001"/>
    <n v="136039.83300000001"/>
  </r>
  <r>
    <x v="3"/>
    <x v="55"/>
    <x v="55"/>
    <x v="2"/>
    <s v="VMAX40K"/>
    <s v="EMC"/>
    <x v="2"/>
    <s v="BAU"/>
    <x v="5"/>
    <s v="Not FAST"/>
    <s v="Thin"/>
    <n v="667"/>
    <n v="16"/>
    <m/>
    <m/>
    <m/>
    <m/>
    <m/>
    <n v="4800"/>
    <x v="0"/>
    <m/>
    <m/>
    <m/>
    <m/>
    <x v="12"/>
    <n v="4800"/>
    <n v="768"/>
    <m/>
    <m/>
    <m/>
    <m/>
    <m/>
    <n v="230400"/>
    <m/>
    <m/>
    <m/>
    <m/>
    <m/>
    <x v="23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x v="20"/>
    <n v="768"/>
    <m/>
    <m/>
    <m/>
    <m/>
    <m/>
    <n v="209355"/>
    <m/>
    <m/>
    <m/>
    <m/>
    <m/>
    <n v="768"/>
    <x v="28"/>
    <n v="784"/>
    <m/>
    <m/>
    <m/>
    <m/>
    <m/>
    <n v="213716.5625"/>
    <m/>
    <m/>
    <m/>
    <m/>
    <e v="#REF!"/>
    <n v="784"/>
    <x v="45"/>
    <n v="21483.4375"/>
    <s v="2-Way Mir"/>
    <m/>
    <m/>
    <m/>
    <n v="200645.3359375"/>
    <n v="0"/>
    <n v="0"/>
    <m/>
    <x v="48"/>
    <n v="98451.16796875"/>
    <s v="0667_300GB"/>
    <m/>
    <m/>
    <s v="DSE"/>
    <n v="100322.66796875"/>
    <m/>
    <m/>
    <n v="1871.5"/>
    <x v="47"/>
    <n v="22019.47265625"/>
    <m/>
    <m/>
    <m/>
    <x v="50"/>
    <n v="78303.1953125"/>
    <n v="0"/>
    <n v="0"/>
    <n v="1871.5"/>
    <x v="31"/>
    <n v="0.21546701826451919"/>
    <n v="55807.8"/>
    <m/>
    <n v="55807.8"/>
    <n v="0.54609574214710077"/>
    <m/>
    <m/>
  </r>
  <r>
    <x v="2"/>
    <x v="56"/>
    <x v="56"/>
    <x v="2"/>
    <s v="VMAX40K"/>
    <s v="EMC"/>
    <x v="2"/>
    <s v="BAU"/>
    <x v="5"/>
    <s v="Not FAST"/>
    <s v="Thin"/>
    <n v="671"/>
    <n v="32"/>
    <m/>
    <m/>
    <m/>
    <m/>
    <m/>
    <n v="9600"/>
    <x v="0"/>
    <m/>
    <m/>
    <m/>
    <m/>
    <x v="14"/>
    <n v="9600"/>
    <n v="1568"/>
    <m/>
    <m/>
    <m/>
    <m/>
    <m/>
    <n v="470400"/>
    <m/>
    <m/>
    <m/>
    <m/>
    <m/>
    <x v="24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x v="21"/>
    <n v="1568"/>
    <m/>
    <m/>
    <m/>
    <m/>
    <m/>
    <n v="427433.125"/>
    <m/>
    <m/>
    <m/>
    <m/>
    <m/>
    <n v="1568"/>
    <x v="29"/>
    <n v="1600"/>
    <m/>
    <m/>
    <m/>
    <m/>
    <m/>
    <n v="436156.25"/>
    <m/>
    <m/>
    <m/>
    <m/>
    <m/>
    <n v="1600"/>
    <x v="46"/>
    <n v="43843.75"/>
    <s v="2-Way Mir"/>
    <m/>
    <m/>
    <m/>
    <n v="415238.640625"/>
    <n v="0"/>
    <n v="0"/>
    <m/>
    <x v="49"/>
    <n v="205747.8203125"/>
    <s v="0671_300GB"/>
    <m/>
    <m/>
    <s v="DSE"/>
    <n v="207619.3203125"/>
    <m/>
    <m/>
    <n v="1871.5"/>
    <x v="48"/>
    <n v="44542.2578125"/>
    <m/>
    <m/>
    <m/>
    <x v="51"/>
    <n v="163077.0625"/>
    <n v="0"/>
    <n v="0"/>
    <n v="1871.5"/>
    <x v="32"/>
    <n v="0.21262152559265257"/>
    <n v="57763.3"/>
    <n v="94476.800000000003"/>
    <n v="152240.1"/>
    <n v="0.72671489744945195"/>
    <m/>
    <m/>
  </r>
  <r>
    <x v="3"/>
    <x v="57"/>
    <x v="57"/>
    <x v="2"/>
    <s v="VMAX40K"/>
    <s v="EMC"/>
    <x v="2"/>
    <s v="BAU"/>
    <x v="5"/>
    <s v="Not FAST"/>
    <s v="Thin"/>
    <n v="710"/>
    <n v="32"/>
    <m/>
    <m/>
    <m/>
    <m/>
    <m/>
    <n v="9600"/>
    <x v="0"/>
    <m/>
    <m/>
    <m/>
    <m/>
    <x v="14"/>
    <n v="9600"/>
    <n v="1568"/>
    <m/>
    <m/>
    <m/>
    <m/>
    <m/>
    <n v="470400"/>
    <m/>
    <m/>
    <m/>
    <m/>
    <m/>
    <x v="24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x v="21"/>
    <n v="1568"/>
    <m/>
    <m/>
    <m/>
    <m/>
    <m/>
    <n v="427433.125"/>
    <m/>
    <m/>
    <m/>
    <m/>
    <m/>
    <n v="1568"/>
    <x v="29"/>
    <n v="1600"/>
    <m/>
    <m/>
    <m/>
    <m/>
    <m/>
    <n v="436156.25"/>
    <m/>
    <m/>
    <m/>
    <m/>
    <m/>
    <n v="1600"/>
    <x v="46"/>
    <n v="43843.75"/>
    <s v="2-Way Mir"/>
    <m/>
    <m/>
    <m/>
    <n v="415238.921875"/>
    <n v="0"/>
    <n v="0"/>
    <m/>
    <x v="50"/>
    <n v="205747.9609375"/>
    <s v="0710_300GB"/>
    <m/>
    <m/>
    <s v="DSE"/>
    <n v="207619.4609375"/>
    <m/>
    <m/>
    <n v="1871.5"/>
    <x v="49"/>
    <n v="150025.34375"/>
    <m/>
    <m/>
    <m/>
    <x v="52"/>
    <n v="57594.1171875"/>
    <n v="0"/>
    <n v="0"/>
    <n v="1871.5"/>
    <x v="33"/>
    <n v="0.71614232460730798"/>
    <n v="109519"/>
    <n v="134810"/>
    <n v="244329"/>
    <n v="1.166298531003892"/>
    <m/>
    <m/>
  </r>
  <r>
    <x v="2"/>
    <x v="58"/>
    <x v="58"/>
    <x v="2"/>
    <s v="VMAX40K"/>
    <s v="EMC"/>
    <x v="2"/>
    <s v="BAU"/>
    <x v="5"/>
    <s v="Not FAST"/>
    <s v="Thin"/>
    <n v="689"/>
    <n v="16"/>
    <m/>
    <m/>
    <m/>
    <m/>
    <m/>
    <n v="4800"/>
    <x v="0"/>
    <m/>
    <m/>
    <m/>
    <m/>
    <x v="12"/>
    <n v="4800"/>
    <n v="768"/>
    <m/>
    <m/>
    <m/>
    <m/>
    <m/>
    <n v="230400"/>
    <m/>
    <m/>
    <m/>
    <m/>
    <m/>
    <x v="23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x v="20"/>
    <n v="768"/>
    <m/>
    <m/>
    <m/>
    <m/>
    <m/>
    <n v="209355"/>
    <m/>
    <m/>
    <m/>
    <m/>
    <m/>
    <n v="768"/>
    <x v="28"/>
    <n v="784"/>
    <m/>
    <m/>
    <m/>
    <m/>
    <m/>
    <n v="213716.5625"/>
    <m/>
    <m/>
    <m/>
    <m/>
    <e v="#REF!"/>
    <n v="784"/>
    <x v="45"/>
    <n v="21483.4375"/>
    <s v="2-Way Mir"/>
    <m/>
    <m/>
    <m/>
    <n v="200645.375"/>
    <n v="0"/>
    <n v="0"/>
    <m/>
    <x v="51"/>
    <n v="98451.1875"/>
    <s v="0689_300GB"/>
    <m/>
    <m/>
    <s v="DSE"/>
    <n v="100322.6875"/>
    <m/>
    <m/>
    <n v="1871.5"/>
    <x v="50"/>
    <n v="75884.2109375"/>
    <m/>
    <m/>
    <m/>
    <x v="53"/>
    <n v="24438.4765625"/>
    <n v="0"/>
    <n v="0"/>
    <n v="1871.5"/>
    <x v="34"/>
    <n v="0.74254918791247304"/>
    <n v="109520"/>
    <m/>
    <n v="109520"/>
    <n v="1.0716852169307574"/>
    <m/>
    <m/>
  </r>
  <r>
    <x v="3"/>
    <x v="59"/>
    <x v="59"/>
    <x v="2"/>
    <s v="VMAX40K"/>
    <s v="EMC"/>
    <x v="2"/>
    <s v="BAU"/>
    <x v="5"/>
    <s v="Not FAST"/>
    <s v="Thin"/>
    <n v="712"/>
    <n v="32"/>
    <m/>
    <m/>
    <m/>
    <m/>
    <m/>
    <n v="9600"/>
    <x v="0"/>
    <m/>
    <m/>
    <m/>
    <m/>
    <x v="14"/>
    <n v="9600"/>
    <n v="1568"/>
    <m/>
    <m/>
    <m/>
    <m/>
    <m/>
    <n v="470400"/>
    <m/>
    <m/>
    <m/>
    <m/>
    <m/>
    <x v="24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x v="21"/>
    <n v="1568"/>
    <m/>
    <m/>
    <m/>
    <m/>
    <m/>
    <n v="427433.125"/>
    <m/>
    <m/>
    <m/>
    <m/>
    <m/>
    <n v="1568"/>
    <x v="29"/>
    <n v="1600"/>
    <m/>
    <m/>
    <m/>
    <m/>
    <m/>
    <n v="436156.25"/>
    <m/>
    <m/>
    <m/>
    <m/>
    <m/>
    <n v="1600"/>
    <x v="46"/>
    <n v="43843.75"/>
    <s v="2-Way Mir"/>
    <m/>
    <m/>
    <m/>
    <n v="415238.640625"/>
    <n v="0"/>
    <n v="0"/>
    <m/>
    <x v="49"/>
    <n v="205747.8203125"/>
    <s v="0712_300GB"/>
    <m/>
    <m/>
    <s v="DSE"/>
    <n v="207619.3203125"/>
    <m/>
    <m/>
    <n v="1871.5"/>
    <x v="48"/>
    <n v="135018"/>
    <m/>
    <m/>
    <m/>
    <x v="54"/>
    <n v="72601.3203125"/>
    <n v="0"/>
    <n v="0"/>
    <n v="1871.5"/>
    <x v="35"/>
    <n v="0.64450556734940467"/>
    <n v="120684"/>
    <n v="133832"/>
    <n v="254516"/>
    <n v="1.2149267429490962"/>
    <m/>
    <m/>
  </r>
  <r>
    <x v="2"/>
    <x v="60"/>
    <x v="60"/>
    <x v="2"/>
    <s v="VMAX40K"/>
    <s v="EMC"/>
    <x v="2"/>
    <s v="BAU"/>
    <x v="5"/>
    <s v="Not FAST"/>
    <s v="Thin"/>
    <n v="706"/>
    <n v="16"/>
    <m/>
    <m/>
    <m/>
    <m/>
    <m/>
    <n v="4800"/>
    <x v="0"/>
    <m/>
    <m/>
    <m/>
    <m/>
    <x v="12"/>
    <n v="4800"/>
    <n v="768"/>
    <m/>
    <m/>
    <m/>
    <m/>
    <m/>
    <n v="230400"/>
    <m/>
    <m/>
    <m/>
    <m/>
    <m/>
    <x v="23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x v="20"/>
    <n v="768"/>
    <m/>
    <m/>
    <m/>
    <m/>
    <m/>
    <n v="209355"/>
    <m/>
    <m/>
    <m/>
    <m/>
    <m/>
    <n v="768"/>
    <x v="28"/>
    <n v="784"/>
    <m/>
    <m/>
    <m/>
    <m/>
    <m/>
    <n v="213716.5625"/>
    <m/>
    <m/>
    <m/>
    <m/>
    <n v="0"/>
    <n v="784"/>
    <x v="45"/>
    <n v="21483.4375"/>
    <s v="2-Way Mir"/>
    <m/>
    <m/>
    <m/>
    <n v="200645.15234375"/>
    <n v="0"/>
    <n v="0"/>
    <m/>
    <x v="52"/>
    <n v="98451.076171875"/>
    <s v="0706_300GB"/>
    <m/>
    <m/>
    <s v="DSE"/>
    <n v="100322.576171875"/>
    <m/>
    <m/>
    <n v="1871.5"/>
    <x v="51"/>
    <n v="70487.53125"/>
    <m/>
    <m/>
    <m/>
    <x v="55"/>
    <n v="29835.044921875"/>
    <n v="0"/>
    <n v="0"/>
    <n v="1871.5"/>
    <x v="36"/>
    <n v="0.68974185090191154"/>
    <n v="127434"/>
    <m/>
    <n v="127434"/>
    <n v="1.2469803023188473"/>
    <m/>
    <m/>
  </r>
  <r>
    <x v="3"/>
    <x v="61"/>
    <x v="61"/>
    <x v="8"/>
    <s v="XIV"/>
    <s v="IBM"/>
    <x v="9"/>
    <s v="BAU"/>
    <x v="9"/>
    <s v="Not FAST"/>
    <s v="Thin"/>
    <s v="7861188_SATA3TB"/>
    <m/>
    <m/>
    <m/>
    <m/>
    <m/>
    <m/>
    <n v="44551.25"/>
    <x v="0"/>
    <m/>
    <m/>
    <m/>
    <m/>
    <x v="0"/>
    <n v="44551.25"/>
    <m/>
    <m/>
    <m/>
    <m/>
    <m/>
    <m/>
    <m/>
    <m/>
    <m/>
    <m/>
    <m/>
    <m/>
    <x v="25"/>
    <n v="540000"/>
    <m/>
    <m/>
    <m/>
    <m/>
    <m/>
    <m/>
    <m/>
    <m/>
    <m/>
    <m/>
    <m/>
    <m/>
    <m/>
    <n v="540000"/>
    <m/>
    <m/>
    <m/>
    <m/>
    <m/>
    <m/>
    <m/>
    <m/>
    <m/>
    <m/>
    <m/>
    <m/>
    <m/>
    <x v="22"/>
    <m/>
    <m/>
    <m/>
    <m/>
    <m/>
    <m/>
    <m/>
    <m/>
    <m/>
    <m/>
    <m/>
    <m/>
    <m/>
    <x v="30"/>
    <m/>
    <m/>
    <m/>
    <m/>
    <m/>
    <m/>
    <m/>
    <m/>
    <m/>
    <m/>
    <m/>
    <m/>
    <m/>
    <x v="47"/>
    <n v="5385"/>
    <s v="2-Way Mir"/>
    <m/>
    <m/>
    <m/>
    <n v="486785.03125"/>
    <n v="0"/>
    <n v="0"/>
    <m/>
    <x v="53"/>
    <n v="243392.515625"/>
    <s v="7861188_SATA3TB"/>
    <m/>
    <m/>
    <m/>
    <n v="243392.515625"/>
    <m/>
    <m/>
    <m/>
    <x v="52"/>
    <n v="214069.765625"/>
    <m/>
    <m/>
    <m/>
    <x v="56"/>
    <n v="29322.75"/>
    <n v="0"/>
    <n v="0"/>
    <n v="0"/>
    <x v="37"/>
    <n v="0.87952484929660624"/>
    <n v="214069.765625"/>
    <m/>
    <n v="214069.765625"/>
    <n v="0.87952484929660624"/>
    <m/>
    <m/>
  </r>
  <r>
    <x v="2"/>
    <x v="62"/>
    <x v="62"/>
    <x v="8"/>
    <s v="XIV"/>
    <s v="IBM"/>
    <x v="9"/>
    <s v="BAU"/>
    <x v="9"/>
    <s v="Not FAST"/>
    <s v="Thin"/>
    <s v="7861239_SATA3TB"/>
    <m/>
    <m/>
    <m/>
    <m/>
    <m/>
    <m/>
    <n v="44551.25"/>
    <x v="0"/>
    <m/>
    <m/>
    <m/>
    <m/>
    <x v="0"/>
    <n v="44551.25"/>
    <m/>
    <m/>
    <m/>
    <m/>
    <m/>
    <m/>
    <m/>
    <m/>
    <m/>
    <m/>
    <m/>
    <m/>
    <x v="25"/>
    <n v="540000"/>
    <m/>
    <m/>
    <m/>
    <m/>
    <m/>
    <m/>
    <m/>
    <m/>
    <m/>
    <m/>
    <m/>
    <m/>
    <m/>
    <n v="540000"/>
    <m/>
    <m/>
    <m/>
    <m/>
    <m/>
    <m/>
    <m/>
    <m/>
    <m/>
    <m/>
    <m/>
    <m/>
    <m/>
    <x v="22"/>
    <m/>
    <m/>
    <m/>
    <m/>
    <m/>
    <m/>
    <m/>
    <m/>
    <m/>
    <m/>
    <m/>
    <m/>
    <m/>
    <x v="30"/>
    <m/>
    <m/>
    <m/>
    <m/>
    <m/>
    <m/>
    <m/>
    <m/>
    <m/>
    <m/>
    <m/>
    <m/>
    <m/>
    <x v="47"/>
    <n v="5385"/>
    <s v="2-Way Mir"/>
    <m/>
    <m/>
    <m/>
    <n v="481966.75"/>
    <n v="0"/>
    <n v="0"/>
    <m/>
    <x v="54"/>
    <n v="240983.375"/>
    <s v="7861239_SATA3TB"/>
    <m/>
    <m/>
    <m/>
    <n v="240983.375"/>
    <m/>
    <m/>
    <m/>
    <x v="53"/>
    <n v="130093.84375"/>
    <m/>
    <m/>
    <m/>
    <x v="57"/>
    <n v="110889.53125"/>
    <n v="0"/>
    <n v="0"/>
    <n v="0"/>
    <x v="38"/>
    <n v="0.53984572068508874"/>
    <n v="130093.84375"/>
    <m/>
    <n v="130093.84375"/>
    <n v="0.53984572068508874"/>
    <m/>
    <m/>
  </r>
  <r>
    <x v="0"/>
    <x v="63"/>
    <x v="63"/>
    <x v="2"/>
    <s v="VMAX40K"/>
    <s v="EMC"/>
    <x v="2"/>
    <s v="BAU"/>
    <x v="2"/>
    <s v="FAST"/>
    <s v="Thin"/>
    <n v="709"/>
    <n v="18"/>
    <m/>
    <m/>
    <m/>
    <n v="4"/>
    <n v="6"/>
    <n v="5400"/>
    <x v="0"/>
    <m/>
    <m/>
    <n v="400"/>
    <n v="6000"/>
    <x v="2"/>
    <n v="11800"/>
    <n v="896"/>
    <m/>
    <m/>
    <m/>
    <n v="192"/>
    <n v="288"/>
    <n v="268800"/>
    <m/>
    <m/>
    <m/>
    <n v="19200"/>
    <n v="288000"/>
    <x v="26"/>
    <n v="576000"/>
    <n v="914"/>
    <m/>
    <m/>
    <m/>
    <n v="196"/>
    <n v="294"/>
    <n v="274200"/>
    <m/>
    <m/>
    <m/>
    <n v="19600"/>
    <n v="294000"/>
    <n v="1404"/>
    <n v="587800"/>
    <n v="18"/>
    <m/>
    <m/>
    <m/>
    <n v="4"/>
    <n v="6"/>
    <n v="4906.7578125"/>
    <m/>
    <m/>
    <m/>
    <n v="372.640625"/>
    <n v="5589.08203125"/>
    <n v="28"/>
    <x v="2"/>
    <n v="896"/>
    <m/>
    <m/>
    <m/>
    <n v="192"/>
    <n v="288"/>
    <n v="244247.5"/>
    <m/>
    <m/>
    <m/>
    <n v="17886.75"/>
    <n v="268275.9375"/>
    <n v="1376"/>
    <x v="31"/>
    <n v="914"/>
    <m/>
    <m/>
    <m/>
    <n v="196"/>
    <n v="294"/>
    <n v="249154.2578125"/>
    <m/>
    <m/>
    <m/>
    <n v="18259.390625"/>
    <n v="273865.01953125"/>
    <n v="1404"/>
    <x v="48"/>
    <n v="46521.33203125"/>
    <s v="2-Way Mir"/>
    <s v="RAID-6(6+2)"/>
    <s v="RAID-5(3+1)"/>
    <m/>
    <n v="234757.6328125"/>
    <n v="264140.8125"/>
    <n v="17609.524739583332"/>
    <m/>
    <x v="55"/>
    <n v="187816.40071614581"/>
    <s v="0709_300GB"/>
    <s v="0709_1TB"/>
    <s v="0709_100_SSD"/>
    <m/>
    <n v="117378.81640625"/>
    <n v="198105.609375"/>
    <n v="13207.1435546875"/>
    <m/>
    <x v="54"/>
    <n v="73265.25"/>
    <n v="119644.421875"/>
    <n v="13071.701171875"/>
    <m/>
    <x v="58"/>
    <n v="44113.56640625"/>
    <n v="78461.1875"/>
    <n v="135.4423828125"/>
    <n v="0"/>
    <x v="39"/>
    <n v="0.62667069150274679"/>
    <n v="323143"/>
    <m/>
    <n v="323143"/>
    <n v="0.98311922223272297"/>
    <m/>
    <m/>
  </r>
  <r>
    <x v="0"/>
    <x v="64"/>
    <x v="64"/>
    <x v="2"/>
    <s v="VMAX40K"/>
    <s v="EMC"/>
    <x v="2"/>
    <s v="BAU"/>
    <x v="2"/>
    <s v="FAST"/>
    <s v="Thin"/>
    <n v="713"/>
    <n v="28"/>
    <m/>
    <m/>
    <m/>
    <n v="4"/>
    <m/>
    <n v="8400"/>
    <x v="0"/>
    <m/>
    <m/>
    <n v="400"/>
    <n v="0"/>
    <x v="14"/>
    <n v="8800"/>
    <n v="1344"/>
    <m/>
    <m/>
    <m/>
    <n v="192"/>
    <m/>
    <n v="403200"/>
    <m/>
    <m/>
    <m/>
    <n v="19200"/>
    <n v="0"/>
    <x v="27"/>
    <n v="422400"/>
    <n v="1372"/>
    <m/>
    <m/>
    <m/>
    <n v="196"/>
    <m/>
    <n v="411600"/>
    <m/>
    <m/>
    <m/>
    <n v="19600"/>
    <m/>
    <n v="1568"/>
    <n v="431200"/>
    <n v="28"/>
    <m/>
    <m/>
    <m/>
    <n v="4"/>
    <m/>
    <n v="7632.734375"/>
    <m/>
    <m/>
    <m/>
    <n v="372.640625"/>
    <m/>
    <n v="32"/>
    <x v="23"/>
    <n v="1344"/>
    <m/>
    <m/>
    <m/>
    <n v="192"/>
    <m/>
    <n v="366371.25"/>
    <m/>
    <m/>
    <m/>
    <n v="17886.75"/>
    <m/>
    <n v="1536"/>
    <x v="32"/>
    <n v="1372"/>
    <m/>
    <m/>
    <m/>
    <n v="196"/>
    <m/>
    <n v="374003.984375"/>
    <m/>
    <m/>
    <m/>
    <n v="18259.390625"/>
    <m/>
    <n v="1568"/>
    <x v="49"/>
    <n v="38936.625"/>
    <s v="2-Way Mir"/>
    <m/>
    <s v="RAID-5(3+1)"/>
    <m/>
    <n v="355323.28125"/>
    <n v="0"/>
    <n v="17609.53515625"/>
    <m/>
    <x v="56"/>
    <n v="182064.0244140625"/>
    <s v="0713_300GB"/>
    <m/>
    <s v="0713_100_SSD"/>
    <m/>
    <n v="177661.640625"/>
    <m/>
    <n v="13207.1513671875"/>
    <m/>
    <x v="55"/>
    <n v="52218.1640625"/>
    <m/>
    <n v="12433.412109375"/>
    <m/>
    <x v="59"/>
    <n v="125443.4765625"/>
    <n v="0"/>
    <n v="773.7392578125"/>
    <n v="0"/>
    <x v="40"/>
    <n v="0.33872261409042326"/>
    <n v="198313"/>
    <m/>
    <n v="198313"/>
    <n v="1.0390017033697012"/>
    <m/>
    <m/>
  </r>
  <r>
    <x v="0"/>
    <x v="65"/>
    <x v="65"/>
    <x v="2"/>
    <s v="VMAX40K"/>
    <s v="EMC"/>
    <x v="2"/>
    <s v="BAU"/>
    <x v="2"/>
    <s v="FAST"/>
    <s v="Thin"/>
    <n v="704"/>
    <n v="14"/>
    <m/>
    <m/>
    <m/>
    <n v="4"/>
    <n v="4"/>
    <n v="4200"/>
    <x v="0"/>
    <m/>
    <m/>
    <n v="400"/>
    <n v="4000"/>
    <x v="15"/>
    <n v="8600"/>
    <n v="640"/>
    <m/>
    <m/>
    <m/>
    <n v="128"/>
    <n v="192"/>
    <n v="192000"/>
    <m/>
    <m/>
    <m/>
    <n v="12800"/>
    <n v="192000"/>
    <x v="10"/>
    <n v="396800"/>
    <n v="654"/>
    <m/>
    <m/>
    <m/>
    <n v="132"/>
    <n v="196"/>
    <n v="196200"/>
    <m/>
    <m/>
    <m/>
    <n v="13200"/>
    <n v="196000"/>
    <n v="982"/>
    <n v="405400"/>
    <n v="14"/>
    <m/>
    <m/>
    <m/>
    <n v="4"/>
    <n v="4"/>
    <n v="3816.3671875"/>
    <m/>
    <m/>
    <m/>
    <n v="372.640625"/>
    <n v="3726.0546875"/>
    <n v="22"/>
    <x v="24"/>
    <n v="640"/>
    <m/>
    <m/>
    <m/>
    <n v="128"/>
    <n v="192"/>
    <n v="174462.5"/>
    <m/>
    <m/>
    <m/>
    <n v="11924.5"/>
    <n v="178850.625"/>
    <n v="960"/>
    <x v="33"/>
    <n v="654"/>
    <m/>
    <m/>
    <m/>
    <n v="132"/>
    <n v="196"/>
    <n v="178278.8671875"/>
    <m/>
    <m/>
    <m/>
    <n v="12297.140625"/>
    <n v="182576.6796875"/>
    <n v="982"/>
    <x v="50"/>
    <n v="32247.3125"/>
    <s v="2-Way Mir"/>
    <s v="RAID-6(6+2)"/>
    <s v="RAID-5(3+1)"/>
    <m/>
    <n v="166390.15625"/>
    <n v="176093.86458333334"/>
    <n v="11739.686197916666"/>
    <m/>
    <x v="57"/>
    <n v="130153.46582031256"/>
    <s v="0704_300GB"/>
    <s v="0704_1TB"/>
    <s v="0704_100_SSD"/>
    <m/>
    <n v="83195.078125"/>
    <n v="132070.3984375"/>
    <n v="8804.7646484375"/>
    <m/>
    <x v="56"/>
    <n v="48066.5859375"/>
    <n v="58660.8984375"/>
    <n v="8714.0234375"/>
    <m/>
    <x v="60"/>
    <n v="35128.4921875"/>
    <n v="73409.5"/>
    <n v="90.7412109375"/>
    <n v="0"/>
    <x v="41"/>
    <n v="0.51520231865071497"/>
    <n v="241478"/>
    <m/>
    <n v="241478"/>
    <n v="1.0776888474568784"/>
    <m/>
    <m/>
  </r>
  <r>
    <x v="0"/>
    <x v="66"/>
    <x v="66"/>
    <x v="2"/>
    <s v="VMAX40K"/>
    <s v="EMC"/>
    <x v="2"/>
    <s v="BAU"/>
    <x v="2"/>
    <s v="FAST"/>
    <s v="Thin"/>
    <n v="688"/>
    <n v="24"/>
    <m/>
    <m/>
    <m/>
    <m/>
    <m/>
    <n v="7200"/>
    <x v="0"/>
    <m/>
    <m/>
    <n v="0"/>
    <n v="0"/>
    <x v="16"/>
    <n v="7200"/>
    <n v="1184"/>
    <m/>
    <m/>
    <m/>
    <m/>
    <m/>
    <n v="355200"/>
    <m/>
    <m/>
    <m/>
    <m/>
    <m/>
    <x v="28"/>
    <n v="355200"/>
    <n v="1208"/>
    <m/>
    <m/>
    <m/>
    <m/>
    <m/>
    <n v="362400"/>
    <m/>
    <m/>
    <m/>
    <m/>
    <m/>
    <n v="1208"/>
    <n v="362400"/>
    <n v="24"/>
    <m/>
    <m/>
    <m/>
    <m/>
    <m/>
    <n v="6542.34375"/>
    <m/>
    <m/>
    <m/>
    <m/>
    <m/>
    <n v="24"/>
    <x v="25"/>
    <n v="1184"/>
    <m/>
    <m/>
    <m/>
    <m/>
    <m/>
    <n v="322755.625"/>
    <m/>
    <m/>
    <m/>
    <m/>
    <m/>
    <n v="1184"/>
    <x v="34"/>
    <n v="1208"/>
    <m/>
    <m/>
    <m/>
    <m/>
    <m/>
    <n v="329297.96875"/>
    <m/>
    <m/>
    <m/>
    <m/>
    <m/>
    <n v="1208"/>
    <x v="51"/>
    <n v="33102.03125"/>
    <s v="2-Way Mir"/>
    <m/>
    <m/>
    <m/>
    <n v="312383.5234375"/>
    <m/>
    <m/>
    <m/>
    <x v="58"/>
    <n v="156191.76171875"/>
    <s v="0688_300GB"/>
    <m/>
    <m/>
    <m/>
    <n v="156191.76171875"/>
    <m/>
    <m/>
    <m/>
    <x v="57"/>
    <n v="40292.56640625"/>
    <m/>
    <m/>
    <m/>
    <x v="61"/>
    <n v="115899.1953125"/>
    <n v="0"/>
    <n v="0"/>
    <n v="0"/>
    <x v="42"/>
    <n v="0.25796857633761544"/>
    <n v="55880.3"/>
    <m/>
    <n v="55880.3"/>
    <n v="0.35776726880526544"/>
    <m/>
    <m/>
  </r>
  <r>
    <x v="0"/>
    <x v="67"/>
    <x v="67"/>
    <x v="2"/>
    <s v="VMAX40K"/>
    <s v="EMC"/>
    <x v="2"/>
    <s v="BAU"/>
    <x v="2"/>
    <s v="FAST"/>
    <s v="Thin"/>
    <n v="703"/>
    <n v="14"/>
    <m/>
    <m/>
    <m/>
    <n v="4"/>
    <n v="4"/>
    <n v="4200"/>
    <x v="0"/>
    <m/>
    <m/>
    <n v="400"/>
    <n v="4000"/>
    <x v="15"/>
    <n v="8600"/>
    <n v="640"/>
    <m/>
    <m/>
    <m/>
    <n v="128"/>
    <n v="192"/>
    <n v="192000"/>
    <m/>
    <m/>
    <m/>
    <n v="12800"/>
    <n v="192000"/>
    <x v="10"/>
    <n v="396800"/>
    <n v="654"/>
    <m/>
    <m/>
    <m/>
    <n v="132"/>
    <n v="196"/>
    <n v="196200"/>
    <m/>
    <m/>
    <m/>
    <n v="13200"/>
    <n v="196000"/>
    <n v="982"/>
    <n v="405400"/>
    <n v="14"/>
    <m/>
    <m/>
    <m/>
    <n v="4"/>
    <n v="4"/>
    <n v="3816.3671875"/>
    <m/>
    <m/>
    <m/>
    <n v="372.640625"/>
    <n v="3726.0546875"/>
    <n v="22"/>
    <x v="24"/>
    <n v="640"/>
    <m/>
    <m/>
    <m/>
    <n v="128"/>
    <n v="192"/>
    <n v="174462.5"/>
    <m/>
    <m/>
    <m/>
    <n v="11924.5"/>
    <n v="178850.625"/>
    <n v="960"/>
    <x v="33"/>
    <n v="654"/>
    <m/>
    <m/>
    <m/>
    <n v="132"/>
    <n v="196"/>
    <n v="178278.8671875"/>
    <m/>
    <m/>
    <m/>
    <n v="12297.140625"/>
    <n v="182576.6796875"/>
    <n v="982"/>
    <x v="50"/>
    <n v="32247.3125"/>
    <s v="2-Way Mir"/>
    <s v="RAID-6(6+2)"/>
    <s v="RAID-5(3+1)"/>
    <m/>
    <n v="166390.046875"/>
    <n v="176093.94270833334"/>
    <n v="11739.686197916666"/>
    <m/>
    <x v="59"/>
    <n v="130153.43066406256"/>
    <s v="0703_300GB"/>
    <s v="0703_1TB"/>
    <s v="0703_100_SSD"/>
    <m/>
    <n v="83195.0234375"/>
    <n v="132070.45703125"/>
    <n v="8804.7646484375"/>
    <m/>
    <x v="58"/>
    <n v="43988.26953125"/>
    <n v="52717.69140625"/>
    <n v="8711.4365234375"/>
    <m/>
    <x v="62"/>
    <n v="39206.75390625"/>
    <n v="79352.765625"/>
    <n v="93.328125"/>
    <n v="0"/>
    <x v="43"/>
    <n v="0.47046584612698034"/>
    <n v="182630"/>
    <m/>
    <n v="182630"/>
    <n v="0.81505690282297638"/>
    <m/>
    <m/>
  </r>
  <r>
    <x v="0"/>
    <x v="68"/>
    <x v="68"/>
    <x v="2"/>
    <s v="VMAX40K"/>
    <s v="EMC"/>
    <x v="2"/>
    <s v="BAU"/>
    <x v="5"/>
    <s v="Not FAST"/>
    <s v="Thin"/>
    <n v="705"/>
    <n v="24"/>
    <m/>
    <m/>
    <m/>
    <m/>
    <m/>
    <n v="7200"/>
    <x v="0"/>
    <m/>
    <m/>
    <m/>
    <m/>
    <x v="16"/>
    <n v="7200"/>
    <n v="1184"/>
    <m/>
    <m/>
    <m/>
    <m/>
    <m/>
    <n v="355200"/>
    <m/>
    <m/>
    <m/>
    <n v="0"/>
    <n v="0"/>
    <x v="28"/>
    <n v="355200"/>
    <n v="1208"/>
    <m/>
    <m/>
    <m/>
    <m/>
    <m/>
    <n v="362400"/>
    <m/>
    <m/>
    <m/>
    <m/>
    <m/>
    <n v="1208"/>
    <n v="362400"/>
    <n v="24"/>
    <m/>
    <m/>
    <m/>
    <m/>
    <m/>
    <n v="6542.34375"/>
    <m/>
    <m/>
    <m/>
    <m/>
    <m/>
    <n v="24"/>
    <x v="25"/>
    <n v="1184"/>
    <m/>
    <m/>
    <m/>
    <m/>
    <m/>
    <n v="322755.625"/>
    <m/>
    <m/>
    <m/>
    <m/>
    <m/>
    <n v="1184"/>
    <x v="34"/>
    <n v="1208"/>
    <m/>
    <m/>
    <m/>
    <m/>
    <m/>
    <n v="329297.96875"/>
    <m/>
    <m/>
    <m/>
    <m/>
    <m/>
    <n v="1208"/>
    <x v="51"/>
    <n v="33102.03125"/>
    <s v="2-Way Mir"/>
    <m/>
    <m/>
    <m/>
    <n v="312383.765625"/>
    <m/>
    <m/>
    <m/>
    <x v="60"/>
    <n v="156191.8828125"/>
    <s v="0705_300GB"/>
    <m/>
    <m/>
    <m/>
    <n v="156191.8828125"/>
    <m/>
    <m/>
    <m/>
    <x v="59"/>
    <n v="40268.3125"/>
    <m/>
    <m/>
    <m/>
    <x v="63"/>
    <n v="115923.5703125"/>
    <n v="0"/>
    <n v="0"/>
    <n v="0"/>
    <x v="44"/>
    <n v="0.25781309358015714"/>
    <n v="55866.6"/>
    <m/>
    <n v="55866.6"/>
    <n v="0.35767927880775252"/>
    <m/>
    <m/>
  </r>
  <r>
    <x v="0"/>
    <x v="69"/>
    <x v="69"/>
    <x v="2"/>
    <s v="VMAX40K"/>
    <s v="EMC"/>
    <x v="2"/>
    <s v="BAU"/>
    <x v="2"/>
    <s v="FAST"/>
    <s v="Thin"/>
    <n v="699"/>
    <n v="14"/>
    <m/>
    <m/>
    <m/>
    <n v="4"/>
    <n v="4"/>
    <n v="4200"/>
    <x v="0"/>
    <m/>
    <m/>
    <n v="400"/>
    <n v="4000"/>
    <x v="15"/>
    <n v="8600"/>
    <n v="640"/>
    <m/>
    <m/>
    <m/>
    <n v="128"/>
    <n v="192"/>
    <n v="192000"/>
    <m/>
    <m/>
    <m/>
    <n v="12800"/>
    <n v="192000"/>
    <x v="10"/>
    <n v="396800"/>
    <n v="654"/>
    <m/>
    <m/>
    <m/>
    <n v="132"/>
    <n v="196"/>
    <n v="196200"/>
    <m/>
    <m/>
    <m/>
    <n v="13200"/>
    <n v="196000"/>
    <n v="982"/>
    <n v="405400"/>
    <n v="14"/>
    <m/>
    <m/>
    <m/>
    <n v="4"/>
    <n v="4"/>
    <n v="3816.3671875"/>
    <m/>
    <m/>
    <m/>
    <n v="372.640625"/>
    <n v="3726.0546875"/>
    <n v="22"/>
    <x v="24"/>
    <n v="640"/>
    <m/>
    <m/>
    <m/>
    <n v="128"/>
    <n v="192"/>
    <n v="174462.5"/>
    <m/>
    <m/>
    <m/>
    <n v="11924.5"/>
    <n v="178850.625"/>
    <n v="960"/>
    <x v="33"/>
    <n v="654"/>
    <m/>
    <m/>
    <m/>
    <n v="132"/>
    <n v="196"/>
    <n v="178278.8671875"/>
    <m/>
    <m/>
    <m/>
    <n v="12297.140625"/>
    <n v="182576.6796875"/>
    <n v="982"/>
    <x v="50"/>
    <n v="32247.3125"/>
    <s v="2-Way Mir"/>
    <s v="RAID-6(6+2)"/>
    <s v="RAID-5(3+1)"/>
    <m/>
    <n v="166390.0859375"/>
    <n v="176093.921875"/>
    <n v="11739.688802083334"/>
    <m/>
    <x v="61"/>
    <n v="130153.44563802081"/>
    <s v="0699_300GB"/>
    <s v="0699_1TB"/>
    <s v="0699_100_SSD"/>
    <m/>
    <n v="83195.04296875"/>
    <n v="132070.44140625"/>
    <n v="8804.7666015625"/>
    <m/>
    <x v="60"/>
    <n v="43209.7890625"/>
    <n v="26674.30859375"/>
    <n v="8714.623046875"/>
    <m/>
    <x v="64"/>
    <n v="39985.25390625"/>
    <n v="105396.1328125"/>
    <n v="90.1435546875"/>
    <n v="0"/>
    <x v="45"/>
    <n v="0.35077713511976355"/>
    <n v="171470"/>
    <m/>
    <n v="171470"/>
    <n v="0.76525107305715279"/>
    <m/>
    <m/>
  </r>
  <r>
    <x v="0"/>
    <x v="70"/>
    <x v="70"/>
    <x v="2"/>
    <s v="VMAX10K"/>
    <s v="EMC"/>
    <x v="2"/>
    <s v="BAU"/>
    <x v="2"/>
    <s v="FAST"/>
    <s v="Thin"/>
    <n v="1383"/>
    <n v="10"/>
    <m/>
    <m/>
    <m/>
    <m/>
    <m/>
    <n v="3000"/>
    <x v="0"/>
    <m/>
    <m/>
    <m/>
    <m/>
    <x v="4"/>
    <n v="3000"/>
    <n v="448"/>
    <m/>
    <m/>
    <m/>
    <m/>
    <m/>
    <n v="134400"/>
    <m/>
    <m/>
    <m/>
    <m/>
    <m/>
    <x v="19"/>
    <n v="134400"/>
    <n v="458"/>
    <m/>
    <m/>
    <m/>
    <m/>
    <m/>
    <n v="137400"/>
    <m/>
    <m/>
    <m/>
    <m/>
    <m/>
    <n v="458"/>
    <n v="137400"/>
    <n v="10"/>
    <m/>
    <m/>
    <m/>
    <m/>
    <m/>
    <n v="2725.9765625"/>
    <m/>
    <m/>
    <m/>
    <m/>
    <m/>
    <n v="10"/>
    <x v="26"/>
    <n v="448"/>
    <m/>
    <m/>
    <m/>
    <m/>
    <m/>
    <n v="122123.75"/>
    <m/>
    <m/>
    <m/>
    <m/>
    <m/>
    <m/>
    <x v="35"/>
    <n v="458"/>
    <m/>
    <m/>
    <m/>
    <m/>
    <m/>
    <n v="124849.7265625"/>
    <m/>
    <m/>
    <m/>
    <m/>
    <m/>
    <n v="458"/>
    <x v="52"/>
    <n v="12550.2734375"/>
    <s v="2-Way Mir"/>
    <m/>
    <m/>
    <m/>
    <n v="119445.8"/>
    <m/>
    <m/>
    <m/>
    <x v="62"/>
    <n v="59722.9"/>
    <s v="1383_300GB"/>
    <m/>
    <m/>
    <m/>
    <n v="59722.9"/>
    <m/>
    <m/>
    <m/>
    <x v="61"/>
    <n v="19595.900000000001"/>
    <m/>
    <m/>
    <m/>
    <x v="65"/>
    <n v="40127"/>
    <m/>
    <m/>
    <m/>
    <x v="46"/>
    <n v="0.32811367164019162"/>
    <n v="61297.2"/>
    <m/>
    <n v="61297.2"/>
    <n v="1.0263600729368465"/>
    <m/>
    <m/>
  </r>
  <r>
    <x v="0"/>
    <x v="71"/>
    <x v="71"/>
    <x v="2"/>
    <s v="VMAX40K"/>
    <s v="EMC"/>
    <x v="2"/>
    <s v="BAU"/>
    <x v="2"/>
    <s v="FAST"/>
    <s v="Thin"/>
    <n v="485"/>
    <n v="28"/>
    <m/>
    <m/>
    <m/>
    <n v="4"/>
    <m/>
    <n v="8400"/>
    <x v="0"/>
    <m/>
    <m/>
    <n v="400"/>
    <n v="0"/>
    <x v="14"/>
    <n v="8800"/>
    <n v="1344"/>
    <m/>
    <m/>
    <m/>
    <n v="192"/>
    <m/>
    <n v="403200"/>
    <m/>
    <m/>
    <m/>
    <n v="19200"/>
    <n v="0"/>
    <x v="27"/>
    <n v="422400"/>
    <n v="1372"/>
    <m/>
    <m/>
    <m/>
    <n v="196"/>
    <m/>
    <n v="411600"/>
    <m/>
    <m/>
    <m/>
    <n v="19600"/>
    <m/>
    <n v="1568"/>
    <n v="431200"/>
    <n v="28"/>
    <m/>
    <m/>
    <m/>
    <n v="4"/>
    <m/>
    <n v="7632.734375"/>
    <m/>
    <m/>
    <m/>
    <n v="372.640625"/>
    <m/>
    <n v="32"/>
    <x v="23"/>
    <n v="1344"/>
    <m/>
    <m/>
    <m/>
    <n v="192"/>
    <m/>
    <n v="366371.25"/>
    <m/>
    <m/>
    <m/>
    <n v="17886.75"/>
    <m/>
    <n v="1536"/>
    <x v="32"/>
    <n v="1372"/>
    <m/>
    <m/>
    <m/>
    <n v="196"/>
    <m/>
    <n v="374003.984375"/>
    <m/>
    <m/>
    <m/>
    <n v="18259.390625"/>
    <m/>
    <n v="1568"/>
    <x v="49"/>
    <n v="38936.625"/>
    <s v="2-Way Mir"/>
    <m/>
    <s v="RAID-5(3+1)"/>
    <m/>
    <n v="355323.3203125"/>
    <n v="0"/>
    <n v="17609.540364583332"/>
    <m/>
    <x v="63"/>
    <n v="182064.04524739581"/>
    <s v="0485_300GB"/>
    <m/>
    <s v="0485_100_SSD"/>
    <m/>
    <n v="177661.66015625"/>
    <m/>
    <n v="13207.1552734375"/>
    <m/>
    <x v="62"/>
    <n v="40545.01953125"/>
    <m/>
    <n v="12486.0888671875"/>
    <m/>
    <x v="66"/>
    <n v="137116.640625"/>
    <n v="0"/>
    <n v="721.06640625"/>
    <n v="0"/>
    <x v="47"/>
    <n v="0.27784061151662132"/>
    <n v="141793"/>
    <m/>
    <n v="141793"/>
    <n v="0.74288196152311681"/>
    <m/>
    <m/>
  </r>
  <r>
    <x v="0"/>
    <x v="72"/>
    <x v="72"/>
    <x v="2"/>
    <s v="VMAX-1SE"/>
    <s v="EMC"/>
    <x v="2"/>
    <s v="BAU"/>
    <x v="2"/>
    <s v="Not FAST"/>
    <s v="Thin"/>
    <n v="877"/>
    <m/>
    <m/>
    <m/>
    <m/>
    <n v="4"/>
    <m/>
    <n v="600"/>
    <x v="0"/>
    <m/>
    <m/>
    <m/>
    <m/>
    <x v="13"/>
    <n v="600"/>
    <m/>
    <m/>
    <m/>
    <m/>
    <n v="40"/>
    <m/>
    <n v="0"/>
    <m/>
    <m/>
    <m/>
    <n v="6000"/>
    <m/>
    <x v="29"/>
    <n v="6000"/>
    <m/>
    <m/>
    <m/>
    <m/>
    <n v="44"/>
    <m/>
    <n v="6600"/>
    <m/>
    <m/>
    <m/>
    <m/>
    <m/>
    <n v="44"/>
    <n v="6600"/>
    <m/>
    <m/>
    <m/>
    <m/>
    <n v="4"/>
    <m/>
    <n v="540"/>
    <m/>
    <m/>
    <m/>
    <m/>
    <m/>
    <n v="4"/>
    <x v="27"/>
    <n v="40"/>
    <m/>
    <m/>
    <m/>
    <m/>
    <m/>
    <n v="5400"/>
    <m/>
    <m/>
    <m/>
    <m/>
    <m/>
    <n v="40"/>
    <x v="36"/>
    <n v="44"/>
    <m/>
    <m/>
    <m/>
    <m/>
    <m/>
    <n v="5940"/>
    <m/>
    <m/>
    <m/>
    <m/>
    <m/>
    <n v="44"/>
    <x v="53"/>
    <n v="660"/>
    <m/>
    <m/>
    <s v="RAID-5(7+1)"/>
    <m/>
    <n v="0"/>
    <m/>
    <n v="5400"/>
    <m/>
    <x v="64"/>
    <n v="675"/>
    <m/>
    <m/>
    <s v="877_150GB"/>
    <m/>
    <m/>
    <m/>
    <n v="4725"/>
    <m/>
    <x v="63"/>
    <m/>
    <m/>
    <n v="4282"/>
    <m/>
    <x v="67"/>
    <n v="0"/>
    <n v="0"/>
    <n v="443"/>
    <n v="0"/>
    <x v="48"/>
    <n v="0.9062433862433863"/>
    <n v="4282"/>
    <m/>
    <n v="4282"/>
    <n v="0.9062433862433863"/>
    <m/>
    <m/>
  </r>
  <r>
    <x v="0"/>
    <x v="73"/>
    <x v="73"/>
    <x v="2"/>
    <s v="VMAX40K"/>
    <s v="EMC"/>
    <x v="2"/>
    <s v="BAU"/>
    <x v="0"/>
    <s v="FAST"/>
    <s v="Thin"/>
    <n v="1144"/>
    <n v="16"/>
    <m/>
    <m/>
    <m/>
    <m/>
    <m/>
    <n v="4800"/>
    <x v="0"/>
    <m/>
    <m/>
    <m/>
    <m/>
    <x v="12"/>
    <n v="4800"/>
    <n v="768"/>
    <m/>
    <m/>
    <m/>
    <m/>
    <m/>
    <n v="230400"/>
    <m/>
    <m/>
    <m/>
    <m/>
    <m/>
    <x v="23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x v="20"/>
    <n v="768"/>
    <m/>
    <m/>
    <m/>
    <m/>
    <m/>
    <n v="209355"/>
    <m/>
    <m/>
    <m/>
    <m/>
    <m/>
    <n v="768"/>
    <x v="28"/>
    <n v="784"/>
    <m/>
    <m/>
    <m/>
    <m/>
    <m/>
    <n v="213716.5625"/>
    <m/>
    <m/>
    <m/>
    <m/>
    <m/>
    <n v="784"/>
    <x v="45"/>
    <n v="21483.4375"/>
    <s v="2-Way Mir"/>
    <m/>
    <m/>
    <m/>
    <n v="200645.2"/>
    <m/>
    <m/>
    <m/>
    <x v="65"/>
    <n v="100322.6"/>
    <s v="1144_300GB"/>
    <m/>
    <m/>
    <m/>
    <n v="100322.6"/>
    <m/>
    <m/>
    <m/>
    <x v="64"/>
    <n v="21904.505859375"/>
    <m/>
    <m/>
    <m/>
    <x v="68"/>
    <n v="78418.094140625006"/>
    <n v="0"/>
    <n v="0"/>
    <n v="0"/>
    <x v="49"/>
    <n v="0.21834069152289712"/>
    <n v="49951.6"/>
    <m/>
    <n v="49951.6"/>
    <n v="0.49790974316853825"/>
    <m/>
    <m/>
  </r>
  <r>
    <x v="0"/>
    <x v="74"/>
    <x v="74"/>
    <x v="2"/>
    <s v="VMAX40K"/>
    <s v="EMC"/>
    <x v="2"/>
    <s v="BAU"/>
    <x v="0"/>
    <s v="FAST"/>
    <s v="Thin"/>
    <s v="1124"/>
    <n v="32"/>
    <m/>
    <m/>
    <m/>
    <m/>
    <m/>
    <n v="9600"/>
    <x v="0"/>
    <m/>
    <m/>
    <m/>
    <m/>
    <x v="14"/>
    <n v="9600"/>
    <n v="1552"/>
    <m/>
    <m/>
    <m/>
    <m/>
    <m/>
    <n v="465600"/>
    <m/>
    <m/>
    <m/>
    <m/>
    <m/>
    <x v="30"/>
    <n v="465600"/>
    <n v="1584"/>
    <m/>
    <m/>
    <m/>
    <m/>
    <m/>
    <n v="475200"/>
    <m/>
    <m/>
    <m/>
    <m/>
    <m/>
    <n v="1584"/>
    <n v="475200"/>
    <n v="32"/>
    <m/>
    <m/>
    <m/>
    <m/>
    <m/>
    <n v="8723.125"/>
    <m/>
    <m/>
    <m/>
    <m/>
    <m/>
    <n v="32"/>
    <x v="21"/>
    <n v="1552"/>
    <m/>
    <m/>
    <m/>
    <m/>
    <m/>
    <n v="423071.5625"/>
    <m/>
    <m/>
    <m/>
    <m/>
    <m/>
    <n v="1552"/>
    <x v="37"/>
    <n v="1584"/>
    <m/>
    <m/>
    <m/>
    <m/>
    <m/>
    <n v="431794.6875"/>
    <m/>
    <m/>
    <m/>
    <m/>
    <m/>
    <n v="1584"/>
    <x v="54"/>
    <n v="43405.3125"/>
    <s v="2-Way Mir"/>
    <m/>
    <m/>
    <m/>
    <n v="410947"/>
    <m/>
    <m/>
    <m/>
    <x v="66"/>
    <n v="205473.5"/>
    <s v="1124_300GB"/>
    <m/>
    <m/>
    <m/>
    <n v="205473.5"/>
    <m/>
    <m/>
    <m/>
    <x v="65"/>
    <n v="36829.0625"/>
    <m/>
    <m/>
    <m/>
    <x v="69"/>
    <n v="168644.4375"/>
    <n v="0"/>
    <n v="0"/>
    <n v="0"/>
    <x v="50"/>
    <n v="0.17923996281758961"/>
    <n v="49778.8"/>
    <m/>
    <n v="49778.8"/>
    <n v="0.24226384424268824"/>
    <m/>
    <m/>
  </r>
  <r>
    <x v="0"/>
    <x v="0"/>
    <x v="0"/>
    <x v="0"/>
    <m/>
    <m/>
    <x v="0"/>
    <m/>
    <x v="0"/>
    <m/>
    <m/>
    <m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  <r>
    <x v="0"/>
    <x v="0"/>
    <x v="0"/>
    <x v="0"/>
    <m/>
    <m/>
    <x v="0"/>
    <m/>
    <x v="0"/>
    <m/>
    <m/>
    <m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n v="540000"/>
    <x v="55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  <r>
    <x v="0"/>
    <x v="0"/>
    <x v="0"/>
    <x v="0"/>
    <m/>
    <m/>
    <x v="0"/>
    <m/>
    <x v="0"/>
    <m/>
    <m/>
    <m/>
    <n v="6600"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  <r>
    <x v="0"/>
    <x v="0"/>
    <x v="0"/>
    <x v="0"/>
    <m/>
    <m/>
    <x v="0"/>
    <m/>
    <x v="0"/>
    <m/>
    <m/>
    <m/>
    <n v="600"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  <r>
    <x v="0"/>
    <x v="0"/>
    <x v="0"/>
    <x v="0"/>
    <m/>
    <m/>
    <x v="0"/>
    <m/>
    <x v="0"/>
    <m/>
    <m/>
    <m/>
    <n v="6000"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  <r>
    <x v="0"/>
    <x v="0"/>
    <x v="0"/>
    <x v="0"/>
    <m/>
    <m/>
    <x v="0"/>
    <m/>
    <x v="0"/>
    <m/>
    <m/>
    <m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  <r>
    <x v="0"/>
    <x v="0"/>
    <x v="0"/>
    <x v="0"/>
    <m/>
    <m/>
    <x v="0"/>
    <m/>
    <x v="0"/>
    <m/>
    <m/>
    <m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  <r>
    <x v="0"/>
    <x v="0"/>
    <x v="0"/>
    <x v="0"/>
    <m/>
    <m/>
    <x v="0"/>
    <m/>
    <x v="0"/>
    <m/>
    <m/>
    <m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  <r>
    <x v="0"/>
    <x v="0"/>
    <x v="0"/>
    <x v="0"/>
    <m/>
    <m/>
    <x v="0"/>
    <m/>
    <x v="0"/>
    <m/>
    <m/>
    <m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  <r>
    <x v="0"/>
    <x v="0"/>
    <x v="0"/>
    <x v="0"/>
    <m/>
    <m/>
    <x v="0"/>
    <m/>
    <x v="0"/>
    <m/>
    <m/>
    <m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  <r>
    <x v="0"/>
    <x v="0"/>
    <x v="0"/>
    <x v="0"/>
    <m/>
    <m/>
    <x v="0"/>
    <m/>
    <x v="0"/>
    <m/>
    <m/>
    <m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  <r>
    <x v="0"/>
    <x v="0"/>
    <x v="0"/>
    <x v="0"/>
    <m/>
    <m/>
    <x v="0"/>
    <m/>
    <x v="0"/>
    <m/>
    <m/>
    <m/>
    <m/>
    <m/>
    <m/>
    <m/>
    <m/>
    <m/>
    <m/>
    <x v="0"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m/>
    <m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m/>
    <m/>
    <m/>
    <m/>
    <x v="0"/>
    <m/>
    <m/>
    <m/>
    <m/>
    <m/>
    <m/>
    <m/>
    <m/>
    <m/>
    <x v="0"/>
    <m/>
    <m/>
    <m/>
    <m/>
    <m/>
    <m/>
    <m/>
    <m/>
    <m/>
    <x v="0"/>
    <m/>
    <m/>
    <m/>
    <m/>
    <x v="0"/>
    <m/>
    <m/>
    <m/>
    <m/>
    <x v="0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G59:L64" firstHeaderRow="0" firstDataRow="1" firstDataCol="1"/>
  <pivotFields count="18">
    <pivotField axis="axisRow" showAll="0">
      <items count="6">
        <item x="3"/>
        <item x="2"/>
        <item x="1"/>
        <item x="0"/>
        <item h="1" x="4"/>
        <item t="default"/>
      </items>
    </pivotField>
    <pivotField showAll="0"/>
    <pivotField showAll="0"/>
    <pivotField dataField="1" showAll="0"/>
    <pivotField showAll="0"/>
    <pivotField showAll="0"/>
    <pivotField dataField="1"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Physical total" fld="6" baseField="0" baseItem="0"/>
    <dataField name="Sum of Market Standard" fld="3" baseField="0" baseItem="0"/>
    <dataField name="Sum of Pool Usable" fld="8" baseField="0" baseItem="0"/>
    <dataField name="Sum of Pool Used" fld="9" baseField="0" baseItem="0"/>
    <dataField name="Sum of Allocated RAW" fld="1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3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J12:N16" firstHeaderRow="0" firstDataRow="1" firstDataCol="1"/>
  <pivotFields count="15">
    <pivotField axis="axisRow" showAll="0" defaultSubtotal="0">
      <items count="6">
        <item x="2"/>
        <item x="0"/>
        <item m="1" x="3"/>
        <item x="1"/>
        <item m="1" x="5"/>
        <item m="1" x="4"/>
      </items>
    </pivotField>
    <pivotField showAll="0"/>
    <pivotField showAll="0"/>
    <pivotField numFmtId="3" showAll="0"/>
    <pivotField numFmtId="3" showAll="0"/>
    <pivotField numFmtId="3" showAll="0"/>
    <pivotField dataField="1" numFmtId="3" showAll="0"/>
    <pivotField numFmtId="3" showAll="0"/>
    <pivotField dataField="1" numFmtId="3" showAll="0"/>
    <pivotField dataField="1" numFmtId="3" showAll="0"/>
    <pivotField numFmtId="3" showAll="0"/>
    <pivotField showAll="0"/>
    <pivotField numFmtId="9" showAll="0"/>
    <pivotField dataField="1" numFmtId="3" showAll="0"/>
    <pivotField numFmtId="9" showAll="0"/>
  </pivotFields>
  <rowFields count="1">
    <field x="0"/>
  </rowFields>
  <rowItems count="4">
    <i>
      <x/>
    </i>
    <i>
      <x v="1"/>
    </i>
    <i>
      <x v="3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Physical total" fld="6" baseField="0" baseItem="0" numFmtId="195"/>
    <dataField name="Sum of Pool Usable" fld="8" baseField="0" baseItem="0"/>
    <dataField name="Sum of Pool Used" fld="9" baseField="0" baseItem="0"/>
    <dataField name="Sum of Host Allocations" fld="13" baseField="0" baseItem="0"/>
  </dataFields>
  <formats count="1">
    <format dxfId="334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rowHeaderCaption="Tier">
  <location ref="A4:H11" firstHeaderRow="0" firstDataRow="1" firstDataCol="1" rowPageCount="1" colPageCount="1"/>
  <pivotFields count="26">
    <pivotField showAll="0"/>
    <pivotField showAll="0"/>
    <pivotField axis="axisPage" multipleItemSelectionAllowed="1" showAll="0">
      <items count="11">
        <item x="3"/>
        <item x="0"/>
        <item m="1" x="8"/>
        <item x="4"/>
        <item x="2"/>
        <item x="6"/>
        <item m="1" x="9"/>
        <item x="1"/>
        <item x="5"/>
        <item x="7"/>
        <item t="default"/>
      </items>
    </pivotField>
    <pivotField showAll="0"/>
    <pivotField showAll="0"/>
    <pivotField dataField="1" numFmtId="3" showAll="0"/>
    <pivotField dataField="1" numFmtId="3" showAll="0"/>
    <pivotField numFmtId="3" showAll="0"/>
    <pivotField dataField="1" numFmtId="3" showAll="0"/>
    <pivotField numFmtId="3" showAll="0"/>
    <pivotField dataField="1" numFmtId="3" showAll="0"/>
    <pivotField dataField="1" numFmtId="3" showAll="0"/>
    <pivotField dataField="1" numFmtId="3" showAll="0"/>
    <pivotField showAll="0"/>
    <pivotField dataField="1" numFmtId="3" showAll="0"/>
    <pivotField showAll="0"/>
    <pivotField showAll="0"/>
    <pivotField numFmtId="9" showAll="0"/>
    <pivotField numFmtId="9" showAll="0"/>
    <pivotField numFmtId="9" showAll="0"/>
    <pivotField numFmtId="9" showAll="0"/>
    <pivotField numFmtId="9" showAll="0"/>
    <pivotField numFmtId="194" showAll="0"/>
    <pivotField numFmtId="3" showAll="0"/>
    <pivotField numFmtId="9" showAll="0"/>
    <pivotField axis="axisRow" showAll="0">
      <items count="9">
        <item x="2"/>
        <item x="3"/>
        <item m="1" x="7"/>
        <item x="1"/>
        <item x="0"/>
        <item x="4"/>
        <item x="5"/>
        <item h="1" x="6"/>
        <item t="default"/>
      </items>
    </pivotField>
  </pivotFields>
  <rowFields count="1">
    <field x="25"/>
  </rowFields>
  <rowItems count="7">
    <i>
      <x/>
    </i>
    <i>
      <x v="1"/>
    </i>
    <i>
      <x v="3"/>
    </i>
    <i>
      <x v="4"/>
    </i>
    <i>
      <x v="5"/>
    </i>
    <i>
      <x v="6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1">
    <pageField fld="2" hier="-1"/>
  </pageFields>
  <dataFields count="7">
    <dataField name="Market Standard (GB)" fld="5" baseField="25" baseItem="3"/>
    <dataField name="formatted(S+D) (GB)" fld="6" baseField="25" baseItem="2"/>
    <dataField name="physical/Raid Total (GB)" fld="8" baseField="25" baseItem="2"/>
    <dataField name="Usable (GB)" fld="10" baseField="25" baseItem="2"/>
    <dataField name="Used (GB)" fld="11" baseField="25" baseItem="2"/>
    <dataField name="free (GB)" fld="12" baseField="25" baseItem="2"/>
    <dataField name="Allocated (GB)" fld="14" baseField="25" baseItem="2"/>
  </dataFields>
  <formats count="7">
    <format dxfId="218">
      <pivotArea type="all" dataOnly="0" outline="0" fieldPosition="0"/>
    </format>
    <format dxfId="217">
      <pivotArea outline="0" collapsedLevelsAreSubtotals="1" fieldPosition="0"/>
    </format>
    <format dxfId="216">
      <pivotArea dataOnly="0" labelOnly="1" outline="0" fieldPosition="0">
        <references count="1">
          <reference field="2" count="0"/>
        </references>
      </pivotArea>
    </format>
    <format dxfId="215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214">
      <pivotArea type="all" dataOnly="0" outline="0" fieldPosition="0"/>
    </format>
    <format dxfId="213">
      <pivotArea field="25" type="button" dataOnly="0" labelOnly="1" outline="0" axis="axisRow" fieldPosition="0"/>
    </format>
    <format dxfId="212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2" cacheId="18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rowHeaderCaption="Array">
  <location ref="E4:Q78" firstHeaderRow="0" firstDataRow="1" firstDataCol="1" rowPageCount="2" colPageCount="1"/>
  <pivotFields count="133">
    <pivotField name="Loc" axis="axisPage" multipleItemSelectionAllowed="1" showAll="0">
      <items count="17">
        <item x="4"/>
        <item x="3"/>
        <item x="13"/>
        <item x="9"/>
        <item m="1" x="15"/>
        <item x="10"/>
        <item x="2"/>
        <item x="12"/>
        <item x="6"/>
        <item m="1" x="14"/>
        <item x="1"/>
        <item x="5"/>
        <item x="8"/>
        <item x="11"/>
        <item x="7"/>
        <item x="0"/>
        <item t="default"/>
      </items>
    </pivotField>
    <pivotField name="Array" axis="axisRow" showAll="0">
      <items count="88">
        <item m="1" x="79"/>
        <item m="1" x="76"/>
        <item m="1" x="83"/>
        <item m="1" x="77"/>
        <item m="1" x="75"/>
        <item m="1" x="81"/>
        <item m="1" x="85"/>
        <item m="1" x="78"/>
        <item m="1" x="86"/>
        <item x="29"/>
        <item m="1" x="84"/>
        <item m="1" x="80"/>
        <item m="1" x="82"/>
        <item x="15"/>
        <item x="28"/>
        <item x="14"/>
        <item x="4"/>
        <item x="5"/>
        <item x="6"/>
        <item x="7"/>
        <item x="8"/>
        <item x="9"/>
        <item x="10"/>
        <item x="11"/>
        <item x="12"/>
        <item x="13"/>
        <item x="2"/>
        <item x="3"/>
        <item x="37"/>
        <item x="34"/>
        <item x="35"/>
        <item x="36"/>
        <item x="1"/>
        <item x="30"/>
        <item x="31"/>
        <item x="38"/>
        <item x="39"/>
        <item x="32"/>
        <item x="40"/>
        <item x="33"/>
        <item x="41"/>
        <item x="43"/>
        <item x="42"/>
        <item x="16"/>
        <item x="51"/>
        <item x="52"/>
        <item x="53"/>
        <item x="54"/>
        <item x="45"/>
        <item x="46"/>
        <item x="47"/>
        <item x="21"/>
        <item x="24"/>
        <item x="17"/>
        <item x="18"/>
        <item x="48"/>
        <item x="49"/>
        <item x="50"/>
        <item x="44"/>
        <item x="25"/>
        <item x="26"/>
        <item x="27"/>
        <item x="19"/>
        <item x="20"/>
        <item x="22"/>
        <item x="23"/>
        <item x="0"/>
        <item x="55"/>
        <item x="56"/>
        <item x="57"/>
        <item x="58"/>
        <item x="61"/>
        <item x="62"/>
        <item x="59"/>
        <item x="60"/>
        <item x="63"/>
        <item x="64"/>
        <item x="65"/>
        <item x="66"/>
        <item x="67"/>
        <item x="68"/>
        <item x="69"/>
        <item x="70"/>
        <item x="71"/>
        <item x="73"/>
        <item x="74"/>
        <item x="72"/>
        <item t="default"/>
      </items>
    </pivotField>
    <pivotField multipleItemSelectionAllowed="1" showAll="0"/>
    <pivotField name="Type" axis="axisPage" multipleItemSelectionAllowed="1" showAll="0">
      <items count="11">
        <item h="1" x="1"/>
        <item x="5"/>
        <item x="3"/>
        <item x="4"/>
        <item x="6"/>
        <item m="1" x="9"/>
        <item x="2"/>
        <item x="7"/>
        <item h="1" x="0"/>
        <item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dataField="1" showAll="0"/>
    <pivotField showAll="0"/>
    <pivotField showAll="0"/>
    <pivotField dataField="1" showAll="0"/>
    <pivotField dataField="1" showAll="0"/>
    <pivotField showAll="0"/>
    <pivotField showAll="0" defaultSubtotal="0"/>
    <pivotField dataField="1" showAll="0" defaultSubtotal="0"/>
  </pivotFields>
  <rowFields count="1">
    <field x="1"/>
  </rowFields>
  <rowItems count="74">
    <i>
      <x v="9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2">
    <pageField fld="0" hier="-1"/>
    <pageField fld="3" hier="-1"/>
  </pageFields>
  <dataFields count="12">
    <dataField name="Market" fld="53" baseField="2" baseItem="0"/>
    <dataField name="formatted(S+D)" fld="95" baseField="2" baseItem="18"/>
    <dataField name="format lost" fld="96" baseField="2" baseItem="1"/>
    <dataField name="physical/Raid Total" fld="105" baseField="2" baseItem="19"/>
    <dataField name="Parity Lost" fld="106" baseField="2" baseItem="19"/>
    <dataField name="Usable" fld="115" baseField="2" baseItem="0"/>
    <dataField name="Used" fld="120" baseField="2" baseItem="0"/>
    <dataField name="free" fld="125" baseField="2" baseItem="14"/>
    <dataField name="spare formatted" fld="67" baseField="2" baseItem="18"/>
    <dataField name="Allocated" fld="129" baseField="2" baseItem="45"/>
    <dataField name="Not in pool" fld="132" baseField="2" baseItem="3"/>
    <dataField name="BCVs" fld="128" baseField="1" baseItem="3"/>
  </dataFields>
  <formats count="9">
    <format dxfId="211">
      <pivotArea outline="0" collapsedLevelsAreSubtotals="1" fieldPosition="0"/>
    </format>
    <format dxfId="210">
      <pivotArea dataOnly="0" labelOnly="1" outline="0" fieldPosition="0">
        <references count="1">
          <reference field="4294967294" count="5">
            <x v="0"/>
            <x v="3"/>
            <x v="4"/>
            <x v="5"/>
            <x v="6"/>
          </reference>
        </references>
      </pivotArea>
    </format>
    <format dxfId="209">
      <pivotArea dataOnly="0" labelOnly="1" outline="0" fieldPosition="0">
        <references count="1">
          <reference field="4294967294" count="1">
            <x v="4"/>
          </reference>
        </references>
      </pivotArea>
    </format>
    <format dxfId="208">
      <pivotArea dataOnly="0" labelOnly="1" outline="0" fieldPosition="0">
        <references count="1">
          <reference field="4294967294" count="1">
            <x v="5"/>
          </reference>
        </references>
      </pivotArea>
    </format>
    <format dxfId="207">
      <pivotArea type="all" dataOnly="0" outline="0" fieldPosition="0"/>
    </format>
    <format dxfId="206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205">
      <pivotArea dataOnly="0" labelOnly="1" outline="0" fieldPosition="0">
        <references count="1">
          <reference field="4294967294" count="1">
            <x v="8"/>
          </reference>
        </references>
      </pivotArea>
    </format>
    <format dxfId="204">
      <pivotArea dataOnly="0" labelOnly="1" fieldPosition="0">
        <references count="1">
          <reference field="1" count="3">
            <x v="74"/>
            <x v="75"/>
            <x v="76"/>
          </reference>
        </references>
      </pivotArea>
    </format>
    <format dxfId="203">
      <pivotArea dataOnly="0" labelOnly="1" fieldPosition="0">
        <references count="1">
          <reference field="1" count="5">
            <x v="76"/>
            <x v="77"/>
            <x v="78"/>
            <x v="79"/>
            <x v="8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1" cacheId="18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J79" firstHeaderRow="0" firstDataRow="1" firstDataCol="1"/>
  <pivotFields count="133">
    <pivotField showAll="0">
      <items count="17">
        <item x="4"/>
        <item x="3"/>
        <item x="13"/>
        <item x="9"/>
        <item m="1" x="15"/>
        <item x="10"/>
        <item x="2"/>
        <item x="12"/>
        <item x="6"/>
        <item m="1" x="14"/>
        <item x="1"/>
        <item x="5"/>
        <item x="8"/>
        <item x="11"/>
        <item x="7"/>
        <item x="0"/>
        <item t="default"/>
      </items>
    </pivotField>
    <pivotField axis="axisRow" showAll="0">
      <items count="88">
        <item m="1" x="79"/>
        <item m="1" x="76"/>
        <item m="1" x="83"/>
        <item m="1" x="77"/>
        <item m="1" x="75"/>
        <item m="1" x="81"/>
        <item m="1" x="85"/>
        <item m="1" x="78"/>
        <item m="1" x="86"/>
        <item x="29"/>
        <item m="1" x="84"/>
        <item m="1" x="80"/>
        <item m="1" x="82"/>
        <item x="15"/>
        <item n="290105373" x="28"/>
        <item n="292600623" x="14"/>
        <item n="292600678" x="4"/>
        <item n="292600879" x="5"/>
        <item n="292602804" x="6"/>
        <item n="292603004" x="7"/>
        <item n="292603073" x="8"/>
        <item n="292603286" x="9"/>
        <item n="292603696" x="10"/>
        <item n="292603875" x="11"/>
        <item n="292604330" x="12"/>
        <item n="292604652" x="13"/>
        <item n="295700347" x="2"/>
        <item n="295700349" x="3"/>
        <item n="295700485" x="71"/>
        <item x="55"/>
        <item x="56"/>
        <item x="66"/>
        <item x="58"/>
        <item x="69"/>
        <item x="67"/>
        <item x="65"/>
        <item x="68"/>
        <item x="60"/>
        <item n="295700709" x="63"/>
        <item x="57"/>
        <item x="59"/>
        <item x="64"/>
        <item x="74"/>
        <item x="73"/>
        <item x="70"/>
        <item x="72"/>
        <item x="61"/>
        <item x="62"/>
        <item x="37"/>
        <item x="34"/>
        <item x="35"/>
        <item x="36"/>
        <item x="1"/>
        <item x="30"/>
        <item x="31"/>
        <item x="38"/>
        <item x="39"/>
        <item x="32"/>
        <item x="40"/>
        <item x="33"/>
        <item x="41"/>
        <item x="43"/>
        <item x="42"/>
        <item x="16"/>
        <item x="51"/>
        <item x="52"/>
        <item x="53"/>
        <item x="54"/>
        <item x="45"/>
        <item x="46"/>
        <item x="47"/>
        <item x="21"/>
        <item x="24"/>
        <item x="17"/>
        <item x="18"/>
        <item x="48"/>
        <item x="49"/>
        <item x="50"/>
        <item x="44"/>
        <item x="25"/>
        <item x="26"/>
        <item x="27"/>
        <item x="19"/>
        <item x="20"/>
        <item x="22"/>
        <item x="23"/>
        <item x="0"/>
        <item t="default"/>
      </items>
    </pivotField>
    <pivotField showAll="0">
      <items count="76">
        <item x="15"/>
        <item x="55"/>
        <item x="56"/>
        <item x="29"/>
        <item x="28"/>
        <item x="2"/>
        <item x="3"/>
        <item x="71"/>
        <item x="14"/>
        <item x="4"/>
        <item x="66"/>
        <item x="69"/>
        <item x="67"/>
        <item x="65"/>
        <item x="68"/>
        <item x="63"/>
        <item x="64"/>
        <item x="5"/>
        <item x="74"/>
        <item x="73"/>
        <item x="70"/>
        <item x="6"/>
        <item x="7"/>
        <item x="8"/>
        <item x="9"/>
        <item x="10"/>
        <item x="11"/>
        <item x="12"/>
        <item x="13"/>
        <item x="61"/>
        <item x="62"/>
        <item x="58"/>
        <item x="60"/>
        <item x="57"/>
        <item x="59"/>
        <item x="72"/>
        <item x="1"/>
        <item x="30"/>
        <item x="31"/>
        <item x="32"/>
        <item x="33"/>
        <item x="34"/>
        <item x="35"/>
        <item x="37"/>
        <item x="36"/>
        <item x="38"/>
        <item x="39"/>
        <item x="40"/>
        <item x="41"/>
        <item x="44"/>
        <item x="53"/>
        <item x="54"/>
        <item x="19"/>
        <item x="20"/>
        <item x="21"/>
        <item x="42"/>
        <item x="45"/>
        <item x="46"/>
        <item x="47"/>
        <item x="51"/>
        <item x="52"/>
        <item x="27"/>
        <item x="26"/>
        <item x="17"/>
        <item x="18"/>
        <item x="24"/>
        <item x="16"/>
        <item x="22"/>
        <item x="23"/>
        <item x="43"/>
        <item x="48"/>
        <item x="49"/>
        <item x="50"/>
        <item x="25"/>
        <item x="0"/>
        <item t="default"/>
      </items>
    </pivotField>
    <pivotField showAll="0"/>
    <pivotField showAll="0"/>
    <pivotField showAll="0"/>
    <pivotField showAll="0">
      <items count="11">
        <item x="1"/>
        <item x="5"/>
        <item x="3"/>
        <item x="4"/>
        <item x="2"/>
        <item x="6"/>
        <item x="7"/>
        <item x="8"/>
        <item x="9"/>
        <item x="0"/>
        <item t="default"/>
      </items>
    </pivotField>
    <pivotField showAll="0"/>
    <pivotField showAll="0">
      <items count="11">
        <item x="6"/>
        <item x="4"/>
        <item x="7"/>
        <item x="1"/>
        <item x="3"/>
        <item x="5"/>
        <item x="2"/>
        <item x="8"/>
        <item x="9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8">
        <item x="1"/>
        <item x="3"/>
        <item x="4"/>
        <item x="2"/>
        <item x="5"/>
        <item x="6"/>
        <item x="0"/>
        <item t="default"/>
      </items>
    </pivotField>
    <pivotField showAll="0"/>
    <pivotField showAll="0"/>
    <pivotField showAll="0"/>
    <pivotField showAll="0"/>
    <pivotField dataField="1" showAll="0">
      <items count="18">
        <item x="11"/>
        <item x="10"/>
        <item x="13"/>
        <item x="9"/>
        <item x="4"/>
        <item x="6"/>
        <item x="3"/>
        <item x="5"/>
        <item x="8"/>
        <item x="12"/>
        <item x="7"/>
        <item x="15"/>
        <item x="16"/>
        <item x="2"/>
        <item x="14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>
      <items count="32">
        <item x="15"/>
        <item x="14"/>
        <item x="13"/>
        <item x="18"/>
        <item x="29"/>
        <item x="12"/>
        <item x="25"/>
        <item x="17"/>
        <item x="5"/>
        <item x="16"/>
        <item x="22"/>
        <item x="21"/>
        <item x="20"/>
        <item x="19"/>
        <item x="8"/>
        <item x="3"/>
        <item x="11"/>
        <item x="4"/>
        <item x="9"/>
        <item x="7"/>
        <item x="6"/>
        <item x="23"/>
        <item x="10"/>
        <item x="28"/>
        <item x="2"/>
        <item x="26"/>
        <item x="27"/>
        <item x="30"/>
        <item x="24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>
      <items count="29">
        <item x="13"/>
        <item x="27"/>
        <item x="19"/>
        <item x="12"/>
        <item x="17"/>
        <item x="15"/>
        <item x="26"/>
        <item x="11"/>
        <item x="14"/>
        <item x="4"/>
        <item x="7"/>
        <item x="20"/>
        <item x="6"/>
        <item x="3"/>
        <item x="16"/>
        <item x="8"/>
        <item x="25"/>
        <item x="18"/>
        <item x="24"/>
        <item x="23"/>
        <item x="9"/>
        <item x="10"/>
        <item x="21"/>
        <item x="5"/>
        <item x="2"/>
        <item x="22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>
      <items count="39">
        <item x="16"/>
        <item x="18"/>
        <item x="36"/>
        <item x="17"/>
        <item x="15"/>
        <item x="14"/>
        <item x="13"/>
        <item x="21"/>
        <item x="19"/>
        <item x="12"/>
        <item x="25"/>
        <item x="20"/>
        <item x="22"/>
        <item x="5"/>
        <item x="35"/>
        <item x="27"/>
        <item x="8"/>
        <item x="28"/>
        <item x="3"/>
        <item x="4"/>
        <item x="24"/>
        <item x="23"/>
        <item x="9"/>
        <item x="26"/>
        <item x="11"/>
        <item x="34"/>
        <item x="33"/>
        <item x="32"/>
        <item x="10"/>
        <item x="37"/>
        <item x="29"/>
        <item x="7"/>
        <item x="6"/>
        <item x="2"/>
        <item x="31"/>
        <item x="30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>
      <items count="57">
        <item x="19"/>
        <item x="17"/>
        <item x="55"/>
        <item x="53"/>
        <item x="18"/>
        <item x="16"/>
        <item x="15"/>
        <item x="14"/>
        <item x="20"/>
        <item x="22"/>
        <item x="35"/>
        <item x="34"/>
        <item x="29"/>
        <item x="28"/>
        <item x="13"/>
        <item x="23"/>
        <item x="31"/>
        <item x="30"/>
        <item x="39"/>
        <item x="26"/>
        <item x="21"/>
        <item x="27"/>
        <item x="36"/>
        <item x="25"/>
        <item x="33"/>
        <item x="5"/>
        <item x="52"/>
        <item x="41"/>
        <item x="9"/>
        <item x="8"/>
        <item x="45"/>
        <item x="3"/>
        <item x="4"/>
        <item x="38"/>
        <item x="32"/>
        <item x="37"/>
        <item x="24"/>
        <item x="10"/>
        <item x="40"/>
        <item x="12"/>
        <item x="51"/>
        <item x="50"/>
        <item x="49"/>
        <item x="11"/>
        <item x="44"/>
        <item x="54"/>
        <item x="46"/>
        <item x="7"/>
        <item x="6"/>
        <item x="43"/>
        <item x="47"/>
        <item x="2"/>
        <item x="48"/>
        <item x="42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>
      <items count="68">
        <item x="21"/>
        <item x="19"/>
        <item x="38"/>
        <item x="64"/>
        <item x="20"/>
        <item x="18"/>
        <item x="17"/>
        <item x="37"/>
        <item x="25"/>
        <item x="32"/>
        <item x="31"/>
        <item x="16"/>
        <item x="26"/>
        <item x="24"/>
        <item x="22"/>
        <item x="15"/>
        <item x="34"/>
        <item x="42"/>
        <item x="33"/>
        <item x="29"/>
        <item x="30"/>
        <item x="23"/>
        <item x="28"/>
        <item x="36"/>
        <item x="39"/>
        <item x="6"/>
        <item x="11"/>
        <item x="62"/>
        <item x="35"/>
        <item x="27"/>
        <item x="9"/>
        <item x="10"/>
        <item x="44"/>
        <item x="52"/>
        <item x="65"/>
        <item x="48"/>
        <item x="51"/>
        <item x="4"/>
        <item x="5"/>
        <item x="41"/>
        <item x="40"/>
        <item x="12"/>
        <item x="43"/>
        <item x="14"/>
        <item x="47"/>
        <item x="58"/>
        <item x="60"/>
        <item x="2"/>
        <item x="59"/>
        <item x="61"/>
        <item x="57"/>
        <item x="56"/>
        <item x="63"/>
        <item x="13"/>
        <item x="66"/>
        <item x="49"/>
        <item x="50"/>
        <item x="3"/>
        <item x="46"/>
        <item x="8"/>
        <item x="54"/>
        <item x="53"/>
        <item x="7"/>
        <item x="55"/>
        <item x="45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>
      <items count="67">
        <item x="20"/>
        <item x="19"/>
        <item x="18"/>
        <item x="17"/>
        <item x="37"/>
        <item x="63"/>
        <item x="36"/>
        <item x="16"/>
        <item x="21"/>
        <item x="24"/>
        <item x="31"/>
        <item x="30"/>
        <item x="25"/>
        <item x="23"/>
        <item x="15"/>
        <item x="41"/>
        <item x="33"/>
        <item x="32"/>
        <item x="28"/>
        <item x="29"/>
        <item x="22"/>
        <item x="61"/>
        <item x="27"/>
        <item x="35"/>
        <item x="38"/>
        <item x="6"/>
        <item x="11"/>
        <item x="64"/>
        <item x="51"/>
        <item x="47"/>
        <item x="50"/>
        <item x="12"/>
        <item x="34"/>
        <item x="26"/>
        <item x="57"/>
        <item x="59"/>
        <item x="9"/>
        <item x="10"/>
        <item x="43"/>
        <item x="4"/>
        <item x="55"/>
        <item x="62"/>
        <item x="13"/>
        <item x="5"/>
        <item x="40"/>
        <item x="65"/>
        <item x="48"/>
        <item x="49"/>
        <item x="39"/>
        <item x="46"/>
        <item x="2"/>
        <item x="56"/>
        <item x="58"/>
        <item x="60"/>
        <item x="53"/>
        <item x="52"/>
        <item x="42"/>
        <item x="14"/>
        <item x="45"/>
        <item x="3"/>
        <item x="54"/>
        <item x="8"/>
        <item x="7"/>
        <item x="44"/>
        <item x="1"/>
        <item x="0"/>
        <item t="default"/>
      </items>
    </pivotField>
    <pivotField showAll="0"/>
    <pivotField showAll="0"/>
    <pivotField showAll="0"/>
    <pivotField showAll="0"/>
    <pivotField dataField="1" showAll="0">
      <items count="71">
        <item x="19"/>
        <item x="22"/>
        <item x="24"/>
        <item x="20"/>
        <item x="18"/>
        <item x="21"/>
        <item x="17"/>
        <item x="39"/>
        <item x="67"/>
        <item x="38"/>
        <item x="16"/>
        <item x="25"/>
        <item x="23"/>
        <item x="26"/>
        <item x="43"/>
        <item x="33"/>
        <item x="32"/>
        <item x="15"/>
        <item x="11"/>
        <item x="27"/>
        <item x="14"/>
        <item x="65"/>
        <item x="68"/>
        <item x="50"/>
        <item x="5"/>
        <item x="10"/>
        <item x="46"/>
        <item x="69"/>
        <item x="63"/>
        <item x="61"/>
        <item x="35"/>
        <item x="51"/>
        <item x="34"/>
        <item x="30"/>
        <item x="31"/>
        <item x="66"/>
        <item x="6"/>
        <item x="40"/>
        <item x="59"/>
        <item x="55"/>
        <item x="29"/>
        <item x="37"/>
        <item x="53"/>
        <item x="64"/>
        <item x="12"/>
        <item x="4"/>
        <item x="2"/>
        <item x="62"/>
        <item x="45"/>
        <item x="41"/>
        <item x="60"/>
        <item x="9"/>
        <item x="42"/>
        <item x="57"/>
        <item x="54"/>
        <item x="13"/>
        <item x="52"/>
        <item x="44"/>
        <item x="36"/>
        <item x="28"/>
        <item x="3"/>
        <item x="49"/>
        <item x="58"/>
        <item x="7"/>
        <item x="56"/>
        <item x="8"/>
        <item x="48"/>
        <item x="47"/>
        <item x="1"/>
        <item x="0"/>
        <item t="default"/>
      </items>
    </pivotField>
    <pivotField showAll="0"/>
    <pivotField showAll="0"/>
    <pivotField showAll="0"/>
    <pivotField showAll="0"/>
    <pivotField dataField="1" showAll="0">
      <items count="52">
        <item x="16"/>
        <item x="17"/>
        <item x="18"/>
        <item x="48"/>
        <item x="27"/>
        <item x="20"/>
        <item x="21"/>
        <item x="28"/>
        <item x="15"/>
        <item x="6"/>
        <item x="24"/>
        <item x="34"/>
        <item x="37"/>
        <item x="36"/>
        <item x="29"/>
        <item x="12"/>
        <item x="30"/>
        <item x="46"/>
        <item x="13"/>
        <item x="9"/>
        <item x="19"/>
        <item x="33"/>
        <item x="26"/>
        <item x="11"/>
        <item x="35"/>
        <item x="49"/>
        <item x="23"/>
        <item x="4"/>
        <item x="31"/>
        <item x="3"/>
        <item x="22"/>
        <item x="25"/>
        <item x="41"/>
        <item x="38"/>
        <item x="42"/>
        <item x="44"/>
        <item x="43"/>
        <item x="2"/>
        <item x="39"/>
        <item x="40"/>
        <item x="10"/>
        <item x="47"/>
        <item x="45"/>
        <item x="32"/>
        <item x="5"/>
        <item x="50"/>
        <item x="8"/>
        <item x="7"/>
        <item x="14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76">
    <i>
      <x v="9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dataFields count="9">
    <dataField name="Sum of 25" fld="24" baseField="1" baseItem="9"/>
    <dataField name="Sum of 39" fld="38" baseField="1" baseItem="9"/>
    <dataField name="Sum of 68" fld="67" baseField="1" baseItem="9" numFmtId="3"/>
    <dataField name="Sum of 82" fld="81" baseField="1" baseItem="9" numFmtId="3"/>
    <dataField name="Sum of 96" fld="95" baseField="1" baseItem="13" numFmtId="3"/>
    <dataField name="Sum of 106" fld="105" baseField="1" baseItem="13"/>
    <dataField name="Sum of 116" fld="115" baseField="1" baseItem="13"/>
    <dataField name="Sum of 121" fld="120" baseField="1" baseItem="16"/>
    <dataField name="Sum of 126" fld="125" baseField="1" baseItem="13"/>
  </dataFields>
  <formats count="5">
    <format dxfId="0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2">
      <pivotArea outline="0" fieldPosition="0">
        <references count="1">
          <reference field="4294967294" count="1">
            <x v="4"/>
          </reference>
        </references>
      </pivotArea>
    </format>
    <format dxfId="3">
      <pivotArea collapsedLevelsAreSubtotals="1" fieldPosition="0">
        <references count="2">
          <reference field="4294967294" count="3" selected="0">
            <x v="5"/>
            <x v="6"/>
            <x v="8"/>
          </reference>
          <reference field="1" count="0"/>
        </references>
      </pivotArea>
    </format>
    <format dxfId="4">
      <pivotArea collapsedLevelsAreSubtotals="1" fieldPosition="0">
        <references count="2">
          <reference field="4294967294" count="1" selected="0">
            <x v="7"/>
          </reference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1" cacheId="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L9" firstHeaderRow="0" firstDataRow="1" firstDataCol="1" rowPageCount="1" colPageCount="1"/>
  <pivotFields count="25">
    <pivotField showAll="0"/>
    <pivotField showAll="0"/>
    <pivotField axis="axisRow" multipleItemSelectionAllowed="1" showAll="0">
      <items count="16">
        <item x="3"/>
        <item x="0"/>
        <item m="1" x="13"/>
        <item m="1" x="8"/>
        <item m="1" x="10"/>
        <item x="4"/>
        <item x="2"/>
        <item m="1" x="11"/>
        <item x="6"/>
        <item m="1" x="12"/>
        <item x="1"/>
        <item m="1" x="9"/>
        <item m="1" x="14"/>
        <item x="5"/>
        <item h="1" x="7"/>
        <item t="default"/>
      </items>
    </pivotField>
    <pivotField axis="axisPage" multipleItemSelectionAllowed="1" showAll="0">
      <items count="10">
        <item h="1" x="2"/>
        <item h="1" x="3"/>
        <item x="0"/>
        <item x="5"/>
        <item h="1" m="1" x="8"/>
        <item x="1"/>
        <item x="4"/>
        <item h="1" x="6"/>
        <item h="1" x="7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5">
    <i>
      <x/>
    </i>
    <i>
      <x v="1"/>
    </i>
    <i>
      <x v="6"/>
    </i>
    <i>
      <x v="10"/>
    </i>
    <i t="grand">
      <x/>
    </i>
  </rowItems>
  <colFields count="1">
    <field x="-2"/>
  </colFields>
  <colItems count="1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</colItems>
  <pageFields count="1">
    <pageField fld="3" hier="-1"/>
  </pageFields>
  <dataFields count="11">
    <dataField name="Sum of Market" fld="5" baseField="2" baseItem="0"/>
    <dataField name="Sum of formatted(S+D)" fld="6" baseField="2" baseItem="0"/>
    <dataField name="Sum of format lost" fld="7" baseField="2" baseItem="0"/>
    <dataField name="Sum of physical/Raid Total" fld="8" baseField="2" baseItem="0"/>
    <dataField name="Sum of Parity Lost" fld="9" baseField="2" baseItem="0"/>
    <dataField name="Sum of Usable" fld="10" baseField="2" baseItem="0"/>
    <dataField name="Sum of Used" fld="11" baseField="2" baseItem="0"/>
    <dataField name="Sum of free" fld="12" baseField="2" baseItem="0"/>
    <dataField name="Sum of spare formatted" fld="13" baseField="2" baseItem="0"/>
    <dataField name="Sum of Allocated" fld="14" baseField="2" baseItem="0"/>
    <dataField name="Count of Array" fld="4" subtotal="count" baseField="0" baseItem="0"/>
  </dataFields>
  <formats count="3">
    <format dxfId="202">
      <pivotArea outline="0" collapsedLevelsAreSubtotals="1" fieldPosition="0"/>
    </format>
    <format dxfId="201">
      <pivotArea dataOnly="0" labelOnly="1" outline="0" fieldPosition="0">
        <references count="1">
          <reference field="3" count="0"/>
        </references>
      </pivotArea>
    </format>
    <format dxfId="200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3" cacheId="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L4:T13" firstHeaderRow="1" firstDataRow="2" firstDataCol="1"/>
  <pivotFields count="25">
    <pivotField showAll="0"/>
    <pivotField showAll="0"/>
    <pivotField axis="axisRow" multipleItemSelectionAllowed="1" showAll="0">
      <items count="16">
        <item x="3"/>
        <item x="0"/>
        <item m="1" x="13"/>
        <item m="1" x="8"/>
        <item m="1" x="10"/>
        <item x="4"/>
        <item x="2"/>
        <item m="1" x="11"/>
        <item x="6"/>
        <item m="1" x="12"/>
        <item x="1"/>
        <item m="1" x="9"/>
        <item m="1" x="14"/>
        <item x="5"/>
        <item h="1" x="7"/>
        <item t="default"/>
      </items>
    </pivotField>
    <pivotField axis="axisCol" multipleItemSelectionAllowed="1" showAll="0">
      <items count="10">
        <item x="2"/>
        <item x="3"/>
        <item x="0"/>
        <item x="5"/>
        <item m="1" x="8"/>
        <item x="1"/>
        <item x="4"/>
        <item x="6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8">
    <i>
      <x/>
    </i>
    <i>
      <x v="1"/>
    </i>
    <i>
      <x v="5"/>
    </i>
    <i>
      <x v="6"/>
    </i>
    <i>
      <x v="8"/>
    </i>
    <i>
      <x v="10"/>
    </i>
    <i>
      <x v="13"/>
    </i>
    <i t="grand">
      <x/>
    </i>
  </rowItems>
  <colFields count="1">
    <field x="3"/>
  </colFields>
  <colItems count="8">
    <i>
      <x/>
    </i>
    <i>
      <x v="1"/>
    </i>
    <i>
      <x v="2"/>
    </i>
    <i>
      <x v="3"/>
    </i>
    <i>
      <x v="5"/>
    </i>
    <i>
      <x v="6"/>
    </i>
    <i>
      <x v="7"/>
    </i>
    <i t="grand">
      <x/>
    </i>
  </colItems>
  <dataFields count="1">
    <dataField name="Sum of Usable" fld="10" baseField="2" baseItem="0"/>
  </dataFields>
  <formats count="19">
    <format dxfId="141">
      <pivotArea outline="0" collapsedLevelsAreSubtotals="1" fieldPosition="0"/>
    </format>
    <format dxfId="140">
      <pivotArea dataOnly="0" labelOnly="1" outline="0" fieldPosition="0">
        <references count="1">
          <reference field="3" count="0"/>
        </references>
      </pivotArea>
    </format>
    <format dxfId="139">
      <pivotArea outline="0" collapsedLevelsAreSubtotals="1" fieldPosition="0"/>
    </format>
    <format dxfId="138">
      <pivotArea field="2" type="button" dataOnly="0" labelOnly="1" outline="0" axis="axisRow" fieldPosition="0"/>
    </format>
    <format dxfId="137">
      <pivotArea dataOnly="0" labelOnly="1" fieldPosition="0">
        <references count="1">
          <reference field="2" count="0"/>
        </references>
      </pivotArea>
    </format>
    <format dxfId="136">
      <pivotArea dataOnly="0" labelOnly="1" grandRow="1" outline="0" fieldPosition="0"/>
    </format>
    <format dxfId="135">
      <pivotArea dataOnly="0" labelOnly="1" fieldPosition="0">
        <references count="1">
          <reference field="3" count="0"/>
        </references>
      </pivotArea>
    </format>
    <format dxfId="134">
      <pivotArea dataOnly="0" labelOnly="1" grandCol="1" outline="0" fieldPosition="0"/>
    </format>
    <format dxfId="133">
      <pivotArea field="2" type="button" dataOnly="0" labelOnly="1" outline="0" axis="axisRow" fieldPosition="0"/>
    </format>
    <format dxfId="132">
      <pivotArea dataOnly="0" labelOnly="1" fieldPosition="0">
        <references count="1">
          <reference field="2" count="0"/>
        </references>
      </pivotArea>
    </format>
    <format dxfId="131">
      <pivotArea dataOnly="0" labelOnly="1" grandRow="1" outline="0" fieldPosition="0"/>
    </format>
    <format dxfId="130">
      <pivotArea outline="0" collapsedLevelsAreSubtotals="1" fieldPosition="0"/>
    </format>
    <format dxfId="129">
      <pivotArea field="3" type="button" dataOnly="0" labelOnly="1" outline="0" axis="axisCol" fieldPosition="0"/>
    </format>
    <format dxfId="128">
      <pivotArea type="topRight" dataOnly="0" labelOnly="1" outline="0" fieldPosition="0"/>
    </format>
    <format dxfId="127">
      <pivotArea dataOnly="0" labelOnly="1" fieldPosition="0">
        <references count="1">
          <reference field="3" count="0"/>
        </references>
      </pivotArea>
    </format>
    <format dxfId="126">
      <pivotArea dataOnly="0" labelOnly="1" grandCol="1" outline="0" fieldPosition="0"/>
    </format>
    <format dxfId="125">
      <pivotArea field="2" type="button" dataOnly="0" labelOnly="1" outline="0" axis="axisRow" fieldPosition="0"/>
    </format>
    <format dxfId="124">
      <pivotArea dataOnly="0" labelOnly="1" fieldPosition="0">
        <references count="1">
          <reference field="3" count="0"/>
        </references>
      </pivotArea>
    </format>
    <format dxfId="123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1" cacheId="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I13" firstHeaderRow="1" firstDataRow="2" firstDataCol="1"/>
  <pivotFields count="25">
    <pivotField showAll="0"/>
    <pivotField showAll="0"/>
    <pivotField axis="axisRow" multipleItemSelectionAllowed="1" showAll="0">
      <items count="16">
        <item x="3"/>
        <item x="0"/>
        <item m="1" x="13"/>
        <item m="1" x="8"/>
        <item m="1" x="10"/>
        <item x="4"/>
        <item x="2"/>
        <item m="1" x="11"/>
        <item x="6"/>
        <item m="1" x="12"/>
        <item x="1"/>
        <item m="1" x="9"/>
        <item m="1" x="14"/>
        <item x="5"/>
        <item h="1" x="7"/>
        <item t="default"/>
      </items>
    </pivotField>
    <pivotField axis="axisCol" multipleItemSelectionAllowed="1" showAll="0">
      <items count="10">
        <item x="2"/>
        <item x="3"/>
        <item x="0"/>
        <item x="5"/>
        <item m="1" x="8"/>
        <item x="1"/>
        <item x="4"/>
        <item x="6"/>
        <item h="1" x="7"/>
        <item t="default"/>
      </items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8">
    <i>
      <x/>
    </i>
    <i>
      <x v="1"/>
    </i>
    <i>
      <x v="5"/>
    </i>
    <i>
      <x v="6"/>
    </i>
    <i>
      <x v="8"/>
    </i>
    <i>
      <x v="10"/>
    </i>
    <i>
      <x v="13"/>
    </i>
    <i t="grand">
      <x/>
    </i>
  </rowItems>
  <colFields count="1">
    <field x="3"/>
  </colFields>
  <colItems count="8">
    <i>
      <x/>
    </i>
    <i>
      <x v="1"/>
    </i>
    <i>
      <x v="2"/>
    </i>
    <i>
      <x v="3"/>
    </i>
    <i>
      <x v="5"/>
    </i>
    <i>
      <x v="6"/>
    </i>
    <i>
      <x v="7"/>
    </i>
    <i t="grand">
      <x/>
    </i>
  </colItems>
  <dataFields count="1">
    <dataField name="Sum of physical/Raid Total" fld="8" baseField="2" baseItem="0" numFmtId="3"/>
  </dataFields>
  <formats count="20">
    <format dxfId="161">
      <pivotArea outline="0" collapsedLevelsAreSubtotals="1" fieldPosition="0"/>
    </format>
    <format dxfId="160">
      <pivotArea dataOnly="0" labelOnly="1" outline="0" fieldPosition="0">
        <references count="1">
          <reference field="3" count="0"/>
        </references>
      </pivotArea>
    </format>
    <format dxfId="15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58">
      <pivotArea outline="0" collapsedLevelsAreSubtotals="1" fieldPosition="0"/>
    </format>
    <format dxfId="157">
      <pivotArea field="2" type="button" dataOnly="0" labelOnly="1" outline="0" axis="axisRow" fieldPosition="0"/>
    </format>
    <format dxfId="156">
      <pivotArea dataOnly="0" labelOnly="1" fieldPosition="0">
        <references count="1">
          <reference field="2" count="0"/>
        </references>
      </pivotArea>
    </format>
    <format dxfId="155">
      <pivotArea dataOnly="0" labelOnly="1" grandRow="1" outline="0" fieldPosition="0"/>
    </format>
    <format dxfId="154">
      <pivotArea dataOnly="0" labelOnly="1" fieldPosition="0">
        <references count="1">
          <reference field="3" count="0"/>
        </references>
      </pivotArea>
    </format>
    <format dxfId="153">
      <pivotArea dataOnly="0" labelOnly="1" grandCol="1" outline="0" fieldPosition="0"/>
    </format>
    <format dxfId="152">
      <pivotArea field="2" type="button" dataOnly="0" labelOnly="1" outline="0" axis="axisRow" fieldPosition="0"/>
    </format>
    <format dxfId="151">
      <pivotArea dataOnly="0" labelOnly="1" fieldPosition="0">
        <references count="1">
          <reference field="2" count="0"/>
        </references>
      </pivotArea>
    </format>
    <format dxfId="150">
      <pivotArea dataOnly="0" labelOnly="1" grandRow="1" outline="0" fieldPosition="0"/>
    </format>
    <format dxfId="149">
      <pivotArea outline="0" collapsedLevelsAreSubtotals="1" fieldPosition="0"/>
    </format>
    <format dxfId="148">
      <pivotArea field="3" type="button" dataOnly="0" labelOnly="1" outline="0" axis="axisCol" fieldPosition="0"/>
    </format>
    <format dxfId="147">
      <pivotArea type="topRight" dataOnly="0" labelOnly="1" outline="0" fieldPosition="0"/>
    </format>
    <format dxfId="146">
      <pivotArea dataOnly="0" labelOnly="1" fieldPosition="0">
        <references count="1">
          <reference field="3" count="0"/>
        </references>
      </pivotArea>
    </format>
    <format dxfId="145">
      <pivotArea dataOnly="0" labelOnly="1" grandCol="1" outline="0" fieldPosition="0"/>
    </format>
    <format dxfId="144">
      <pivotArea field="2" type="button" dataOnly="0" labelOnly="1" outline="0" axis="axisRow" fieldPosition="0"/>
    </format>
    <format dxfId="143">
      <pivotArea dataOnly="0" labelOnly="1" fieldPosition="0">
        <references count="1">
          <reference field="3" count="0"/>
        </references>
      </pivotArea>
    </format>
    <format dxfId="142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PivotTable2" cacheId="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Y6:Z14" firstHeaderRow="1" firstDataRow="1" firstDataCol="1" rowPageCount="1" colPageCount="1"/>
  <pivotFields count="25">
    <pivotField showAll="0"/>
    <pivotField showAll="0"/>
    <pivotField axis="axisPage" multipleItemSelectionAllowed="1" showAll="0">
      <items count="16">
        <item x="3"/>
        <item x="0"/>
        <item m="1" x="13"/>
        <item m="1" x="8"/>
        <item m="1" x="10"/>
        <item x="4"/>
        <item x="2"/>
        <item m="1" x="11"/>
        <item x="6"/>
        <item m="1" x="12"/>
        <item x="1"/>
        <item m="1" x="9"/>
        <item m="1" x="14"/>
        <item x="5"/>
        <item h="1" x="7"/>
        <item t="default"/>
      </items>
    </pivotField>
    <pivotField axis="axisRow" multipleItemSelectionAllowed="1" showAll="0">
      <items count="10">
        <item x="2"/>
        <item x="3"/>
        <item x="0"/>
        <item x="5"/>
        <item m="1" x="8"/>
        <item x="1"/>
        <item x="4"/>
        <item x="6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8">
    <i>
      <x/>
    </i>
    <i>
      <x v="1"/>
    </i>
    <i>
      <x v="2"/>
    </i>
    <i>
      <x v="3"/>
    </i>
    <i>
      <x v="5"/>
    </i>
    <i>
      <x v="6"/>
    </i>
    <i>
      <x v="7"/>
    </i>
    <i t="grand">
      <x/>
    </i>
  </rowItems>
  <colItems count="1">
    <i/>
  </colItems>
  <pageFields count="1">
    <pageField fld="2" hier="-1"/>
  </pageFields>
  <dataFields count="1">
    <dataField name="Sum of Usable" fld="10" baseField="3" baseItem="0"/>
  </dataFields>
  <formats count="19">
    <format dxfId="180">
      <pivotArea outline="0" collapsedLevelsAreSubtotals="1" fieldPosition="0"/>
    </format>
    <format dxfId="179">
      <pivotArea dataOnly="0" labelOnly="1" outline="0" fieldPosition="0">
        <references count="1">
          <reference field="3" count="0"/>
        </references>
      </pivotArea>
    </format>
    <format dxfId="178">
      <pivotArea outline="0" collapsedLevelsAreSubtotals="1" fieldPosition="0"/>
    </format>
    <format dxfId="177">
      <pivotArea field="2" type="button" dataOnly="0" labelOnly="1" outline="0" axis="axisPage" fieldPosition="0"/>
    </format>
    <format dxfId="176">
      <pivotArea dataOnly="0" labelOnly="1" fieldPosition="0">
        <references count="1">
          <reference field="2" count="0"/>
        </references>
      </pivotArea>
    </format>
    <format dxfId="175">
      <pivotArea dataOnly="0" labelOnly="1" grandRow="1" outline="0" fieldPosition="0"/>
    </format>
    <format dxfId="174">
      <pivotArea dataOnly="0" labelOnly="1" fieldPosition="0">
        <references count="1">
          <reference field="3" count="0"/>
        </references>
      </pivotArea>
    </format>
    <format dxfId="173">
      <pivotArea dataOnly="0" labelOnly="1" grandCol="1" outline="0" fieldPosition="0"/>
    </format>
    <format dxfId="172">
      <pivotArea field="2" type="button" dataOnly="0" labelOnly="1" outline="0" axis="axisPage" fieldPosition="0"/>
    </format>
    <format dxfId="171">
      <pivotArea dataOnly="0" labelOnly="1" fieldPosition="0">
        <references count="1">
          <reference field="2" count="0"/>
        </references>
      </pivotArea>
    </format>
    <format dxfId="170">
      <pivotArea dataOnly="0" labelOnly="1" grandRow="1" outline="0" fieldPosition="0"/>
    </format>
    <format dxfId="169">
      <pivotArea outline="0" collapsedLevelsAreSubtotals="1" fieldPosition="0"/>
    </format>
    <format dxfId="168">
      <pivotArea field="3" type="button" dataOnly="0" labelOnly="1" outline="0" axis="axisRow" fieldPosition="0"/>
    </format>
    <format dxfId="167">
      <pivotArea type="topRight" dataOnly="0" labelOnly="1" outline="0" fieldPosition="0"/>
    </format>
    <format dxfId="166">
      <pivotArea dataOnly="0" labelOnly="1" fieldPosition="0">
        <references count="1">
          <reference field="3" count="0"/>
        </references>
      </pivotArea>
    </format>
    <format dxfId="165">
      <pivotArea dataOnly="0" labelOnly="1" grandCol="1" outline="0" fieldPosition="0"/>
    </format>
    <format dxfId="164">
      <pivotArea field="2" type="button" dataOnly="0" labelOnly="1" outline="0" axis="axisPage" fieldPosition="0"/>
    </format>
    <format dxfId="163">
      <pivotArea dataOnly="0" labelOnly="1" fieldPosition="0">
        <references count="1">
          <reference field="3" count="0"/>
        </references>
      </pivotArea>
    </format>
    <format dxfId="162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PivotTable4" cacheId="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V6:W14" firstHeaderRow="1" firstDataRow="1" firstDataCol="1" rowPageCount="1" colPageCount="1"/>
  <pivotFields count="25">
    <pivotField showAll="0"/>
    <pivotField showAll="0"/>
    <pivotField axis="axisPage" multipleItemSelectionAllowed="1" showAll="0">
      <items count="16">
        <item x="3"/>
        <item x="0"/>
        <item m="1" x="13"/>
        <item m="1" x="8"/>
        <item m="1" x="10"/>
        <item x="4"/>
        <item x="2"/>
        <item m="1" x="11"/>
        <item x="6"/>
        <item m="1" x="12"/>
        <item x="1"/>
        <item m="1" x="9"/>
        <item m="1" x="14"/>
        <item x="5"/>
        <item h="1" x="7"/>
        <item t="default"/>
      </items>
    </pivotField>
    <pivotField axis="axisRow" multipleItemSelectionAllowed="1" showAll="0">
      <items count="10">
        <item x="2"/>
        <item x="3"/>
        <item x="0"/>
        <item x="5"/>
        <item m="1" x="8"/>
        <item x="1"/>
        <item x="4"/>
        <item x="6"/>
        <item h="1" x="7"/>
        <item t="default"/>
      </items>
    </pivotField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8">
    <i>
      <x/>
    </i>
    <i>
      <x v="1"/>
    </i>
    <i>
      <x v="2"/>
    </i>
    <i>
      <x v="3"/>
    </i>
    <i>
      <x v="5"/>
    </i>
    <i>
      <x v="6"/>
    </i>
    <i>
      <x v="7"/>
    </i>
    <i t="grand">
      <x/>
    </i>
  </rowItems>
  <colItems count="1">
    <i/>
  </colItems>
  <pageFields count="1">
    <pageField fld="2" hier="-1"/>
  </pageFields>
  <dataFields count="1">
    <dataField name="Sum of physical/Raid Total" fld="8" baseField="3" baseItem="0"/>
  </dataFields>
  <formats count="19">
    <format dxfId="199">
      <pivotArea outline="0" collapsedLevelsAreSubtotals="1" fieldPosition="0"/>
    </format>
    <format dxfId="198">
      <pivotArea dataOnly="0" labelOnly="1" outline="0" fieldPosition="0">
        <references count="1">
          <reference field="3" count="0"/>
        </references>
      </pivotArea>
    </format>
    <format dxfId="197">
      <pivotArea outline="0" collapsedLevelsAreSubtotals="1" fieldPosition="0"/>
    </format>
    <format dxfId="196">
      <pivotArea field="2" type="button" dataOnly="0" labelOnly="1" outline="0" axis="axisPage" fieldPosition="0"/>
    </format>
    <format dxfId="195">
      <pivotArea dataOnly="0" labelOnly="1" fieldPosition="0">
        <references count="1">
          <reference field="2" count="0"/>
        </references>
      </pivotArea>
    </format>
    <format dxfId="194">
      <pivotArea dataOnly="0" labelOnly="1" grandRow="1" outline="0" fieldPosition="0"/>
    </format>
    <format dxfId="193">
      <pivotArea dataOnly="0" labelOnly="1" fieldPosition="0">
        <references count="1">
          <reference field="3" count="0"/>
        </references>
      </pivotArea>
    </format>
    <format dxfId="192">
      <pivotArea dataOnly="0" labelOnly="1" grandCol="1" outline="0" fieldPosition="0"/>
    </format>
    <format dxfId="191">
      <pivotArea field="2" type="button" dataOnly="0" labelOnly="1" outline="0" axis="axisPage" fieldPosition="0"/>
    </format>
    <format dxfId="190">
      <pivotArea dataOnly="0" labelOnly="1" fieldPosition="0">
        <references count="1">
          <reference field="2" count="0"/>
        </references>
      </pivotArea>
    </format>
    <format dxfId="189">
      <pivotArea dataOnly="0" labelOnly="1" grandRow="1" outline="0" fieldPosition="0"/>
    </format>
    <format dxfId="188">
      <pivotArea outline="0" collapsedLevelsAreSubtotals="1" fieldPosition="0"/>
    </format>
    <format dxfId="187">
      <pivotArea field="3" type="button" dataOnly="0" labelOnly="1" outline="0" axis="axisRow" fieldPosition="0"/>
    </format>
    <format dxfId="186">
      <pivotArea type="topRight" dataOnly="0" labelOnly="1" outline="0" fieldPosition="0"/>
    </format>
    <format dxfId="185">
      <pivotArea dataOnly="0" labelOnly="1" fieldPosition="0">
        <references count="1">
          <reference field="3" count="0"/>
        </references>
      </pivotArea>
    </format>
    <format dxfId="184">
      <pivotArea dataOnly="0" labelOnly="1" grandCol="1" outline="0" fieldPosition="0"/>
    </format>
    <format dxfId="183">
      <pivotArea field="2" type="button" dataOnly="0" labelOnly="1" outline="0" axis="axisPage" fieldPosition="0"/>
    </format>
    <format dxfId="182">
      <pivotArea dataOnly="0" labelOnly="1" fieldPosition="0">
        <references count="1">
          <reference field="3" count="0"/>
        </references>
      </pivotArea>
    </format>
    <format dxfId="181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3" name="Table3" displayName="Table3" ref="A1:R47" totalsRowShown="0" headerRowDxfId="422" dataDxfId="420" headerRowBorderDxfId="421" tableBorderDxfId="419" totalsRowBorderDxfId="418">
  <autoFilter ref="A1:R47"/>
  <tableColumns count="18">
    <tableColumn id="1" name="Loc" dataDxfId="417"/>
    <tableColumn id="2" name="Type" dataDxfId="416"/>
    <tableColumn id="3" name="Array"/>
    <tableColumn id="4" name="Market Standard" dataDxfId="415"/>
    <tableColumn id="5" name="Formatted" dataDxfId="414"/>
    <tableColumn id="6" name="format Lost" dataDxfId="413"/>
    <tableColumn id="7" name="Physical total" dataDxfId="412"/>
    <tableColumn id="8" name="Parity Lost" dataDxfId="411"/>
    <tableColumn id="9" name="Pool Usable" dataDxfId="410"/>
    <tableColumn id="10" name="Pool Used" dataDxfId="409"/>
    <tableColumn id="11" name="Pool Free" dataDxfId="408"/>
    <tableColumn id="12" name="Spare" dataDxfId="407"/>
    <tableColumn id="13" name="%Used" dataDxfId="406" dataCellStyle="Percent">
      <calculatedColumnFormula>J2/I2</calculatedColumnFormula>
    </tableColumn>
    <tableColumn id="14" name="Host Allocations" dataDxfId="405"/>
    <tableColumn id="15" name="%Allocated" dataDxfId="404" dataCellStyle="Percent">
      <calculatedColumnFormula>N2/I2</calculatedColumnFormula>
    </tableColumn>
    <tableColumn id="16" name="%Parity" dataDxfId="403">
      <calculatedColumnFormula>H2/G2</calculatedColumnFormula>
    </tableColumn>
    <tableColumn id="17" name="ParityGB" dataDxfId="402">
      <calculatedColumnFormula>N2*P2</calculatedColumnFormula>
    </tableColumn>
    <tableColumn id="18" name="Allocated RAW" dataDxfId="401">
      <calculatedColumnFormula>N2+Q2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32" displayName="Table32" ref="A1:R47" totalsRowShown="0" headerRowDxfId="400" dataDxfId="398" headerRowBorderDxfId="399" tableBorderDxfId="397" totalsRowBorderDxfId="396">
  <autoFilter ref="A1:R47"/>
  <tableColumns count="18">
    <tableColumn id="1" name="Loc" dataDxfId="395"/>
    <tableColumn id="2" name="Type" dataDxfId="394"/>
    <tableColumn id="3" name="Array"/>
    <tableColumn id="4" name="Market Standard" dataDxfId="393"/>
    <tableColumn id="5" name="Formatted" dataDxfId="392"/>
    <tableColumn id="6" name="format Lost" dataDxfId="391"/>
    <tableColumn id="7" name="Physical total" dataDxfId="390"/>
    <tableColumn id="8" name="Parity Lost" dataDxfId="389"/>
    <tableColumn id="9" name="Pool Usable" dataDxfId="388"/>
    <tableColumn id="10" name="Pool Used" dataDxfId="387"/>
    <tableColumn id="11" name="Pool Free" dataDxfId="386"/>
    <tableColumn id="12" name="Spare" dataDxfId="385"/>
    <tableColumn id="13" name="%Used" dataDxfId="384" dataCellStyle="Percent">
      <calculatedColumnFormula>J2/I2</calculatedColumnFormula>
    </tableColumn>
    <tableColumn id="14" name="Host Allocations" dataDxfId="383"/>
    <tableColumn id="15" name="%Allocated" dataDxfId="382" dataCellStyle="Percent">
      <calculatedColumnFormula>N2/I2</calculatedColumnFormula>
    </tableColumn>
    <tableColumn id="16" name="%Parity" dataDxfId="381">
      <calculatedColumnFormula>H2/G2</calculatedColumnFormula>
    </tableColumn>
    <tableColumn id="17" name="ParityGB" dataDxfId="380">
      <calculatedColumnFormula>N2*P2</calculatedColumnFormula>
    </tableColumn>
    <tableColumn id="18" name="Allocated RAW" dataDxfId="379">
      <calculatedColumnFormula>N2+Q2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e325" displayName="Table325" ref="A55:R90" totalsRowShown="0" headerRowDxfId="378" dataDxfId="376" headerRowBorderDxfId="377" tableBorderDxfId="375" totalsRowBorderDxfId="374">
  <autoFilter ref="A55:R90"/>
  <tableColumns count="18">
    <tableColumn id="1" name="Loc" dataDxfId="373"/>
    <tableColumn id="2" name="Type" dataDxfId="372"/>
    <tableColumn id="3" name="Array"/>
    <tableColumn id="4" name="Market Standard" dataDxfId="371"/>
    <tableColumn id="5" name="Formatted" dataDxfId="370"/>
    <tableColumn id="6" name="format Lost" dataDxfId="369"/>
    <tableColumn id="7" name="Physical total" dataDxfId="368"/>
    <tableColumn id="8" name="Parity Lost" dataDxfId="367"/>
    <tableColumn id="9" name="Pool Usable" dataDxfId="366"/>
    <tableColumn id="10" name="Pool Used" dataDxfId="365"/>
    <tableColumn id="11" name="Pool Free" dataDxfId="364"/>
    <tableColumn id="12" name="Spare" dataDxfId="363"/>
    <tableColumn id="13" name="%Used" dataDxfId="362" dataCellStyle="Percent">
      <calculatedColumnFormula>J56/I56</calculatedColumnFormula>
    </tableColumn>
    <tableColumn id="14" name="Host Allocations" dataDxfId="361"/>
    <tableColumn id="15" name="%Allocated" dataDxfId="360" dataCellStyle="Percent">
      <calculatedColumnFormula>N56/I56</calculatedColumnFormula>
    </tableColumn>
    <tableColumn id="16" name="%Parity" dataDxfId="359">
      <calculatedColumnFormula>H56/G56</calculatedColumnFormula>
    </tableColumn>
    <tableColumn id="17" name="ParityGB" dataDxfId="358">
      <calculatedColumnFormula>N56*P56</calculatedColumnFormula>
    </tableColumn>
    <tableColumn id="18" name="Allocated RAW" dataDxfId="357">
      <calculatedColumnFormula>N56+Q56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6" name="Table3257" displayName="Table3257" ref="A96:R108" totalsRowShown="0" headerRowDxfId="356" dataDxfId="354" headerRowBorderDxfId="355" tableBorderDxfId="353" totalsRowBorderDxfId="352">
  <autoFilter ref="A96:R108"/>
  <tableColumns count="18">
    <tableColumn id="1" name="Loc" dataDxfId="351"/>
    <tableColumn id="2" name="Type" dataDxfId="350"/>
    <tableColumn id="3" name="Array"/>
    <tableColumn id="4" name="Market Standard" dataDxfId="349"/>
    <tableColumn id="5" name="Formatted" dataDxfId="348"/>
    <tableColumn id="6" name="format Lost" dataDxfId="347"/>
    <tableColumn id="7" name="Physical total" dataDxfId="346"/>
    <tableColumn id="8" name="Parity Lost" dataDxfId="345"/>
    <tableColumn id="9" name="Pool Usable" dataDxfId="344"/>
    <tableColumn id="10" name="Pool Used" dataDxfId="343"/>
    <tableColumn id="11" name="Pool Free" dataDxfId="342"/>
    <tableColumn id="12" name="Spare" dataDxfId="341"/>
    <tableColumn id="13" name="%Used" dataDxfId="340" dataCellStyle="Percent">
      <calculatedColumnFormula>J97/I97</calculatedColumnFormula>
    </tableColumn>
    <tableColumn id="14" name="Host Allocations" dataDxfId="339"/>
    <tableColumn id="15" name="%Allocated" dataDxfId="338" dataCellStyle="Percent">
      <calculatedColumnFormula>N97/I97</calculatedColumnFormula>
    </tableColumn>
    <tableColumn id="16" name="%Parity" dataDxfId="337">
      <calculatedColumnFormula>H97/G97</calculatedColumnFormula>
    </tableColumn>
    <tableColumn id="17" name="ParityGB" dataDxfId="336">
      <calculatedColumnFormula>N97*P97</calculatedColumnFormula>
    </tableColumn>
    <tableColumn id="18" name="Allocated RAW" dataDxfId="335">
      <calculatedColumnFormula>N97+Q97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2" name="Table2" displayName="Table2" ref="B1:O3" totalsRowShown="0" headerRowDxfId="333" headerRowBorderDxfId="332" tableBorderDxfId="331" totalsRowBorderDxfId="330">
  <autoFilter ref="B1:O3"/>
  <tableColumns count="14">
    <tableColumn id="1" name="Type" dataDxfId="329">
      <calculatedColumnFormula>VLOOKUP(C:C,ALL_Pivot_new!B:D,3,FALSE)</calculatedColumnFormula>
    </tableColumn>
    <tableColumn id="2" name="Array" dataDxfId="328"/>
    <tableColumn id="3" name="Market Standard" dataDxfId="327">
      <calculatedColumnFormula>SUMIF(ALL_Pivot_new!B:B,C:C,ALL_Pivot_new!F:F)</calculatedColumnFormula>
    </tableColumn>
    <tableColumn id="4" name="Formatted" dataDxfId="326">
      <calculatedColumnFormula>SUMIF(ALL_Pivot_new!B:B,C:C,ALL_Pivot_new!G:G)</calculatedColumnFormula>
    </tableColumn>
    <tableColumn id="5" name="format Lost" dataDxfId="325">
      <calculatedColumnFormula>SUMIF(ALL_Pivot_new!B:B,C:C,ALL_Pivot_new!H:H)</calculatedColumnFormula>
    </tableColumn>
    <tableColumn id="6" name="Physical total" dataDxfId="324">
      <calculatedColumnFormula>SUMIF(ALL_Pivot_new!B:B,C:C,ALL_Pivot_new!I:I)</calculatedColumnFormula>
    </tableColumn>
    <tableColumn id="7" name="Parity Lost" dataDxfId="323">
      <calculatedColumnFormula>SUMIF(ALL_Pivot_new!B:B,C:C,ALL_Pivot_new!J:J)</calculatedColumnFormula>
    </tableColumn>
    <tableColumn id="8" name="Pool Usable" dataDxfId="322">
      <calculatedColumnFormula>SUMIF(ALL_Pivot_new!B:B,C:C,ALL_Pivot_new!K:K)</calculatedColumnFormula>
    </tableColumn>
    <tableColumn id="9" name="Pool Used" dataDxfId="321">
      <calculatedColumnFormula>SUMIF(ALL_Pivot_new!B:B,C:C,ALL_Pivot_new!L:L)</calculatedColumnFormula>
    </tableColumn>
    <tableColumn id="10" name="Pool Free" dataDxfId="320">
      <calculatedColumnFormula>SUMIF(ALL_Pivot_new!B:B,C:C,ALL_Pivot_new!M:M)</calculatedColumnFormula>
    </tableColumn>
    <tableColumn id="11" name="Spare" dataDxfId="319">
      <calculatedColumnFormula>SUMIF(ALL_Pivot_new!B:B,C:C,ALL_Pivot_new!N:N)</calculatedColumnFormula>
    </tableColumn>
    <tableColumn id="12" name="%Used" dataDxfId="318" dataCellStyle="Percent">
      <calculatedColumnFormula>J2/I2</calculatedColumnFormula>
    </tableColumn>
    <tableColumn id="13" name="Host Allocations" dataDxfId="317">
      <calculatedColumnFormula>SUMIF(ALL_Pivot_new!B:B,C:C,ALL_Pivot_new!O:O)</calculatedColumnFormula>
    </tableColumn>
    <tableColumn id="14" name="%Allocated" dataDxfId="316" dataCellStyle="Percent">
      <calculatedColumnFormula>N2/I2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Table5" displayName="Table5" ref="A1:O6" totalsRowShown="0" headerRowDxfId="315" dataDxfId="314" tableBorderDxfId="313">
  <autoFilter ref="A1:O6"/>
  <tableColumns count="15">
    <tableColumn id="1" name="Loc" dataDxfId="312" totalsRowDxfId="311"/>
    <tableColumn id="2" name="Type" dataDxfId="310" totalsRowDxfId="309"/>
    <tableColumn id="3" name="Array"/>
    <tableColumn id="4" name="Market Standard" dataDxfId="308" totalsRowDxfId="307"/>
    <tableColumn id="5" name="Column1" dataDxfId="306" totalsRowDxfId="305"/>
    <tableColumn id="6" name="Column2" dataDxfId="304" totalsRowDxfId="303"/>
    <tableColumn id="7" name="Column3" totalsRowDxfId="302"/>
    <tableColumn id="8" name="Column4" dataDxfId="301" totalsRowDxfId="300"/>
    <tableColumn id="9" name="Column5" dataDxfId="299" totalsRowDxfId="298"/>
    <tableColumn id="10" name="Column6" dataDxfId="297" totalsRowDxfId="296"/>
    <tableColumn id="11" name="Column7" dataDxfId="295" totalsRowDxfId="294"/>
    <tableColumn id="12" name="Column8" dataDxfId="293" totalsRowDxfId="292"/>
    <tableColumn id="13" name="Column9" dataDxfId="291" totalsRowDxfId="290" dataCellStyle="Percent"/>
    <tableColumn id="14" name="Column10" dataDxfId="289" totalsRowDxfId="288"/>
    <tableColumn id="15" name="Column11" dataDxfId="287" totalsRowDxfId="286" dataCellStyle="Percen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9" name="Table9" displayName="Table9" ref="A1:O19" totalsRowCount="1" headerRowDxfId="285" dataDxfId="283" headerRowBorderDxfId="284">
  <autoFilter ref="A1:O18"/>
  <tableColumns count="15">
    <tableColumn id="1" name="Loc" dataDxfId="282" totalsRowDxfId="281"/>
    <tableColumn id="2" name="Type" dataDxfId="280" totalsRowDxfId="279"/>
    <tableColumn id="3" name="Array" dataDxfId="278" totalsRowDxfId="277"/>
    <tableColumn id="4" name="Market Standard" dataDxfId="276" totalsRowDxfId="275"/>
    <tableColumn id="5" name="Formatted" dataDxfId="274" totalsRowDxfId="273"/>
    <tableColumn id="6" name="format Lost" dataDxfId="272" totalsRowDxfId="271"/>
    <tableColumn id="7" name="Physical total" totalsRowFunction="custom" dataDxfId="270" totalsRowDxfId="269">
      <totalsRowFormula>G18/1024</totalsRowFormula>
    </tableColumn>
    <tableColumn id="8" name="Parity Lost" dataDxfId="268" totalsRowDxfId="267"/>
    <tableColumn id="9" name="Pool Usable" totalsRowFunction="custom" dataDxfId="266" totalsRowDxfId="265">
      <totalsRowFormula>I18/1024</totalsRowFormula>
    </tableColumn>
    <tableColumn id="10" name="Pool Used" dataDxfId="264" totalsRowDxfId="263"/>
    <tableColumn id="11" name="Pool Free" dataDxfId="262" totalsRowDxfId="261"/>
    <tableColumn id="12" name="Spare" dataDxfId="260" totalsRowDxfId="259"/>
    <tableColumn id="13" name="%Used" dataDxfId="258" totalsRowDxfId="257" dataCellStyle="Percent">
      <calculatedColumnFormula>J2/I2</calculatedColumnFormula>
    </tableColumn>
    <tableColumn id="14" name="Host Allocations" dataDxfId="256" totalsRowDxfId="255"/>
    <tableColumn id="15" name="%Allocated" dataDxfId="254" totalsRowDxfId="253" dataCellStyle="Percent">
      <calculatedColumnFormula>N2/I2</calculatedColumnFormula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Table7" displayName="Table7" ref="A1:O17" totalsRowCount="1" headerRowDxfId="252" dataDxfId="250" headerRowBorderDxfId="251" tableBorderDxfId="249" totalsRowBorderDxfId="248">
  <autoFilter ref="A1:O16"/>
  <tableColumns count="15">
    <tableColumn id="1" name="Loc" dataDxfId="247" totalsRowDxfId="246"/>
    <tableColumn id="2" name="Type" dataDxfId="245" totalsRowDxfId="244"/>
    <tableColumn id="3" name="Array" totalsRowDxfId="243"/>
    <tableColumn id="4" name="Market Standard" dataDxfId="242" totalsRowDxfId="241"/>
    <tableColumn id="5" name="Formatted" dataDxfId="240" totalsRowDxfId="239"/>
    <tableColumn id="6" name="format Lost" dataDxfId="238" totalsRowDxfId="237"/>
    <tableColumn id="7" name="Physical total" totalsRowFunction="custom" dataDxfId="236" totalsRowDxfId="235">
      <totalsRowFormula>G16/1024</totalsRowFormula>
    </tableColumn>
    <tableColumn id="8" name="Parity Lost" dataDxfId="234" totalsRowDxfId="233"/>
    <tableColumn id="9" name="Pool Usable" totalsRowFunction="custom" dataDxfId="232" totalsRowDxfId="231">
      <totalsRowFormula>I16/1024</totalsRowFormula>
    </tableColumn>
    <tableColumn id="10" name="Pool Used" dataDxfId="230" totalsRowDxfId="229"/>
    <tableColumn id="11" name="Pool Free" dataDxfId="228" totalsRowDxfId="227"/>
    <tableColumn id="12" name="Spare" dataDxfId="226" totalsRowDxfId="225"/>
    <tableColumn id="13" name="%Used" dataDxfId="224" totalsRowDxfId="223" dataCellStyle="Percent">
      <calculatedColumnFormula>J2/I2</calculatedColumnFormula>
    </tableColumn>
    <tableColumn id="14" name="Host Allocations" dataDxfId="222" totalsRowDxfId="221"/>
    <tableColumn id="15" name="%Allocated" dataDxfId="220" totalsRowDxfId="219" dataCellStyle="Percent">
      <calculatedColumnFormula>N2/I2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9.xml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4.bin"/><Relationship Id="rId4" Type="http://schemas.openxmlformats.org/officeDocument/2006/relationships/pivotTable" Target="../pivotTables/pivotTable10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M13" sqref="M13"/>
    </sheetView>
  </sheetViews>
  <sheetFormatPr defaultRowHeight="15"/>
  <cols>
    <col min="1" max="1" width="16.140625" bestFit="1" customWidth="1"/>
    <col min="2" max="2" width="15.85546875" bestFit="1" customWidth="1"/>
    <col min="3" max="3" width="10.28515625" bestFit="1" customWidth="1"/>
    <col min="4" max="4" width="11" bestFit="1" customWidth="1"/>
    <col min="5" max="5" width="12.7109375" bestFit="1" customWidth="1"/>
    <col min="6" max="6" width="10.140625" bestFit="1" customWidth="1"/>
    <col min="7" max="8" width="11.5703125" bestFit="1" customWidth="1"/>
    <col min="9" max="9" width="10" bestFit="1" customWidth="1"/>
    <col min="10" max="10" width="9.42578125" bestFit="1" customWidth="1"/>
    <col min="11" max="11" width="13.28515625" customWidth="1"/>
    <col min="12" max="12" width="15.42578125" bestFit="1" customWidth="1"/>
    <col min="13" max="13" width="11" bestFit="1" customWidth="1"/>
  </cols>
  <sheetData>
    <row r="1" spans="1:16">
      <c r="C1" s="428" t="s">
        <v>278</v>
      </c>
      <c r="D1" s="428"/>
      <c r="E1" s="428"/>
      <c r="F1" s="428"/>
      <c r="G1" s="428"/>
      <c r="H1" s="428"/>
    </row>
    <row r="2" spans="1:16" s="79" customFormat="1"/>
    <row r="3" spans="1:16">
      <c r="A3" s="86" t="s">
        <v>279</v>
      </c>
      <c r="B3" s="89" t="s">
        <v>268</v>
      </c>
      <c r="C3" s="89" t="s">
        <v>240</v>
      </c>
      <c r="D3" s="89" t="s">
        <v>256</v>
      </c>
      <c r="E3" s="89" t="s">
        <v>258</v>
      </c>
      <c r="F3" s="89" t="s">
        <v>257</v>
      </c>
      <c r="G3" s="89" t="s">
        <v>17</v>
      </c>
      <c r="H3" s="89" t="s">
        <v>16</v>
      </c>
      <c r="I3" s="89" t="s">
        <v>18</v>
      </c>
      <c r="J3" s="89" t="s">
        <v>8</v>
      </c>
      <c r="K3" s="89" t="s">
        <v>291</v>
      </c>
      <c r="L3" s="89" t="s">
        <v>266</v>
      </c>
      <c r="M3" s="86" t="s">
        <v>292</v>
      </c>
    </row>
    <row r="4" spans="1:16">
      <c r="A4" s="220" t="s">
        <v>273</v>
      </c>
      <c r="B4" s="221">
        <f>SUMIF('Final MOR'!B:B,"Total",'Final MOR'!D:D)</f>
        <v>12539192</v>
      </c>
      <c r="C4" s="221">
        <f>SUMIF('Final MOR'!B:B,"Total",'Final MOR'!E:E)</f>
        <v>11479720.095703125</v>
      </c>
      <c r="D4" s="221">
        <f>SUMIF('Final MOR'!B:B,"Total",'Final MOR'!F:F)</f>
        <v>1059471.904296875</v>
      </c>
      <c r="E4" s="238">
        <f>SUMIF('Final MOR'!B:B,"Total",'Final MOR'!G:G)</f>
        <v>10614217.367380952</v>
      </c>
      <c r="F4" s="221">
        <f>SUMIF('Final MOR'!B:B,"Total",'Final MOR'!H:H)</f>
        <v>3980756.8064043904</v>
      </c>
      <c r="G4" s="238">
        <f>SUMIF('Final MOR'!B:B,"Total",'Final MOR'!I:I)</f>
        <v>6633460.5609765612</v>
      </c>
      <c r="H4" s="238">
        <f>SUMIF('Final MOR'!B:B,"Total",'Final MOR'!J:J)</f>
        <v>3576296.575234375</v>
      </c>
      <c r="I4" s="221">
        <f>SUMIF('Final MOR'!B:B,"Total",'Final MOR'!K:K)</f>
        <v>3216279.7240234376</v>
      </c>
      <c r="J4" s="221">
        <f>SUMIF('Final MOR'!B:B,"Total",'Final MOR'!L:L)</f>
        <v>302084.408203125</v>
      </c>
      <c r="K4" s="253">
        <f>SUMIF('Final MOR'!B:B,"Total",'Final MOR'!M:M)</f>
        <v>0.53912984668561614</v>
      </c>
      <c r="L4" s="238">
        <f>SUMIF('Final MOR'!B:B,"Total",'Final MOR'!N:N)</f>
        <v>5859431.1664453121</v>
      </c>
      <c r="M4" s="253">
        <f>SUMIF('Final MOR'!B:B,"Total",'Final MOR'!O:O)</f>
        <v>0.88331438961366215</v>
      </c>
      <c r="N4" s="225"/>
      <c r="O4" s="254"/>
      <c r="P4" s="254"/>
    </row>
    <row r="5" spans="1:16">
      <c r="A5" s="220" t="s">
        <v>272</v>
      </c>
      <c r="B5" s="221">
        <f>SUMIF('Tech-Refresh'!B:B,"Total",'Tech-Refresh'!D:D)</f>
        <v>934711.97031250002</v>
      </c>
      <c r="C5" s="221">
        <f>SUMIF('Tech-Refresh'!B:B,"Total",'Tech-Refresh'!E:E)</f>
        <v>845337.27187499998</v>
      </c>
      <c r="D5" s="221">
        <f>SUMIF('Tech-Refresh'!B:B,"Total",'Tech-Refresh'!F:F)</f>
        <v>89374.698437500003</v>
      </c>
      <c r="E5" s="221">
        <f>SUMIF('Tech-Refresh'!B:B,"Total",'Tech-Refresh'!G:G)</f>
        <v>794972.54566964286</v>
      </c>
      <c r="F5" s="221">
        <f>SUMIF('Tech-Refresh'!B:B,"Total",'Tech-Refresh'!H:H)</f>
        <v>99371.568208705343</v>
      </c>
      <c r="G5" s="221">
        <f>SUMIF('Tech-Refresh'!B:B,"Total",'Tech-Refresh'!I:I)</f>
        <v>695600.97746093746</v>
      </c>
      <c r="H5" s="221">
        <f>SUMIF('Tech-Refresh'!B:B,"Total",'Tech-Refresh'!J:J)</f>
        <v>159115.73828125</v>
      </c>
      <c r="I5" s="221">
        <f>SUMIF('Tech-Refresh'!B:B,"Total",'Tech-Refresh'!K:K)</f>
        <v>536485.23917968757</v>
      </c>
      <c r="J5" s="221">
        <f>SUMIF('Tech-Refresh'!B:B,"Total",'Tech-Refresh'!L:L)</f>
        <v>23822.540937500002</v>
      </c>
      <c r="K5" s="223">
        <f>SUMIF('Tech-Refresh'!B:B,"Total",'Tech-Refresh'!M:M)</f>
        <v>0.22874570829680207</v>
      </c>
      <c r="L5" s="221">
        <f>SUMIF('Tech-Refresh'!B:B,"Total",'Tech-Refresh'!N:N)</f>
        <v>206455.14707031249</v>
      </c>
      <c r="M5" s="223">
        <f>SUMIF('Tech-Refresh'!B:B,"Total",'Tech-Refresh'!O:O)</f>
        <v>0.29680111696206796</v>
      </c>
      <c r="N5" s="225"/>
      <c r="O5" s="254"/>
      <c r="P5" s="254"/>
    </row>
    <row r="6" spans="1:16">
      <c r="A6" s="220" t="s">
        <v>274</v>
      </c>
      <c r="B6" s="221">
        <f>SUMIF('New Installs'!B:B,"Total",'New Installs'!D:D)</f>
        <v>0</v>
      </c>
      <c r="C6" s="221">
        <f>SUMIF('New Installs'!B:B,"Total",'New Installs'!E:E)</f>
        <v>0</v>
      </c>
      <c r="D6" s="221">
        <f>SUMIF('New Installs'!B:B,"Total",'New Installs'!F:F)</f>
        <v>0</v>
      </c>
      <c r="E6" s="221">
        <f>SUMIF('New Installs'!B:B,"Total",'New Installs'!G:G)</f>
        <v>0</v>
      </c>
      <c r="F6" s="221">
        <f>SUMIF('New Installs'!B:B,"Total",'New Installs'!H:H)</f>
        <v>0</v>
      </c>
      <c r="G6" s="221">
        <f>SUMIF('New Installs'!B:B,"Total",'New Installs'!I:I)</f>
        <v>0</v>
      </c>
      <c r="H6" s="221">
        <f>SUMIF('New Installs'!B:B,"Total",'New Installs'!J:J)</f>
        <v>0</v>
      </c>
      <c r="I6" s="221">
        <f>SUMIF('New Installs'!B:B,"Total",'New Installs'!K:K)</f>
        <v>0</v>
      </c>
      <c r="J6" s="221">
        <f>SUMIF('New Installs'!B:B,"Total",'New Installs'!L:L)</f>
        <v>0</v>
      </c>
      <c r="K6" s="223">
        <f>SUMIF('New Installs'!B:B,"Total",'New Installs'!M:M)</f>
        <v>0</v>
      </c>
      <c r="L6" s="221">
        <f>SUMIF('New Installs'!B:B,"Total",'New Installs'!N:N)</f>
        <v>0</v>
      </c>
      <c r="M6" s="223">
        <f>SUMIF('New Installs'!B:B,"Total",'New Installs'!O:O)</f>
        <v>0</v>
      </c>
    </row>
    <row r="7" spans="1:16">
      <c r="A7" s="220" t="s">
        <v>275</v>
      </c>
      <c r="B7" s="221">
        <f>SUMIF('Unable to Report'!B:B,"Total",'Unable to Report'!D:D)</f>
        <v>0</v>
      </c>
      <c r="C7" s="221">
        <f>SUMIF('Unable to Report'!B:B,"Total",'Unable to Report'!E:E)</f>
        <v>0</v>
      </c>
      <c r="D7" s="221">
        <f>SUMIF('Unable to Report'!B:B,"Total",'Unable to Report'!F:F)</f>
        <v>0</v>
      </c>
      <c r="E7" s="221">
        <f>SUMIF('Unable to Report'!B:B,"Total",'Unable to Report'!G:G)</f>
        <v>0</v>
      </c>
      <c r="F7" s="221">
        <f>SUMIF('Unable to Report'!B:B,"Total",'Unable to Report'!H:H)</f>
        <v>0</v>
      </c>
      <c r="G7" s="221">
        <f>SUMIF('Unable to Report'!B:B,"Total",'Unable to Report'!I:I)</f>
        <v>0</v>
      </c>
      <c r="H7" s="221">
        <f>SUMIF('Unable to Report'!B:B,"Total",'Unable to Report'!J:J)</f>
        <v>0</v>
      </c>
      <c r="I7" s="221">
        <f>SUMIF('Unable to Report'!B:B,"Total",'Unable to Report'!K:K)</f>
        <v>0</v>
      </c>
      <c r="J7" s="221">
        <f>SUMIF('Unable to Report'!B:B,"Total",'Unable to Report'!L:L)</f>
        <v>0</v>
      </c>
      <c r="K7" s="223">
        <v>0</v>
      </c>
      <c r="L7" s="221">
        <f>SUMIF('Unable to Report'!B:B,"Total",'Unable to Report'!N:N)</f>
        <v>0</v>
      </c>
      <c r="M7" s="223">
        <v>0</v>
      </c>
    </row>
    <row r="8" spans="1:16" s="134" customFormat="1">
      <c r="A8" s="220" t="s">
        <v>143</v>
      </c>
      <c r="B8" s="221">
        <f>SUMIF(Exchange!B:B,"Total",Exchange!D:D)</f>
        <v>3028284.6936717103</v>
      </c>
      <c r="C8" s="221">
        <f>SUMIF(Exchange!B:B,"Total",Exchange!E:E)</f>
        <v>2754595.0893671266</v>
      </c>
      <c r="D8" s="221">
        <f>SUMIF(Exchange!B:B,"Total",Exchange!F:F)</f>
        <v>273689.60430458374</v>
      </c>
      <c r="E8" s="221">
        <f>SUMIF(Exchange!B:B,"Total",Exchange!G:G)</f>
        <v>2385834.8512470094</v>
      </c>
      <c r="F8" s="221">
        <f>SUMIF(Exchange!B:B,"Total",Exchange!H:H)</f>
        <v>959187.18285101303</v>
      </c>
      <c r="G8" s="221">
        <f>SUMIF(Exchange!B:B,"Total",Exchange!I:I)</f>
        <v>1426647.6683959961</v>
      </c>
      <c r="H8" s="221">
        <f>SUMIF(Exchange!B:B,"Total",Exchange!J:J)</f>
        <v>1322747.1907958984</v>
      </c>
      <c r="I8" s="221">
        <f>SUMIF(Exchange!B:B,"Total",Exchange!K:K)</f>
        <v>103900.47760009766</v>
      </c>
      <c r="J8" s="221">
        <f>SUMIF(Exchange!B:B,"Total",Exchange!L:L)</f>
        <v>2659.3695678710937</v>
      </c>
      <c r="K8" s="223">
        <f>SUMIF(Exchange!B:B,"Total",Exchange!M:M)</f>
        <v>0.92717159260708382</v>
      </c>
      <c r="L8" s="221">
        <f>SUMIF(Exchange!B:B,"Total",Exchange!N:N)</f>
        <v>1322747.1907958984</v>
      </c>
      <c r="M8" s="223">
        <f>SUMIF(Exchange!B:B,"Total",Exchange!O:O)</f>
        <v>0.92717159260708382</v>
      </c>
    </row>
    <row r="9" spans="1:16" s="13" customFormat="1">
      <c r="A9" s="220" t="s">
        <v>346</v>
      </c>
      <c r="B9" s="233">
        <f>SUM(B4:B8)</f>
        <v>16502188.663984211</v>
      </c>
      <c r="C9" s="233">
        <f t="shared" ref="C9:J9" si="0">SUM(C4:C8)</f>
        <v>15079652.456945252</v>
      </c>
      <c r="D9" s="233">
        <f t="shared" si="0"/>
        <v>1422536.2070389588</v>
      </c>
      <c r="E9" s="233">
        <f t="shared" si="0"/>
        <v>13795024.764297605</v>
      </c>
      <c r="F9" s="233">
        <f t="shared" si="0"/>
        <v>5039315.5574641088</v>
      </c>
      <c r="G9" s="233">
        <f t="shared" si="0"/>
        <v>8755709.2068334948</v>
      </c>
      <c r="H9" s="233">
        <f t="shared" si="0"/>
        <v>5058159.5043115234</v>
      </c>
      <c r="I9" s="233">
        <f t="shared" si="0"/>
        <v>3856665.4408032228</v>
      </c>
      <c r="J9" s="233">
        <f t="shared" si="0"/>
        <v>328566.31870849611</v>
      </c>
      <c r="K9" s="234">
        <f>H9/G9</f>
        <v>0.57769843479541605</v>
      </c>
      <c r="L9" s="233">
        <f>SUM(L4:L8)</f>
        <v>7388633.5043115234</v>
      </c>
      <c r="M9" s="234">
        <f>L9/G9</f>
        <v>0.84386465216832218</v>
      </c>
    </row>
    <row r="10" spans="1:16" s="173" customFormat="1">
      <c r="A10" s="244" t="s">
        <v>344</v>
      </c>
      <c r="B10" s="167">
        <f>B9/1024</f>
        <v>16115.418617172081</v>
      </c>
      <c r="C10" s="233">
        <f t="shared" ref="C10:J11" si="1">C9/1024</f>
        <v>14726.223102485597</v>
      </c>
      <c r="D10" s="233">
        <f t="shared" si="1"/>
        <v>1389.1955146864832</v>
      </c>
      <c r="E10" s="167">
        <f t="shared" si="1"/>
        <v>13471.703871384379</v>
      </c>
      <c r="F10" s="233">
        <f t="shared" si="1"/>
        <v>4921.2065990860438</v>
      </c>
      <c r="G10" s="167">
        <f t="shared" si="1"/>
        <v>8550.4972722983348</v>
      </c>
      <c r="H10" s="167">
        <f t="shared" si="1"/>
        <v>4939.6088909292221</v>
      </c>
      <c r="I10" s="233">
        <f t="shared" si="1"/>
        <v>3766.2748445343973</v>
      </c>
      <c r="J10" s="233">
        <f t="shared" si="1"/>
        <v>320.86554561376573</v>
      </c>
      <c r="K10" s="234">
        <f>H10/G10</f>
        <v>0.57769843479541605</v>
      </c>
      <c r="L10" s="233">
        <f>L9/1024</f>
        <v>7215.4624065542221</v>
      </c>
      <c r="M10" s="234">
        <f>L10/G10</f>
        <v>0.84386465216832218</v>
      </c>
    </row>
    <row r="11" spans="1:16" s="177" customFormat="1">
      <c r="A11" s="198" t="s">
        <v>345</v>
      </c>
      <c r="B11" s="178">
        <f>B10/1024</f>
        <v>15.737713493332111</v>
      </c>
      <c r="C11" s="178">
        <f t="shared" si="1"/>
        <v>14.381077248521091</v>
      </c>
      <c r="D11" s="178">
        <f t="shared" si="1"/>
        <v>1.3566362448110187</v>
      </c>
      <c r="E11" s="178">
        <f t="shared" si="1"/>
        <v>13.155960811898808</v>
      </c>
      <c r="F11" s="178">
        <f t="shared" si="1"/>
        <v>4.8058658194199646</v>
      </c>
      <c r="G11" s="178">
        <f t="shared" si="1"/>
        <v>8.3500949924788426</v>
      </c>
      <c r="H11" s="178">
        <f t="shared" si="1"/>
        <v>4.8238368075480684</v>
      </c>
      <c r="I11" s="178">
        <f t="shared" si="1"/>
        <v>3.6780027778656224</v>
      </c>
      <c r="J11" s="178">
        <f t="shared" si="1"/>
        <v>0.3133452593884431</v>
      </c>
      <c r="K11" s="234">
        <f>H11/G11</f>
        <v>0.57769843479541605</v>
      </c>
      <c r="L11" s="178">
        <f>L10/1024</f>
        <v>7.0463500064006075</v>
      </c>
      <c r="M11" s="234">
        <f>L11/G11</f>
        <v>0.84386465216832218</v>
      </c>
    </row>
    <row r="12" spans="1:16" s="177" customFormat="1">
      <c r="A12" s="197"/>
      <c r="B12" s="187"/>
      <c r="C12" s="187"/>
      <c r="D12" s="187"/>
      <c r="E12" s="187"/>
      <c r="F12" s="187"/>
      <c r="G12" s="187"/>
      <c r="H12" s="187"/>
      <c r="I12" s="187"/>
      <c r="J12" s="187"/>
      <c r="K12" s="196"/>
      <c r="L12" s="187"/>
      <c r="M12" s="196"/>
    </row>
    <row r="13" spans="1:16">
      <c r="C13" s="428" t="s">
        <v>276</v>
      </c>
      <c r="D13" s="428"/>
      <c r="E13" s="428"/>
      <c r="F13" s="428"/>
      <c r="G13" s="428"/>
      <c r="H13" s="428"/>
      <c r="N13" t="s">
        <v>477</v>
      </c>
    </row>
    <row r="15" spans="1:16">
      <c r="A15" s="86" t="s">
        <v>279</v>
      </c>
      <c r="B15" s="89" t="s">
        <v>268</v>
      </c>
      <c r="C15" s="89" t="s">
        <v>240</v>
      </c>
      <c r="D15" s="89" t="s">
        <v>256</v>
      </c>
      <c r="E15" s="89" t="s">
        <v>258</v>
      </c>
      <c r="F15" s="89" t="s">
        <v>257</v>
      </c>
      <c r="G15" s="89" t="s">
        <v>17</v>
      </c>
      <c r="H15" s="89" t="s">
        <v>16</v>
      </c>
      <c r="I15" s="89" t="s">
        <v>18</v>
      </c>
      <c r="J15" s="89" t="s">
        <v>8</v>
      </c>
      <c r="K15" s="89" t="s">
        <v>291</v>
      </c>
      <c r="L15" s="89" t="s">
        <v>266</v>
      </c>
      <c r="M15" s="86" t="s">
        <v>292</v>
      </c>
    </row>
    <row r="16" spans="1:16">
      <c r="A16" s="1" t="s">
        <v>272</v>
      </c>
      <c r="B16" s="85">
        <f t="shared" ref="B16:J16" si="2">B5</f>
        <v>934711.97031250002</v>
      </c>
      <c r="C16" s="85">
        <f t="shared" si="2"/>
        <v>845337.27187499998</v>
      </c>
      <c r="D16" s="85">
        <f t="shared" si="2"/>
        <v>89374.698437500003</v>
      </c>
      <c r="E16" s="85">
        <f t="shared" si="2"/>
        <v>794972.54566964286</v>
      </c>
      <c r="F16" s="85">
        <f t="shared" si="2"/>
        <v>99371.568208705343</v>
      </c>
      <c r="G16" s="85">
        <f t="shared" si="2"/>
        <v>695600.97746093746</v>
      </c>
      <c r="H16" s="85">
        <f t="shared" si="2"/>
        <v>159115.73828125</v>
      </c>
      <c r="I16" s="85">
        <f t="shared" si="2"/>
        <v>536485.23917968757</v>
      </c>
      <c r="J16" s="85">
        <f t="shared" si="2"/>
        <v>23822.540937500002</v>
      </c>
      <c r="K16" s="83">
        <f>K5</f>
        <v>0.22874570829680207</v>
      </c>
      <c r="L16" s="85">
        <f>L5</f>
        <v>206455.14707031249</v>
      </c>
      <c r="M16" s="138">
        <f>M5</f>
        <v>0.29680111696206796</v>
      </c>
    </row>
    <row r="17" spans="1:13">
      <c r="A17" s="1" t="s">
        <v>274</v>
      </c>
      <c r="B17" s="85">
        <f t="shared" ref="B17:K17" si="3">B6</f>
        <v>0</v>
      </c>
      <c r="C17" s="85">
        <f t="shared" si="3"/>
        <v>0</v>
      </c>
      <c r="D17" s="85">
        <f t="shared" si="3"/>
        <v>0</v>
      </c>
      <c r="E17" s="85">
        <f t="shared" si="3"/>
        <v>0</v>
      </c>
      <c r="F17" s="85">
        <f t="shared" si="3"/>
        <v>0</v>
      </c>
      <c r="G17" s="85">
        <f t="shared" si="3"/>
        <v>0</v>
      </c>
      <c r="H17" s="85">
        <f t="shared" si="3"/>
        <v>0</v>
      </c>
      <c r="I17" s="85">
        <f t="shared" si="3"/>
        <v>0</v>
      </c>
      <c r="J17" s="85">
        <f t="shared" si="3"/>
        <v>0</v>
      </c>
      <c r="K17" s="138">
        <f t="shared" si="3"/>
        <v>0</v>
      </c>
      <c r="L17" s="85">
        <f t="shared" ref="L17:M19" si="4">L6</f>
        <v>0</v>
      </c>
      <c r="M17" s="138">
        <f t="shared" si="4"/>
        <v>0</v>
      </c>
    </row>
    <row r="18" spans="1:13">
      <c r="A18" s="1" t="s">
        <v>275</v>
      </c>
      <c r="B18" s="85">
        <f t="shared" ref="B18:K18" si="5">B7</f>
        <v>0</v>
      </c>
      <c r="C18" s="85">
        <f t="shared" si="5"/>
        <v>0</v>
      </c>
      <c r="D18" s="85">
        <f t="shared" si="5"/>
        <v>0</v>
      </c>
      <c r="E18" s="85">
        <f t="shared" si="5"/>
        <v>0</v>
      </c>
      <c r="F18" s="85">
        <f t="shared" si="5"/>
        <v>0</v>
      </c>
      <c r="G18" s="85">
        <f t="shared" si="5"/>
        <v>0</v>
      </c>
      <c r="H18" s="85">
        <f t="shared" si="5"/>
        <v>0</v>
      </c>
      <c r="I18" s="85">
        <f t="shared" si="5"/>
        <v>0</v>
      </c>
      <c r="J18" s="85">
        <f t="shared" si="5"/>
        <v>0</v>
      </c>
      <c r="K18" s="138">
        <f t="shared" si="5"/>
        <v>0</v>
      </c>
      <c r="L18" s="85">
        <f t="shared" si="4"/>
        <v>0</v>
      </c>
      <c r="M18" s="138">
        <f t="shared" si="4"/>
        <v>0</v>
      </c>
    </row>
    <row r="19" spans="1:13" s="134" customFormat="1">
      <c r="A19" s="135" t="s">
        <v>143</v>
      </c>
      <c r="B19" s="136">
        <f t="shared" ref="B19:K19" si="6">B8</f>
        <v>3028284.6936717103</v>
      </c>
      <c r="C19" s="136">
        <f t="shared" si="6"/>
        <v>2754595.0893671266</v>
      </c>
      <c r="D19" s="136">
        <f t="shared" si="6"/>
        <v>273689.60430458374</v>
      </c>
      <c r="E19" s="136">
        <f t="shared" si="6"/>
        <v>2385834.8512470094</v>
      </c>
      <c r="F19" s="136">
        <f t="shared" si="6"/>
        <v>959187.18285101303</v>
      </c>
      <c r="G19" s="136">
        <f t="shared" si="6"/>
        <v>1426647.6683959961</v>
      </c>
      <c r="H19" s="136">
        <f t="shared" si="6"/>
        <v>1322747.1907958984</v>
      </c>
      <c r="I19" s="136">
        <f t="shared" si="6"/>
        <v>103900.47760009766</v>
      </c>
      <c r="J19" s="136">
        <f t="shared" si="6"/>
        <v>2659.3695678710937</v>
      </c>
      <c r="K19" s="138">
        <f t="shared" si="6"/>
        <v>0.92717159260708382</v>
      </c>
      <c r="L19" s="136">
        <f t="shared" si="4"/>
        <v>1322747.1907958984</v>
      </c>
      <c r="M19" s="138">
        <f t="shared" si="4"/>
        <v>0.92717159260708382</v>
      </c>
    </row>
    <row r="20" spans="1:13" s="13" customFormat="1">
      <c r="A20" s="90" t="s">
        <v>346</v>
      </c>
      <c r="B20" s="87">
        <f>SUM(B16:B19)</f>
        <v>3962996.6639842102</v>
      </c>
      <c r="C20" s="131">
        <f t="shared" ref="C20:J20" si="7">SUM(C16:C19)</f>
        <v>3599932.3612421267</v>
      </c>
      <c r="D20" s="131">
        <f t="shared" si="7"/>
        <v>363064.30274208373</v>
      </c>
      <c r="E20" s="131">
        <f t="shared" si="7"/>
        <v>3180807.3969166521</v>
      </c>
      <c r="F20" s="131">
        <f t="shared" si="7"/>
        <v>1058558.7510597184</v>
      </c>
      <c r="G20" s="131">
        <f t="shared" si="7"/>
        <v>2122248.6458569337</v>
      </c>
      <c r="H20" s="131">
        <f t="shared" si="7"/>
        <v>1481862.9290771484</v>
      </c>
      <c r="I20" s="131">
        <f t="shared" si="7"/>
        <v>640385.71677978523</v>
      </c>
      <c r="J20" s="131">
        <f t="shared" si="7"/>
        <v>26481.910505371095</v>
      </c>
      <c r="K20" s="88">
        <f>H20/G20</f>
        <v>0.69825132506035525</v>
      </c>
      <c r="L20" s="131">
        <f>SUM(L16:L19)</f>
        <v>1529202.3378662108</v>
      </c>
      <c r="M20" s="88">
        <f>L20/G20</f>
        <v>0.72055757502850981</v>
      </c>
    </row>
    <row r="21" spans="1:13" s="173" customFormat="1">
      <c r="A21" s="244" t="s">
        <v>344</v>
      </c>
      <c r="B21" s="167">
        <f t="shared" ref="B21:J22" si="8">B20/1024</f>
        <v>3870.1139296720803</v>
      </c>
      <c r="C21" s="233">
        <f t="shared" si="8"/>
        <v>3515.5589465255143</v>
      </c>
      <c r="D21" s="233">
        <f t="shared" si="8"/>
        <v>354.55498314656614</v>
      </c>
      <c r="E21" s="167">
        <f t="shared" si="8"/>
        <v>3106.2572235514181</v>
      </c>
      <c r="F21" s="233">
        <f t="shared" si="8"/>
        <v>1033.7487803317563</v>
      </c>
      <c r="G21" s="167">
        <f t="shared" si="8"/>
        <v>2072.5084432196618</v>
      </c>
      <c r="H21" s="167">
        <f t="shared" si="8"/>
        <v>1447.1317666769028</v>
      </c>
      <c r="I21" s="233">
        <f t="shared" si="8"/>
        <v>625.37667654275901</v>
      </c>
      <c r="J21" s="233">
        <f t="shared" si="8"/>
        <v>25.86124072790146</v>
      </c>
      <c r="K21" s="234">
        <f>H21/G21</f>
        <v>0.69825132506035525</v>
      </c>
      <c r="L21" s="233">
        <f>L20/1024</f>
        <v>1493.3616580724715</v>
      </c>
      <c r="M21" s="234">
        <f>L21/G21</f>
        <v>0.72055757502850981</v>
      </c>
    </row>
    <row r="22" spans="1:13" s="177" customFormat="1">
      <c r="A22" s="198" t="s">
        <v>345</v>
      </c>
      <c r="B22" s="178">
        <f t="shared" si="8"/>
        <v>3.7794081344453909</v>
      </c>
      <c r="C22" s="178">
        <f t="shared" si="8"/>
        <v>3.4331630337163226</v>
      </c>
      <c r="D22" s="178">
        <f t="shared" si="8"/>
        <v>0.3462451007290685</v>
      </c>
      <c r="E22" s="178">
        <f t="shared" si="8"/>
        <v>3.0334543198744317</v>
      </c>
      <c r="F22" s="178">
        <f t="shared" si="8"/>
        <v>1.0095202932927307</v>
      </c>
      <c r="G22" s="178">
        <f t="shared" si="8"/>
        <v>2.023934026581701</v>
      </c>
      <c r="H22" s="178">
        <f t="shared" si="8"/>
        <v>1.4132146158954129</v>
      </c>
      <c r="I22" s="178">
        <f t="shared" si="8"/>
        <v>0.6107194106862881</v>
      </c>
      <c r="J22" s="178">
        <f t="shared" si="8"/>
        <v>2.525511789834127E-2</v>
      </c>
      <c r="K22" s="234">
        <f>H22/G22</f>
        <v>0.69825132506035525</v>
      </c>
      <c r="L22" s="178">
        <f>L21/1024</f>
        <v>1.458360994211398</v>
      </c>
      <c r="M22" s="234">
        <f>L22/G22</f>
        <v>0.72055757502850981</v>
      </c>
    </row>
    <row r="23" spans="1:13" s="219" customFormat="1"/>
    <row r="24" spans="1:13">
      <c r="C24" s="428" t="s">
        <v>277</v>
      </c>
      <c r="D24" s="428"/>
      <c r="E24" s="428"/>
      <c r="F24" s="428"/>
      <c r="G24" s="428"/>
      <c r="H24" s="428"/>
    </row>
    <row r="26" spans="1:13">
      <c r="A26" s="86" t="s">
        <v>279</v>
      </c>
      <c r="B26" s="89" t="s">
        <v>268</v>
      </c>
      <c r="C26" s="89" t="s">
        <v>240</v>
      </c>
      <c r="D26" s="89" t="s">
        <v>256</v>
      </c>
      <c r="E26" s="89" t="s">
        <v>258</v>
      </c>
      <c r="F26" s="89" t="s">
        <v>257</v>
      </c>
      <c r="G26" s="89" t="s">
        <v>17</v>
      </c>
      <c r="H26" s="89" t="s">
        <v>16</v>
      </c>
      <c r="I26" s="89" t="s">
        <v>18</v>
      </c>
      <c r="J26" s="89" t="s">
        <v>8</v>
      </c>
      <c r="K26" s="89" t="s">
        <v>291</v>
      </c>
      <c r="L26" s="89" t="s">
        <v>266</v>
      </c>
      <c r="M26" s="86" t="s">
        <v>292</v>
      </c>
    </row>
    <row r="27" spans="1:13" s="13" customFormat="1">
      <c r="A27" s="376" t="s">
        <v>273</v>
      </c>
      <c r="B27" s="87">
        <f t="shared" ref="B27:J27" si="9">B9-B20</f>
        <v>12539192</v>
      </c>
      <c r="C27" s="87">
        <f t="shared" si="9"/>
        <v>11479720.095703125</v>
      </c>
      <c r="D27" s="87">
        <f t="shared" si="9"/>
        <v>1059471.904296875</v>
      </c>
      <c r="E27" s="87">
        <f t="shared" si="9"/>
        <v>10614217.367380952</v>
      </c>
      <c r="F27" s="87">
        <f t="shared" si="9"/>
        <v>3980756.8064043904</v>
      </c>
      <c r="G27" s="87">
        <f t="shared" si="9"/>
        <v>6633460.5609765612</v>
      </c>
      <c r="H27" s="87">
        <f t="shared" si="9"/>
        <v>3576296.575234375</v>
      </c>
      <c r="I27" s="87">
        <f t="shared" si="9"/>
        <v>3216279.7240234376</v>
      </c>
      <c r="J27" s="87">
        <f t="shared" si="9"/>
        <v>302084.408203125</v>
      </c>
      <c r="K27" s="88">
        <f>H27/G27</f>
        <v>0.53912984668561614</v>
      </c>
      <c r="L27" s="87">
        <f>L9-L20</f>
        <v>5859431.166445313</v>
      </c>
      <c r="M27" s="88">
        <f>L27/G27</f>
        <v>0.88331438961366227</v>
      </c>
    </row>
    <row r="28" spans="1:13" s="173" customFormat="1">
      <c r="A28" s="244" t="s">
        <v>344</v>
      </c>
      <c r="B28" s="167">
        <f t="shared" ref="B28:J29" si="10">B27/1024</f>
        <v>12245.3046875</v>
      </c>
      <c r="C28" s="233">
        <f t="shared" si="10"/>
        <v>11210.664155960083</v>
      </c>
      <c r="D28" s="233">
        <f t="shared" si="10"/>
        <v>1034.640531539917</v>
      </c>
      <c r="E28" s="167">
        <f t="shared" si="10"/>
        <v>10365.446647832961</v>
      </c>
      <c r="F28" s="233">
        <f t="shared" si="10"/>
        <v>3887.4578187542875</v>
      </c>
      <c r="G28" s="167">
        <f t="shared" si="10"/>
        <v>6477.988829078673</v>
      </c>
      <c r="H28" s="167">
        <f t="shared" si="10"/>
        <v>3492.4771242523193</v>
      </c>
      <c r="I28" s="233">
        <f t="shared" si="10"/>
        <v>3140.8981679916383</v>
      </c>
      <c r="J28" s="233">
        <f t="shared" si="10"/>
        <v>295.00430488586426</v>
      </c>
      <c r="K28" s="234">
        <f>H28/G28</f>
        <v>0.53912984668561614</v>
      </c>
      <c r="L28" s="233">
        <f>L27/1024</f>
        <v>5722.100748481751</v>
      </c>
      <c r="M28" s="234">
        <f>L28/G28</f>
        <v>0.88331438961366227</v>
      </c>
    </row>
    <row r="29" spans="1:13" s="177" customFormat="1">
      <c r="A29" s="198" t="s">
        <v>345</v>
      </c>
      <c r="B29" s="178">
        <f t="shared" si="10"/>
        <v>11.958305358886719</v>
      </c>
      <c r="C29" s="178">
        <f t="shared" si="10"/>
        <v>10.947914214804769</v>
      </c>
      <c r="D29" s="178">
        <f t="shared" si="10"/>
        <v>1.0103911440819502</v>
      </c>
      <c r="E29" s="178">
        <f t="shared" si="10"/>
        <v>10.122506492024376</v>
      </c>
      <c r="F29" s="178">
        <f t="shared" si="10"/>
        <v>3.7963455261272339</v>
      </c>
      <c r="G29" s="178">
        <f t="shared" si="10"/>
        <v>6.3261609658971416</v>
      </c>
      <c r="H29" s="178">
        <f t="shared" si="10"/>
        <v>3.4106221916526556</v>
      </c>
      <c r="I29" s="178">
        <f t="shared" si="10"/>
        <v>3.0672833671793343</v>
      </c>
      <c r="J29" s="178">
        <f t="shared" si="10"/>
        <v>0.28809014149010181</v>
      </c>
      <c r="K29" s="234">
        <f>H29/G29</f>
        <v>0.53912984668561614</v>
      </c>
      <c r="L29" s="178">
        <f>L28/1024</f>
        <v>5.58798901218921</v>
      </c>
      <c r="M29" s="234">
        <f>L29/G29</f>
        <v>0.88331438961366227</v>
      </c>
    </row>
  </sheetData>
  <mergeCells count="3">
    <mergeCell ref="C13:H13"/>
    <mergeCell ref="C24:H24"/>
    <mergeCell ref="C1:H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16" workbookViewId="0">
      <selection activeCell="G40" sqref="G40"/>
    </sheetView>
  </sheetViews>
  <sheetFormatPr defaultRowHeight="15"/>
  <cols>
    <col min="1" max="1" width="16.140625" style="312" bestFit="1" customWidth="1"/>
    <col min="2" max="2" width="15.85546875" style="312" bestFit="1" customWidth="1"/>
    <col min="3" max="3" width="10.28515625" style="312" bestFit="1" customWidth="1"/>
    <col min="4" max="4" width="11" style="312" bestFit="1" customWidth="1"/>
    <col min="5" max="5" width="12.7109375" style="312" bestFit="1" customWidth="1"/>
    <col min="6" max="6" width="10.140625" style="312" bestFit="1" customWidth="1"/>
    <col min="7" max="8" width="11.5703125" style="312" bestFit="1" customWidth="1"/>
    <col min="9" max="9" width="10" style="312" bestFit="1" customWidth="1"/>
    <col min="10" max="10" width="9.42578125" style="312" bestFit="1" customWidth="1"/>
    <col min="11" max="11" width="7.140625" style="312" bestFit="1" customWidth="1"/>
    <col min="12" max="12" width="15.42578125" style="312" bestFit="1" customWidth="1"/>
    <col min="13" max="13" width="11" style="312" bestFit="1" customWidth="1"/>
    <col min="14" max="16384" width="9.140625" style="312"/>
  </cols>
  <sheetData>
    <row r="1" spans="1:14">
      <c r="C1" s="428" t="s">
        <v>278</v>
      </c>
      <c r="D1" s="428"/>
      <c r="E1" s="428"/>
      <c r="F1" s="428"/>
      <c r="G1" s="428"/>
      <c r="H1" s="428"/>
    </row>
    <row r="3" spans="1:14">
      <c r="A3" s="86" t="s">
        <v>279</v>
      </c>
      <c r="B3" s="89" t="s">
        <v>268</v>
      </c>
      <c r="C3" s="89" t="s">
        <v>240</v>
      </c>
      <c r="D3" s="89" t="s">
        <v>256</v>
      </c>
      <c r="E3" s="89" t="s">
        <v>258</v>
      </c>
      <c r="F3" s="89" t="s">
        <v>257</v>
      </c>
      <c r="G3" s="89" t="s">
        <v>17</v>
      </c>
      <c r="H3" s="89" t="s">
        <v>16</v>
      </c>
      <c r="I3" s="89" t="s">
        <v>18</v>
      </c>
      <c r="J3" s="89" t="s">
        <v>8</v>
      </c>
      <c r="K3" s="89" t="s">
        <v>291</v>
      </c>
      <c r="L3" s="89" t="s">
        <v>266</v>
      </c>
      <c r="M3" s="86" t="s">
        <v>292</v>
      </c>
    </row>
    <row r="4" spans="1:14">
      <c r="A4" s="220" t="s">
        <v>273</v>
      </c>
      <c r="B4" s="299">
        <f>SUMIF('Final MOR-no-MOR'!B:B,"Total",'Final MOR-no-MOR'!D:D)</f>
        <v>31023716.300025001</v>
      </c>
      <c r="C4" s="299">
        <f>SUMIF('Final MOR-no-MOR'!B:B,"Total",'Final MOR-no-MOR'!E:E)</f>
        <v>28354433.33315625</v>
      </c>
      <c r="D4" s="299">
        <f>SUMIF('Final MOR-no-MOR'!B:B,"Total",'Final MOR-no-MOR'!F:F)</f>
        <v>2669282.9668687498</v>
      </c>
      <c r="E4" s="298">
        <f>SUMIF('Final MOR-no-MOR'!B:B,"Total",'Final MOR-no-MOR'!G:G)</f>
        <v>25865717.239934523</v>
      </c>
      <c r="F4" s="299">
        <f>SUMIF('Final MOR-no-MOR'!B:B,"Total",'Final MOR-no-MOR'!H:H)</f>
        <v>9236931.3779032752</v>
      </c>
      <c r="G4" s="298">
        <f>SUMIF('Final MOR-no-MOR'!B:B,"Total",'Final MOR-no-MOR'!I:I)</f>
        <v>16628785.862031249</v>
      </c>
      <c r="H4" s="298">
        <f>SUMIF('Final MOR-no-MOR'!B:B,"Total",'Final MOR-no-MOR'!J:J)</f>
        <v>9445597.7813281268</v>
      </c>
      <c r="I4" s="299">
        <f>SUMIF('Final MOR-no-MOR'!B:B,"Total",'Final MOR-no-MOR'!K:K)</f>
        <v>7183188.0807031244</v>
      </c>
      <c r="J4" s="299">
        <f>SUMIF('Final MOR-no-MOR'!B:B,"Total",'Final MOR-no-MOR'!L:L)</f>
        <v>619792.39828125003</v>
      </c>
      <c r="K4" s="253">
        <f>SUMIF('Final MOR-no-MOR'!B:B,"Total",'Final MOR-no-MOR'!M:M)</f>
        <v>1.7021517301798645</v>
      </c>
      <c r="L4" s="298">
        <f>SUMIF('Final MOR-no-MOR'!B:B,"Total",'Final MOR-no-MOR'!N:N)</f>
        <v>13567020.332890622</v>
      </c>
      <c r="M4" s="253">
        <f>SUMIF('Final MOR-no-MOR'!B:B,"Total",'Final MOR-no-MOR'!O:O)</f>
        <v>2.2899858410605818</v>
      </c>
      <c r="N4" s="297"/>
    </row>
    <row r="5" spans="1:14">
      <c r="A5" s="220" t="s">
        <v>272</v>
      </c>
      <c r="B5" s="299">
        <f>SUMIF('Tech-Refresh'!B:B,"Total",'Tech-Refresh'!D:D)</f>
        <v>934711.97031250002</v>
      </c>
      <c r="C5" s="299">
        <f>SUMIF('Tech-Refresh'!B:B,"Total",'Tech-Refresh'!E:E)</f>
        <v>845337.27187499998</v>
      </c>
      <c r="D5" s="299">
        <f>SUMIF('Tech-Refresh'!B:B,"Total",'Tech-Refresh'!F:F)</f>
        <v>89374.698437500003</v>
      </c>
      <c r="E5" s="299">
        <f>SUMIF('Tech-Refresh'!B:B,"Total",'Tech-Refresh'!G:G)</f>
        <v>794972.54566964286</v>
      </c>
      <c r="F5" s="299">
        <f>SUMIF('Tech-Refresh'!B:B,"Total",'Tech-Refresh'!H:H)</f>
        <v>99371.568208705343</v>
      </c>
      <c r="G5" s="299">
        <f>SUMIF('Tech-Refresh'!B:B,"Total",'Tech-Refresh'!I:I)</f>
        <v>695600.97746093746</v>
      </c>
      <c r="H5" s="299">
        <f>SUMIF('Tech-Refresh'!B:B,"Total",'Tech-Refresh'!J:J)</f>
        <v>159115.73828125</v>
      </c>
      <c r="I5" s="299">
        <f>SUMIF('Tech-Refresh'!B:B,"Total",'Tech-Refresh'!K:K)</f>
        <v>536485.23917968757</v>
      </c>
      <c r="J5" s="299">
        <f>SUMIF('Tech-Refresh'!B:B,"Total",'Tech-Refresh'!L:L)</f>
        <v>23822.540937500002</v>
      </c>
      <c r="K5" s="223">
        <f>SUMIF('Tech-Refresh'!B:B,"Total",'Tech-Refresh'!M:M)</f>
        <v>0.22874570829680207</v>
      </c>
      <c r="L5" s="299">
        <f>SUMIF('Tech-Refresh'!B:B,"Total",'Tech-Refresh'!N:N)</f>
        <v>206455.14707031249</v>
      </c>
      <c r="M5" s="223">
        <f>SUMIF('Tech-Refresh'!B:B,"Total",'Tech-Refresh'!O:O)</f>
        <v>0.29680111696206796</v>
      </c>
      <c r="N5" s="297"/>
    </row>
    <row r="6" spans="1:14">
      <c r="A6" s="220" t="s">
        <v>274</v>
      </c>
      <c r="B6" s="299">
        <f>SUMIF('New Installs'!B:B,"Total",'New Installs'!D:D)</f>
        <v>0</v>
      </c>
      <c r="C6" s="299">
        <f>SUMIF('New Installs'!B:B,"Total",'New Installs'!E:E)</f>
        <v>0</v>
      </c>
      <c r="D6" s="299">
        <f>SUMIF('New Installs'!B:B,"Total",'New Installs'!F:F)</f>
        <v>0</v>
      </c>
      <c r="E6" s="299">
        <f>SUMIF('New Installs'!B:B,"Total",'New Installs'!G:G)</f>
        <v>0</v>
      </c>
      <c r="F6" s="299">
        <f>SUMIF('New Installs'!B:B,"Total",'New Installs'!H:H)</f>
        <v>0</v>
      </c>
      <c r="G6" s="299">
        <f>SUMIF('New Installs'!B:B,"Total",'New Installs'!I:I)</f>
        <v>0</v>
      </c>
      <c r="H6" s="299">
        <f>SUMIF('New Installs'!B:B,"Total",'New Installs'!J:J)</f>
        <v>0</v>
      </c>
      <c r="I6" s="299">
        <f>SUMIF('New Installs'!B:B,"Total",'New Installs'!K:K)</f>
        <v>0</v>
      </c>
      <c r="J6" s="299">
        <f>SUMIF('New Installs'!B:B,"Total",'New Installs'!L:L)</f>
        <v>0</v>
      </c>
      <c r="K6" s="223">
        <f>SUMIF('New Installs'!B:B,"Total",'New Installs'!M:M)</f>
        <v>0</v>
      </c>
      <c r="L6" s="299">
        <f>SUMIF('New Installs'!B:B,"Total",'New Installs'!N:N)</f>
        <v>0</v>
      </c>
      <c r="M6" s="223">
        <f>SUMIF('New Installs'!B:B,"Total",'New Installs'!O:O)</f>
        <v>0</v>
      </c>
    </row>
    <row r="7" spans="1:14">
      <c r="A7" s="220" t="s">
        <v>275</v>
      </c>
      <c r="B7" s="299">
        <f>SUMIF('Unable to Report'!B:B,"Total",'Unable to Report'!D:D)</f>
        <v>0</v>
      </c>
      <c r="C7" s="299">
        <f>SUMIF('Unable to Report'!B:B,"Total",'Unable to Report'!E:E)</f>
        <v>0</v>
      </c>
      <c r="D7" s="299">
        <f>SUMIF('Unable to Report'!B:B,"Total",'Unable to Report'!F:F)</f>
        <v>0</v>
      </c>
      <c r="E7" s="299">
        <f>SUMIF('Unable to Report'!B:B,"Total",'Unable to Report'!G:G)</f>
        <v>0</v>
      </c>
      <c r="F7" s="299">
        <f>SUMIF('Unable to Report'!B:B,"Total",'Unable to Report'!H:H)</f>
        <v>0</v>
      </c>
      <c r="G7" s="299">
        <f>SUMIF('Unable to Report'!B:B,"Total",'Unable to Report'!I:I)</f>
        <v>0</v>
      </c>
      <c r="H7" s="299">
        <f>SUMIF('Unable to Report'!B:B,"Total",'Unable to Report'!J:J)</f>
        <v>0</v>
      </c>
      <c r="I7" s="299">
        <f>SUMIF('Unable to Report'!B:B,"Total",'Unable to Report'!K:K)</f>
        <v>0</v>
      </c>
      <c r="J7" s="299">
        <f>SUMIF('Unable to Report'!B:B,"Total",'Unable to Report'!L:L)</f>
        <v>0</v>
      </c>
      <c r="K7" s="223" t="e">
        <f>SUMIF('Unable to Report'!B:B,"Total",'Unable to Report'!M:M)</f>
        <v>#DIV/0!</v>
      </c>
      <c r="L7" s="299">
        <f>SUMIF('Unable to Report'!B:B,"Total",'Unable to Report'!N:N)</f>
        <v>0</v>
      </c>
      <c r="M7" s="223" t="e">
        <f>SUMIF('Unable to Report'!B:B,"Total",'Unable to Report'!O:O)</f>
        <v>#DIV/0!</v>
      </c>
    </row>
    <row r="8" spans="1:14">
      <c r="A8" s="220" t="s">
        <v>143</v>
      </c>
      <c r="B8" s="299">
        <f>SUMIF(Exchange!B:B,"Total",Exchange!D:D)</f>
        <v>3028284.6936717103</v>
      </c>
      <c r="C8" s="299">
        <f>SUMIF(Exchange!B:B,"Total",Exchange!E:E)</f>
        <v>2754595.0893671266</v>
      </c>
      <c r="D8" s="299">
        <f>SUMIF(Exchange!B:B,"Total",Exchange!F:F)</f>
        <v>273689.60430458374</v>
      </c>
      <c r="E8" s="299">
        <f>SUMIF(Exchange!B:B,"Total",Exchange!G:G)</f>
        <v>2385834.8512470094</v>
      </c>
      <c r="F8" s="299">
        <f>SUMIF(Exchange!B:B,"Total",Exchange!H:H)</f>
        <v>959187.18285101303</v>
      </c>
      <c r="G8" s="299">
        <f>SUMIF(Exchange!B:B,"Total",Exchange!I:I)</f>
        <v>1426647.6683959961</v>
      </c>
      <c r="H8" s="299">
        <f>SUMIF(Exchange!B:B,"Total",Exchange!J:J)</f>
        <v>1322747.1907958984</v>
      </c>
      <c r="I8" s="299">
        <f>SUMIF(Exchange!B:B,"Total",Exchange!K:K)</f>
        <v>103900.47760009766</v>
      </c>
      <c r="J8" s="299">
        <f>SUMIF(Exchange!B:B,"Total",Exchange!L:L)</f>
        <v>2659.3695678710937</v>
      </c>
      <c r="K8" s="223">
        <f>SUMIF(Exchange!B:B,"Total",Exchange!M:M)</f>
        <v>0.92717159260708382</v>
      </c>
      <c r="L8" s="299">
        <f>SUMIF(Exchange!B:B,"Total",Exchange!N:N)</f>
        <v>1322747.1907958984</v>
      </c>
      <c r="M8" s="223">
        <f>SUMIF(Exchange!B:B,"Total",Exchange!O:O)</f>
        <v>0.92717159260708382</v>
      </c>
    </row>
    <row r="9" spans="1:14" s="226" customFormat="1">
      <c r="A9" s="220" t="s">
        <v>346</v>
      </c>
      <c r="B9" s="233">
        <f>SUM(B4:B8)</f>
        <v>34986712.96400921</v>
      </c>
      <c r="C9" s="233">
        <f t="shared" ref="C9:J9" si="0">SUM(C4:C8)</f>
        <v>31954365.694398377</v>
      </c>
      <c r="D9" s="233">
        <f t="shared" si="0"/>
        <v>3032347.2696108334</v>
      </c>
      <c r="E9" s="233">
        <f t="shared" si="0"/>
        <v>29046524.636851173</v>
      </c>
      <c r="F9" s="233">
        <f t="shared" si="0"/>
        <v>10295490.128962994</v>
      </c>
      <c r="G9" s="233">
        <f t="shared" si="0"/>
        <v>18751034.507888183</v>
      </c>
      <c r="H9" s="233">
        <f t="shared" si="0"/>
        <v>10927460.710405275</v>
      </c>
      <c r="I9" s="233">
        <f t="shared" si="0"/>
        <v>7823573.7974829096</v>
      </c>
      <c r="J9" s="233">
        <f t="shared" si="0"/>
        <v>646274.30878662108</v>
      </c>
      <c r="K9" s="234">
        <f>H9/G9</f>
        <v>0.58276575118073148</v>
      </c>
      <c r="L9" s="233">
        <f>SUM(L4:L8)</f>
        <v>15096222.670756834</v>
      </c>
      <c r="M9" s="234">
        <f>L9/G9</f>
        <v>0.80508745607641841</v>
      </c>
    </row>
    <row r="10" spans="1:14" s="173" customFormat="1">
      <c r="A10" s="244" t="s">
        <v>344</v>
      </c>
      <c r="B10" s="264">
        <f>B9/1024</f>
        <v>34166.711878915245</v>
      </c>
      <c r="C10" s="233">
        <f t="shared" ref="C10:J11" si="1">C9/1024</f>
        <v>31205.435248435915</v>
      </c>
      <c r="D10" s="233">
        <f t="shared" si="1"/>
        <v>2961.2766304793295</v>
      </c>
      <c r="E10" s="264">
        <f t="shared" si="1"/>
        <v>28365.746715674974</v>
      </c>
      <c r="F10" s="233">
        <f t="shared" si="1"/>
        <v>10054.189579065423</v>
      </c>
      <c r="G10" s="264">
        <f t="shared" si="1"/>
        <v>18311.557136609554</v>
      </c>
      <c r="H10" s="264">
        <f t="shared" si="1"/>
        <v>10671.348350005152</v>
      </c>
      <c r="I10" s="233">
        <f t="shared" si="1"/>
        <v>7640.2087866044039</v>
      </c>
      <c r="J10" s="233">
        <f t="shared" si="1"/>
        <v>631.12725467443465</v>
      </c>
      <c r="K10" s="234">
        <f>H10/G10</f>
        <v>0.58276575118073148</v>
      </c>
      <c r="L10" s="233">
        <f>L9/1024</f>
        <v>14742.40495191097</v>
      </c>
      <c r="M10" s="234">
        <f>L10/G10</f>
        <v>0.80508745607641841</v>
      </c>
    </row>
    <row r="11" spans="1:14" s="177" customFormat="1">
      <c r="A11" s="198" t="s">
        <v>345</v>
      </c>
      <c r="B11" s="178">
        <f>B10/1024</f>
        <v>33.365929569253169</v>
      </c>
      <c r="C11" s="178">
        <f t="shared" si="1"/>
        <v>30.474057859800698</v>
      </c>
      <c r="D11" s="178">
        <f t="shared" si="1"/>
        <v>2.8918717094524702</v>
      </c>
      <c r="E11" s="178">
        <f t="shared" si="1"/>
        <v>27.700924527026341</v>
      </c>
      <c r="F11" s="178">
        <f t="shared" si="1"/>
        <v>9.8185445108060776</v>
      </c>
      <c r="G11" s="178">
        <f t="shared" si="1"/>
        <v>17.882380016220267</v>
      </c>
      <c r="H11" s="178">
        <f t="shared" si="1"/>
        <v>10.421238623051906</v>
      </c>
      <c r="I11" s="178">
        <f t="shared" si="1"/>
        <v>7.4611413931683632</v>
      </c>
      <c r="J11" s="178">
        <f t="shared" si="1"/>
        <v>0.61633520964300259</v>
      </c>
      <c r="K11" s="234">
        <f>H11/G11</f>
        <v>0.58276575118073148</v>
      </c>
      <c r="L11" s="178">
        <f>L10/1024</f>
        <v>14.396879835850557</v>
      </c>
      <c r="M11" s="234">
        <f>L11/G11</f>
        <v>0.80508745607641841</v>
      </c>
    </row>
    <row r="12" spans="1:14" s="177" customFormat="1">
      <c r="A12" s="197"/>
      <c r="B12" s="187"/>
      <c r="C12" s="187"/>
      <c r="D12" s="187"/>
      <c r="E12" s="187"/>
      <c r="F12" s="187"/>
      <c r="G12" s="187"/>
      <c r="H12" s="187"/>
      <c r="I12" s="187"/>
      <c r="J12" s="187"/>
      <c r="K12" s="196"/>
      <c r="L12" s="187"/>
      <c r="M12" s="196"/>
    </row>
    <row r="13" spans="1:14">
      <c r="C13" s="428" t="s">
        <v>276</v>
      </c>
      <c r="D13" s="428"/>
      <c r="E13" s="428"/>
      <c r="F13" s="428"/>
      <c r="G13" s="428"/>
      <c r="H13" s="428"/>
      <c r="N13" s="312" t="s">
        <v>477</v>
      </c>
    </row>
    <row r="15" spans="1:14">
      <c r="A15" s="86" t="s">
        <v>279</v>
      </c>
      <c r="B15" s="89" t="s">
        <v>268</v>
      </c>
      <c r="C15" s="89" t="s">
        <v>240</v>
      </c>
      <c r="D15" s="89" t="s">
        <v>256</v>
      </c>
      <c r="E15" s="89" t="s">
        <v>258</v>
      </c>
      <c r="F15" s="89" t="s">
        <v>257</v>
      </c>
      <c r="G15" s="89" t="s">
        <v>17</v>
      </c>
      <c r="H15" s="89" t="s">
        <v>16</v>
      </c>
      <c r="I15" s="89" t="s">
        <v>18</v>
      </c>
      <c r="J15" s="89" t="s">
        <v>8</v>
      </c>
      <c r="K15" s="89" t="s">
        <v>291</v>
      </c>
      <c r="L15" s="89" t="s">
        <v>266</v>
      </c>
      <c r="M15" s="86" t="s">
        <v>292</v>
      </c>
    </row>
    <row r="16" spans="1:14">
      <c r="A16" s="220" t="s">
        <v>272</v>
      </c>
      <c r="B16" s="299">
        <f t="shared" ref="B16:M19" si="2">B5</f>
        <v>934711.97031250002</v>
      </c>
      <c r="C16" s="299">
        <f t="shared" si="2"/>
        <v>845337.27187499998</v>
      </c>
      <c r="D16" s="299">
        <f t="shared" si="2"/>
        <v>89374.698437500003</v>
      </c>
      <c r="E16" s="299">
        <f t="shared" si="2"/>
        <v>794972.54566964286</v>
      </c>
      <c r="F16" s="299">
        <f t="shared" si="2"/>
        <v>99371.568208705343</v>
      </c>
      <c r="G16" s="299">
        <f t="shared" si="2"/>
        <v>695600.97746093746</v>
      </c>
      <c r="H16" s="299">
        <f t="shared" si="2"/>
        <v>159115.73828125</v>
      </c>
      <c r="I16" s="299">
        <f t="shared" si="2"/>
        <v>536485.23917968757</v>
      </c>
      <c r="J16" s="299">
        <f t="shared" si="2"/>
        <v>23822.540937500002</v>
      </c>
      <c r="K16" s="223">
        <f>K5</f>
        <v>0.22874570829680207</v>
      </c>
      <c r="L16" s="299">
        <f>L5</f>
        <v>206455.14707031249</v>
      </c>
      <c r="M16" s="223">
        <f>M5</f>
        <v>0.29680111696206796</v>
      </c>
    </row>
    <row r="17" spans="1:13">
      <c r="A17" s="220" t="s">
        <v>274</v>
      </c>
      <c r="B17" s="299">
        <f t="shared" si="2"/>
        <v>0</v>
      </c>
      <c r="C17" s="299">
        <f t="shared" si="2"/>
        <v>0</v>
      </c>
      <c r="D17" s="299">
        <f t="shared" si="2"/>
        <v>0</v>
      </c>
      <c r="E17" s="299">
        <f t="shared" si="2"/>
        <v>0</v>
      </c>
      <c r="F17" s="299">
        <f t="shared" si="2"/>
        <v>0</v>
      </c>
      <c r="G17" s="299">
        <f t="shared" si="2"/>
        <v>0</v>
      </c>
      <c r="H17" s="299">
        <f t="shared" si="2"/>
        <v>0</v>
      </c>
      <c r="I17" s="299">
        <f t="shared" si="2"/>
        <v>0</v>
      </c>
      <c r="J17" s="299">
        <f t="shared" si="2"/>
        <v>0</v>
      </c>
      <c r="K17" s="223">
        <f t="shared" si="2"/>
        <v>0</v>
      </c>
      <c r="L17" s="299">
        <f t="shared" si="2"/>
        <v>0</v>
      </c>
      <c r="M17" s="223">
        <f t="shared" si="2"/>
        <v>0</v>
      </c>
    </row>
    <row r="18" spans="1:13">
      <c r="A18" s="220" t="s">
        <v>275</v>
      </c>
      <c r="B18" s="299">
        <f t="shared" si="2"/>
        <v>0</v>
      </c>
      <c r="C18" s="299">
        <f t="shared" si="2"/>
        <v>0</v>
      </c>
      <c r="D18" s="299">
        <f t="shared" si="2"/>
        <v>0</v>
      </c>
      <c r="E18" s="299">
        <f t="shared" si="2"/>
        <v>0</v>
      </c>
      <c r="F18" s="299">
        <f t="shared" si="2"/>
        <v>0</v>
      </c>
      <c r="G18" s="299">
        <f t="shared" si="2"/>
        <v>0</v>
      </c>
      <c r="H18" s="299">
        <f t="shared" si="2"/>
        <v>0</v>
      </c>
      <c r="I18" s="299">
        <f t="shared" si="2"/>
        <v>0</v>
      </c>
      <c r="J18" s="299">
        <f t="shared" si="2"/>
        <v>0</v>
      </c>
      <c r="K18" s="223" t="e">
        <f t="shared" si="2"/>
        <v>#DIV/0!</v>
      </c>
      <c r="L18" s="299">
        <f t="shared" si="2"/>
        <v>0</v>
      </c>
      <c r="M18" s="223" t="e">
        <f t="shared" si="2"/>
        <v>#DIV/0!</v>
      </c>
    </row>
    <row r="19" spans="1:13">
      <c r="A19" s="220" t="s">
        <v>143</v>
      </c>
      <c r="B19" s="299">
        <f t="shared" si="2"/>
        <v>3028284.6936717103</v>
      </c>
      <c r="C19" s="299">
        <f t="shared" si="2"/>
        <v>2754595.0893671266</v>
      </c>
      <c r="D19" s="299">
        <f t="shared" si="2"/>
        <v>273689.60430458374</v>
      </c>
      <c r="E19" s="299">
        <f t="shared" si="2"/>
        <v>2385834.8512470094</v>
      </c>
      <c r="F19" s="299">
        <f t="shared" si="2"/>
        <v>959187.18285101303</v>
      </c>
      <c r="G19" s="299">
        <f t="shared" si="2"/>
        <v>1426647.6683959961</v>
      </c>
      <c r="H19" s="299">
        <f t="shared" si="2"/>
        <v>1322747.1907958984</v>
      </c>
      <c r="I19" s="299">
        <f t="shared" si="2"/>
        <v>103900.47760009766</v>
      </c>
      <c r="J19" s="299">
        <f t="shared" si="2"/>
        <v>2659.3695678710937</v>
      </c>
      <c r="K19" s="223">
        <f t="shared" si="2"/>
        <v>0.92717159260708382</v>
      </c>
      <c r="L19" s="299">
        <f t="shared" si="2"/>
        <v>1322747.1907958984</v>
      </c>
      <c r="M19" s="223">
        <f t="shared" si="2"/>
        <v>0.92717159260708382</v>
      </c>
    </row>
    <row r="20" spans="1:13" s="226" customFormat="1">
      <c r="A20" s="90" t="s">
        <v>346</v>
      </c>
      <c r="B20" s="233">
        <f>SUM(B16:B19)</f>
        <v>3962996.6639842102</v>
      </c>
      <c r="C20" s="233">
        <f t="shared" ref="C20:J20" si="3">SUM(C16:C19)</f>
        <v>3599932.3612421267</v>
      </c>
      <c r="D20" s="233">
        <f t="shared" si="3"/>
        <v>363064.30274208373</v>
      </c>
      <c r="E20" s="233">
        <f t="shared" si="3"/>
        <v>3180807.3969166521</v>
      </c>
      <c r="F20" s="233">
        <f t="shared" si="3"/>
        <v>1058558.7510597184</v>
      </c>
      <c r="G20" s="233">
        <f t="shared" si="3"/>
        <v>2122248.6458569337</v>
      </c>
      <c r="H20" s="233">
        <f t="shared" si="3"/>
        <v>1481862.9290771484</v>
      </c>
      <c r="I20" s="233">
        <f t="shared" si="3"/>
        <v>640385.71677978523</v>
      </c>
      <c r="J20" s="233">
        <f t="shared" si="3"/>
        <v>26481.910505371095</v>
      </c>
      <c r="K20" s="234">
        <f>H20/G20</f>
        <v>0.69825132506035525</v>
      </c>
      <c r="L20" s="233">
        <f>SUM(L16:L19)</f>
        <v>1529202.3378662108</v>
      </c>
      <c r="M20" s="234">
        <f>L20/G20</f>
        <v>0.72055757502850981</v>
      </c>
    </row>
    <row r="21" spans="1:13" s="173" customFormat="1">
      <c r="A21" s="244" t="s">
        <v>344</v>
      </c>
      <c r="B21" s="264">
        <f>B20/1024</f>
        <v>3870.1139296720803</v>
      </c>
      <c r="C21" s="233">
        <f t="shared" ref="C21:J22" si="4">C20/1024</f>
        <v>3515.5589465255143</v>
      </c>
      <c r="D21" s="233">
        <f t="shared" si="4"/>
        <v>354.55498314656614</v>
      </c>
      <c r="E21" s="264">
        <f t="shared" si="4"/>
        <v>3106.2572235514181</v>
      </c>
      <c r="F21" s="233">
        <f t="shared" si="4"/>
        <v>1033.7487803317563</v>
      </c>
      <c r="G21" s="264">
        <f t="shared" si="4"/>
        <v>2072.5084432196618</v>
      </c>
      <c r="H21" s="264">
        <f t="shared" si="4"/>
        <v>1447.1317666769028</v>
      </c>
      <c r="I21" s="233">
        <f t="shared" si="4"/>
        <v>625.37667654275901</v>
      </c>
      <c r="J21" s="233">
        <f t="shared" si="4"/>
        <v>25.86124072790146</v>
      </c>
      <c r="K21" s="234">
        <f>H21/G21</f>
        <v>0.69825132506035525</v>
      </c>
      <c r="L21" s="233">
        <f>L20/1024</f>
        <v>1493.3616580724715</v>
      </c>
      <c r="M21" s="234">
        <f>L21/G21</f>
        <v>0.72055757502850981</v>
      </c>
    </row>
    <row r="22" spans="1:13" s="177" customFormat="1">
      <c r="A22" s="198" t="s">
        <v>345</v>
      </c>
      <c r="B22" s="178">
        <f>B21/1024</f>
        <v>3.7794081344453909</v>
      </c>
      <c r="C22" s="178">
        <f t="shared" si="4"/>
        <v>3.4331630337163226</v>
      </c>
      <c r="D22" s="178">
        <f t="shared" si="4"/>
        <v>0.3462451007290685</v>
      </c>
      <c r="E22" s="178">
        <f t="shared" si="4"/>
        <v>3.0334543198744317</v>
      </c>
      <c r="F22" s="178">
        <f t="shared" si="4"/>
        <v>1.0095202932927307</v>
      </c>
      <c r="G22" s="178">
        <f t="shared" si="4"/>
        <v>2.023934026581701</v>
      </c>
      <c r="H22" s="178">
        <f t="shared" si="4"/>
        <v>1.4132146158954129</v>
      </c>
      <c r="I22" s="178">
        <f t="shared" si="4"/>
        <v>0.6107194106862881</v>
      </c>
      <c r="J22" s="178">
        <f t="shared" si="4"/>
        <v>2.525511789834127E-2</v>
      </c>
      <c r="K22" s="234">
        <f>H22/G22</f>
        <v>0.69825132506035525</v>
      </c>
      <c r="L22" s="178">
        <f>L21/1024</f>
        <v>1.458360994211398</v>
      </c>
      <c r="M22" s="234">
        <f>L22/G22</f>
        <v>0.72055757502850981</v>
      </c>
    </row>
    <row r="24" spans="1:13">
      <c r="C24" s="428" t="s">
        <v>277</v>
      </c>
      <c r="D24" s="428"/>
      <c r="E24" s="428"/>
      <c r="F24" s="428"/>
      <c r="G24" s="428"/>
      <c r="H24" s="428"/>
    </row>
    <row r="26" spans="1:13">
      <c r="A26" s="86" t="s">
        <v>279</v>
      </c>
      <c r="B26" s="89" t="s">
        <v>268</v>
      </c>
      <c r="C26" s="89" t="s">
        <v>240</v>
      </c>
      <c r="D26" s="89" t="s">
        <v>256</v>
      </c>
      <c r="E26" s="89" t="s">
        <v>258</v>
      </c>
      <c r="F26" s="89" t="s">
        <v>257</v>
      </c>
      <c r="G26" s="89" t="s">
        <v>17</v>
      </c>
      <c r="H26" s="89" t="s">
        <v>16</v>
      </c>
      <c r="I26" s="89" t="s">
        <v>18</v>
      </c>
      <c r="J26" s="89" t="s">
        <v>8</v>
      </c>
      <c r="K26" s="89" t="s">
        <v>291</v>
      </c>
      <c r="L26" s="89" t="s">
        <v>266</v>
      </c>
      <c r="M26" s="86" t="s">
        <v>292</v>
      </c>
    </row>
    <row r="27" spans="1:13" s="226" customFormat="1">
      <c r="A27" s="220" t="s">
        <v>273</v>
      </c>
      <c r="B27" s="233">
        <f t="shared" ref="B27:J27" si="5">B9-B20</f>
        <v>31023716.300025001</v>
      </c>
      <c r="C27" s="233">
        <f t="shared" si="5"/>
        <v>28354433.33315625</v>
      </c>
      <c r="D27" s="233">
        <f t="shared" si="5"/>
        <v>2669282.9668687498</v>
      </c>
      <c r="E27" s="233">
        <f t="shared" si="5"/>
        <v>25865717.239934519</v>
      </c>
      <c r="F27" s="233">
        <f t="shared" si="5"/>
        <v>9236931.3779032752</v>
      </c>
      <c r="G27" s="233">
        <f t="shared" si="5"/>
        <v>16628785.862031249</v>
      </c>
      <c r="H27" s="233">
        <f t="shared" si="5"/>
        <v>9445597.7813281268</v>
      </c>
      <c r="I27" s="233">
        <f t="shared" si="5"/>
        <v>7183188.0807031244</v>
      </c>
      <c r="J27" s="233">
        <f t="shared" si="5"/>
        <v>619792.39828125003</v>
      </c>
      <c r="K27" s="234">
        <f>H27/G27</f>
        <v>0.56802690585458793</v>
      </c>
      <c r="L27" s="233">
        <f>L9-L20</f>
        <v>13567020.332890622</v>
      </c>
      <c r="M27" s="234">
        <f>L27/G27</f>
        <v>0.81587558138374972</v>
      </c>
    </row>
    <row r="28" spans="1:13" s="173" customFormat="1">
      <c r="A28" s="244" t="s">
        <v>344</v>
      </c>
      <c r="B28" s="264">
        <f>B27/1024</f>
        <v>30296.597949243165</v>
      </c>
      <c r="C28" s="233">
        <f t="shared" ref="C28:J29" si="6">C27/1024</f>
        <v>27689.876301910401</v>
      </c>
      <c r="D28" s="233">
        <f t="shared" si="6"/>
        <v>2606.7216473327635</v>
      </c>
      <c r="E28" s="264">
        <f t="shared" si="6"/>
        <v>25259.489492123554</v>
      </c>
      <c r="F28" s="233">
        <f t="shared" si="6"/>
        <v>9020.4407987336672</v>
      </c>
      <c r="G28" s="264">
        <f t="shared" si="6"/>
        <v>16239.048693389892</v>
      </c>
      <c r="H28" s="264">
        <f t="shared" si="6"/>
        <v>9224.2165833282488</v>
      </c>
      <c r="I28" s="233">
        <f t="shared" si="6"/>
        <v>7014.8321100616449</v>
      </c>
      <c r="J28" s="233">
        <f t="shared" si="6"/>
        <v>605.26601394653323</v>
      </c>
      <c r="K28" s="234">
        <f>H28/G28</f>
        <v>0.56802690585458793</v>
      </c>
      <c r="L28" s="233">
        <f>L27/1024</f>
        <v>13249.043293838498</v>
      </c>
      <c r="M28" s="234">
        <f>L28/G28</f>
        <v>0.81587558138374972</v>
      </c>
    </row>
    <row r="29" spans="1:13" s="177" customFormat="1">
      <c r="A29" s="198" t="s">
        <v>345</v>
      </c>
      <c r="B29" s="178">
        <f>B28/1024</f>
        <v>29.586521434807779</v>
      </c>
      <c r="C29" s="178">
        <f t="shared" si="6"/>
        <v>27.040894826084376</v>
      </c>
      <c r="D29" s="178">
        <f t="shared" si="6"/>
        <v>2.5456266087234019</v>
      </c>
      <c r="E29" s="178">
        <f t="shared" si="6"/>
        <v>24.667470207151908</v>
      </c>
      <c r="F29" s="178">
        <f t="shared" si="6"/>
        <v>8.8090242175133469</v>
      </c>
      <c r="G29" s="178">
        <f t="shared" si="6"/>
        <v>15.858445989638566</v>
      </c>
      <c r="H29" s="178">
        <f t="shared" si="6"/>
        <v>9.008024007156493</v>
      </c>
      <c r="I29" s="178">
        <f t="shared" si="6"/>
        <v>6.8504219824820751</v>
      </c>
      <c r="J29" s="178">
        <f t="shared" si="6"/>
        <v>0.59108009174466136</v>
      </c>
      <c r="K29" s="234">
        <f>H29/G29</f>
        <v>0.56802690585458793</v>
      </c>
      <c r="L29" s="178">
        <f>L28/1024</f>
        <v>12.938518841639159</v>
      </c>
      <c r="M29" s="234">
        <f>L29/G29</f>
        <v>0.81587558138374972</v>
      </c>
    </row>
  </sheetData>
  <mergeCells count="3">
    <mergeCell ref="C1:H1"/>
    <mergeCell ref="C13:H13"/>
    <mergeCell ref="C24:H2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2" sqref="H22"/>
    </sheetView>
  </sheetViews>
  <sheetFormatPr defaultRowHeight="15"/>
  <cols>
    <col min="1" max="1" width="6" customWidth="1"/>
    <col min="2" max="2" width="13.28515625" bestFit="1" customWidth="1"/>
    <col min="3" max="3" width="15.7109375" bestFit="1" customWidth="1"/>
    <col min="4" max="4" width="17.85546875" style="139" customWidth="1"/>
    <col min="5" max="5" width="12.42578125" style="139" customWidth="1"/>
    <col min="6" max="6" width="13.140625" style="139" customWidth="1"/>
    <col min="7" max="7" width="13" style="139" customWidth="1"/>
    <col min="8" max="8" width="19.5703125" style="139" customWidth="1"/>
    <col min="9" max="9" width="22.7109375" style="139" customWidth="1"/>
    <col min="10" max="10" width="18.42578125" style="139" customWidth="1"/>
    <col min="11" max="11" width="16.7109375" style="139" customWidth="1"/>
    <col min="12" max="12" width="21.140625" style="139" customWidth="1"/>
    <col min="13" max="13" width="9.28515625" customWidth="1"/>
    <col min="14" max="14" width="17.42578125" style="139" customWidth="1"/>
    <col min="15" max="15" width="13.140625" customWidth="1"/>
    <col min="17" max="17" width="9.140625" style="225"/>
    <col min="18" max="18" width="16.7109375" bestFit="1" customWidth="1"/>
  </cols>
  <sheetData>
    <row r="1" spans="1:18">
      <c r="A1" s="92" t="s">
        <v>323</v>
      </c>
      <c r="B1" s="93" t="s">
        <v>261</v>
      </c>
      <c r="C1" s="93" t="s">
        <v>10</v>
      </c>
      <c r="D1" s="94" t="s">
        <v>268</v>
      </c>
      <c r="E1" s="94" t="s">
        <v>240</v>
      </c>
      <c r="F1" s="94" t="s">
        <v>256</v>
      </c>
      <c r="G1" s="94" t="s">
        <v>258</v>
      </c>
      <c r="H1" s="94" t="s">
        <v>257</v>
      </c>
      <c r="I1" s="94" t="s">
        <v>17</v>
      </c>
      <c r="J1" s="94" t="s">
        <v>16</v>
      </c>
      <c r="K1" s="94" t="s">
        <v>18</v>
      </c>
      <c r="L1" s="94" t="s">
        <v>8</v>
      </c>
      <c r="M1" s="94" t="s">
        <v>291</v>
      </c>
      <c r="N1" s="94" t="s">
        <v>266</v>
      </c>
      <c r="O1" s="148" t="s">
        <v>292</v>
      </c>
      <c r="P1" s="89" t="s">
        <v>347</v>
      </c>
      <c r="Q1" s="89" t="s">
        <v>348</v>
      </c>
      <c r="R1" s="89" t="s">
        <v>349</v>
      </c>
    </row>
    <row r="2" spans="1:18" s="153" customFormat="1">
      <c r="A2" s="190" t="str">
        <f>VLOOKUP(C:C,ALL_Pivot_new!B:D,2,FALSE)</f>
        <v>Swiss</v>
      </c>
      <c r="B2" s="136" t="str">
        <f>VLOOKUP(C:C,ALL_Pivot_new!B:D,3,FALSE)</f>
        <v>Vmax</v>
      </c>
      <c r="C2" s="71">
        <v>377</v>
      </c>
      <c r="D2" s="8">
        <f>SUMIF(ALL_Pivot_new!B:B,C:C,ALL_Pivot_new!F:F)</f>
        <v>46800</v>
      </c>
      <c r="E2" s="8">
        <f>SUMIF(ALL_Pivot_new!B:B,C:C,ALL_Pivot_new!G:G)</f>
        <v>42525</v>
      </c>
      <c r="F2" s="169">
        <f>SUMIF(ALL_Pivot_new!B:B,C:C,ALL_Pivot_new!H:H)</f>
        <v>4275</v>
      </c>
      <c r="G2" s="8">
        <f>SUMIF(ALL_Pivot_new!B:B,C:C,ALL_Pivot_new!I:I)</f>
        <v>37817.714285714283</v>
      </c>
      <c r="H2" s="8">
        <f>SUMIF(ALL_Pivot_new!B:B,C:C,ALL_Pivot_new!J:J)</f>
        <v>4727.2142857142826</v>
      </c>
      <c r="I2" s="8">
        <f>SUMIF(ALL_Pivot_new!B:B,C:C,ALL_Pivot_new!K:K)</f>
        <v>33090.5</v>
      </c>
      <c r="J2" s="8">
        <f>SUMIF(ALL_Pivot_new!B:B,C:C,ALL_Pivot_new!L:L)</f>
        <v>14757.2</v>
      </c>
      <c r="K2" s="8">
        <f>SUMIF(ALL_Pivot_new!B:B,C:C,ALL_Pivot_new!M:M)</f>
        <v>18333.3</v>
      </c>
      <c r="L2" s="8">
        <f>SUMIF(ALL_Pivot_new!B:B,C:C,ALL_Pivot_new!N:N)</f>
        <v>3271</v>
      </c>
      <c r="M2" s="116">
        <f t="shared" ref="M2:M18" si="0">J2/I2</f>
        <v>0.44596485396110669</v>
      </c>
      <c r="N2" s="8">
        <f>SUMIF(ALL_Pivot_new!B:B,C:C,ALL_Pivot_new!O:O)</f>
        <v>42854.1</v>
      </c>
      <c r="O2" s="166">
        <f t="shared" ref="O2:O18" si="1">N2/I2</f>
        <v>1.2950574938426436</v>
      </c>
      <c r="P2" s="249">
        <f t="shared" ref="P2:P7" si="2">H2/G2</f>
        <v>0.12499999999999993</v>
      </c>
      <c r="Q2" s="248">
        <f t="shared" ref="Q2:Q7" si="3">N2*P2</f>
        <v>5356.7624999999971</v>
      </c>
      <c r="R2" s="224">
        <f t="shared" ref="R2:R7" si="4">N2+Q2</f>
        <v>48210.862499999996</v>
      </c>
    </row>
    <row r="3" spans="1:18">
      <c r="A3" s="172" t="str">
        <f>VLOOKUP(C:C,ALL_Pivot_new!B:D,2,FALSE)</f>
        <v>RDC</v>
      </c>
      <c r="B3" s="221" t="str">
        <f>VLOOKUP(C:C,ALL_Pivot_new!B:D,3,FALSE)</f>
        <v>Vmax</v>
      </c>
      <c r="C3" s="228" t="s">
        <v>100</v>
      </c>
      <c r="D3" s="224">
        <f>SUMIF(ALL_Pivot_new!B:B,C:C,ALL_Pivot_new!F:F)</f>
        <v>588456</v>
      </c>
      <c r="E3" s="224">
        <f>SUMIF(ALL_Pivot_new!B:B,C:C,ALL_Pivot_new!G:G)</f>
        <v>535316.41796875</v>
      </c>
      <c r="F3" s="169">
        <f>SUMIF(ALL_Pivot_new!B:B,C:C,ALL_Pivot_new!H:H)</f>
        <v>53139.58203125</v>
      </c>
      <c r="G3" s="224">
        <f>SUMIF(ALL_Pivot_new!B:B,C:C,ALL_Pivot_new!I:I)</f>
        <v>354223.61458333331</v>
      </c>
      <c r="H3" s="224">
        <f>SUMIF(ALL_Pivot_new!B:B,C:C,ALL_Pivot_new!J:J)</f>
        <v>130153.39778645831</v>
      </c>
      <c r="I3" s="224">
        <f>SUMIF(ALL_Pivot_new!B:B,C:C,ALL_Pivot_new!K:K)</f>
        <v>224070.216796875</v>
      </c>
      <c r="J3" s="224">
        <f>SUMIF(ALL_Pivot_new!B:B,C:C,ALL_Pivot_new!L:L)</f>
        <v>103721.7919921875</v>
      </c>
      <c r="K3" s="224">
        <f>SUMIF(ALL_Pivot_new!B:B,C:C,ALL_Pivot_new!M:M)</f>
        <v>120348.4248046875</v>
      </c>
      <c r="L3" s="224">
        <f>SUMIF(ALL_Pivot_new!B:B,C:C,ALL_Pivot_new!N:N)</f>
        <v>10868.48046875</v>
      </c>
      <c r="M3" s="236">
        <f t="shared" si="0"/>
        <v>0.46289861042181157</v>
      </c>
      <c r="N3" s="224">
        <f>SUMIF(ALL_Pivot_new!B:B,C:C,ALL_Pivot_new!O:O)</f>
        <v>189680</v>
      </c>
      <c r="O3" s="166">
        <f t="shared" si="1"/>
        <v>0.84652035737506981</v>
      </c>
      <c r="P3" s="249">
        <f t="shared" si="2"/>
        <v>0.36743286564775007</v>
      </c>
      <c r="Q3" s="248">
        <f t="shared" si="3"/>
        <v>69694.665956065233</v>
      </c>
      <c r="R3" s="224">
        <f t="shared" si="4"/>
        <v>259374.66595606523</v>
      </c>
    </row>
    <row r="4" spans="1:18">
      <c r="A4" s="190" t="str">
        <f>VLOOKUP(C:C,ALL_Pivot_new!B:D,2,FALSE)</f>
        <v>FDC</v>
      </c>
      <c r="B4" s="221" t="str">
        <f>VLOOKUP(C:C,ALL_Pivot_new!B:D,3,FALSE)</f>
        <v>Vmax</v>
      </c>
      <c r="C4" s="228" t="s">
        <v>115</v>
      </c>
      <c r="D4" s="224">
        <f>SUMIF(ALL_Pivot_new!B:B,C:C,ALL_Pivot_new!F:F)</f>
        <v>588456</v>
      </c>
      <c r="E4" s="224">
        <f>SUMIF(ALL_Pivot_new!B:B,C:C,ALL_Pivot_new!G:G)</f>
        <v>535316.41796875</v>
      </c>
      <c r="F4" s="169">
        <f>SUMIF(ALL_Pivot_new!B:B,C:C,ALL_Pivot_new!H:H)</f>
        <v>53139.58203125</v>
      </c>
      <c r="G4" s="224">
        <f>SUMIF(ALL_Pivot_new!B:B,C:C,ALL_Pivot_new!I:I)</f>
        <v>427723.01822916663</v>
      </c>
      <c r="H4" s="224">
        <f>SUMIF(ALL_Pivot_new!B:B,C:C,ALL_Pivot_new!J:J)</f>
        <v>165435.64322916663</v>
      </c>
      <c r="I4" s="224">
        <f>SUMIF(ALL_Pivot_new!B:B,C:C,ALL_Pivot_new!K:K)</f>
        <v>262287.375</v>
      </c>
      <c r="J4" s="224">
        <f>SUMIF(ALL_Pivot_new!B:B,C:C,ALL_Pivot_new!L:L)</f>
        <v>172491.32421875</v>
      </c>
      <c r="K4" s="224">
        <f>SUMIF(ALL_Pivot_new!B:B,C:C,ALL_Pivot_new!M:M)</f>
        <v>89796.05078125</v>
      </c>
      <c r="L4" s="224">
        <f>SUMIF(ALL_Pivot_new!B:B,C:C,ALL_Pivot_new!N:N)</f>
        <v>10868.48046875</v>
      </c>
      <c r="M4" s="236">
        <f t="shared" si="0"/>
        <v>0.65764249697016486</v>
      </c>
      <c r="N4" s="224">
        <f>SUMIF(ALL_Pivot_new!B:B,C:C,ALL_Pivot_new!O:O)</f>
        <v>294710</v>
      </c>
      <c r="O4" s="166">
        <f t="shared" si="1"/>
        <v>1.123614889965634</v>
      </c>
      <c r="P4" s="249">
        <f t="shared" si="2"/>
        <v>0.38678218421373117</v>
      </c>
      <c r="Q4" s="248">
        <f t="shared" si="3"/>
        <v>113988.57750962871</v>
      </c>
      <c r="R4" s="224">
        <f t="shared" si="4"/>
        <v>408698.57750962873</v>
      </c>
    </row>
    <row r="5" spans="1:18">
      <c r="A5" s="190" t="str">
        <f>VLOOKUP(C:C,ALL_Pivot_new!B:D,2,FALSE)</f>
        <v>FDC</v>
      </c>
      <c r="B5" s="221" t="str">
        <f>VLOOKUP(C:C,ALL_Pivot_new!B:D,3,FALSE)</f>
        <v>Vmax</v>
      </c>
      <c r="C5" s="247" t="s">
        <v>107</v>
      </c>
      <c r="D5" s="224">
        <f>SUMIF(ALL_Pivot_new!B:B,C:C,ALL_Pivot_new!F:F)</f>
        <v>118400</v>
      </c>
      <c r="E5" s="224">
        <f>SUMIF(ALL_Pivot_new!B:B,C:C,ALL_Pivot_new!G:G)</f>
        <v>107740.88671875</v>
      </c>
      <c r="F5" s="169">
        <f>SUMIF(ALL_Pivot_new!B:B,C:C,ALL_Pivot_new!H:H)</f>
        <v>10659.11328125</v>
      </c>
      <c r="G5" s="224">
        <f>SUMIF(ALL_Pivot_new!B:B,C:C,ALL_Pivot_new!I:I)</f>
        <v>95168.674553571429</v>
      </c>
      <c r="H5" s="224">
        <f>SUMIF(ALL_Pivot_new!B:B,C:C,ALL_Pivot_new!J:J)</f>
        <v>12130.234319196432</v>
      </c>
      <c r="I5" s="224">
        <f>SUMIF(ALL_Pivot_new!B:B,C:C,ALL_Pivot_new!K:K)</f>
        <v>83038.440234374997</v>
      </c>
      <c r="J5" s="224">
        <f>SUMIF(ALL_Pivot_new!B:B,C:C,ALL_Pivot_new!L:L)</f>
        <v>59851.01171875</v>
      </c>
      <c r="K5" s="224">
        <f>SUMIF(ALL_Pivot_new!B:B,C:C,ALL_Pivot_new!M:M)</f>
        <v>23187.428515624997</v>
      </c>
      <c r="L5" s="224">
        <f>SUMIF(ALL_Pivot_new!B:B,C:C,ALL_Pivot_new!N:N)</f>
        <v>3643.79296875</v>
      </c>
      <c r="M5" s="236">
        <f t="shared" si="0"/>
        <v>0.72076271603634701</v>
      </c>
      <c r="N5" s="224">
        <f>SUMIF(ALL_Pivot_new!B:B,C:C,ALL_Pivot_new!O:O)</f>
        <v>108532</v>
      </c>
      <c r="O5" s="166">
        <f t="shared" si="1"/>
        <v>1.3070091356926954</v>
      </c>
      <c r="P5" s="249">
        <f t="shared" si="2"/>
        <v>0.12746036840481789</v>
      </c>
      <c r="Q5" s="248">
        <f t="shared" si="3"/>
        <v>13833.528703711696</v>
      </c>
      <c r="R5" s="224">
        <f t="shared" si="4"/>
        <v>122365.52870371169</v>
      </c>
    </row>
    <row r="6" spans="1:18">
      <c r="A6" s="172" t="str">
        <f>VLOOKUP(C:C,ALL_Pivot_new!B:D,2,FALSE)</f>
        <v>FDC</v>
      </c>
      <c r="B6" s="221" t="str">
        <f>VLOOKUP(C:C,ALL_Pivot_new!B:D,3,FALSE)</f>
        <v>Vmax</v>
      </c>
      <c r="C6" s="246" t="s">
        <v>109</v>
      </c>
      <c r="D6" s="224">
        <f>SUMIF(ALL_Pivot_new!B:B,C:C,ALL_Pivot_new!F:F)</f>
        <v>597408</v>
      </c>
      <c r="E6" s="224">
        <f>SUMIF(ALL_Pivot_new!B:B,C:C,ALL_Pivot_new!G:G)</f>
        <v>527587.59375</v>
      </c>
      <c r="F6" s="169">
        <f>SUMIF(ALL_Pivot_new!B:B,C:C,ALL_Pivot_new!H:H)</f>
        <v>69820.40625</v>
      </c>
      <c r="G6" s="224">
        <f>SUMIF(ALL_Pivot_new!B:B,C:C,ALL_Pivot_new!I:I)</f>
        <v>500822.19419642864</v>
      </c>
      <c r="H6" s="224">
        <f>SUMIF(ALL_Pivot_new!B:B,C:C,ALL_Pivot_new!J:J)</f>
        <v>62602.774274553638</v>
      </c>
      <c r="I6" s="224">
        <f>SUMIF(ALL_Pivot_new!B:B,C:C,ALL_Pivot_new!K:K)</f>
        <v>438219.419921875</v>
      </c>
      <c r="J6" s="224">
        <f>SUMIF(ALL_Pivot_new!B:B,C:C,ALL_Pivot_new!L:L)</f>
        <v>211688.2763671875</v>
      </c>
      <c r="K6" s="224">
        <f>SUMIF(ALL_Pivot_new!B:B,C:C,ALL_Pivot_new!M:M)</f>
        <v>226531.1435546875</v>
      </c>
      <c r="L6" s="224">
        <f>SUMIF(ALL_Pivot_new!B:B,C:C,ALL_Pivot_new!N:N)</f>
        <v>10767.09375</v>
      </c>
      <c r="M6" s="236">
        <f t="shared" si="0"/>
        <v>0.48306457163611533</v>
      </c>
      <c r="N6" s="224">
        <f>SUMIF(ALL_Pivot_new!B:B,C:C,ALL_Pivot_new!O:O)</f>
        <v>374596</v>
      </c>
      <c r="O6" s="166">
        <f t="shared" si="1"/>
        <v>0.85481378270908748</v>
      </c>
      <c r="P6" s="249">
        <f t="shared" si="2"/>
        <v>0.12500000000000011</v>
      </c>
      <c r="Q6" s="248">
        <f t="shared" si="3"/>
        <v>46824.500000000044</v>
      </c>
      <c r="R6" s="224">
        <f t="shared" si="4"/>
        <v>421420.50000000006</v>
      </c>
    </row>
    <row r="7" spans="1:18">
      <c r="A7" s="190" t="str">
        <f>VLOOKUP(C:C,ALL_Pivot_new!B:D,2,FALSE)</f>
        <v>RDC</v>
      </c>
      <c r="B7" s="221" t="str">
        <f>VLOOKUP(C:C,ALL_Pivot_new!B:D,3,FALSE)</f>
        <v>Vmax</v>
      </c>
      <c r="C7" s="246" t="s">
        <v>98</v>
      </c>
      <c r="D7" s="224">
        <f>SUMIF(ALL_Pivot_new!B:B,C:C,ALL_Pivot_new!F:F)</f>
        <v>531872</v>
      </c>
      <c r="E7" s="224">
        <f>SUMIF(ALL_Pivot_new!B:B,C:C,ALL_Pivot_new!G:G)</f>
        <v>470601.1875</v>
      </c>
      <c r="F7" s="169">
        <f>SUMIF(ALL_Pivot_new!B:B,C:C,ALL_Pivot_new!H:H)</f>
        <v>61270.8125</v>
      </c>
      <c r="G7" s="224">
        <f>SUMIF(ALL_Pivot_new!B:B,C:C,ALL_Pivot_new!I:I)</f>
        <v>445146.03013392864</v>
      </c>
      <c r="H7" s="224">
        <f>SUMIF(ALL_Pivot_new!B:B,C:C,ALL_Pivot_new!J:J)</f>
        <v>55643.253766741138</v>
      </c>
      <c r="I7" s="224">
        <f>SUMIF(ALL_Pivot_new!B:B,C:C,ALL_Pivot_new!K:K)</f>
        <v>389502.7763671875</v>
      </c>
      <c r="J7" s="224">
        <f>SUMIF(ALL_Pivot_new!B:B,C:C,ALL_Pivot_new!L:L)</f>
        <v>215487.474609375</v>
      </c>
      <c r="K7" s="224">
        <f>SUMIF(ALL_Pivot_new!B:B,C:C,ALL_Pivot_new!M:M)</f>
        <v>174015.3017578125</v>
      </c>
      <c r="L7" s="224">
        <f>SUMIF(ALL_Pivot_new!B:B,C:C,ALL_Pivot_new!N:N)</f>
        <v>10767.09375</v>
      </c>
      <c r="M7" s="236">
        <f t="shared" si="0"/>
        <v>0.55323732636563594</v>
      </c>
      <c r="N7" s="224">
        <f>SUMIF(ALL_Pivot_new!B:B,C:C,ALL_Pivot_new!O:O)</f>
        <v>327291</v>
      </c>
      <c r="O7" s="166">
        <f t="shared" si="1"/>
        <v>0.84027899121175986</v>
      </c>
      <c r="P7" s="249">
        <f t="shared" si="2"/>
        <v>0.12500000000000014</v>
      </c>
      <c r="Q7" s="248">
        <f t="shared" si="3"/>
        <v>40911.375000000044</v>
      </c>
      <c r="R7" s="224">
        <f t="shared" si="4"/>
        <v>368202.37500000006</v>
      </c>
    </row>
    <row r="8" spans="1:18">
      <c r="A8" s="172" t="str">
        <f>VLOOKUP(C:C,ALL_Pivot_new!B:D,2,FALSE)</f>
        <v>RDC</v>
      </c>
      <c r="B8" s="221" t="str">
        <f>VLOOKUP(C:C,ALL_Pivot_new!B:D,3,FALSE)</f>
        <v>Vmax</v>
      </c>
      <c r="C8" s="228" t="s">
        <v>87</v>
      </c>
      <c r="D8" s="224">
        <f>SUMIF(ALL_Pivot_new!B:B,C:C,ALL_Pivot_new!F:F)</f>
        <v>227300</v>
      </c>
      <c r="E8" s="224">
        <f>SUMIF(ALL_Pivot_new!B:B,C:C,ALL_Pivot_new!G:G)</f>
        <v>206693.8359375</v>
      </c>
      <c r="F8" s="169">
        <f>SUMIF(ALL_Pivot_new!B:B,C:C,ALL_Pivot_new!H:H)</f>
        <v>20606.1640625</v>
      </c>
      <c r="G8" s="224">
        <f>SUMIF(ALL_Pivot_new!B:B,C:C,ALL_Pivot_new!I:I)</f>
        <v>189713.02053571428</v>
      </c>
      <c r="H8" s="224">
        <f>SUMIF(ALL_Pivot_new!B:B,C:C,ALL_Pivot_new!J:J)</f>
        <v>23948.277566964272</v>
      </c>
      <c r="I8" s="224">
        <f>SUMIF(ALL_Pivot_new!B:B,C:C,ALL_Pivot_new!K:K)</f>
        <v>165764.74296875001</v>
      </c>
      <c r="J8" s="224">
        <f>SUMIF(ALL_Pivot_new!B:B,C:C,ALL_Pivot_new!L:L)</f>
        <v>118754.40625</v>
      </c>
      <c r="K8" s="224">
        <f>SUMIF(ALL_Pivot_new!B:B,C:C,ALL_Pivot_new!M:M)</f>
        <v>47010.336718750012</v>
      </c>
      <c r="L8" s="224">
        <f>SUMIF(ALL_Pivot_new!B:B,C:C,ALL_Pivot_new!N:N)</f>
        <v>4461.5859375</v>
      </c>
      <c r="M8" s="236">
        <f t="shared" si="0"/>
        <v>0.71640328409514442</v>
      </c>
      <c r="N8" s="224">
        <f>SUMIF(ALL_Pivot_new!B:B,C:C,ALL_Pivot_new!O:O)</f>
        <v>231128.4</v>
      </c>
      <c r="O8" s="166">
        <f t="shared" si="1"/>
        <v>1.3943157987677293</v>
      </c>
      <c r="P8" s="249">
        <f t="shared" ref="P8:P14" si="5">H8/G8</f>
        <v>0.12623423262851854</v>
      </c>
      <c r="Q8" s="248">
        <f t="shared" ref="Q8:Q14" si="6">N8*P8</f>
        <v>29176.316212657286</v>
      </c>
      <c r="R8" s="224">
        <f t="shared" ref="R8:R14" si="7">N8+Q8</f>
        <v>260304.71621265728</v>
      </c>
    </row>
    <row r="9" spans="1:18">
      <c r="A9" s="190" t="str">
        <f>VLOOKUP(C:C,ALL_Pivot_new!B:D,2,FALSE)</f>
        <v>RDC</v>
      </c>
      <c r="B9" s="221" t="str">
        <f>VLOOKUP(C:C,ALL_Pivot_new!B:D,3,FALSE)</f>
        <v>Vmax</v>
      </c>
      <c r="C9" s="228" t="s">
        <v>90</v>
      </c>
      <c r="D9" s="224">
        <f>SUMIF(ALL_Pivot_new!B:B,C:C,ALL_Pivot_new!F:F)</f>
        <v>227100</v>
      </c>
      <c r="E9" s="224">
        <f>SUMIF(ALL_Pivot_new!B:B,C:C,ALL_Pivot_new!G:G)</f>
        <v>206507.525390625</v>
      </c>
      <c r="F9" s="169">
        <f>SUMIF(ALL_Pivot_new!B:B,C:C,ALL_Pivot_new!H:H)</f>
        <v>20592.474609375</v>
      </c>
      <c r="G9" s="224">
        <f>SUMIF(ALL_Pivot_new!B:B,C:C,ALL_Pivot_new!I:I)</f>
        <v>190337.625</v>
      </c>
      <c r="H9" s="224">
        <f>SUMIF(ALL_Pivot_new!B:B,C:C,ALL_Pivot_new!J:J)</f>
        <v>24260.578125</v>
      </c>
      <c r="I9" s="224">
        <f>SUMIF(ALL_Pivot_new!B:B,C:C,ALL_Pivot_new!K:K)</f>
        <v>166077.046875</v>
      </c>
      <c r="J9" s="224">
        <f>SUMIF(ALL_Pivot_new!B:B,C:C,ALL_Pivot_new!L:L)</f>
        <v>30136.71875</v>
      </c>
      <c r="K9" s="224">
        <f>SUMIF(ALL_Pivot_new!B:B,C:C,ALL_Pivot_new!M:M)</f>
        <v>135940.328125</v>
      </c>
      <c r="L9" s="224">
        <f>SUMIF(ALL_Pivot_new!B:B,C:C,ALL_Pivot_new!N:N)</f>
        <v>4275.275390625</v>
      </c>
      <c r="M9" s="236">
        <f t="shared" si="0"/>
        <v>0.18146227499265918</v>
      </c>
      <c r="N9" s="224">
        <f>SUMIF(ALL_Pivot_new!B:B,C:C,ALL_Pivot_new!O:O)</f>
        <v>173040.4</v>
      </c>
      <c r="O9" s="166">
        <f t="shared" si="1"/>
        <v>1.0419284498130621</v>
      </c>
      <c r="P9" s="249">
        <f t="shared" si="5"/>
        <v>0.12746075887518299</v>
      </c>
      <c r="Q9" s="248">
        <f t="shared" si="6"/>
        <v>22055.860700065215</v>
      </c>
      <c r="R9" s="224">
        <f t="shared" si="7"/>
        <v>195096.26070006521</v>
      </c>
    </row>
    <row r="10" spans="1:18">
      <c r="A10" s="172" t="str">
        <f>VLOOKUP(C:C,ALL_Pivot_new!B:D,2,FALSE)</f>
        <v>FDC</v>
      </c>
      <c r="B10" s="221" t="str">
        <f>VLOOKUP(C:C,ALL_Pivot_new!B:D,3,FALSE)</f>
        <v>Vmax</v>
      </c>
      <c r="C10" s="228" t="s">
        <v>111</v>
      </c>
      <c r="D10" s="224">
        <f>SUMIF(ALL_Pivot_new!B:B,C:C,ALL_Pivot_new!F:F)</f>
        <v>118400</v>
      </c>
      <c r="E10" s="224">
        <f>SUMIF(ALL_Pivot_new!B:B,C:C,ALL_Pivot_new!G:G)</f>
        <v>107740.88671875</v>
      </c>
      <c r="F10" s="169">
        <f>SUMIF(ALL_Pivot_new!B:B,C:C,ALL_Pivot_new!H:H)</f>
        <v>10659.11328125</v>
      </c>
      <c r="G10" s="224">
        <f>SUMIF(ALL_Pivot_new!B:B,C:C,ALL_Pivot_new!I:I)</f>
        <v>95793.31696428571</v>
      </c>
      <c r="H10" s="224">
        <f>SUMIF(ALL_Pivot_new!B:B,C:C,ALL_Pivot_new!J:J)</f>
        <v>12442.53962053571</v>
      </c>
      <c r="I10" s="224">
        <f>SUMIF(ALL_Pivot_new!B:B,C:C,ALL_Pivot_new!K:K)</f>
        <v>83350.77734375</v>
      </c>
      <c r="J10" s="224">
        <f>SUMIF(ALL_Pivot_new!B:B,C:C,ALL_Pivot_new!L:L)</f>
        <v>16076.60546875</v>
      </c>
      <c r="K10" s="224">
        <f>SUMIF(ALL_Pivot_new!B:B,C:C,ALL_Pivot_new!M:M)</f>
        <v>67274.171875</v>
      </c>
      <c r="L10" s="224">
        <f>SUMIF(ALL_Pivot_new!B:B,C:C,ALL_Pivot_new!N:N)</f>
        <v>3643.79296875</v>
      </c>
      <c r="M10" s="236">
        <f t="shared" si="0"/>
        <v>0.19287889064846847</v>
      </c>
      <c r="N10" s="224">
        <f>SUMIF(ALL_Pivot_new!B:B,C:C,ALL_Pivot_new!O:O)</f>
        <v>33121.5</v>
      </c>
      <c r="O10" s="166">
        <f t="shared" si="1"/>
        <v>0.39737481827436844</v>
      </c>
      <c r="P10" s="249">
        <f t="shared" si="5"/>
        <v>0.12988943294629435</v>
      </c>
      <c r="Q10" s="248">
        <f t="shared" si="6"/>
        <v>4302.1328533306878</v>
      </c>
      <c r="R10" s="224">
        <f t="shared" si="7"/>
        <v>37423.632853330688</v>
      </c>
    </row>
    <row r="11" spans="1:18">
      <c r="A11" s="190" t="str">
        <f>VLOOKUP(C:C,ALL_Pivot_new!B:D,2,FALSE)</f>
        <v>RDC</v>
      </c>
      <c r="B11" s="221" t="str">
        <f>VLOOKUP(C:C,ALL_Pivot_new!B:D,3,FALSE)</f>
        <v>Vmax</v>
      </c>
      <c r="C11" s="228" t="s">
        <v>92</v>
      </c>
      <c r="D11" s="224">
        <f>SUMIF(ALL_Pivot_new!B:B,C:C,ALL_Pivot_new!F:F)</f>
        <v>287100</v>
      </c>
      <c r="E11" s="224">
        <f>SUMIF(ALL_Pivot_new!B:B,C:C,ALL_Pivot_new!G:G)</f>
        <v>260875.95703125</v>
      </c>
      <c r="F11" s="169">
        <f>SUMIF(ALL_Pivot_new!B:B,C:C,ALL_Pivot_new!H:H)</f>
        <v>26224.04296875</v>
      </c>
      <c r="G11" s="224">
        <f>SUMIF(ALL_Pivot_new!B:B,C:C,ALL_Pivot_new!I:I)</f>
        <v>248032.03515625</v>
      </c>
      <c r="H11" s="224">
        <f>SUMIF(ALL_Pivot_new!B:B,C:C,ALL_Pivot_new!J:J)</f>
        <v>124016.017578125</v>
      </c>
      <c r="I11" s="224">
        <f>SUMIF(ALL_Pivot_new!B:B,C:C,ALL_Pivot_new!K:K)</f>
        <v>124016.017578125</v>
      </c>
      <c r="J11" s="224">
        <f>SUMIF(ALL_Pivot_new!B:B,C:C,ALL_Pivot_new!L:L)</f>
        <v>91360.0703125</v>
      </c>
      <c r="K11" s="224">
        <f>SUMIF(ALL_Pivot_new!B:B,C:C,ALL_Pivot_new!M:M)</f>
        <v>32655.947265625</v>
      </c>
      <c r="L11" s="224">
        <f>SUMIF(ALL_Pivot_new!B:B,C:C,ALL_Pivot_new!N:N)</f>
        <v>5724.55078125</v>
      </c>
      <c r="M11" s="236">
        <f t="shared" si="0"/>
        <v>0.73667960072130934</v>
      </c>
      <c r="N11" s="224">
        <f>SUMIF(ALL_Pivot_new!B:B,C:C,ALL_Pivot_new!O:O)</f>
        <v>171812</v>
      </c>
      <c r="O11" s="166">
        <f t="shared" si="1"/>
        <v>1.3854016872599983</v>
      </c>
      <c r="P11" s="249">
        <f t="shared" si="5"/>
        <v>0.5</v>
      </c>
      <c r="Q11" s="248">
        <f t="shared" si="6"/>
        <v>85906</v>
      </c>
      <c r="R11" s="224">
        <f t="shared" si="7"/>
        <v>257718</v>
      </c>
    </row>
    <row r="12" spans="1:18">
      <c r="A12" s="172" t="str">
        <f>VLOOKUP(C:C,ALL_Pivot_new!B:D,2,FALSE)</f>
        <v>FDC</v>
      </c>
      <c r="B12" s="221" t="str">
        <f>VLOOKUP(C:C,ALL_Pivot_new!B:D,3,FALSE)</f>
        <v>Vmax</v>
      </c>
      <c r="C12" s="228" t="s">
        <v>113</v>
      </c>
      <c r="D12" s="224">
        <f>SUMIF(ALL_Pivot_new!B:B,C:C,ALL_Pivot_new!F:F)</f>
        <v>441000</v>
      </c>
      <c r="E12" s="224">
        <f>SUMIF(ALL_Pivot_new!B:B,C:C,ALL_Pivot_new!G:G)</f>
        <v>400718.5546875</v>
      </c>
      <c r="F12" s="169">
        <f>SUMIF(ALL_Pivot_new!B:B,C:C,ALL_Pivot_new!H:H)</f>
        <v>40281.4453125</v>
      </c>
      <c r="G12" s="224">
        <f>SUMIF(ALL_Pivot_new!B:B,C:C,ALL_Pivot_new!I:I)</f>
        <v>383226.2109375</v>
      </c>
      <c r="H12" s="224">
        <f>SUMIF(ALL_Pivot_new!B:B,C:C,ALL_Pivot_new!J:J)</f>
        <v>191613.10546875</v>
      </c>
      <c r="I12" s="224">
        <f>SUMIF(ALL_Pivot_new!B:B,C:C,ALL_Pivot_new!K:K)</f>
        <v>191613.10546875</v>
      </c>
      <c r="J12" s="224">
        <f>SUMIF(ALL_Pivot_new!B:B,C:C,ALL_Pivot_new!L:L)</f>
        <v>149523.890625</v>
      </c>
      <c r="K12" s="224">
        <f>SUMIF(ALL_Pivot_new!B:B,C:C,ALL_Pivot_new!M:M)</f>
        <v>42089.21484375</v>
      </c>
      <c r="L12" s="224">
        <f>SUMIF(ALL_Pivot_new!B:B,C:C,ALL_Pivot_new!N:N)</f>
        <v>8177.9296875</v>
      </c>
      <c r="M12" s="236">
        <f t="shared" si="0"/>
        <v>0.78034271329831195</v>
      </c>
      <c r="N12" s="224">
        <f>SUMIF(ALL_Pivot_new!B:B,C:C,ALL_Pivot_new!O:O)</f>
        <v>277419</v>
      </c>
      <c r="O12" s="166">
        <f t="shared" si="1"/>
        <v>1.4478080678319991</v>
      </c>
      <c r="P12" s="249">
        <f t="shared" si="5"/>
        <v>0.5</v>
      </c>
      <c r="Q12" s="248">
        <f t="shared" si="6"/>
        <v>138709.5</v>
      </c>
      <c r="R12" s="224">
        <f t="shared" si="7"/>
        <v>416128.5</v>
      </c>
    </row>
    <row r="13" spans="1:18" s="153" customFormat="1">
      <c r="A13" s="190" t="str">
        <f>VLOOKUP(C:C,ALL_Pivot_new!B:D,2,FALSE)</f>
        <v>FDC</v>
      </c>
      <c r="B13" s="221" t="str">
        <f>VLOOKUP(C:C,ALL_Pivot_new!B:D,3,FALSE)</f>
        <v>Vmax</v>
      </c>
      <c r="C13" s="228">
        <v>667</v>
      </c>
      <c r="D13" s="224">
        <f>SUMIF(ALL_Pivot_new!B:B,C:C,ALL_Pivot_new!F:F)</f>
        <v>235200</v>
      </c>
      <c r="E13" s="224">
        <f>SUMIF(ALL_Pivot_new!B:B,C:C,ALL_Pivot_new!G:G)</f>
        <v>213716.5625</v>
      </c>
      <c r="F13" s="169">
        <f>SUMIF(ALL_Pivot_new!B:B,C:C,ALL_Pivot_new!H:H)</f>
        <v>21483.4375</v>
      </c>
      <c r="G13" s="224">
        <f>SUMIF(ALL_Pivot_new!B:B,C:C,ALL_Pivot_new!I:I)</f>
        <v>200645.3359375</v>
      </c>
      <c r="H13" s="224">
        <f>SUMIF(ALL_Pivot_new!B:B,C:C,ALL_Pivot_new!J:J)</f>
        <v>98451.16796875</v>
      </c>
      <c r="I13" s="224">
        <f>SUMIF(ALL_Pivot_new!B:B,C:C,ALL_Pivot_new!K:K)</f>
        <v>102194.16796875</v>
      </c>
      <c r="J13" s="224">
        <f>SUMIF(ALL_Pivot_new!B:B,C:C,ALL_Pivot_new!L:L)</f>
        <v>22019.47265625</v>
      </c>
      <c r="K13" s="224">
        <f>SUMIF(ALL_Pivot_new!B:B,C:C,ALL_Pivot_new!M:M)</f>
        <v>80174.6953125</v>
      </c>
      <c r="L13" s="224">
        <f>SUMIF(ALL_Pivot_new!B:B,C:C,ALL_Pivot_new!N:N)</f>
        <v>4361.5625</v>
      </c>
      <c r="M13" s="236">
        <f t="shared" si="0"/>
        <v>0.21546701826451919</v>
      </c>
      <c r="N13" s="224">
        <f>SUMIF(ALL_Pivot_new!B:B,C:C,ALL_Pivot_new!O:O)</f>
        <v>55807.8</v>
      </c>
      <c r="O13" s="166">
        <f t="shared" si="1"/>
        <v>0.54609574214710077</v>
      </c>
      <c r="P13" s="249">
        <f t="shared" si="5"/>
        <v>0.49067259654327094</v>
      </c>
      <c r="Q13" s="248">
        <f t="shared" si="6"/>
        <v>27383.358133367557</v>
      </c>
      <c r="R13" s="224">
        <f t="shared" si="7"/>
        <v>83191.158133367557</v>
      </c>
    </row>
    <row r="14" spans="1:18" s="153" customFormat="1">
      <c r="A14" s="172" t="str">
        <f>VLOOKUP(C:C,ALL_Pivot_new!B:D,2,FALSE)</f>
        <v>RDC</v>
      </c>
      <c r="B14" s="221" t="str">
        <f>VLOOKUP(C:C,ALL_Pivot_new!B:D,3,FALSE)</f>
        <v>Vmax</v>
      </c>
      <c r="C14" s="228">
        <v>671</v>
      </c>
      <c r="D14" s="224">
        <f>SUMIF(ALL_Pivot_new!B:B,C:C,ALL_Pivot_new!F:F)</f>
        <v>480000</v>
      </c>
      <c r="E14" s="224">
        <f>SUMIF(ALL_Pivot_new!B:B,C:C,ALL_Pivot_new!G:G)</f>
        <v>436156.25</v>
      </c>
      <c r="F14" s="169">
        <f>SUMIF(ALL_Pivot_new!B:B,C:C,ALL_Pivot_new!H:H)</f>
        <v>43843.75</v>
      </c>
      <c r="G14" s="224">
        <f>SUMIF(ALL_Pivot_new!B:B,C:C,ALL_Pivot_new!I:I)</f>
        <v>415238.640625</v>
      </c>
      <c r="H14" s="224">
        <f>SUMIF(ALL_Pivot_new!B:B,C:C,ALL_Pivot_new!J:J)</f>
        <v>205747.8203125</v>
      </c>
      <c r="I14" s="224">
        <f>SUMIF(ALL_Pivot_new!B:B,C:C,ALL_Pivot_new!K:K)</f>
        <v>209490.8203125</v>
      </c>
      <c r="J14" s="224">
        <f>SUMIF(ALL_Pivot_new!B:B,C:C,ALL_Pivot_new!L:L)</f>
        <v>44542.2578125</v>
      </c>
      <c r="K14" s="224">
        <f>SUMIF(ALL_Pivot_new!B:B,C:C,ALL_Pivot_new!M:M)</f>
        <v>164948.5625</v>
      </c>
      <c r="L14" s="224">
        <f>SUMIF(ALL_Pivot_new!B:B,C:C,ALL_Pivot_new!N:N)</f>
        <v>8723.125</v>
      </c>
      <c r="M14" s="236">
        <f t="shared" si="0"/>
        <v>0.21262152559265257</v>
      </c>
      <c r="N14" s="224">
        <f>SUMIF(ALL_Pivot_new!B:B,C:C,ALL_Pivot_new!O:O)</f>
        <v>152240.1</v>
      </c>
      <c r="O14" s="166">
        <f t="shared" si="1"/>
        <v>0.72671489744945195</v>
      </c>
      <c r="P14" s="249">
        <f t="shared" si="5"/>
        <v>0.49549295316740488</v>
      </c>
      <c r="Q14" s="248">
        <f t="shared" si="6"/>
        <v>75433.89673950104</v>
      </c>
      <c r="R14" s="224">
        <f t="shared" si="7"/>
        <v>227673.99673950105</v>
      </c>
    </row>
    <row r="15" spans="1:18" s="219" customFormat="1">
      <c r="A15" s="172" t="str">
        <f>VLOOKUP(C:C,ALL_Pivot_new!B:D,2,FALSE)</f>
        <v>FDC</v>
      </c>
      <c r="B15" s="221" t="str">
        <f>VLOOKUP(C:C,ALL_Pivot_new!B:D,3,FALSE)</f>
        <v>Vmax</v>
      </c>
      <c r="C15" s="188">
        <v>710</v>
      </c>
      <c r="D15" s="224">
        <f>SUMIF(ALL_Pivot_new!B:B,C:C,ALL_Pivot_new!F:F)</f>
        <v>480000</v>
      </c>
      <c r="E15" s="224">
        <f>SUMIF(ALL_Pivot_new!B:B,C:C,ALL_Pivot_new!G:G)</f>
        <v>436156.25</v>
      </c>
      <c r="F15" s="169">
        <f>SUMIF(ALL_Pivot_new!B:B,C:C,ALL_Pivot_new!H:H)</f>
        <v>43843.75</v>
      </c>
      <c r="G15" s="224">
        <f>SUMIF(ALL_Pivot_new!B:B,C:C,ALL_Pivot_new!I:I)</f>
        <v>415238.921875</v>
      </c>
      <c r="H15" s="224">
        <f>SUMIF(ALL_Pivot_new!B:B,C:C,ALL_Pivot_new!J:J)</f>
        <v>205747.9609375</v>
      </c>
      <c r="I15" s="224">
        <f>SUMIF(ALL_Pivot_new!B:B,C:C,ALL_Pivot_new!K:K)</f>
        <v>209490.9609375</v>
      </c>
      <c r="J15" s="224">
        <f>SUMIF(ALL_Pivot_new!B:B,C:C,ALL_Pivot_new!L:L)</f>
        <v>150025.34375</v>
      </c>
      <c r="K15" s="224">
        <f>SUMIF(ALL_Pivot_new!B:B,C:C,ALL_Pivot_new!M:M)</f>
        <v>59465.6171875</v>
      </c>
      <c r="L15" s="224">
        <f>SUMIF(ALL_Pivot_new!B:B,C:C,ALL_Pivot_new!N:N)</f>
        <v>8723.125</v>
      </c>
      <c r="M15" s="236">
        <f t="shared" si="0"/>
        <v>0.71614232460730798</v>
      </c>
      <c r="N15" s="224">
        <f>SUMIF(ALL_Pivot_new!B:B,C:C,ALL_Pivot_new!O:O)</f>
        <v>244329</v>
      </c>
      <c r="O15" s="166">
        <f t="shared" si="1"/>
        <v>1.166298531003892</v>
      </c>
      <c r="P15" s="249">
        <f>H15/G15</f>
        <v>0.49549295622012191</v>
      </c>
      <c r="Q15" s="248">
        <f>N15*P15</f>
        <v>121063.29850030616</v>
      </c>
      <c r="R15" s="224">
        <f>N15+Q15</f>
        <v>365392.29850030615</v>
      </c>
    </row>
    <row r="16" spans="1:18" s="219" customFormat="1">
      <c r="A16" s="172" t="str">
        <f>VLOOKUP(C:C,ALL_Pivot_new!B:D,2,FALSE)</f>
        <v>RDC</v>
      </c>
      <c r="B16" s="221" t="str">
        <f>VLOOKUP(C:C,ALL_Pivot_new!B:D,3,FALSE)</f>
        <v>Vmax</v>
      </c>
      <c r="C16" s="182">
        <v>689</v>
      </c>
      <c r="D16" s="224">
        <f>SUMIF(ALL_Pivot_new!B:B,C:C,ALL_Pivot_new!F:F)</f>
        <v>235200</v>
      </c>
      <c r="E16" s="224">
        <f>SUMIF(ALL_Pivot_new!B:B,C:C,ALL_Pivot_new!G:G)</f>
        <v>213716.5625</v>
      </c>
      <c r="F16" s="169">
        <f>SUMIF(ALL_Pivot_new!B:B,C:C,ALL_Pivot_new!H:H)</f>
        <v>21483.4375</v>
      </c>
      <c r="G16" s="224">
        <f>SUMIF(ALL_Pivot_new!B:B,C:C,ALL_Pivot_new!I:I)</f>
        <v>200645.375</v>
      </c>
      <c r="H16" s="224">
        <f>SUMIF(ALL_Pivot_new!B:B,C:C,ALL_Pivot_new!J:J)</f>
        <v>98451.1875</v>
      </c>
      <c r="I16" s="224">
        <f>SUMIF(ALL_Pivot_new!B:B,C:C,ALL_Pivot_new!K:K)</f>
        <v>102194.1875</v>
      </c>
      <c r="J16" s="224">
        <f>SUMIF(ALL_Pivot_new!B:B,C:C,ALL_Pivot_new!L:L)</f>
        <v>75884.2109375</v>
      </c>
      <c r="K16" s="224">
        <f>SUMIF(ALL_Pivot_new!B:B,C:C,ALL_Pivot_new!M:M)</f>
        <v>26309.9765625</v>
      </c>
      <c r="L16" s="224">
        <f>SUMIF(ALL_Pivot_new!B:B,C:C,ALL_Pivot_new!N:N)</f>
        <v>4361.5625</v>
      </c>
      <c r="M16" s="236">
        <f t="shared" si="0"/>
        <v>0.74254918791247304</v>
      </c>
      <c r="N16" s="224">
        <f>SUMIF(ALL_Pivot_new!B:B,C:C,ALL_Pivot_new!O:O)</f>
        <v>109520</v>
      </c>
      <c r="O16" s="166">
        <f t="shared" si="1"/>
        <v>1.0716852169307574</v>
      </c>
      <c r="P16" s="249">
        <f>H16/G16</f>
        <v>0.49067259835916976</v>
      </c>
      <c r="Q16" s="248">
        <f>N16*P16</f>
        <v>53738.462972296271</v>
      </c>
      <c r="R16" s="224">
        <f>N16+Q16</f>
        <v>163258.46297229629</v>
      </c>
    </row>
    <row r="17" spans="1:18" s="219" customFormat="1">
      <c r="A17" s="172" t="str">
        <f>VLOOKUP(C:C,ALL_Pivot_new!B:D,2,FALSE)</f>
        <v>FDC</v>
      </c>
      <c r="B17" s="221" t="str">
        <f>VLOOKUP(C:C,ALL_Pivot_new!B:D,3,FALSE)</f>
        <v>Vmax</v>
      </c>
      <c r="C17" s="188">
        <v>712</v>
      </c>
      <c r="D17" s="224">
        <f>SUMIF(ALL_Pivot_new!B:B,C:C,ALL_Pivot_new!F:F)</f>
        <v>480000</v>
      </c>
      <c r="E17" s="224">
        <f>SUMIF(ALL_Pivot_new!B:B,C:C,ALL_Pivot_new!G:G)</f>
        <v>436156.25</v>
      </c>
      <c r="F17" s="169">
        <f>SUMIF(ALL_Pivot_new!B:B,C:C,ALL_Pivot_new!H:H)</f>
        <v>43843.75</v>
      </c>
      <c r="G17" s="224">
        <f>SUMIF(ALL_Pivot_new!B:B,C:C,ALL_Pivot_new!I:I)</f>
        <v>415238.640625</v>
      </c>
      <c r="H17" s="224">
        <f>SUMIF(ALL_Pivot_new!B:B,C:C,ALL_Pivot_new!J:J)</f>
        <v>205747.8203125</v>
      </c>
      <c r="I17" s="224">
        <f>SUMIF(ALL_Pivot_new!B:B,C:C,ALL_Pivot_new!K:K)</f>
        <v>209490.8203125</v>
      </c>
      <c r="J17" s="224">
        <f>SUMIF(ALL_Pivot_new!B:B,C:C,ALL_Pivot_new!L:L)</f>
        <v>135018</v>
      </c>
      <c r="K17" s="224">
        <f>SUMIF(ALL_Pivot_new!B:B,C:C,ALL_Pivot_new!M:M)</f>
        <v>74472.8203125</v>
      </c>
      <c r="L17" s="224">
        <f>SUMIF(ALL_Pivot_new!B:B,C:C,ALL_Pivot_new!N:N)</f>
        <v>8723.125</v>
      </c>
      <c r="M17" s="236">
        <f t="shared" si="0"/>
        <v>0.64450556734940467</v>
      </c>
      <c r="N17" s="224">
        <f>SUMIF(ALL_Pivot_new!B:B,C:C,ALL_Pivot_new!O:O)</f>
        <v>254516</v>
      </c>
      <c r="O17" s="166">
        <f t="shared" si="1"/>
        <v>1.2149267429490962</v>
      </c>
      <c r="P17" s="249">
        <f>H17/G17</f>
        <v>0.49549295316740488</v>
      </c>
      <c r="Q17" s="248">
        <f>N17*P17</f>
        <v>126110.88446835522</v>
      </c>
      <c r="R17" s="224">
        <f>N17+Q17</f>
        <v>380626.88446835522</v>
      </c>
    </row>
    <row r="18" spans="1:18" s="219" customFormat="1">
      <c r="A18" s="172" t="str">
        <f>VLOOKUP(C:C,ALL_Pivot_new!B:D,2,FALSE)</f>
        <v>RDC</v>
      </c>
      <c r="B18" s="221" t="str">
        <f>VLOOKUP(C:C,ALL_Pivot_new!B:D,3,FALSE)</f>
        <v>Vmax</v>
      </c>
      <c r="C18" s="182">
        <v>706</v>
      </c>
      <c r="D18" s="224">
        <f>SUMIF(ALL_Pivot_new!B:B,C:C,ALL_Pivot_new!F:F)</f>
        <v>235200</v>
      </c>
      <c r="E18" s="224">
        <f>SUMIF(ALL_Pivot_new!B:B,C:C,ALL_Pivot_new!G:G)</f>
        <v>213716.5625</v>
      </c>
      <c r="F18" s="169">
        <f>SUMIF(ALL_Pivot_new!B:B,C:C,ALL_Pivot_new!H:H)</f>
        <v>21483.4375</v>
      </c>
      <c r="G18" s="224">
        <f>SUMIF(ALL_Pivot_new!B:B,C:C,ALL_Pivot_new!I:I)</f>
        <v>200645.15234375</v>
      </c>
      <c r="H18" s="224">
        <f>SUMIF(ALL_Pivot_new!B:B,C:C,ALL_Pivot_new!J:J)</f>
        <v>98451.076171875</v>
      </c>
      <c r="I18" s="224">
        <f>SUMIF(ALL_Pivot_new!B:B,C:C,ALL_Pivot_new!K:K)</f>
        <v>102194.076171875</v>
      </c>
      <c r="J18" s="224">
        <f>SUMIF(ALL_Pivot_new!B:B,C:C,ALL_Pivot_new!L:L)</f>
        <v>70487.53125</v>
      </c>
      <c r="K18" s="224">
        <f>SUMIF(ALL_Pivot_new!B:B,C:C,ALL_Pivot_new!M:M)</f>
        <v>31706.544921875</v>
      </c>
      <c r="L18" s="224">
        <f>SUMIF(ALL_Pivot_new!B:B,C:C,ALL_Pivot_new!N:N)</f>
        <v>4361.5625</v>
      </c>
      <c r="M18" s="236">
        <f t="shared" si="0"/>
        <v>0.68974185090191154</v>
      </c>
      <c r="N18" s="224">
        <f>SUMIF(ALL_Pivot_new!B:B,C:C,ALL_Pivot_new!O:O)</f>
        <v>127434</v>
      </c>
      <c r="O18" s="166">
        <f t="shared" si="1"/>
        <v>1.2469803023188473</v>
      </c>
      <c r="P18" s="249">
        <f>H18/G18</f>
        <v>0.49067258800853708</v>
      </c>
      <c r="Q18" s="248">
        <f>N18*P18</f>
        <v>62528.370580279916</v>
      </c>
      <c r="R18" s="224">
        <f>N18+Q18</f>
        <v>189962.37058027991</v>
      </c>
    </row>
    <row r="19" spans="1:18">
      <c r="A19" s="190" t="str">
        <f>VLOOKUP(C:C,ALL_Pivot_new!B:D,2,FALSE)</f>
        <v>CGC</v>
      </c>
      <c r="B19" s="221" t="str">
        <f>VLOOKUP(C:C,ALL_Pivot_new!B:D,3,FALSE)</f>
        <v>HDS</v>
      </c>
      <c r="C19" s="228" t="s">
        <v>123</v>
      </c>
      <c r="D19" s="224">
        <f>SUMIF(ALL_Pivot_new!B:B,C:C,ALL_Pivot_new!F:F)</f>
        <v>102000</v>
      </c>
      <c r="E19" s="224">
        <f>SUMIF(ALL_Pivot_new!B:B,C:C,ALL_Pivot_new!G:G)</f>
        <v>92820</v>
      </c>
      <c r="F19" s="169">
        <f>SUMIF(ALL_Pivot_new!B:B,C:C,ALL_Pivot_new!H:H)</f>
        <v>9180</v>
      </c>
      <c r="G19" s="224">
        <f>SUMIF(ALL_Pivot_new!B:B,C:C,ALL_Pivot_new!I:I)</f>
        <v>85486.605714285717</v>
      </c>
      <c r="H19" s="224">
        <f>SUMIF(ALL_Pivot_new!B:B,C:C,ALL_Pivot_new!J:J)</f>
        <v>10685.825714285718</v>
      </c>
      <c r="I19" s="224">
        <f>SUMIF(ALL_Pivot_new!B:B,C:C,ALL_Pivot_new!K:K)</f>
        <v>74800.78</v>
      </c>
      <c r="J19" s="224">
        <f>SUMIF(ALL_Pivot_new!B:B,C:C,ALL_Pivot_new!L:L)</f>
        <v>63958</v>
      </c>
      <c r="K19" s="224">
        <f>SUMIF(ALL_Pivot_new!B:B,C:C,ALL_Pivot_new!M:M)</f>
        <v>10842.779999999999</v>
      </c>
      <c r="L19" s="224">
        <f>SUMIF(ALL_Pivot_new!B:B,C:C,ALL_Pivot_new!N:N)</f>
        <v>5460</v>
      </c>
      <c r="M19" s="236">
        <f t="shared" ref="M19:M24" si="8">J19/I19</f>
        <v>0.85504455969576787</v>
      </c>
      <c r="N19" s="224">
        <f>SUMIF(ALL_Pivot_new!B:B,C:C,ALL_Pivot_new!O:O)</f>
        <v>63958</v>
      </c>
      <c r="O19" s="166">
        <f t="shared" ref="O19:O24" si="9">N19/I19</f>
        <v>0.85504455969576787</v>
      </c>
      <c r="P19" s="249">
        <f t="shared" ref="P19:P24" si="10">H19/G19</f>
        <v>0.12500000000000006</v>
      </c>
      <c r="Q19" s="248">
        <f t="shared" ref="Q19:Q24" si="11">N19*P19</f>
        <v>7994.7500000000036</v>
      </c>
      <c r="R19" s="224">
        <f t="shared" ref="R19:R24" si="12">N19+Q19</f>
        <v>71952.75</v>
      </c>
    </row>
    <row r="20" spans="1:18">
      <c r="A20" s="172" t="str">
        <f>VLOOKUP(C:C,ALL_Pivot_new!B:D,2,FALSE)</f>
        <v>FDC</v>
      </c>
      <c r="B20" s="221" t="str">
        <f>VLOOKUP(C:C,ALL_Pivot_new!B:D,3,FALSE)</f>
        <v>HDS</v>
      </c>
      <c r="C20" s="228" t="s">
        <v>138</v>
      </c>
      <c r="D20" s="224">
        <f>SUMIF(ALL_Pivot_new!B:B,C:C,ALL_Pivot_new!F:F)</f>
        <v>270000</v>
      </c>
      <c r="E20" s="224">
        <f>SUMIF(ALL_Pivot_new!B:B,C:C,ALL_Pivot_new!G:G)</f>
        <v>245700</v>
      </c>
      <c r="F20" s="169">
        <f>SUMIF(ALL_Pivot_new!B:B,C:C,ALL_Pivot_new!H:H)</f>
        <v>24300</v>
      </c>
      <c r="G20" s="224">
        <f>SUMIF(ALL_Pivot_new!B:B,C:C,ALL_Pivot_new!I:I)</f>
        <v>240489.37142857144</v>
      </c>
      <c r="H20" s="224">
        <f>SUMIF(ALL_Pivot_new!B:B,C:C,ALL_Pivot_new!J:J)</f>
        <v>30061.171428571426</v>
      </c>
      <c r="I20" s="224">
        <f>SUMIF(ALL_Pivot_new!B:B,C:C,ALL_Pivot_new!K:K)</f>
        <v>210428.2</v>
      </c>
      <c r="J20" s="224">
        <f>SUMIF(ALL_Pivot_new!B:B,C:C,ALL_Pivot_new!L:L)</f>
        <v>114180.98</v>
      </c>
      <c r="K20" s="224">
        <f>SUMIF(ALL_Pivot_new!B:B,C:C,ALL_Pivot_new!M:M)</f>
        <v>96247.220000000016</v>
      </c>
      <c r="L20" s="224">
        <f>SUMIF(ALL_Pivot_new!B:B,C:C,ALL_Pivot_new!N:N)</f>
        <v>1092</v>
      </c>
      <c r="M20" s="236">
        <f t="shared" si="8"/>
        <v>0.54261253957406841</v>
      </c>
      <c r="N20" s="224">
        <f>SUMIF(ALL_Pivot_new!B:B,C:C,ALL_Pivot_new!O:O)</f>
        <v>114180.98</v>
      </c>
      <c r="O20" s="166">
        <f t="shared" si="9"/>
        <v>0.54261253957406841</v>
      </c>
      <c r="P20" s="249">
        <f t="shared" si="10"/>
        <v>0.12499999999999999</v>
      </c>
      <c r="Q20" s="248">
        <f t="shared" si="11"/>
        <v>14272.622499999998</v>
      </c>
      <c r="R20" s="224">
        <f t="shared" si="12"/>
        <v>128453.60249999999</v>
      </c>
    </row>
    <row r="21" spans="1:18">
      <c r="A21" s="190" t="str">
        <f>VLOOKUP(C:C,ALL_Pivot_new!B:D,2,FALSE)</f>
        <v>FDC</v>
      </c>
      <c r="B21" s="221" t="str">
        <f>VLOOKUP(C:C,ALL_Pivot_new!B:D,3,FALSE)</f>
        <v>HDS</v>
      </c>
      <c r="C21" s="228" t="s">
        <v>140</v>
      </c>
      <c r="D21" s="224">
        <f>SUMIF(ALL_Pivot_new!B:B,C:C,ALL_Pivot_new!F:F)</f>
        <v>260400</v>
      </c>
      <c r="E21" s="224">
        <f>SUMIF(ALL_Pivot_new!B:B,C:C,ALL_Pivot_new!G:G)</f>
        <v>236964</v>
      </c>
      <c r="F21" s="169">
        <f>SUMIF(ALL_Pivot_new!B:B,C:C,ALL_Pivot_new!H:H)</f>
        <v>23436</v>
      </c>
      <c r="G21" s="224">
        <f>SUMIF(ALL_Pivot_new!B:B,C:C,ALL_Pivot_new!I:I)</f>
        <v>231894.86857142858</v>
      </c>
      <c r="H21" s="224">
        <f>SUMIF(ALL_Pivot_new!B:B,C:C,ALL_Pivot_new!J:J)</f>
        <v>28986.858571428573</v>
      </c>
      <c r="I21" s="224">
        <f>SUMIF(ALL_Pivot_new!B:B,C:C,ALL_Pivot_new!K:K)</f>
        <v>202908.01</v>
      </c>
      <c r="J21" s="224">
        <f>SUMIF(ALL_Pivot_new!B:B,C:C,ALL_Pivot_new!L:L)</f>
        <v>124398.34</v>
      </c>
      <c r="K21" s="224">
        <f>SUMIF(ALL_Pivot_new!B:B,C:C,ALL_Pivot_new!M:M)</f>
        <v>78509.670000000013</v>
      </c>
      <c r="L21" s="224">
        <f>SUMIF(ALL_Pivot_new!B:B,C:C,ALL_Pivot_new!N:N)</f>
        <v>1092</v>
      </c>
      <c r="M21" s="236">
        <f t="shared" si="8"/>
        <v>0.61307752217371803</v>
      </c>
      <c r="N21" s="224">
        <f>SUMIF(ALL_Pivot_new!B:B,C:C,ALL_Pivot_new!O:O)</f>
        <v>124398.34</v>
      </c>
      <c r="O21" s="166">
        <f t="shared" si="9"/>
        <v>0.61307752217371803</v>
      </c>
      <c r="P21" s="249">
        <f t="shared" si="10"/>
        <v>0.125</v>
      </c>
      <c r="Q21" s="248">
        <f t="shared" si="11"/>
        <v>15549.7925</v>
      </c>
      <c r="R21" s="224">
        <f t="shared" si="12"/>
        <v>139948.13250000001</v>
      </c>
    </row>
    <row r="22" spans="1:18">
      <c r="A22" s="172" t="str">
        <f>VLOOKUP(C:C,ALL_Pivot_new!B:D,2,FALSE)</f>
        <v>RDC</v>
      </c>
      <c r="B22" s="221" t="str">
        <f>VLOOKUP(C:C,ALL_Pivot_new!B:D,3,FALSE)</f>
        <v>HDS</v>
      </c>
      <c r="C22" s="228" t="s">
        <v>117</v>
      </c>
      <c r="D22" s="224">
        <f>SUMIF(ALL_Pivot_new!B:B,C:C,ALL_Pivot_new!F:F)</f>
        <v>58800</v>
      </c>
      <c r="E22" s="224">
        <f>SUMIF(ALL_Pivot_new!B:B,C:C,ALL_Pivot_new!G:G)</f>
        <v>53508</v>
      </c>
      <c r="F22" s="169">
        <f>SUMIF(ALL_Pivot_new!B:B,C:C,ALL_Pivot_new!H:H)</f>
        <v>5292</v>
      </c>
      <c r="G22" s="224">
        <f>SUMIF(ALL_Pivot_new!B:B,C:C,ALL_Pivot_new!I:I)</f>
        <v>51533.533333333333</v>
      </c>
      <c r="H22" s="224">
        <f>SUMIF(ALL_Pivot_new!B:B,C:C,ALL_Pivot_new!J:J)</f>
        <v>12883.383333333331</v>
      </c>
      <c r="I22" s="224">
        <f>SUMIF(ALL_Pivot_new!B:B,C:C,ALL_Pivot_new!K:K)</f>
        <v>38650.15</v>
      </c>
      <c r="J22" s="224">
        <f>SUMIF(ALL_Pivot_new!B:B,C:C,ALL_Pivot_new!L:L)</f>
        <v>31157</v>
      </c>
      <c r="K22" s="224">
        <f>SUMIF(ALL_Pivot_new!B:B,C:C,ALL_Pivot_new!M:M)</f>
        <v>7493.1500000000015</v>
      </c>
      <c r="L22" s="224">
        <f>SUMIF(ALL_Pivot_new!B:B,C:C,ALL_Pivot_new!N:N)</f>
        <v>1092</v>
      </c>
      <c r="M22" s="236">
        <f t="shared" si="8"/>
        <v>0.80612882485578963</v>
      </c>
      <c r="N22" s="224">
        <f>SUMIF(ALL_Pivot_new!B:B,C:C,ALL_Pivot_new!O:O)</f>
        <v>31157</v>
      </c>
      <c r="O22" s="166">
        <f t="shared" si="9"/>
        <v>0.80612882485578963</v>
      </c>
      <c r="P22" s="249">
        <f t="shared" si="10"/>
        <v>0.24999999999999997</v>
      </c>
      <c r="Q22" s="248">
        <f t="shared" si="11"/>
        <v>7789.2499999999991</v>
      </c>
      <c r="R22" s="224">
        <f t="shared" si="12"/>
        <v>38946.25</v>
      </c>
    </row>
    <row r="23" spans="1:18">
      <c r="A23" s="172" t="str">
        <f>VLOOKUP(C:C,ALL_Pivot_new!B:D,2,FALSE)</f>
        <v>RDC</v>
      </c>
      <c r="B23" s="221" t="str">
        <f>VLOOKUP(C:C,ALL_Pivot_new!B:D,3,FALSE)</f>
        <v>HDS</v>
      </c>
      <c r="C23" s="228" t="s">
        <v>128</v>
      </c>
      <c r="D23" s="224">
        <f>SUMIF(ALL_Pivot_new!B:B,C:C,ALL_Pivot_new!F:F)</f>
        <v>324000</v>
      </c>
      <c r="E23" s="224">
        <f>SUMIF(ALL_Pivot_new!B:B,C:C,ALL_Pivot_new!G:G)</f>
        <v>294840</v>
      </c>
      <c r="F23" s="169">
        <f>SUMIF(ALL_Pivot_new!B:B,C:C,ALL_Pivot_new!H:H)</f>
        <v>29160</v>
      </c>
      <c r="G23" s="224">
        <f>SUMIF(ALL_Pivot_new!B:B,C:C,ALL_Pivot_new!I:I)</f>
        <v>285077.29142857145</v>
      </c>
      <c r="H23" s="224">
        <f>SUMIF(ALL_Pivot_new!B:B,C:C,ALL_Pivot_new!J:J)</f>
        <v>35634.661428571446</v>
      </c>
      <c r="I23" s="224">
        <f>SUMIF(ALL_Pivot_new!B:B,C:C,ALL_Pivot_new!K:K)</f>
        <v>249442.63</v>
      </c>
      <c r="J23" s="224">
        <f>SUMIF(ALL_Pivot_new!B:B,C:C,ALL_Pivot_new!L:L)</f>
        <v>151545</v>
      </c>
      <c r="K23" s="224">
        <f>SUMIF(ALL_Pivot_new!B:B,C:C,ALL_Pivot_new!M:M)</f>
        <v>97897.63</v>
      </c>
      <c r="L23" s="224">
        <f>SUMIF(ALL_Pivot_new!B:B,C:C,ALL_Pivot_new!N:N)</f>
        <v>6552</v>
      </c>
      <c r="M23" s="236">
        <f t="shared" si="8"/>
        <v>0.60753448598581561</v>
      </c>
      <c r="N23" s="224">
        <f>SUMIF(ALL_Pivot_new!B:B,C:C,ALL_Pivot_new!O:O)</f>
        <v>151545</v>
      </c>
      <c r="O23" s="166">
        <f t="shared" si="9"/>
        <v>0.60753448598581561</v>
      </c>
      <c r="P23" s="249">
        <f t="shared" si="10"/>
        <v>0.12500000000000006</v>
      </c>
      <c r="Q23" s="248">
        <f t="shared" si="11"/>
        <v>18943.125000000007</v>
      </c>
      <c r="R23" s="224">
        <f t="shared" si="12"/>
        <v>170488.125</v>
      </c>
    </row>
    <row r="24" spans="1:18">
      <c r="A24" s="190" t="str">
        <f>VLOOKUP(C:C,ALL_Pivot_new!B:D,2,FALSE)</f>
        <v>RDC</v>
      </c>
      <c r="B24" s="221" t="str">
        <f>VLOOKUP(C:C,ALL_Pivot_new!B:D,3,FALSE)</f>
        <v>HDS</v>
      </c>
      <c r="C24" s="228" t="s">
        <v>132</v>
      </c>
      <c r="D24" s="224">
        <f>SUMIF(ALL_Pivot_new!B:B,C:C,ALL_Pivot_new!F:F)</f>
        <v>221700</v>
      </c>
      <c r="E24" s="224">
        <f>SUMIF(ALL_Pivot_new!B:B,C:C,ALL_Pivot_new!G:G)</f>
        <v>201747</v>
      </c>
      <c r="F24" s="169">
        <f>SUMIF(ALL_Pivot_new!B:B,C:C,ALL_Pivot_new!H:H)</f>
        <v>19953</v>
      </c>
      <c r="G24" s="224">
        <f>SUMIF(ALL_Pivot_new!B:B,C:C,ALL_Pivot_new!I:I)</f>
        <v>197544.84571428571</v>
      </c>
      <c r="H24" s="224">
        <f>SUMIF(ALL_Pivot_new!B:B,C:C,ALL_Pivot_new!J:J)</f>
        <v>24693.105714285717</v>
      </c>
      <c r="I24" s="224">
        <f>SUMIF(ALL_Pivot_new!B:B,C:C,ALL_Pivot_new!K:K)</f>
        <v>172851.74</v>
      </c>
      <c r="J24" s="224">
        <f>SUMIF(ALL_Pivot_new!B:B,C:C,ALL_Pivot_new!L:L)</f>
        <v>105953</v>
      </c>
      <c r="K24" s="224">
        <f>SUMIF(ALL_Pivot_new!B:B,C:C,ALL_Pivot_new!M:M)</f>
        <v>66898.739999999991</v>
      </c>
      <c r="L24" s="224">
        <f>SUMIF(ALL_Pivot_new!B:B,C:C,ALL_Pivot_new!N:N)</f>
        <v>819</v>
      </c>
      <c r="M24" s="236">
        <f t="shared" si="8"/>
        <v>0.61297039879378712</v>
      </c>
      <c r="N24" s="224">
        <f>SUMIF(ALL_Pivot_new!B:B,C:C,ALL_Pivot_new!O:O)</f>
        <v>105953</v>
      </c>
      <c r="O24" s="166">
        <f t="shared" si="9"/>
        <v>0.61297039879378712</v>
      </c>
      <c r="P24" s="249">
        <f t="shared" si="10"/>
        <v>0.12500000000000003</v>
      </c>
      <c r="Q24" s="248">
        <f t="shared" si="11"/>
        <v>13244.125000000004</v>
      </c>
      <c r="R24" s="224">
        <f t="shared" si="12"/>
        <v>119197.125</v>
      </c>
    </row>
    <row r="25" spans="1:18" s="254" customFormat="1">
      <c r="A25" s="265" t="str">
        <f>VLOOKUP(C:C,ALL_Pivot_new!B:D,2,FALSE)</f>
        <v>FDC</v>
      </c>
      <c r="B25" s="263" t="str">
        <f>VLOOKUP(C:C,ALL_Pivot_new!B:D,3,FALSE)</f>
        <v>HDS</v>
      </c>
      <c r="C25" s="228" t="s">
        <v>134</v>
      </c>
      <c r="D25" s="259">
        <f>SUMIF(ALL_Pivot_new!B:B,C:C,ALL_Pivot_new!F:F)</f>
        <v>58800</v>
      </c>
      <c r="E25" s="259">
        <f>SUMIF(ALL_Pivot_new!B:B,C:C,ALL_Pivot_new!G:G)</f>
        <v>53508</v>
      </c>
      <c r="F25" s="262">
        <f>SUMIF(ALL_Pivot_new!B:B,C:C,ALL_Pivot_new!H:H)</f>
        <v>5292</v>
      </c>
      <c r="G25" s="259">
        <f>SUMIF(ALL_Pivot_new!B:B,C:C,ALL_Pivot_new!I:I)</f>
        <v>51533.533333333333</v>
      </c>
      <c r="H25" s="259">
        <f>SUMIF(ALL_Pivot_new!B:B,C:C,ALL_Pivot_new!J:J)</f>
        <v>12883.383333333331</v>
      </c>
      <c r="I25" s="259">
        <f>SUMIF(ALL_Pivot_new!B:B,C:C,ALL_Pivot_new!K:K)</f>
        <v>38650.15</v>
      </c>
      <c r="J25" s="259">
        <f>SUMIF(ALL_Pivot_new!B:B,C:C,ALL_Pivot_new!L:L)</f>
        <v>13705.29</v>
      </c>
      <c r="K25" s="259">
        <f>SUMIF(ALL_Pivot_new!B:B,C:C,ALL_Pivot_new!M:M)</f>
        <v>24944.86</v>
      </c>
      <c r="L25" s="259">
        <f>SUMIF(ALL_Pivot_new!B:B,C:C,ALL_Pivot_new!N:N)</f>
        <v>1092</v>
      </c>
      <c r="M25" s="260">
        <f t="shared" ref="M25:M31" si="13">J25/I25</f>
        <v>0.35459862380870449</v>
      </c>
      <c r="N25" s="259">
        <f>SUMIF(ALL_Pivot_new!B:B,C:C,ALL_Pivot_new!O:O)</f>
        <v>13705.29</v>
      </c>
      <c r="O25" s="261">
        <f t="shared" ref="O25:O31" si="14">N25/I25</f>
        <v>0.35459862380870449</v>
      </c>
      <c r="P25" s="249">
        <f t="shared" ref="P25:P31" si="15">H25/G25</f>
        <v>0.24999999999999997</v>
      </c>
      <c r="Q25" s="248">
        <f t="shared" ref="Q25:Q31" si="16">N25*P25</f>
        <v>3426.3224999999998</v>
      </c>
      <c r="R25" s="259">
        <f t="shared" ref="R25:R31" si="17">N25+Q25</f>
        <v>17131.612499999999</v>
      </c>
    </row>
    <row r="26" spans="1:18" s="254" customFormat="1">
      <c r="A26" s="172" t="str">
        <f>VLOOKUP(C:C,ALL_Pivot_new!B:D,2,FALSE)</f>
        <v>FDC</v>
      </c>
      <c r="B26" s="263" t="str">
        <f>VLOOKUP(C:C,ALL_Pivot_new!B:D,3,FALSE)</f>
        <v>Vmax</v>
      </c>
      <c r="C26" s="228">
        <v>709</v>
      </c>
      <c r="D26" s="259">
        <f>SUMIF(ALL_Pivot_new!B:B,C:C,ALL_Pivot_new!F:F)</f>
        <v>587800</v>
      </c>
      <c r="E26" s="259">
        <f>SUMIF(ALL_Pivot_new!B:B,C:C,ALL_Pivot_new!G:G)</f>
        <v>541278.66796875</v>
      </c>
      <c r="F26" s="262">
        <f>SUMIF(ALL_Pivot_new!B:B,C:C,ALL_Pivot_new!H:H)</f>
        <v>46521.33203125</v>
      </c>
      <c r="G26" s="259">
        <f>SUMIF(ALL_Pivot_new!B:B,C:C,ALL_Pivot_new!I:I)</f>
        <v>516507.97005208331</v>
      </c>
      <c r="H26" s="259">
        <f>SUMIF(ALL_Pivot_new!B:B,C:C,ALL_Pivot_new!J:J)</f>
        <v>187816.40071614581</v>
      </c>
      <c r="I26" s="259">
        <f>SUMIF(ALL_Pivot_new!B:B,C:C,ALL_Pivot_new!K:K)</f>
        <v>328691.5693359375</v>
      </c>
      <c r="J26" s="259">
        <f>SUMIF(ALL_Pivot_new!B:B,C:C,ALL_Pivot_new!L:L)</f>
        <v>205981.373046875</v>
      </c>
      <c r="K26" s="259">
        <f>SUMIF(ALL_Pivot_new!B:B,C:C,ALL_Pivot_new!M:M)</f>
        <v>122710.1962890625</v>
      </c>
      <c r="L26" s="259">
        <f>SUMIF(ALL_Pivot_new!B:B,C:C,ALL_Pivot_new!N:N)</f>
        <v>10868.48046875</v>
      </c>
      <c r="M26" s="260">
        <f t="shared" si="13"/>
        <v>0.62667069150274679</v>
      </c>
      <c r="N26" s="259">
        <f>SUMIF(ALL_Pivot_new!B:B,C:C,ALL_Pivot_new!O:O)</f>
        <v>323143</v>
      </c>
      <c r="O26" s="261">
        <f t="shared" si="14"/>
        <v>0.98311922223272297</v>
      </c>
      <c r="P26" s="249">
        <f t="shared" si="15"/>
        <v>0.36362730413861166</v>
      </c>
      <c r="Q26" s="248">
        <f t="shared" si="16"/>
        <v>117503.61794126339</v>
      </c>
      <c r="R26" s="259">
        <f t="shared" si="17"/>
        <v>440646.61794126336</v>
      </c>
    </row>
    <row r="27" spans="1:18" s="254" customFormat="1">
      <c r="A27" s="265" t="str">
        <f>VLOOKUP(C:C,ALL_Pivot_new!B:D,2,FALSE)</f>
        <v>RDC</v>
      </c>
      <c r="B27" s="263" t="str">
        <f>VLOOKUP(C:C,ALL_Pivot_new!B:D,3,FALSE)</f>
        <v>Vmax</v>
      </c>
      <c r="C27" s="228">
        <v>704</v>
      </c>
      <c r="D27" s="259">
        <f>SUMIF(ALL_Pivot_new!B:B,C:C,ALL_Pivot_new!F:F)</f>
        <v>405400</v>
      </c>
      <c r="E27" s="259">
        <f>SUMIF(ALL_Pivot_new!B:B,C:C,ALL_Pivot_new!G:G)</f>
        <v>373152.6875</v>
      </c>
      <c r="F27" s="262">
        <f>SUMIF(ALL_Pivot_new!B:B,C:C,ALL_Pivot_new!H:H)</f>
        <v>32247.3125</v>
      </c>
      <c r="G27" s="259">
        <f>SUMIF(ALL_Pivot_new!B:B,C:C,ALL_Pivot_new!I:I)</f>
        <v>354223.70703125006</v>
      </c>
      <c r="H27" s="259">
        <f>SUMIF(ALL_Pivot_new!B:B,C:C,ALL_Pivot_new!J:J)</f>
        <v>130153.46582031256</v>
      </c>
      <c r="I27" s="259">
        <f>SUMIF(ALL_Pivot_new!B:B,C:C,ALL_Pivot_new!K:K)</f>
        <v>224070.2412109375</v>
      </c>
      <c r="J27" s="259">
        <f>SUMIF(ALL_Pivot_new!B:B,C:C,ALL_Pivot_new!L:L)</f>
        <v>115441.5078125</v>
      </c>
      <c r="K27" s="259">
        <f>SUMIF(ALL_Pivot_new!B:B,C:C,ALL_Pivot_new!M:M)</f>
        <v>108628.7333984375</v>
      </c>
      <c r="L27" s="259">
        <f>SUMIF(ALL_Pivot_new!B:B,C:C,ALL_Pivot_new!N:N)</f>
        <v>7915.0625</v>
      </c>
      <c r="M27" s="260">
        <f t="shared" si="13"/>
        <v>0.51520231865071497</v>
      </c>
      <c r="N27" s="259">
        <f>SUMIF(ALL_Pivot_new!B:B,C:C,ALL_Pivot_new!O:O)</f>
        <v>241478</v>
      </c>
      <c r="O27" s="261">
        <f t="shared" si="14"/>
        <v>1.0776888474568784</v>
      </c>
      <c r="P27" s="249">
        <f t="shared" si="15"/>
        <v>0.36743296181706508</v>
      </c>
      <c r="Q27" s="248">
        <f t="shared" si="16"/>
        <v>88726.976753661249</v>
      </c>
      <c r="R27" s="259">
        <f t="shared" si="17"/>
        <v>330204.97675366123</v>
      </c>
    </row>
    <row r="28" spans="1:18" s="312" customFormat="1">
      <c r="A28" s="265" t="str">
        <f>VLOOKUP(C:C,ALL_Pivot_new!B:D,2,FALSE)</f>
        <v>CGC</v>
      </c>
      <c r="B28" s="299" t="str">
        <f>VLOOKUP(C:C,ALL_Pivot_new!B:D,3,FALSE)</f>
        <v>Vmax</v>
      </c>
      <c r="C28" s="228">
        <v>703</v>
      </c>
      <c r="D28" s="259">
        <f>SUMIF(ALL_Pivot_new!B:B,C:C,ALL_Pivot_new!F:F)</f>
        <v>405400</v>
      </c>
      <c r="E28" s="259">
        <f>SUMIF(ALL_Pivot_new!B:B,C:C,ALL_Pivot_new!G:G)</f>
        <v>373152.6875</v>
      </c>
      <c r="F28" s="262">
        <f>SUMIF(ALL_Pivot_new!B:B,C:C,ALL_Pivot_new!H:H)</f>
        <v>32247.3125</v>
      </c>
      <c r="G28" s="259">
        <f>SUMIF(ALL_Pivot_new!B:B,C:C,ALL_Pivot_new!I:I)</f>
        <v>354223.67578125006</v>
      </c>
      <c r="H28" s="259">
        <f>SUMIF(ALL_Pivot_new!B:B,C:C,ALL_Pivot_new!J:J)</f>
        <v>130153.43066406256</v>
      </c>
      <c r="I28" s="259">
        <f>SUMIF(ALL_Pivot_new!B:B,C:C,ALL_Pivot_new!K:K)</f>
        <v>224070.2451171875</v>
      </c>
      <c r="J28" s="259">
        <f>SUMIF(ALL_Pivot_new!B:B,C:C,ALL_Pivot_new!L:L)</f>
        <v>105417.3974609375</v>
      </c>
      <c r="K28" s="259">
        <f>SUMIF(ALL_Pivot_new!B:B,C:C,ALL_Pivot_new!M:M)</f>
        <v>118652.84765625</v>
      </c>
      <c r="L28" s="259">
        <f>SUMIF(ALL_Pivot_new!B:B,C:C,ALL_Pivot_new!N:N)</f>
        <v>7915.0625</v>
      </c>
      <c r="M28" s="260">
        <f t="shared" si="13"/>
        <v>0.47046584612698034</v>
      </c>
      <c r="N28" s="259">
        <f>SUMIF(ALL_Pivot_new!B:B,C:C,ALL_Pivot_new!O:O)</f>
        <v>182630</v>
      </c>
      <c r="O28" s="261">
        <f t="shared" si="14"/>
        <v>0.81505690282297638</v>
      </c>
      <c r="P28" s="249">
        <f t="shared" si="15"/>
        <v>0.36743289498367265</v>
      </c>
      <c r="Q28" s="248">
        <f t="shared" si="16"/>
        <v>67104.269610868141</v>
      </c>
      <c r="R28" s="259">
        <f t="shared" si="17"/>
        <v>249734.26961086813</v>
      </c>
    </row>
    <row r="29" spans="1:18" s="368" customFormat="1">
      <c r="A29" s="172" t="str">
        <f>VLOOKUP(C:C,ALL_Pivot_new!B:D,2,FALSE)</f>
        <v>RDC</v>
      </c>
      <c r="B29" s="334" t="str">
        <f>VLOOKUP(C:C,ALL_Pivot_new!B:D,3,FALSE)</f>
        <v>Vmax</v>
      </c>
      <c r="C29" s="182">
        <v>688</v>
      </c>
      <c r="D29" s="259">
        <f>SUMIF(ALL_Pivot_new!B:B,C:C,ALL_Pivot_new!F:F)</f>
        <v>362400</v>
      </c>
      <c r="E29" s="259">
        <f>SUMIF(ALL_Pivot_new!B:B,C:C,ALL_Pivot_new!G:G)</f>
        <v>329297.96875</v>
      </c>
      <c r="F29" s="262">
        <f>SUMIF(ALL_Pivot_new!B:B,C:C,ALL_Pivot_new!H:H)</f>
        <v>33102.03125</v>
      </c>
      <c r="G29" s="259">
        <f>SUMIF(ALL_Pivot_new!B:B,C:C,ALL_Pivot_new!I:I)</f>
        <v>312383.5234375</v>
      </c>
      <c r="H29" s="259">
        <f>SUMIF(ALL_Pivot_new!B:B,C:C,ALL_Pivot_new!J:J)</f>
        <v>156191.76171875</v>
      </c>
      <c r="I29" s="259">
        <f>SUMIF(ALL_Pivot_new!B:B,C:C,ALL_Pivot_new!K:K)</f>
        <v>156191.76171875</v>
      </c>
      <c r="J29" s="259">
        <f>SUMIF(ALL_Pivot_new!B:B,C:C,ALL_Pivot_new!L:L)</f>
        <v>40292.56640625</v>
      </c>
      <c r="K29" s="259">
        <f>SUMIF(ALL_Pivot_new!B:B,C:C,ALL_Pivot_new!M:M)</f>
        <v>115899.1953125</v>
      </c>
      <c r="L29" s="259">
        <f>SUMIF(ALL_Pivot_new!B:B,C:C,ALL_Pivot_new!N:N)</f>
        <v>6542.34375</v>
      </c>
      <c r="M29" s="260">
        <f t="shared" si="13"/>
        <v>0.25796857633761544</v>
      </c>
      <c r="N29" s="259">
        <f>SUMIF(ALL_Pivot_new!B:B,C:C,ALL_Pivot_new!O:O)</f>
        <v>55880.3</v>
      </c>
      <c r="O29" s="261">
        <f t="shared" si="14"/>
        <v>0.35776726880526544</v>
      </c>
      <c r="P29" s="249">
        <f t="shared" si="15"/>
        <v>0.5</v>
      </c>
      <c r="Q29" s="248">
        <f t="shared" si="16"/>
        <v>27940.15</v>
      </c>
      <c r="R29" s="259">
        <f t="shared" si="17"/>
        <v>83820.450000000012</v>
      </c>
    </row>
    <row r="30" spans="1:18" s="368" customFormat="1">
      <c r="A30" s="265" t="str">
        <f>VLOOKUP(C:C,ALL_Pivot_new!B:D,2,FALSE)</f>
        <v>CGC</v>
      </c>
      <c r="B30" s="334" t="str">
        <f>VLOOKUP(C:C,ALL_Pivot_new!B:D,3,FALSE)</f>
        <v>Vmax</v>
      </c>
      <c r="C30" s="182">
        <v>705</v>
      </c>
      <c r="D30" s="259">
        <f>SUMIF(ALL_Pivot_new!B:B,C:C,ALL_Pivot_new!F:F)</f>
        <v>362400</v>
      </c>
      <c r="E30" s="259">
        <f>SUMIF(ALL_Pivot_new!B:B,C:C,ALL_Pivot_new!G:G)</f>
        <v>329297.96875</v>
      </c>
      <c r="F30" s="262">
        <f>SUMIF(ALL_Pivot_new!B:B,C:C,ALL_Pivot_new!H:H)</f>
        <v>33102.03125</v>
      </c>
      <c r="G30" s="259">
        <f>SUMIF(ALL_Pivot_new!B:B,C:C,ALL_Pivot_new!I:I)</f>
        <v>312383.765625</v>
      </c>
      <c r="H30" s="259">
        <f>SUMIF(ALL_Pivot_new!B:B,C:C,ALL_Pivot_new!J:J)</f>
        <v>156191.8828125</v>
      </c>
      <c r="I30" s="259">
        <f>SUMIF(ALL_Pivot_new!B:B,C:C,ALL_Pivot_new!K:K)</f>
        <v>156191.8828125</v>
      </c>
      <c r="J30" s="259">
        <f>SUMIF(ALL_Pivot_new!B:B,C:C,ALL_Pivot_new!L:L)</f>
        <v>40268.3125</v>
      </c>
      <c r="K30" s="259">
        <f>SUMIF(ALL_Pivot_new!B:B,C:C,ALL_Pivot_new!M:M)</f>
        <v>115923.5703125</v>
      </c>
      <c r="L30" s="259">
        <f>SUMIF(ALL_Pivot_new!B:B,C:C,ALL_Pivot_new!N:N)</f>
        <v>6542.34375</v>
      </c>
      <c r="M30" s="260">
        <f t="shared" si="13"/>
        <v>0.25781309358015714</v>
      </c>
      <c r="N30" s="259">
        <f>SUMIF(ALL_Pivot_new!B:B,C:C,ALL_Pivot_new!O:O)</f>
        <v>55866.6</v>
      </c>
      <c r="O30" s="261">
        <f t="shared" si="14"/>
        <v>0.35767927880775252</v>
      </c>
      <c r="P30" s="249">
        <f t="shared" si="15"/>
        <v>0.5</v>
      </c>
      <c r="Q30" s="248">
        <f t="shared" si="16"/>
        <v>27933.3</v>
      </c>
      <c r="R30" s="259">
        <f t="shared" si="17"/>
        <v>83799.899999999994</v>
      </c>
    </row>
    <row r="31" spans="1:18" s="368" customFormat="1">
      <c r="A31" s="265" t="str">
        <f>VLOOKUP(C:C,ALL_Pivot_new!B:D,2,FALSE)</f>
        <v>RDC</v>
      </c>
      <c r="B31" s="334" t="str">
        <f>VLOOKUP(C:C,ALL_Pivot_new!B:D,3,FALSE)</f>
        <v>Vmax</v>
      </c>
      <c r="C31" s="182">
        <v>699</v>
      </c>
      <c r="D31" s="259">
        <f>SUMIF(ALL_Pivot_new!B:B,C:C,ALL_Pivot_new!F:F)</f>
        <v>405400</v>
      </c>
      <c r="E31" s="259">
        <f>SUMIF(ALL_Pivot_new!B:B,C:C,ALL_Pivot_new!G:G)</f>
        <v>373152.6875</v>
      </c>
      <c r="F31" s="262">
        <f>SUMIF(ALL_Pivot_new!B:B,C:C,ALL_Pivot_new!H:H)</f>
        <v>32247.3125</v>
      </c>
      <c r="G31" s="259">
        <f>SUMIF(ALL_Pivot_new!B:B,C:C,ALL_Pivot_new!I:I)</f>
        <v>354223.69661458331</v>
      </c>
      <c r="H31" s="259">
        <f>SUMIF(ALL_Pivot_new!B:B,C:C,ALL_Pivot_new!J:J)</f>
        <v>130153.44563802081</v>
      </c>
      <c r="I31" s="259">
        <f>SUMIF(ALL_Pivot_new!B:B,C:C,ALL_Pivot_new!K:K)</f>
        <v>224070.2509765625</v>
      </c>
      <c r="J31" s="259">
        <f>SUMIF(ALL_Pivot_new!B:B,C:C,ALL_Pivot_new!L:L)</f>
        <v>78598.720703125</v>
      </c>
      <c r="K31" s="259">
        <f>SUMIF(ALL_Pivot_new!B:B,C:C,ALL_Pivot_new!M:M)</f>
        <v>145471.5302734375</v>
      </c>
      <c r="L31" s="259">
        <f>SUMIF(ALL_Pivot_new!B:B,C:C,ALL_Pivot_new!N:N)</f>
        <v>7915.0625</v>
      </c>
      <c r="M31" s="260">
        <f t="shared" si="13"/>
        <v>0.35077713511976355</v>
      </c>
      <c r="N31" s="259">
        <f>SUMIF(ALL_Pivot_new!B:B,C:C,ALL_Pivot_new!O:O)</f>
        <v>171470</v>
      </c>
      <c r="O31" s="261">
        <f t="shared" si="14"/>
        <v>0.76525107305715279</v>
      </c>
      <c r="P31" s="249">
        <f t="shared" si="15"/>
        <v>0.3674329156460574</v>
      </c>
      <c r="Q31" s="248">
        <f t="shared" si="16"/>
        <v>63003.722045829461</v>
      </c>
      <c r="R31" s="259">
        <f t="shared" si="17"/>
        <v>234473.72204582946</v>
      </c>
    </row>
    <row r="32" spans="1:18" s="388" customFormat="1">
      <c r="A32" s="265" t="str">
        <f>VLOOKUP(C:C,ALL_Pivot_new!B:D,2,FALSE)</f>
        <v>Swiss</v>
      </c>
      <c r="B32" s="334" t="str">
        <f>VLOOKUP(C:C,ALL_Pivot_new!B:D,3,FALSE)</f>
        <v>Vmax</v>
      </c>
      <c r="C32" s="182">
        <v>1383</v>
      </c>
      <c r="D32" s="259">
        <f>SUMIF(ALL_Pivot_new!B:B,C:C,ALL_Pivot_new!F:F)</f>
        <v>137400</v>
      </c>
      <c r="E32" s="259">
        <f>SUMIF(ALL_Pivot_new!B:B,C:C,ALL_Pivot_new!G:G)</f>
        <v>124849.7265625</v>
      </c>
      <c r="F32" s="262">
        <f>SUMIF(ALL_Pivot_new!B:B,C:C,ALL_Pivot_new!H:H)</f>
        <v>12550.2734375</v>
      </c>
      <c r="G32" s="259">
        <f>SUMIF(ALL_Pivot_new!B:B,C:C,ALL_Pivot_new!I:I)</f>
        <v>119445.8</v>
      </c>
      <c r="H32" s="259">
        <f>SUMIF(ALL_Pivot_new!B:B,C:C,ALL_Pivot_new!J:J)</f>
        <v>59722.9</v>
      </c>
      <c r="I32" s="259">
        <f>SUMIF(ALL_Pivot_new!B:B,C:C,ALL_Pivot_new!K:K)</f>
        <v>59722.9</v>
      </c>
      <c r="J32" s="259">
        <f>SUMIF(ALL_Pivot_new!B:B,C:C,ALL_Pivot_new!L:L)</f>
        <v>19595.900000000001</v>
      </c>
      <c r="K32" s="259">
        <f>SUMIF(ALL_Pivot_new!B:B,C:C,ALL_Pivot_new!M:M)</f>
        <v>40127</v>
      </c>
      <c r="L32" s="259">
        <f>SUMIF(ALL_Pivot_new!B:B,C:C,ALL_Pivot_new!N:N)</f>
        <v>2725.9765625</v>
      </c>
      <c r="M32" s="260">
        <f t="shared" ref="M32" si="18">J32/I32</f>
        <v>0.32811367164019162</v>
      </c>
      <c r="N32" s="259">
        <f>SUMIF(ALL_Pivot_new!B:B,C:C,ALL_Pivot_new!O:O)</f>
        <v>61297.2</v>
      </c>
      <c r="O32" s="261">
        <f t="shared" ref="O32" si="19">N32/I32</f>
        <v>1.0263600729368465</v>
      </c>
      <c r="P32" s="249">
        <f t="shared" ref="P32" si="20">H32/G32</f>
        <v>0.5</v>
      </c>
      <c r="Q32" s="248">
        <f t="shared" ref="Q32" si="21">N32*P32</f>
        <v>30648.6</v>
      </c>
      <c r="R32" s="259">
        <f t="shared" ref="R32" si="22">N32+Q32</f>
        <v>91945.799999999988</v>
      </c>
    </row>
    <row r="33" spans="1:18" s="388" customFormat="1">
      <c r="A33" s="265" t="str">
        <f>VLOOKUP(C:C,ALL_Pivot_new!B:D,2,FALSE)</f>
        <v>FDC</v>
      </c>
      <c r="B33" s="334" t="str">
        <f>VLOOKUP(C:C,ALL_Pivot_new!B:D,3,FALSE)</f>
        <v>Vmax</v>
      </c>
      <c r="C33" s="182">
        <v>713</v>
      </c>
      <c r="D33" s="259">
        <f>SUMIF(ALL_Pivot_new!B:B,C:C,ALL_Pivot_new!F:F)</f>
        <v>431200</v>
      </c>
      <c r="E33" s="259">
        <f>SUMIF(ALL_Pivot_new!B:B,C:C,ALL_Pivot_new!G:G)</f>
        <v>392263.375</v>
      </c>
      <c r="F33" s="262">
        <f>SUMIF(ALL_Pivot_new!B:B,C:C,ALL_Pivot_new!H:H)</f>
        <v>38936.625</v>
      </c>
      <c r="G33" s="259">
        <f>SUMIF(ALL_Pivot_new!B:B,C:C,ALL_Pivot_new!I:I)</f>
        <v>372932.81640625</v>
      </c>
      <c r="H33" s="259">
        <f>SUMIF(ALL_Pivot_new!B:B,C:C,ALL_Pivot_new!J:J)</f>
        <v>182064.0244140625</v>
      </c>
      <c r="I33" s="259">
        <f>SUMIF(ALL_Pivot_new!B:B,C:C,ALL_Pivot_new!K:K)</f>
        <v>190868.7919921875</v>
      </c>
      <c r="J33" s="259">
        <f>SUMIF(ALL_Pivot_new!B:B,C:C,ALL_Pivot_new!L:L)</f>
        <v>64651.576171875</v>
      </c>
      <c r="K33" s="259">
        <f>SUMIF(ALL_Pivot_new!B:B,C:C,ALL_Pivot_new!M:M)</f>
        <v>126217.2158203125</v>
      </c>
      <c r="L33" s="259">
        <f>SUMIF(ALL_Pivot_new!B:B,C:C,ALL_Pivot_new!N:N)</f>
        <v>8005.375</v>
      </c>
      <c r="M33" s="260">
        <f t="shared" ref="M33" si="23">J33/I33</f>
        <v>0.33872261409042326</v>
      </c>
      <c r="N33" s="259">
        <f>SUMIF(ALL_Pivot_new!B:B,C:C,ALL_Pivot_new!O:O)</f>
        <v>198313</v>
      </c>
      <c r="O33" s="261">
        <f t="shared" ref="O33" si="24">N33/I33</f>
        <v>1.0390017033697012</v>
      </c>
      <c r="P33" s="249">
        <f t="shared" ref="P33" si="25">H33/G33</f>
        <v>0.48819523625867556</v>
      </c>
      <c r="Q33" s="248">
        <f t="shared" ref="Q33" si="26">N33*P33</f>
        <v>96815.461888166727</v>
      </c>
      <c r="R33" s="259">
        <f t="shared" ref="R33" si="27">N33+Q33</f>
        <v>295128.46188816673</v>
      </c>
    </row>
    <row r="34" spans="1:18" s="388" customFormat="1">
      <c r="A34" s="265" t="str">
        <f>VLOOKUP(C:C,ALL_Pivot_new!B:D,2,FALSE)</f>
        <v>RDC</v>
      </c>
      <c r="B34" s="334" t="str">
        <f>VLOOKUP(C:C,ALL_Pivot_new!B:D,3,FALSE)</f>
        <v>Vmax</v>
      </c>
      <c r="C34" s="182">
        <v>485</v>
      </c>
      <c r="D34" s="259">
        <f>SUMIF(ALL_Pivot_new!B:B,C:C,ALL_Pivot_new!F:F)</f>
        <v>431200</v>
      </c>
      <c r="E34" s="259">
        <f>SUMIF(ALL_Pivot_new!B:B,C:C,ALL_Pivot_new!G:G)</f>
        <v>392263.375</v>
      </c>
      <c r="F34" s="262">
        <f>SUMIF(ALL_Pivot_new!B:B,C:C,ALL_Pivot_new!H:H)</f>
        <v>38936.625</v>
      </c>
      <c r="G34" s="259">
        <f>SUMIF(ALL_Pivot_new!B:B,C:C,ALL_Pivot_new!I:I)</f>
        <v>372932.86067708331</v>
      </c>
      <c r="H34" s="259">
        <f>SUMIF(ALL_Pivot_new!B:B,C:C,ALL_Pivot_new!J:J)</f>
        <v>182064.04524739581</v>
      </c>
      <c r="I34" s="259">
        <f>SUMIF(ALL_Pivot_new!B:B,C:C,ALL_Pivot_new!K:K)</f>
        <v>190868.8154296875</v>
      </c>
      <c r="J34" s="259">
        <f>SUMIF(ALL_Pivot_new!B:B,C:C,ALL_Pivot_new!L:L)</f>
        <v>53031.1083984375</v>
      </c>
      <c r="K34" s="259">
        <f>SUMIF(ALL_Pivot_new!B:B,C:C,ALL_Pivot_new!M:M)</f>
        <v>137837.70703125</v>
      </c>
      <c r="L34" s="259">
        <f>SUMIF(ALL_Pivot_new!B:B,C:C,ALL_Pivot_new!N:N)</f>
        <v>8005.375</v>
      </c>
      <c r="M34" s="260">
        <f t="shared" ref="M34" si="28">J34/I34</f>
        <v>0.27784061151662132</v>
      </c>
      <c r="N34" s="259">
        <f>SUMIF(ALL_Pivot_new!B:B,C:C,ALL_Pivot_new!O:O)</f>
        <v>141793</v>
      </c>
      <c r="O34" s="261">
        <f t="shared" ref="O34" si="29">N34/I34</f>
        <v>0.74288196152311681</v>
      </c>
      <c r="P34" s="249">
        <f t="shared" ref="P34" si="30">H34/G34</f>
        <v>0.48819523416854971</v>
      </c>
      <c r="Q34" s="248">
        <f t="shared" ref="Q34" si="31">N34*P34</f>
        <v>69222.666838461169</v>
      </c>
      <c r="R34" s="259">
        <f t="shared" ref="R34" si="32">N34+Q34</f>
        <v>211015.66683846118</v>
      </c>
    </row>
    <row r="35" spans="1:18" s="388" customFormat="1">
      <c r="A35" s="265" t="str">
        <f>VLOOKUP(C:C,ALL_Pivot_new!B:D,2,FALSE)</f>
        <v>FDC</v>
      </c>
      <c r="B35" s="334" t="str">
        <f>VLOOKUP(C:C,ALL_Pivot_new!B:D,3,FALSE)</f>
        <v>XIV</v>
      </c>
      <c r="C35" s="188">
        <v>61188</v>
      </c>
      <c r="D35" s="259">
        <f>SUMIF(ALL_Pivot_new!B:B,C:C,ALL_Pivot_new!F:F)</f>
        <v>540000</v>
      </c>
      <c r="E35" s="259">
        <f>SUMIF(ALL_Pivot_new!B:B,C:C,ALL_Pivot_new!G:G)</f>
        <v>534615</v>
      </c>
      <c r="F35" s="262">
        <f>SUMIF(ALL_Pivot_new!B:B,C:C,ALL_Pivot_new!H:H)</f>
        <v>5385</v>
      </c>
      <c r="G35" s="259">
        <f>SUMIF(ALL_Pivot_new!B:B,C:C,ALL_Pivot_new!I:I)</f>
        <v>486785.03125</v>
      </c>
      <c r="H35" s="259">
        <f>SUMIF(ALL_Pivot_new!B:B,C:C,ALL_Pivot_new!J:J)</f>
        <v>243392.515625</v>
      </c>
      <c r="I35" s="259">
        <f>SUMIF(ALL_Pivot_new!B:B,C:C,ALL_Pivot_new!K:K)</f>
        <v>243392.515625</v>
      </c>
      <c r="J35" s="259">
        <f>SUMIF(ALL_Pivot_new!B:B,C:C,ALL_Pivot_new!L:L)</f>
        <v>214069.765625</v>
      </c>
      <c r="K35" s="259">
        <f>SUMIF(ALL_Pivot_new!B:B,C:C,ALL_Pivot_new!M:M)</f>
        <v>29322.75</v>
      </c>
      <c r="L35" s="259">
        <f>SUMIF(ALL_Pivot_new!B:B,C:C,ALL_Pivot_new!N:N)</f>
        <v>44551.25</v>
      </c>
      <c r="M35" s="260">
        <f t="shared" ref="M35:M36" si="33">J35/I35</f>
        <v>0.87952484929660624</v>
      </c>
      <c r="N35" s="259">
        <f>SUMIF(ALL_Pivot_new!B:B,C:C,ALL_Pivot_new!O:O)</f>
        <v>214069.765625</v>
      </c>
      <c r="O35" s="261">
        <f t="shared" ref="O35:O36" si="34">N35/I35</f>
        <v>0.87952484929660624</v>
      </c>
      <c r="P35" s="249">
        <f t="shared" ref="P35:P36" si="35">H35/G35</f>
        <v>0.5</v>
      </c>
      <c r="Q35" s="248">
        <f t="shared" ref="Q35:Q36" si="36">N35*P35</f>
        <v>107034.8828125</v>
      </c>
      <c r="R35" s="259">
        <f t="shared" ref="R35:R36" si="37">N35+Q35</f>
        <v>321104.6484375</v>
      </c>
    </row>
    <row r="36" spans="1:18" s="388" customFormat="1">
      <c r="A36" s="265" t="str">
        <f>VLOOKUP(C:C,ALL_Pivot_new!B:D,2,FALSE)</f>
        <v>RDC</v>
      </c>
      <c r="B36" s="334" t="str">
        <f>VLOOKUP(C:C,ALL_Pivot_new!B:D,3,FALSE)</f>
        <v>XIV</v>
      </c>
      <c r="C36" s="182">
        <v>61239</v>
      </c>
      <c r="D36" s="259">
        <f>SUMIF(ALL_Pivot_new!B:B,C:C,ALL_Pivot_new!F:F)</f>
        <v>540000</v>
      </c>
      <c r="E36" s="259">
        <f>SUMIF(ALL_Pivot_new!B:B,C:C,ALL_Pivot_new!G:G)</f>
        <v>534615</v>
      </c>
      <c r="F36" s="262">
        <f>SUMIF(ALL_Pivot_new!B:B,C:C,ALL_Pivot_new!H:H)</f>
        <v>5385</v>
      </c>
      <c r="G36" s="259">
        <f>SUMIF(ALL_Pivot_new!B:B,C:C,ALL_Pivot_new!I:I)</f>
        <v>481966.75</v>
      </c>
      <c r="H36" s="259">
        <f>SUMIF(ALL_Pivot_new!B:B,C:C,ALL_Pivot_new!J:J)</f>
        <v>240983.375</v>
      </c>
      <c r="I36" s="259">
        <f>SUMIF(ALL_Pivot_new!B:B,C:C,ALL_Pivot_new!K:K)</f>
        <v>240983.375</v>
      </c>
      <c r="J36" s="259">
        <f>SUMIF(ALL_Pivot_new!B:B,C:C,ALL_Pivot_new!L:L)</f>
        <v>130093.84375</v>
      </c>
      <c r="K36" s="259">
        <f>SUMIF(ALL_Pivot_new!B:B,C:C,ALL_Pivot_new!M:M)</f>
        <v>110889.53125</v>
      </c>
      <c r="L36" s="259">
        <f>SUMIF(ALL_Pivot_new!B:B,C:C,ALL_Pivot_new!N:N)</f>
        <v>44551.25</v>
      </c>
      <c r="M36" s="260">
        <f t="shared" si="33"/>
        <v>0.53984572068508874</v>
      </c>
      <c r="N36" s="259">
        <f>SUMIF(ALL_Pivot_new!B:B,C:C,ALL_Pivot_new!O:O)</f>
        <v>130093.84375</v>
      </c>
      <c r="O36" s="261">
        <f t="shared" si="34"/>
        <v>0.53984572068508874</v>
      </c>
      <c r="P36" s="249">
        <f t="shared" si="35"/>
        <v>0.5</v>
      </c>
      <c r="Q36" s="248">
        <f t="shared" si="36"/>
        <v>65046.921875</v>
      </c>
      <c r="R36" s="259">
        <f t="shared" si="37"/>
        <v>195140.765625</v>
      </c>
    </row>
    <row r="37" spans="1:18" s="388" customFormat="1">
      <c r="A37" s="265" t="str">
        <f>VLOOKUP(C:C,ALL_Pivot_new!B:D,2,FALSE)</f>
        <v>RDC</v>
      </c>
      <c r="B37" s="334" t="str">
        <f>VLOOKUP(C:C,ALL_Pivot_new!B:D,3,FALSE)</f>
        <v>Vmax</v>
      </c>
      <c r="C37" s="182">
        <v>1144</v>
      </c>
      <c r="D37" s="259">
        <f>SUMIF(ALL_Pivot_new!B:B,C:C,ALL_Pivot_new!F:F)</f>
        <v>235200</v>
      </c>
      <c r="E37" s="259">
        <f>SUMIF(ALL_Pivot_new!B:B,C:C,ALL_Pivot_new!G:G)</f>
        <v>213716.5625</v>
      </c>
      <c r="F37" s="262">
        <f>SUMIF(ALL_Pivot_new!B:B,C:C,ALL_Pivot_new!H:H)</f>
        <v>21483.4375</v>
      </c>
      <c r="G37" s="259">
        <f>SUMIF(ALL_Pivot_new!B:B,C:C,ALL_Pivot_new!I:I)</f>
        <v>200645.2</v>
      </c>
      <c r="H37" s="259">
        <f>SUMIF(ALL_Pivot_new!B:B,C:C,ALL_Pivot_new!J:J)</f>
        <v>100322.6</v>
      </c>
      <c r="I37" s="259">
        <f>SUMIF(ALL_Pivot_new!B:B,C:C,ALL_Pivot_new!K:K)</f>
        <v>100322.6</v>
      </c>
      <c r="J37" s="259">
        <f>SUMIF(ALL_Pivot_new!B:B,C:C,ALL_Pivot_new!L:L)</f>
        <v>21904.505859375</v>
      </c>
      <c r="K37" s="259">
        <f>SUMIF(ALL_Pivot_new!B:B,C:C,ALL_Pivot_new!M:M)</f>
        <v>78418.094140625006</v>
      </c>
      <c r="L37" s="259">
        <f>SUMIF(ALL_Pivot_new!B:B,C:C,ALL_Pivot_new!N:N)</f>
        <v>4361.5625</v>
      </c>
      <c r="M37" s="260">
        <f t="shared" ref="M37:M38" si="38">J37/I37</f>
        <v>0.21834069152289712</v>
      </c>
      <c r="N37" s="259">
        <f>SUMIF(ALL_Pivot_new!B:B,C:C,ALL_Pivot_new!O:O)</f>
        <v>49951.6</v>
      </c>
      <c r="O37" s="261">
        <f t="shared" ref="O37:O38" si="39">N37/I37</f>
        <v>0.49790974316853825</v>
      </c>
      <c r="P37" s="249">
        <f t="shared" ref="P37:P38" si="40">H37/G37</f>
        <v>0.5</v>
      </c>
      <c r="Q37" s="248">
        <f t="shared" ref="Q37:Q38" si="41">N37*P37</f>
        <v>24975.8</v>
      </c>
      <c r="R37" s="259">
        <f t="shared" ref="R37:R38" si="42">N37+Q37</f>
        <v>74927.399999999994</v>
      </c>
    </row>
    <row r="38" spans="1:18" s="388" customFormat="1">
      <c r="A38" s="265" t="str">
        <f>VLOOKUP(C:C,ALL_Pivot_new!B:D,2,FALSE)</f>
        <v>FDC</v>
      </c>
      <c r="B38" s="334" t="str">
        <f>VLOOKUP(C:C,ALL_Pivot_new!B:D,3,FALSE)</f>
        <v>Vmax</v>
      </c>
      <c r="C38" s="182">
        <v>1124</v>
      </c>
      <c r="D38" s="259">
        <f>SUMIF(ALL_Pivot_new!B:B,C:C,ALL_Pivot_new!F:F)</f>
        <v>475200</v>
      </c>
      <c r="E38" s="259">
        <f>SUMIF(ALL_Pivot_new!B:B,C:C,ALL_Pivot_new!G:G)</f>
        <v>431794.6875</v>
      </c>
      <c r="F38" s="262">
        <f>SUMIF(ALL_Pivot_new!B:B,C:C,ALL_Pivot_new!H:H)</f>
        <v>43405.3125</v>
      </c>
      <c r="G38" s="259">
        <f>SUMIF(ALL_Pivot_new!B:B,C:C,ALL_Pivot_new!I:I)</f>
        <v>410947</v>
      </c>
      <c r="H38" s="259">
        <f>SUMIF(ALL_Pivot_new!B:B,C:C,ALL_Pivot_new!J:J)</f>
        <v>205473.5</v>
      </c>
      <c r="I38" s="259">
        <f>SUMIF(ALL_Pivot_new!B:B,C:C,ALL_Pivot_new!K:K)</f>
        <v>205473.5</v>
      </c>
      <c r="J38" s="259">
        <f>SUMIF(ALL_Pivot_new!B:B,C:C,ALL_Pivot_new!L:L)</f>
        <v>36829.0625</v>
      </c>
      <c r="K38" s="259">
        <f>SUMIF(ALL_Pivot_new!B:B,C:C,ALL_Pivot_new!M:M)</f>
        <v>168644.4375</v>
      </c>
      <c r="L38" s="259">
        <f>SUMIF(ALL_Pivot_new!B:B,C:C,ALL_Pivot_new!N:N)</f>
        <v>8723.125</v>
      </c>
      <c r="M38" s="260">
        <f t="shared" si="38"/>
        <v>0.17923996281758961</v>
      </c>
      <c r="N38" s="259">
        <f>SUMIF(ALL_Pivot_new!B:B,C:C,ALL_Pivot_new!O:O)</f>
        <v>49778.8</v>
      </c>
      <c r="O38" s="261">
        <f t="shared" si="39"/>
        <v>0.24226384424268824</v>
      </c>
      <c r="P38" s="249">
        <f t="shared" si="40"/>
        <v>0.5</v>
      </c>
      <c r="Q38" s="248">
        <f t="shared" si="41"/>
        <v>24889.4</v>
      </c>
      <c r="R38" s="259">
        <f t="shared" si="42"/>
        <v>74668.200000000012</v>
      </c>
    </row>
    <row r="39" spans="1:18" s="388" customFormat="1">
      <c r="A39" s="265" t="str">
        <f>VLOOKUP(C:C,ALL_Pivot_new!B:D,2,FALSE)</f>
        <v>welle</v>
      </c>
      <c r="B39" s="334" t="str">
        <f>VLOOKUP(C:C,ALL_Pivot_new!B:D,3,FALSE)</f>
        <v>Vmax</v>
      </c>
      <c r="C39" s="182">
        <v>877</v>
      </c>
      <c r="D39" s="259">
        <f>SUMIF(ALL_Pivot_new!B:B,C:C,ALL_Pivot_new!F:F)</f>
        <v>6600</v>
      </c>
      <c r="E39" s="259">
        <f>SUMIF(ALL_Pivot_new!B:B,C:C,ALL_Pivot_new!G:G)</f>
        <v>5940</v>
      </c>
      <c r="F39" s="262">
        <f>SUMIF(ALL_Pivot_new!B:B,C:C,ALL_Pivot_new!H:H)</f>
        <v>660</v>
      </c>
      <c r="G39" s="259">
        <f>SUMIF(ALL_Pivot_new!B:B,C:C,ALL_Pivot_new!I:I)</f>
        <v>5400</v>
      </c>
      <c r="H39" s="259">
        <f>SUMIF(ALL_Pivot_new!B:B,C:C,ALL_Pivot_new!J:J)</f>
        <v>675</v>
      </c>
      <c r="I39" s="259">
        <f>SUMIF(ALL_Pivot_new!B:B,C:C,ALL_Pivot_new!K:K)</f>
        <v>4725</v>
      </c>
      <c r="J39" s="259">
        <f>SUMIF(ALL_Pivot_new!B:B,C:C,ALL_Pivot_new!L:L)</f>
        <v>4282</v>
      </c>
      <c r="K39" s="259">
        <f>SUMIF(ALL_Pivot_new!B:B,C:C,ALL_Pivot_new!M:M)</f>
        <v>443</v>
      </c>
      <c r="L39" s="259">
        <f>SUMIF(ALL_Pivot_new!B:B,C:C,ALL_Pivot_new!N:N)</f>
        <v>540</v>
      </c>
      <c r="M39" s="260">
        <f t="shared" ref="M39" si="43">J39/I39</f>
        <v>0.9062433862433863</v>
      </c>
      <c r="N39" s="259">
        <f>SUMIF(ALL_Pivot_new!B:B,C:C,ALL_Pivot_new!O:O)</f>
        <v>4282</v>
      </c>
      <c r="O39" s="261">
        <f t="shared" ref="O39" si="44">N39/I39</f>
        <v>0.9062433862433863</v>
      </c>
      <c r="P39" s="249">
        <f t="shared" ref="P39" si="45">H39/G39</f>
        <v>0.125</v>
      </c>
      <c r="Q39" s="248">
        <f t="shared" ref="Q39" si="46">N39*P39</f>
        <v>535.25</v>
      </c>
      <c r="R39" s="259">
        <f t="shared" ref="R39" si="47">N39+Q39</f>
        <v>4817.25</v>
      </c>
    </row>
    <row r="40" spans="1:18" s="254" customFormat="1">
      <c r="A40" s="265" t="str">
        <f>VLOOKUP(C:C,ALL_Pivot_new!B:D,2,FALSE)</f>
        <v>FDC</v>
      </c>
      <c r="B40" s="263" t="str">
        <f>VLOOKUP(C:C,ALL_Pivot_new!B:D,3,FALSE)</f>
        <v>DMX</v>
      </c>
      <c r="C40" s="266">
        <v>5349</v>
      </c>
      <c r="D40" s="259"/>
      <c r="E40" s="259"/>
      <c r="F40" s="262"/>
      <c r="G40" s="259"/>
      <c r="H40" s="259"/>
      <c r="I40" s="259"/>
      <c r="J40" s="259">
        <f>SUMIF(ALL_Pivot_new!B:B,C:C,ALL_Pivot_new!L:L)</f>
        <v>10018.1748046875</v>
      </c>
      <c r="K40" s="259"/>
      <c r="L40" s="259"/>
      <c r="M40" s="260"/>
      <c r="N40" s="259">
        <f>SUMIF(ALL_Pivot_new!B:B,C:C,ALL_Pivot_new!O:O)</f>
        <v>10018.1748046875</v>
      </c>
      <c r="O40" s="261"/>
      <c r="P40" s="260"/>
      <c r="Q40" s="259"/>
      <c r="R40" s="259"/>
    </row>
    <row r="41" spans="1:18" s="254" customFormat="1">
      <c r="A41" s="265" t="str">
        <f>VLOOKUP(C:C,ALL_Pivot_new!B:D,2,FALSE)</f>
        <v>RDC</v>
      </c>
      <c r="B41" s="263" t="str">
        <f>VLOOKUP(C:C,ALL_Pivot_new!B:D,3,FALSE)</f>
        <v>DMX</v>
      </c>
      <c r="C41" s="257">
        <v>5373</v>
      </c>
      <c r="D41" s="259"/>
      <c r="E41" s="259"/>
      <c r="F41" s="262"/>
      <c r="G41" s="259"/>
      <c r="H41" s="259"/>
      <c r="I41" s="259"/>
      <c r="J41" s="259">
        <f>SUMIF(ALL_Pivot_new!B:B,C:C,ALL_Pivot_new!L:L)</f>
        <v>1943.0361328125</v>
      </c>
      <c r="K41" s="259"/>
      <c r="L41" s="259"/>
      <c r="M41" s="260"/>
      <c r="N41" s="259">
        <f>SUMIF(ALL_Pivot_new!B:B,C:C,ALL_Pivot_new!O:O)</f>
        <v>3886.072265625</v>
      </c>
      <c r="O41" s="261"/>
      <c r="P41" s="260"/>
      <c r="Q41" s="259"/>
      <c r="R41" s="259"/>
    </row>
    <row r="42" spans="1:18">
      <c r="A42" s="190" t="str">
        <f>VLOOKUP(C:C,ALL_Pivot_new!B:D,2,FALSE)</f>
        <v>CGC</v>
      </c>
      <c r="B42" s="221" t="str">
        <f>VLOOKUP(C:C,ALL_Pivot_new!B:D,3,FALSE)</f>
        <v>Vmax</v>
      </c>
      <c r="C42" s="245" t="s">
        <v>81</v>
      </c>
      <c r="D42" s="224"/>
      <c r="E42" s="224"/>
      <c r="F42" s="169"/>
      <c r="G42" s="224"/>
      <c r="H42" s="224"/>
      <c r="I42" s="224"/>
      <c r="J42" s="224">
        <f>SUMIF(ALL_Pivot_new!B:B,C:C,ALL_Pivot_new!L:L)</f>
        <v>18007.640625</v>
      </c>
      <c r="K42" s="224"/>
      <c r="L42" s="224"/>
      <c r="M42" s="236"/>
      <c r="N42" s="224">
        <f>SUMIF(ALL_Pivot_new!B:B,C:C,ALL_Pivot_new!O:O)</f>
        <v>25322.400000000001</v>
      </c>
      <c r="O42" s="166"/>
      <c r="P42" s="249"/>
      <c r="Q42" s="248"/>
      <c r="R42" s="224"/>
    </row>
    <row r="43" spans="1:18">
      <c r="A43" s="172" t="str">
        <f>VLOOKUP(C:C,ALL_Pivot_new!B:D,2,FALSE)</f>
        <v>RDC</v>
      </c>
      <c r="B43" s="221" t="str">
        <f>VLOOKUP(C:C,ALL_Pivot_new!B:D,3,FALSE)</f>
        <v>Vmax</v>
      </c>
      <c r="C43" s="245" t="s">
        <v>96</v>
      </c>
      <c r="D43" s="224"/>
      <c r="E43" s="224"/>
      <c r="F43" s="169"/>
      <c r="G43" s="224"/>
      <c r="H43" s="224"/>
      <c r="I43" s="224"/>
      <c r="J43" s="224">
        <f>SUMIF(ALL_Pivot_new!B:B,C:C,ALL_Pivot_new!L:L)</f>
        <v>103227.90625</v>
      </c>
      <c r="K43" s="224"/>
      <c r="L43" s="224"/>
      <c r="M43" s="236"/>
      <c r="N43" s="224">
        <f>SUMIF(ALL_Pivot_new!B:B,C:C,ALL_Pivot_new!O:O)</f>
        <v>94562.4</v>
      </c>
      <c r="O43" s="166"/>
      <c r="P43" s="249"/>
      <c r="Q43" s="248"/>
      <c r="R43" s="224"/>
    </row>
    <row r="44" spans="1:18">
      <c r="A44" s="172" t="str">
        <f>VLOOKUP(C:C,ALL_Pivot_new!B:D,2,FALSE)</f>
        <v>FDC</v>
      </c>
      <c r="B44" s="221" t="str">
        <f>VLOOKUP(C:C,ALL_Pivot_new!B:D,3,FALSE)</f>
        <v>Vmax</v>
      </c>
      <c r="C44" s="246" t="s">
        <v>104</v>
      </c>
      <c r="D44" s="224"/>
      <c r="E44" s="224"/>
      <c r="F44" s="169"/>
      <c r="G44" s="224"/>
      <c r="H44" s="224"/>
      <c r="I44" s="224"/>
      <c r="J44" s="224">
        <f>SUMIF(ALL_Pivot_new!B:B,C:C,ALL_Pivot_new!L:L)</f>
        <v>25918.98046875</v>
      </c>
      <c r="K44" s="224"/>
      <c r="L44" s="224"/>
      <c r="M44" s="236"/>
      <c r="N44" s="224">
        <f>SUMIF(ALL_Pivot_new!B:B,C:C,ALL_Pivot_new!O:O)</f>
        <v>72666.100000000006</v>
      </c>
      <c r="O44" s="166"/>
      <c r="P44" s="249"/>
      <c r="Q44" s="248"/>
      <c r="R44" s="224"/>
    </row>
    <row r="45" spans="1:18">
      <c r="A45" s="190" t="e">
        <f>VLOOKUP(C:C,ALL_Pivot_new!B:D,2,FALSE)</f>
        <v>#N/A</v>
      </c>
      <c r="B45" s="221" t="e">
        <f>VLOOKUP(C:C,ALL_Pivot_new!B:D,3,FALSE)</f>
        <v>#N/A</v>
      </c>
      <c r="C45" s="246" t="s">
        <v>84</v>
      </c>
      <c r="D45" s="224"/>
      <c r="E45" s="224"/>
      <c r="F45" s="169"/>
      <c r="G45" s="224"/>
      <c r="H45" s="224"/>
      <c r="I45" s="224"/>
      <c r="J45" s="224">
        <f>SUMIF(ALL_Pivot_new!B:B,C:C,ALL_Pivot_new!L:L)</f>
        <v>0</v>
      </c>
      <c r="K45" s="224"/>
      <c r="L45" s="224"/>
      <c r="M45" s="236"/>
      <c r="N45" s="224">
        <f>SUMIF(ALL_Pivot_new!B:B,C:C,ALL_Pivot_new!O:O)</f>
        <v>0</v>
      </c>
      <c r="O45" s="166"/>
      <c r="P45" s="249"/>
      <c r="Q45" s="248"/>
      <c r="R45" s="224"/>
    </row>
    <row r="46" spans="1:18">
      <c r="A46" s="172" t="e">
        <f>VLOOKUP(C:C,ALL_Pivot_new!B:D,2,FALSE)</f>
        <v>#N/A</v>
      </c>
      <c r="B46" s="221" t="e">
        <f>VLOOKUP(C:C,ALL_Pivot_new!B:D,3,FALSE)</f>
        <v>#N/A</v>
      </c>
      <c r="C46" s="246" t="s">
        <v>105</v>
      </c>
      <c r="D46" s="224"/>
      <c r="E46" s="224"/>
      <c r="F46" s="169"/>
      <c r="G46" s="224"/>
      <c r="H46" s="224"/>
      <c r="I46" s="224"/>
      <c r="J46" s="224">
        <f>SUMIF(ALL_Pivot_new!B:B,C:C,ALL_Pivot_new!L:L)</f>
        <v>0</v>
      </c>
      <c r="K46" s="224"/>
      <c r="L46" s="224"/>
      <c r="M46" s="236"/>
      <c r="N46" s="224">
        <f>SUMIF(ALL_Pivot_new!B:B,C:C,ALL_Pivot_new!O:O)</f>
        <v>0</v>
      </c>
      <c r="O46" s="166"/>
      <c r="P46" s="249"/>
      <c r="Q46" s="248"/>
      <c r="R46" s="224"/>
    </row>
    <row r="47" spans="1:18" s="226" customFormat="1">
      <c r="A47" s="220"/>
      <c r="B47" s="220" t="s">
        <v>264</v>
      </c>
      <c r="C47" s="220"/>
      <c r="D47" s="233">
        <f t="shared" ref="D47:L47" si="48">SUM(D2:D46)</f>
        <v>12539192</v>
      </c>
      <c r="E47" s="233">
        <f t="shared" si="48"/>
        <v>11479720.095703125</v>
      </c>
      <c r="F47" s="233">
        <f t="shared" si="48"/>
        <v>1059471.904296875</v>
      </c>
      <c r="G47" s="264">
        <f t="shared" si="48"/>
        <v>10614217.367380952</v>
      </c>
      <c r="H47" s="233">
        <f t="shared" si="48"/>
        <v>3980756.8064043904</v>
      </c>
      <c r="I47" s="264">
        <f t="shared" si="48"/>
        <v>6633460.5609765612</v>
      </c>
      <c r="J47" s="264">
        <f t="shared" si="48"/>
        <v>3576296.575234375</v>
      </c>
      <c r="K47" s="264">
        <f t="shared" si="48"/>
        <v>3216279.7240234376</v>
      </c>
      <c r="L47" s="233">
        <f t="shared" si="48"/>
        <v>302084.408203125</v>
      </c>
      <c r="M47" s="170">
        <f>J47/I47</f>
        <v>0.53912984668561614</v>
      </c>
      <c r="N47" s="264">
        <f>SUM(N2:N46)</f>
        <v>5859431.1664453121</v>
      </c>
      <c r="O47" s="170">
        <f>N47/I47</f>
        <v>0.88331438961366215</v>
      </c>
      <c r="P47" s="234">
        <f>H47/G47</f>
        <v>0.37504006829913245</v>
      </c>
      <c r="Q47" s="264">
        <f>N47*P47</f>
        <v>2197521.4648577152</v>
      </c>
      <c r="R47" s="264">
        <f>N47+Q47</f>
        <v>8056952.6313030273</v>
      </c>
    </row>
    <row r="48" spans="1:18" s="13" customFormat="1">
      <c r="A48" s="220"/>
      <c r="B48" s="220" t="s">
        <v>335</v>
      </c>
      <c r="C48" s="220"/>
      <c r="D48" s="233">
        <f>D47/1024</f>
        <v>12245.3046875</v>
      </c>
      <c r="E48" s="233">
        <f t="shared" ref="E48:L49" si="49">E47/1024</f>
        <v>11210.664155960083</v>
      </c>
      <c r="F48" s="233">
        <f t="shared" si="49"/>
        <v>1034.640531539917</v>
      </c>
      <c r="G48" s="264">
        <f t="shared" si="49"/>
        <v>10365.446647832961</v>
      </c>
      <c r="H48" s="233">
        <f t="shared" si="49"/>
        <v>3887.4578187542875</v>
      </c>
      <c r="I48" s="264">
        <f t="shared" si="49"/>
        <v>6477.988829078673</v>
      </c>
      <c r="J48" s="264">
        <f t="shared" si="49"/>
        <v>3492.4771242523193</v>
      </c>
      <c r="K48" s="264">
        <f t="shared" si="49"/>
        <v>3140.8981679916383</v>
      </c>
      <c r="L48" s="233">
        <f t="shared" si="49"/>
        <v>295.00430488586426</v>
      </c>
      <c r="M48" s="171">
        <f>J48/I48</f>
        <v>0.53912984668561614</v>
      </c>
      <c r="N48" s="264">
        <f>N47/1024</f>
        <v>5722.1007484817501</v>
      </c>
      <c r="O48" s="171">
        <f>N48/I48</f>
        <v>0.88331438961366215</v>
      </c>
      <c r="P48" s="164">
        <f>H48/G48</f>
        <v>0.37504006829913245</v>
      </c>
      <c r="Q48" s="264">
        <f>Q47/1024</f>
        <v>2146.0170555251125</v>
      </c>
      <c r="R48" s="264">
        <f>R47/1024</f>
        <v>7868.1178040068626</v>
      </c>
    </row>
    <row r="49" spans="1:18" s="177" customFormat="1">
      <c r="A49" s="178"/>
      <c r="B49" s="178" t="s">
        <v>336</v>
      </c>
      <c r="C49" s="178"/>
      <c r="D49" s="178">
        <f>D48/1024</f>
        <v>11.958305358886719</v>
      </c>
      <c r="E49" s="178">
        <f t="shared" si="49"/>
        <v>10.947914214804769</v>
      </c>
      <c r="F49" s="178">
        <f t="shared" si="49"/>
        <v>1.0103911440819502</v>
      </c>
      <c r="G49" s="179">
        <f t="shared" si="49"/>
        <v>10.122506492024376</v>
      </c>
      <c r="H49" s="178">
        <f t="shared" si="49"/>
        <v>3.7963455261272339</v>
      </c>
      <c r="I49" s="179">
        <f t="shared" si="49"/>
        <v>6.3261609658971416</v>
      </c>
      <c r="J49" s="179">
        <f t="shared" si="49"/>
        <v>3.4106221916526556</v>
      </c>
      <c r="K49" s="179">
        <f t="shared" si="49"/>
        <v>3.0672833671793343</v>
      </c>
      <c r="L49" s="178">
        <f t="shared" si="49"/>
        <v>0.28809014149010181</v>
      </c>
      <c r="M49" s="313">
        <f>J49/I49</f>
        <v>0.53912984668561614</v>
      </c>
      <c r="N49" s="179">
        <f>N48/1024</f>
        <v>5.5879890121892091</v>
      </c>
      <c r="O49" s="313">
        <f>N49/I49</f>
        <v>0.88331438961366215</v>
      </c>
      <c r="P49" s="164">
        <f>H49/G49</f>
        <v>0.37504006829913245</v>
      </c>
      <c r="Q49" s="179">
        <f>Q48/1024</f>
        <v>2.0957197807862427</v>
      </c>
      <c r="R49" s="179">
        <f>R48/1024</f>
        <v>7.6837087929754517</v>
      </c>
    </row>
    <row r="51" spans="1:18">
      <c r="M51" t="s">
        <v>519</v>
      </c>
      <c r="N51" s="139">
        <v>589</v>
      </c>
    </row>
    <row r="52" spans="1:18">
      <c r="N52" s="139">
        <f>N48-N51</f>
        <v>5133.1007484817501</v>
      </c>
    </row>
    <row r="53" spans="1:18">
      <c r="M53" t="s">
        <v>520</v>
      </c>
      <c r="N53" s="139">
        <v>4681</v>
      </c>
    </row>
    <row r="54" spans="1:18">
      <c r="G54" s="139">
        <f>G32/1024</f>
        <v>116.6462890625</v>
      </c>
      <c r="I54" s="336">
        <f>I32/1024</f>
        <v>58.323144531250001</v>
      </c>
    </row>
    <row r="56" spans="1:18">
      <c r="D56"/>
      <c r="E56"/>
      <c r="F56"/>
      <c r="N56"/>
      <c r="Q56"/>
    </row>
    <row r="57" spans="1:18">
      <c r="D57"/>
      <c r="E57"/>
      <c r="F57"/>
      <c r="N57"/>
      <c r="Q57"/>
    </row>
    <row r="58" spans="1:18">
      <c r="D58"/>
      <c r="E58"/>
      <c r="F58"/>
      <c r="N58"/>
      <c r="Q58"/>
    </row>
    <row r="59" spans="1:18">
      <c r="D59"/>
      <c r="E59"/>
      <c r="F59"/>
      <c r="G59" s="354" t="s">
        <v>1</v>
      </c>
      <c r="H59" s="388" t="s">
        <v>287</v>
      </c>
      <c r="I59" s="388" t="s">
        <v>515</v>
      </c>
      <c r="J59" s="388" t="s">
        <v>288</v>
      </c>
      <c r="K59" s="388" t="s">
        <v>289</v>
      </c>
      <c r="L59" s="388" t="s">
        <v>514</v>
      </c>
      <c r="N59"/>
      <c r="Q59"/>
    </row>
    <row r="60" spans="1:18">
      <c r="D60"/>
      <c r="E60"/>
      <c r="F60"/>
      <c r="G60" s="337" t="s">
        <v>70</v>
      </c>
      <c r="H60" s="332">
        <v>752094.33904761903</v>
      </c>
      <c r="I60" s="332">
        <v>869800</v>
      </c>
      <c r="J60" s="332">
        <v>455063.07999999996</v>
      </c>
      <c r="K60" s="332">
        <v>225973.19999999998</v>
      </c>
      <c r="L60" s="332">
        <v>405486.9100843987</v>
      </c>
      <c r="N60"/>
      <c r="Q60"/>
    </row>
    <row r="61" spans="1:18">
      <c r="D61"/>
      <c r="E61"/>
      <c r="F61"/>
      <c r="G61" s="337" t="s">
        <v>102</v>
      </c>
      <c r="H61" s="332">
        <v>5580069.6795238098</v>
      </c>
      <c r="I61" s="332">
        <v>6744618.1797000002</v>
      </c>
      <c r="J61" s="332">
        <v>3476277.98</v>
      </c>
      <c r="K61" s="332">
        <v>2091240.9848046876</v>
      </c>
      <c r="L61" s="332">
        <v>4042481.3894911525</v>
      </c>
      <c r="N61"/>
      <c r="Q61"/>
    </row>
    <row r="62" spans="1:18">
      <c r="D62"/>
      <c r="E62"/>
      <c r="F62"/>
      <c r="G62" s="337" t="s">
        <v>83</v>
      </c>
      <c r="H62" s="332">
        <v>6394325.8911428573</v>
      </c>
      <c r="I62" s="332">
        <v>7640928</v>
      </c>
      <c r="J62" s="332">
        <v>3976376</v>
      </c>
      <c r="K62" s="332">
        <v>2379883.4761328124</v>
      </c>
      <c r="L62" s="332">
        <v>4598824.5524595771</v>
      </c>
      <c r="N62"/>
      <c r="Q62"/>
    </row>
    <row r="63" spans="1:18">
      <c r="D63"/>
      <c r="E63"/>
      <c r="F63"/>
      <c r="G63" s="337" t="s">
        <v>197</v>
      </c>
      <c r="H63" s="332">
        <v>157263.51428571428</v>
      </c>
      <c r="I63" s="332">
        <v>184200</v>
      </c>
      <c r="J63" s="332">
        <v>92813.4</v>
      </c>
      <c r="K63" s="332">
        <v>34353.100000000006</v>
      </c>
      <c r="L63" s="332">
        <v>140156.66249999998</v>
      </c>
      <c r="N63"/>
      <c r="Q63"/>
    </row>
    <row r="64" spans="1:18">
      <c r="D64"/>
      <c r="E64"/>
      <c r="F64"/>
      <c r="G64" s="337" t="s">
        <v>2</v>
      </c>
      <c r="H64" s="332">
        <v>12883753.423999999</v>
      </c>
      <c r="I64" s="332">
        <v>15439546.1797</v>
      </c>
      <c r="J64" s="332">
        <v>8000530.4600000009</v>
      </c>
      <c r="K64" s="332">
        <v>4731450.7609374998</v>
      </c>
      <c r="L64" s="332">
        <v>9186949.5145351272</v>
      </c>
      <c r="N64"/>
      <c r="Q64"/>
    </row>
    <row r="65" spans="4:17" ht="15.75" thickBot="1">
      <c r="D65"/>
      <c r="E65"/>
      <c r="F65"/>
      <c r="G65"/>
      <c r="H65"/>
      <c r="I65"/>
      <c r="J65"/>
      <c r="K65"/>
      <c r="L65"/>
      <c r="N65"/>
      <c r="Q65"/>
    </row>
    <row r="66" spans="4:17">
      <c r="D66"/>
      <c r="E66"/>
      <c r="F66"/>
      <c r="G66" s="378" t="s">
        <v>70</v>
      </c>
      <c r="H66" s="379">
        <f>H60/1024</f>
        <v>734.46712797619045</v>
      </c>
      <c r="I66" s="379">
        <f>I60/1024</f>
        <v>849.4140625</v>
      </c>
      <c r="J66" s="379">
        <f>J60/1024</f>
        <v>444.39753906249996</v>
      </c>
      <c r="K66" s="379">
        <f>K60/1024</f>
        <v>220.67695312499998</v>
      </c>
      <c r="L66" s="380">
        <f>L60/1024</f>
        <v>395.9833106292956</v>
      </c>
      <c r="N66"/>
      <c r="Q66"/>
    </row>
    <row r="67" spans="4:17">
      <c r="D67"/>
      <c r="E67"/>
      <c r="F67"/>
      <c r="G67" s="381" t="s">
        <v>102</v>
      </c>
      <c r="H67" s="334">
        <f t="shared" ref="H67:L70" si="50">H61/1024</f>
        <v>5449.2867964099705</v>
      </c>
      <c r="I67" s="334">
        <f t="shared" si="50"/>
        <v>6586.5411911132815</v>
      </c>
      <c r="J67" s="334">
        <f t="shared" si="50"/>
        <v>3394.80271484375</v>
      </c>
      <c r="K67" s="334">
        <f t="shared" si="50"/>
        <v>2042.2275242233277</v>
      </c>
      <c r="L67" s="295">
        <f t="shared" si="50"/>
        <v>3947.7357319249536</v>
      </c>
      <c r="N67"/>
      <c r="Q67"/>
    </row>
    <row r="68" spans="4:17">
      <c r="D68"/>
      <c r="E68"/>
      <c r="F68"/>
      <c r="G68" s="381" t="s">
        <v>83</v>
      </c>
      <c r="H68" s="334">
        <f t="shared" si="50"/>
        <v>6244.4588780691965</v>
      </c>
      <c r="I68" s="334">
        <f t="shared" si="50"/>
        <v>7461.84375</v>
      </c>
      <c r="J68" s="334">
        <f t="shared" si="50"/>
        <v>3883.1796875</v>
      </c>
      <c r="K68" s="334">
        <f t="shared" si="50"/>
        <v>2324.1049571609497</v>
      </c>
      <c r="L68" s="295">
        <f t="shared" si="50"/>
        <v>4491.0396020113058</v>
      </c>
      <c r="N68"/>
      <c r="Q68"/>
    </row>
    <row r="69" spans="4:17">
      <c r="D69"/>
      <c r="E69"/>
      <c r="F69"/>
      <c r="G69" s="381" t="s">
        <v>197</v>
      </c>
      <c r="H69" s="334">
        <f t="shared" si="50"/>
        <v>153.57765066964285</v>
      </c>
      <c r="I69" s="334">
        <f t="shared" si="50"/>
        <v>179.8828125</v>
      </c>
      <c r="J69" s="334">
        <f t="shared" si="50"/>
        <v>90.638085937499994</v>
      </c>
      <c r="K69" s="334">
        <f t="shared" si="50"/>
        <v>33.547949218750006</v>
      </c>
      <c r="L69" s="295">
        <f t="shared" si="50"/>
        <v>136.87174072265623</v>
      </c>
      <c r="N69"/>
      <c r="Q69"/>
    </row>
    <row r="70" spans="4:17" ht="15.75" thickBot="1">
      <c r="D70"/>
      <c r="E70"/>
      <c r="F70"/>
      <c r="G70" s="382" t="s">
        <v>2</v>
      </c>
      <c r="H70" s="383">
        <f t="shared" si="50"/>
        <v>12581.790453124999</v>
      </c>
      <c r="I70" s="383">
        <f t="shared" si="50"/>
        <v>15077.681816113281</v>
      </c>
      <c r="J70" s="383">
        <f t="shared" si="50"/>
        <v>7813.0180273437509</v>
      </c>
      <c r="K70" s="383">
        <f t="shared" si="50"/>
        <v>4620.5573837280272</v>
      </c>
      <c r="L70" s="384">
        <f t="shared" si="50"/>
        <v>8971.6303852882102</v>
      </c>
      <c r="M70" s="385">
        <f>K70/J70</f>
        <v>0.59139213138343572</v>
      </c>
      <c r="N70"/>
      <c r="Q70"/>
    </row>
    <row r="71" spans="4:17">
      <c r="D71"/>
      <c r="E71"/>
      <c r="F71"/>
      <c r="G71"/>
      <c r="H71"/>
      <c r="I71"/>
      <c r="J71"/>
      <c r="K71"/>
      <c r="N71"/>
      <c r="Q71"/>
    </row>
    <row r="72" spans="4:17">
      <c r="D72"/>
      <c r="E72"/>
      <c r="F72"/>
      <c r="G72"/>
      <c r="H72"/>
      <c r="I72"/>
      <c r="J72"/>
      <c r="K72"/>
      <c r="L72"/>
      <c r="N72"/>
      <c r="Q72"/>
    </row>
    <row r="73" spans="4:17">
      <c r="D73"/>
      <c r="E73"/>
      <c r="F73"/>
      <c r="G73"/>
      <c r="H73"/>
      <c r="I73"/>
      <c r="J73"/>
      <c r="K73"/>
      <c r="L73"/>
      <c r="N73"/>
      <c r="Q73"/>
    </row>
    <row r="74" spans="4:17">
      <c r="D74"/>
      <c r="E74"/>
      <c r="F74"/>
      <c r="G74"/>
      <c r="H74"/>
      <c r="I74"/>
      <c r="J74"/>
      <c r="K74"/>
      <c r="L74"/>
      <c r="N74"/>
      <c r="Q74"/>
    </row>
    <row r="75" spans="4:17">
      <c r="D75"/>
      <c r="E75"/>
      <c r="F75"/>
      <c r="G75"/>
      <c r="H75"/>
      <c r="I75"/>
      <c r="J75"/>
      <c r="K75"/>
      <c r="L75"/>
      <c r="N75"/>
      <c r="Q75"/>
    </row>
    <row r="76" spans="4:17">
      <c r="D76"/>
      <c r="E76"/>
      <c r="F76"/>
      <c r="G76"/>
      <c r="H76"/>
      <c r="I76"/>
      <c r="J76"/>
      <c r="K76"/>
      <c r="L76"/>
      <c r="N76"/>
      <c r="Q76"/>
    </row>
    <row r="77" spans="4:17">
      <c r="D77"/>
      <c r="E77"/>
      <c r="F77"/>
      <c r="G77"/>
      <c r="H77"/>
      <c r="I77"/>
      <c r="J77"/>
      <c r="K77"/>
      <c r="L77"/>
      <c r="N77"/>
      <c r="Q77"/>
    </row>
    <row r="78" spans="4:17">
      <c r="D78"/>
      <c r="E78"/>
      <c r="F78"/>
      <c r="G78"/>
      <c r="H78"/>
      <c r="I78"/>
      <c r="J78"/>
      <c r="K78"/>
      <c r="L78"/>
      <c r="N78"/>
      <c r="Q78"/>
    </row>
    <row r="79" spans="4:17">
      <c r="D79"/>
      <c r="E79"/>
      <c r="F79"/>
      <c r="G79"/>
      <c r="H79"/>
      <c r="I79"/>
      <c r="J79"/>
      <c r="K79"/>
      <c r="L79"/>
      <c r="N79"/>
      <c r="Q79"/>
    </row>
    <row r="80" spans="4:17">
      <c r="D80"/>
      <c r="E80"/>
      <c r="F80"/>
      <c r="G80"/>
      <c r="H80"/>
      <c r="I80"/>
      <c r="J80"/>
      <c r="K80"/>
      <c r="L80"/>
      <c r="N80"/>
      <c r="Q80"/>
    </row>
    <row r="81" spans="4:17">
      <c r="D81"/>
      <c r="E81"/>
      <c r="F81"/>
      <c r="G81"/>
      <c r="H81"/>
      <c r="I81"/>
      <c r="J81"/>
      <c r="K81"/>
      <c r="L81"/>
      <c r="N81"/>
      <c r="Q81"/>
    </row>
    <row r="82" spans="4:17">
      <c r="D82"/>
      <c r="E82"/>
      <c r="F82"/>
      <c r="G82"/>
      <c r="H82"/>
      <c r="I82"/>
      <c r="J82"/>
      <c r="K82"/>
      <c r="L82"/>
      <c r="N82"/>
      <c r="Q82"/>
    </row>
    <row r="83" spans="4:17">
      <c r="D83"/>
      <c r="E83"/>
      <c r="F83"/>
      <c r="G83"/>
      <c r="H83"/>
      <c r="I83"/>
      <c r="J83"/>
      <c r="K83"/>
      <c r="L83"/>
      <c r="N83"/>
      <c r="Q83"/>
    </row>
    <row r="84" spans="4:17">
      <c r="D84"/>
      <c r="E84"/>
      <c r="F84"/>
      <c r="G84"/>
      <c r="H84"/>
      <c r="I84"/>
      <c r="J84"/>
      <c r="K84"/>
      <c r="L84"/>
      <c r="N84"/>
      <c r="Q84"/>
    </row>
    <row r="85" spans="4:17">
      <c r="D85"/>
      <c r="E85"/>
      <c r="F85"/>
      <c r="G85"/>
      <c r="H85"/>
      <c r="I85"/>
      <c r="J85"/>
      <c r="K85"/>
      <c r="L85"/>
      <c r="N85"/>
      <c r="Q85"/>
    </row>
    <row r="86" spans="4:17">
      <c r="D86"/>
      <c r="E86"/>
      <c r="F86"/>
      <c r="G86"/>
      <c r="H86"/>
      <c r="I86"/>
      <c r="J86"/>
      <c r="K86"/>
      <c r="L86"/>
      <c r="N86"/>
      <c r="Q86"/>
    </row>
    <row r="87" spans="4:17">
      <c r="D87"/>
      <c r="E87"/>
      <c r="F87"/>
      <c r="G87"/>
      <c r="H87"/>
      <c r="I87"/>
      <c r="J87"/>
      <c r="K87"/>
      <c r="L87"/>
      <c r="N87"/>
      <c r="Q87"/>
    </row>
    <row r="88" spans="4:17">
      <c r="D88"/>
      <c r="E88"/>
      <c r="F88"/>
      <c r="G88"/>
      <c r="H88"/>
      <c r="I88"/>
      <c r="J88"/>
      <c r="K88"/>
      <c r="L88"/>
      <c r="N88"/>
      <c r="Q88"/>
    </row>
    <row r="89" spans="4:17">
      <c r="D89"/>
      <c r="E89"/>
      <c r="F89"/>
      <c r="G89"/>
      <c r="H89"/>
      <c r="I89"/>
      <c r="J89"/>
      <c r="K89"/>
      <c r="L89"/>
      <c r="N89"/>
      <c r="Q89"/>
    </row>
    <row r="90" spans="4:17">
      <c r="D90"/>
      <c r="E90"/>
      <c r="F90"/>
      <c r="G90"/>
      <c r="H90"/>
      <c r="I90"/>
      <c r="J90"/>
      <c r="K90"/>
      <c r="L90"/>
      <c r="N90"/>
      <c r="Q90"/>
    </row>
    <row r="91" spans="4:17">
      <c r="D91"/>
      <c r="E91"/>
      <c r="F91"/>
      <c r="G91"/>
      <c r="H91"/>
      <c r="I91"/>
      <c r="J91"/>
      <c r="K91"/>
      <c r="L91"/>
      <c r="N91"/>
      <c r="Q91"/>
    </row>
    <row r="92" spans="4:17">
      <c r="D92"/>
      <c r="E92"/>
      <c r="F92"/>
      <c r="G92"/>
      <c r="H92"/>
      <c r="I92"/>
      <c r="J92"/>
      <c r="K92"/>
      <c r="L92"/>
      <c r="N92"/>
      <c r="Q92"/>
    </row>
    <row r="93" spans="4:17">
      <c r="D93"/>
      <c r="E93"/>
      <c r="F93"/>
      <c r="G93"/>
      <c r="H93"/>
      <c r="I93"/>
      <c r="J93"/>
      <c r="K93"/>
      <c r="L93"/>
      <c r="N93"/>
      <c r="Q93"/>
    </row>
    <row r="94" spans="4:17">
      <c r="D94"/>
      <c r="E94"/>
      <c r="F94"/>
      <c r="G94"/>
      <c r="H94"/>
      <c r="I94"/>
      <c r="J94"/>
      <c r="K94"/>
      <c r="L94"/>
      <c r="N94"/>
      <c r="Q94"/>
    </row>
    <row r="95" spans="4:17">
      <c r="D95"/>
      <c r="E95"/>
      <c r="F95"/>
      <c r="G95"/>
      <c r="H95"/>
      <c r="I95"/>
      <c r="J95"/>
      <c r="K95"/>
      <c r="L95"/>
      <c r="N95"/>
      <c r="Q95"/>
    </row>
    <row r="96" spans="4:17">
      <c r="D96"/>
      <c r="E96"/>
      <c r="F96"/>
      <c r="G96"/>
      <c r="H96"/>
      <c r="I96"/>
      <c r="J96"/>
      <c r="K96"/>
      <c r="L96"/>
      <c r="N96"/>
      <c r="Q96"/>
    </row>
    <row r="97" spans="4:17">
      <c r="D97"/>
      <c r="E97"/>
      <c r="F97"/>
      <c r="G97"/>
      <c r="H97"/>
      <c r="I97"/>
      <c r="J97"/>
      <c r="L97"/>
      <c r="N97"/>
      <c r="Q97"/>
    </row>
    <row r="98" spans="4:17">
      <c r="D98"/>
      <c r="E98"/>
      <c r="F98"/>
      <c r="G98"/>
      <c r="H98"/>
      <c r="I98"/>
      <c r="J98"/>
      <c r="L98"/>
      <c r="N98"/>
      <c r="Q98"/>
    </row>
    <row r="99" spans="4:17">
      <c r="D99"/>
      <c r="E99"/>
      <c r="F99"/>
      <c r="G99"/>
      <c r="H99"/>
      <c r="I99"/>
      <c r="J99"/>
      <c r="L99"/>
      <c r="N99"/>
      <c r="Q99"/>
    </row>
    <row r="104" spans="4:17">
      <c r="D104"/>
      <c r="E104"/>
      <c r="F104"/>
      <c r="G104"/>
      <c r="H104"/>
      <c r="I104"/>
      <c r="J104"/>
      <c r="K104"/>
      <c r="L104"/>
      <c r="N104"/>
      <c r="Q104"/>
    </row>
    <row r="105" spans="4:17">
      <c r="D105"/>
      <c r="E105"/>
      <c r="F105"/>
      <c r="G105"/>
      <c r="H105"/>
      <c r="I105"/>
      <c r="J105"/>
      <c r="K105"/>
      <c r="L105"/>
      <c r="N105"/>
      <c r="Q105"/>
    </row>
    <row r="106" spans="4:17">
      <c r="D106"/>
      <c r="E106"/>
      <c r="F106"/>
      <c r="G106"/>
      <c r="H106"/>
      <c r="I106"/>
      <c r="J106"/>
      <c r="K106"/>
      <c r="L106"/>
      <c r="N106"/>
      <c r="Q106"/>
    </row>
    <row r="107" spans="4:17">
      <c r="D107"/>
      <c r="E107"/>
      <c r="F107"/>
      <c r="G107"/>
      <c r="H107"/>
      <c r="I107"/>
      <c r="J107"/>
      <c r="K107"/>
      <c r="L107"/>
      <c r="N107"/>
      <c r="Q107"/>
    </row>
    <row r="108" spans="4:17">
      <c r="D108"/>
      <c r="E108"/>
      <c r="F108"/>
      <c r="G108"/>
      <c r="H108"/>
      <c r="I108"/>
      <c r="J108"/>
      <c r="K108"/>
      <c r="L108"/>
      <c r="N108"/>
      <c r="Q108"/>
    </row>
    <row r="109" spans="4:17">
      <c r="D109"/>
      <c r="E109"/>
      <c r="F109"/>
      <c r="G109"/>
      <c r="H109"/>
      <c r="I109"/>
      <c r="J109"/>
      <c r="K109"/>
      <c r="L109"/>
      <c r="N109"/>
      <c r="Q109"/>
    </row>
    <row r="110" spans="4:17">
      <c r="D110"/>
      <c r="E110"/>
      <c r="F110"/>
      <c r="G110"/>
      <c r="H110"/>
      <c r="I110"/>
      <c r="J110"/>
      <c r="K110"/>
      <c r="L110"/>
      <c r="N110"/>
      <c r="Q110"/>
    </row>
    <row r="111" spans="4:17">
      <c r="D111"/>
      <c r="E111"/>
      <c r="F111"/>
      <c r="G111"/>
      <c r="H111"/>
      <c r="I111"/>
      <c r="J111"/>
      <c r="K111"/>
      <c r="L111"/>
      <c r="N111"/>
      <c r="Q111"/>
    </row>
    <row r="112" spans="4:17">
      <c r="D112"/>
      <c r="E112"/>
      <c r="F112"/>
      <c r="G112"/>
      <c r="H112"/>
      <c r="I112"/>
      <c r="J112"/>
      <c r="K112"/>
      <c r="L112"/>
      <c r="N112"/>
      <c r="Q112"/>
    </row>
    <row r="113" spans="4:17">
      <c r="D113"/>
      <c r="E113"/>
      <c r="F113"/>
      <c r="G113"/>
      <c r="H113"/>
      <c r="I113"/>
      <c r="J113"/>
      <c r="K113"/>
      <c r="L113"/>
      <c r="N113"/>
      <c r="Q113"/>
    </row>
    <row r="114" spans="4:17">
      <c r="D114"/>
      <c r="E114"/>
      <c r="F114"/>
      <c r="G114"/>
      <c r="H114"/>
      <c r="I114"/>
      <c r="J114"/>
      <c r="K114"/>
      <c r="L114"/>
      <c r="N114"/>
      <c r="Q114"/>
    </row>
    <row r="115" spans="4:17">
      <c r="D115"/>
      <c r="E115"/>
      <c r="F115"/>
      <c r="G115"/>
      <c r="H115"/>
      <c r="I115"/>
      <c r="J115"/>
      <c r="K115"/>
      <c r="L115"/>
      <c r="N115"/>
      <c r="Q115"/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0"/>
  <sheetViews>
    <sheetView topLeftCell="A69" workbookViewId="0">
      <selection activeCell="AA100" sqref="AA100"/>
    </sheetView>
  </sheetViews>
  <sheetFormatPr defaultRowHeight="15"/>
  <cols>
    <col min="1" max="1" width="6" style="312" customWidth="1"/>
    <col min="2" max="2" width="7.42578125" style="312" customWidth="1"/>
    <col min="3" max="3" width="10.140625" style="312" bestFit="1" customWidth="1"/>
    <col min="4" max="4" width="17.85546875" style="297" hidden="1" customWidth="1"/>
    <col min="5" max="5" width="12.42578125" style="297" hidden="1" customWidth="1"/>
    <col min="6" max="6" width="13.140625" style="297" hidden="1" customWidth="1"/>
    <col min="7" max="7" width="14.85546875" style="297" hidden="1" customWidth="1"/>
    <col min="8" max="8" width="12.28515625" style="297" hidden="1" customWidth="1"/>
    <col min="9" max="9" width="13.7109375" style="297" hidden="1" customWidth="1"/>
    <col min="10" max="10" width="12.140625" style="297" hidden="1" customWidth="1"/>
    <col min="11" max="11" width="11.5703125" style="297" hidden="1" customWidth="1"/>
    <col min="12" max="12" width="8.140625" style="297" hidden="1" customWidth="1"/>
    <col min="13" max="13" width="9.28515625" style="312" hidden="1" customWidth="1"/>
    <col min="14" max="14" width="17.42578125" style="297" hidden="1" customWidth="1"/>
    <col min="15" max="15" width="13.140625" style="312" hidden="1" customWidth="1"/>
    <col min="16" max="16" width="0" style="312" hidden="1" customWidth="1"/>
    <col min="17" max="17" width="9.140625" style="297"/>
    <col min="18" max="18" width="16.7109375" style="312" bestFit="1" customWidth="1"/>
    <col min="19" max="19" width="9.140625" style="312"/>
    <col min="20" max="20" width="15.7109375" style="312" bestFit="1" customWidth="1"/>
    <col min="21" max="16384" width="9.140625" style="312"/>
  </cols>
  <sheetData>
    <row r="1" spans="1:18">
      <c r="A1" s="92" t="s">
        <v>323</v>
      </c>
      <c r="B1" s="93" t="s">
        <v>261</v>
      </c>
      <c r="C1" s="93" t="s">
        <v>10</v>
      </c>
      <c r="D1" s="94" t="s">
        <v>268</v>
      </c>
      <c r="E1" s="94" t="s">
        <v>240</v>
      </c>
      <c r="F1" s="94" t="s">
        <v>256</v>
      </c>
      <c r="G1" s="94" t="s">
        <v>258</v>
      </c>
      <c r="H1" s="94" t="s">
        <v>257</v>
      </c>
      <c r="I1" s="94" t="s">
        <v>17</v>
      </c>
      <c r="J1" s="94" t="s">
        <v>16</v>
      </c>
      <c r="K1" s="94" t="s">
        <v>18</v>
      </c>
      <c r="L1" s="94" t="s">
        <v>8</v>
      </c>
      <c r="M1" s="94" t="s">
        <v>291</v>
      </c>
      <c r="N1" s="94" t="s">
        <v>266</v>
      </c>
      <c r="O1" s="148" t="s">
        <v>292</v>
      </c>
      <c r="P1" s="89" t="s">
        <v>347</v>
      </c>
      <c r="Q1" s="89" t="s">
        <v>348</v>
      </c>
      <c r="R1" s="89" t="s">
        <v>349</v>
      </c>
    </row>
    <row r="2" spans="1:18">
      <c r="A2" s="265" t="str">
        <f>VLOOKUP(C:C,ALL_Pivot_new!B:D,2,FALSE)</f>
        <v>Swiss</v>
      </c>
      <c r="B2" s="299" t="str">
        <f>VLOOKUP(C:C,ALL_Pivot_new!B:D,3,FALSE)</f>
        <v>Vmax</v>
      </c>
      <c r="C2" s="228">
        <v>377</v>
      </c>
      <c r="D2" s="259">
        <f>SUMIF(ALL_Pivot_new!B:B,C:C,ALL_Pivot_new!F:F)</f>
        <v>46800</v>
      </c>
      <c r="E2" s="259">
        <f>SUMIF(ALL_Pivot_new!B:B,C:C,ALL_Pivot_new!G:G)</f>
        <v>42525</v>
      </c>
      <c r="F2" s="262">
        <f>SUMIF(ALL_Pivot_new!B:B,C:C,ALL_Pivot_new!H:H)</f>
        <v>4275</v>
      </c>
      <c r="G2" s="259">
        <f>SUMIF(ALL_Pivot_new!B:B,C:C,ALL_Pivot_new!I:I)</f>
        <v>37817.714285714283</v>
      </c>
      <c r="H2" s="259">
        <f>SUMIF(ALL_Pivot_new!B:B,C:C,ALL_Pivot_new!J:J)</f>
        <v>4727.2142857142826</v>
      </c>
      <c r="I2" s="259">
        <f>SUMIF(ALL_Pivot_new!B:B,C:C,ALL_Pivot_new!K:K)</f>
        <v>33090.5</v>
      </c>
      <c r="J2" s="259">
        <f>SUMIF(ALL_Pivot_new!B:B,C:C,ALL_Pivot_new!L:L)</f>
        <v>14757.2</v>
      </c>
      <c r="K2" s="259">
        <f>SUMIF(ALL_Pivot_new!B:B,C:C,ALL_Pivot_new!M:M)</f>
        <v>18333.3</v>
      </c>
      <c r="L2" s="259">
        <f>SUMIF(ALL_Pivot_new!B:B,C:C,ALL_Pivot_new!N:N)</f>
        <v>3271</v>
      </c>
      <c r="M2" s="260">
        <f t="shared" ref="M2:M12" si="0">J2/I2</f>
        <v>0.44596485396110669</v>
      </c>
      <c r="N2" s="259">
        <f>SUMIF(ALL_Pivot_new!B:B,C:C,ALL_Pivot_new!O:O)</f>
        <v>42854.1</v>
      </c>
      <c r="O2" s="261">
        <f t="shared" ref="O2:O12" si="1">N2/I2</f>
        <v>1.2950574938426436</v>
      </c>
      <c r="P2" s="249">
        <f t="shared" ref="P2:P49" si="2">H2/G2</f>
        <v>0.12499999999999993</v>
      </c>
      <c r="Q2" s="248">
        <f t="shared" ref="Q2:Q47" si="3">N2*P2</f>
        <v>5356.7624999999971</v>
      </c>
      <c r="R2" s="259">
        <f t="shared" ref="R2:R47" si="4">N2+Q2</f>
        <v>48210.862499999996</v>
      </c>
    </row>
    <row r="3" spans="1:18">
      <c r="A3" s="172" t="str">
        <f>VLOOKUP(C:C,ALL_Pivot_new!B:D,2,FALSE)</f>
        <v>RDC</v>
      </c>
      <c r="B3" s="299" t="str">
        <f>VLOOKUP(C:C,ALL_Pivot_new!B:D,3,FALSE)</f>
        <v>Vmax</v>
      </c>
      <c r="C3" s="228" t="s">
        <v>100</v>
      </c>
      <c r="D3" s="259">
        <f>SUMIF(ALL_Pivot_new!B:B,C:C,ALL_Pivot_new!F:F)</f>
        <v>588456</v>
      </c>
      <c r="E3" s="259">
        <f>SUMIF(ALL_Pivot_new!B:B,C:C,ALL_Pivot_new!G:G)</f>
        <v>535316.41796875</v>
      </c>
      <c r="F3" s="262">
        <f>SUMIF(ALL_Pivot_new!B:B,C:C,ALL_Pivot_new!H:H)</f>
        <v>53139.58203125</v>
      </c>
      <c r="G3" s="259">
        <f>SUMIF(ALL_Pivot_new!B:B,C:C,ALL_Pivot_new!I:I)</f>
        <v>354223.61458333331</v>
      </c>
      <c r="H3" s="259">
        <f>SUMIF(ALL_Pivot_new!B:B,C:C,ALL_Pivot_new!J:J)</f>
        <v>130153.39778645831</v>
      </c>
      <c r="I3" s="259">
        <f>SUMIF(ALL_Pivot_new!B:B,C:C,ALL_Pivot_new!K:K)</f>
        <v>224070.216796875</v>
      </c>
      <c r="J3" s="259">
        <f>SUMIF(ALL_Pivot_new!B:B,C:C,ALL_Pivot_new!L:L)</f>
        <v>103721.7919921875</v>
      </c>
      <c r="K3" s="259">
        <f>SUMIF(ALL_Pivot_new!B:B,C:C,ALL_Pivot_new!M:M)</f>
        <v>120348.4248046875</v>
      </c>
      <c r="L3" s="259">
        <f>SUMIF(ALL_Pivot_new!B:B,C:C,ALL_Pivot_new!N:N)</f>
        <v>10868.48046875</v>
      </c>
      <c r="M3" s="260">
        <f t="shared" si="0"/>
        <v>0.46289861042181157</v>
      </c>
      <c r="N3" s="259">
        <f>SUMIF(ALL_Pivot_new!B:B,C:C,ALL_Pivot_new!O:O)</f>
        <v>189680</v>
      </c>
      <c r="O3" s="261">
        <f t="shared" si="1"/>
        <v>0.84652035737506981</v>
      </c>
      <c r="P3" s="249">
        <f t="shared" si="2"/>
        <v>0.36743286564775007</v>
      </c>
      <c r="Q3" s="248">
        <f t="shared" si="3"/>
        <v>69694.665956065233</v>
      </c>
      <c r="R3" s="259">
        <f t="shared" si="4"/>
        <v>259374.66595606523</v>
      </c>
    </row>
    <row r="4" spans="1:18">
      <c r="A4" s="265" t="str">
        <f>VLOOKUP(C:C,ALL_Pivot_new!B:D,2,FALSE)</f>
        <v>FDC</v>
      </c>
      <c r="B4" s="299" t="str">
        <f>VLOOKUP(C:C,ALL_Pivot_new!B:D,3,FALSE)</f>
        <v>Vmax</v>
      </c>
      <c r="C4" s="228" t="s">
        <v>115</v>
      </c>
      <c r="D4" s="259">
        <f>SUMIF(ALL_Pivot_new!B:B,C:C,ALL_Pivot_new!F:F)</f>
        <v>588456</v>
      </c>
      <c r="E4" s="259">
        <f>SUMIF(ALL_Pivot_new!B:B,C:C,ALL_Pivot_new!G:G)</f>
        <v>535316.41796875</v>
      </c>
      <c r="F4" s="262">
        <f>SUMIF(ALL_Pivot_new!B:B,C:C,ALL_Pivot_new!H:H)</f>
        <v>53139.58203125</v>
      </c>
      <c r="G4" s="259">
        <f>SUMIF(ALL_Pivot_new!B:B,C:C,ALL_Pivot_new!I:I)</f>
        <v>427723.01822916663</v>
      </c>
      <c r="H4" s="259">
        <f>SUMIF(ALL_Pivot_new!B:B,C:C,ALL_Pivot_new!J:J)</f>
        <v>165435.64322916663</v>
      </c>
      <c r="I4" s="259">
        <f>SUMIF(ALL_Pivot_new!B:B,C:C,ALL_Pivot_new!K:K)</f>
        <v>262287.375</v>
      </c>
      <c r="J4" s="259">
        <f>SUMIF(ALL_Pivot_new!B:B,C:C,ALL_Pivot_new!L:L)</f>
        <v>172491.32421875</v>
      </c>
      <c r="K4" s="259">
        <f>SUMIF(ALL_Pivot_new!B:B,C:C,ALL_Pivot_new!M:M)</f>
        <v>89796.05078125</v>
      </c>
      <c r="L4" s="259">
        <f>SUMIF(ALL_Pivot_new!B:B,C:C,ALL_Pivot_new!N:N)</f>
        <v>10868.48046875</v>
      </c>
      <c r="M4" s="260">
        <f t="shared" si="0"/>
        <v>0.65764249697016486</v>
      </c>
      <c r="N4" s="259">
        <f>SUMIF(ALL_Pivot_new!B:B,C:C,ALL_Pivot_new!O:O)</f>
        <v>294710</v>
      </c>
      <c r="O4" s="261">
        <f t="shared" si="1"/>
        <v>1.123614889965634</v>
      </c>
      <c r="P4" s="249">
        <f t="shared" si="2"/>
        <v>0.38678218421373117</v>
      </c>
      <c r="Q4" s="248">
        <f t="shared" si="3"/>
        <v>113988.57750962871</v>
      </c>
      <c r="R4" s="259">
        <f t="shared" si="4"/>
        <v>408698.57750962873</v>
      </c>
    </row>
    <row r="5" spans="1:18">
      <c r="A5" s="265" t="str">
        <f>VLOOKUP(C:C,ALL_Pivot_new!B:D,2,FALSE)</f>
        <v>FDC</v>
      </c>
      <c r="B5" s="299" t="str">
        <f>VLOOKUP(C:C,ALL_Pivot_new!B:D,3,FALSE)</f>
        <v>Vmax</v>
      </c>
      <c r="C5" s="247" t="s">
        <v>107</v>
      </c>
      <c r="D5" s="259">
        <f>SUMIF(ALL_Pivot_new!B:B,C:C,ALL_Pivot_new!F:F)</f>
        <v>118400</v>
      </c>
      <c r="E5" s="259">
        <f>SUMIF(ALL_Pivot_new!B:B,C:C,ALL_Pivot_new!G:G)</f>
        <v>107740.88671875</v>
      </c>
      <c r="F5" s="262">
        <f>SUMIF(ALL_Pivot_new!B:B,C:C,ALL_Pivot_new!H:H)</f>
        <v>10659.11328125</v>
      </c>
      <c r="G5" s="259">
        <f>SUMIF(ALL_Pivot_new!B:B,C:C,ALL_Pivot_new!I:I)</f>
        <v>95168.674553571429</v>
      </c>
      <c r="H5" s="259">
        <f>SUMIF(ALL_Pivot_new!B:B,C:C,ALL_Pivot_new!J:J)</f>
        <v>12130.234319196432</v>
      </c>
      <c r="I5" s="259">
        <f>SUMIF(ALL_Pivot_new!B:B,C:C,ALL_Pivot_new!K:K)</f>
        <v>83038.440234374997</v>
      </c>
      <c r="J5" s="259">
        <f>SUMIF(ALL_Pivot_new!B:B,C:C,ALL_Pivot_new!L:L)</f>
        <v>59851.01171875</v>
      </c>
      <c r="K5" s="259">
        <f>SUMIF(ALL_Pivot_new!B:B,C:C,ALL_Pivot_new!M:M)</f>
        <v>23187.428515624997</v>
      </c>
      <c r="L5" s="259">
        <f>SUMIF(ALL_Pivot_new!B:B,C:C,ALL_Pivot_new!N:N)</f>
        <v>3643.79296875</v>
      </c>
      <c r="M5" s="260">
        <f t="shared" si="0"/>
        <v>0.72076271603634701</v>
      </c>
      <c r="N5" s="259">
        <f>SUMIF(ALL_Pivot_new!B:B,C:C,ALL_Pivot_new!O:O)</f>
        <v>108532</v>
      </c>
      <c r="O5" s="261">
        <f t="shared" si="1"/>
        <v>1.3070091356926954</v>
      </c>
      <c r="P5" s="249">
        <f t="shared" si="2"/>
        <v>0.12746036840481789</v>
      </c>
      <c r="Q5" s="248">
        <f t="shared" si="3"/>
        <v>13833.528703711696</v>
      </c>
      <c r="R5" s="259">
        <f t="shared" si="4"/>
        <v>122365.52870371169</v>
      </c>
    </row>
    <row r="6" spans="1:18">
      <c r="A6" s="172" t="str">
        <f>VLOOKUP(C:C,ALL_Pivot_new!B:D,2,FALSE)</f>
        <v>FDC</v>
      </c>
      <c r="B6" s="299" t="str">
        <f>VLOOKUP(C:C,ALL_Pivot_new!B:D,3,FALSE)</f>
        <v>Vmax</v>
      </c>
      <c r="C6" s="246" t="s">
        <v>109</v>
      </c>
      <c r="D6" s="259">
        <f>SUMIF(ALL_Pivot_new!B:B,C:C,ALL_Pivot_new!F:F)</f>
        <v>597408</v>
      </c>
      <c r="E6" s="259">
        <f>SUMIF(ALL_Pivot_new!B:B,C:C,ALL_Pivot_new!G:G)</f>
        <v>527587.59375</v>
      </c>
      <c r="F6" s="262">
        <f>SUMIF(ALL_Pivot_new!B:B,C:C,ALL_Pivot_new!H:H)</f>
        <v>69820.40625</v>
      </c>
      <c r="G6" s="259">
        <f>SUMIF(ALL_Pivot_new!B:B,C:C,ALL_Pivot_new!I:I)</f>
        <v>500822.19419642864</v>
      </c>
      <c r="H6" s="259">
        <f>SUMIF(ALL_Pivot_new!B:B,C:C,ALL_Pivot_new!J:J)</f>
        <v>62602.774274553638</v>
      </c>
      <c r="I6" s="259">
        <f>SUMIF(ALL_Pivot_new!B:B,C:C,ALL_Pivot_new!K:K)</f>
        <v>438219.419921875</v>
      </c>
      <c r="J6" s="259">
        <f>SUMIF(ALL_Pivot_new!B:B,C:C,ALL_Pivot_new!L:L)</f>
        <v>211688.2763671875</v>
      </c>
      <c r="K6" s="259">
        <f>SUMIF(ALL_Pivot_new!B:B,C:C,ALL_Pivot_new!M:M)</f>
        <v>226531.1435546875</v>
      </c>
      <c r="L6" s="259">
        <f>SUMIF(ALL_Pivot_new!B:B,C:C,ALL_Pivot_new!N:N)</f>
        <v>10767.09375</v>
      </c>
      <c r="M6" s="260">
        <f t="shared" si="0"/>
        <v>0.48306457163611533</v>
      </c>
      <c r="N6" s="259">
        <f>SUMIF(ALL_Pivot_new!B:B,C:C,ALL_Pivot_new!O:O)</f>
        <v>374596</v>
      </c>
      <c r="O6" s="261">
        <f t="shared" si="1"/>
        <v>0.85481378270908748</v>
      </c>
      <c r="P6" s="249">
        <f t="shared" si="2"/>
        <v>0.12500000000000011</v>
      </c>
      <c r="Q6" s="248">
        <f t="shared" si="3"/>
        <v>46824.500000000044</v>
      </c>
      <c r="R6" s="259">
        <f t="shared" si="4"/>
        <v>421420.50000000006</v>
      </c>
    </row>
    <row r="7" spans="1:18">
      <c r="A7" s="265" t="str">
        <f>VLOOKUP(C:C,ALL_Pivot_new!B:D,2,FALSE)</f>
        <v>RDC</v>
      </c>
      <c r="B7" s="299" t="str">
        <f>VLOOKUP(C:C,ALL_Pivot_new!B:D,3,FALSE)</f>
        <v>Vmax</v>
      </c>
      <c r="C7" s="246" t="s">
        <v>98</v>
      </c>
      <c r="D7" s="259">
        <f>SUMIF(ALL_Pivot_new!B:B,C:C,ALL_Pivot_new!F:F)</f>
        <v>531872</v>
      </c>
      <c r="E7" s="259">
        <f>SUMIF(ALL_Pivot_new!B:B,C:C,ALL_Pivot_new!G:G)</f>
        <v>470601.1875</v>
      </c>
      <c r="F7" s="262">
        <f>SUMIF(ALL_Pivot_new!B:B,C:C,ALL_Pivot_new!H:H)</f>
        <v>61270.8125</v>
      </c>
      <c r="G7" s="259">
        <f>SUMIF(ALL_Pivot_new!B:B,C:C,ALL_Pivot_new!I:I)</f>
        <v>445146.03013392864</v>
      </c>
      <c r="H7" s="259">
        <f>SUMIF(ALL_Pivot_new!B:B,C:C,ALL_Pivot_new!J:J)</f>
        <v>55643.253766741138</v>
      </c>
      <c r="I7" s="259">
        <f>SUMIF(ALL_Pivot_new!B:B,C:C,ALL_Pivot_new!K:K)</f>
        <v>389502.7763671875</v>
      </c>
      <c r="J7" s="259">
        <f>SUMIF(ALL_Pivot_new!B:B,C:C,ALL_Pivot_new!L:L)</f>
        <v>215487.474609375</v>
      </c>
      <c r="K7" s="259">
        <f>SUMIF(ALL_Pivot_new!B:B,C:C,ALL_Pivot_new!M:M)</f>
        <v>174015.3017578125</v>
      </c>
      <c r="L7" s="259">
        <f>SUMIF(ALL_Pivot_new!B:B,C:C,ALL_Pivot_new!N:N)</f>
        <v>10767.09375</v>
      </c>
      <c r="M7" s="260">
        <f t="shared" si="0"/>
        <v>0.55323732636563594</v>
      </c>
      <c r="N7" s="259">
        <f>SUMIF(ALL_Pivot_new!B:B,C:C,ALL_Pivot_new!O:O)</f>
        <v>327291</v>
      </c>
      <c r="O7" s="261">
        <f t="shared" si="1"/>
        <v>0.84027899121175986</v>
      </c>
      <c r="P7" s="249">
        <f t="shared" si="2"/>
        <v>0.12500000000000014</v>
      </c>
      <c r="Q7" s="248">
        <f t="shared" si="3"/>
        <v>40911.375000000044</v>
      </c>
      <c r="R7" s="259">
        <f t="shared" si="4"/>
        <v>368202.37500000006</v>
      </c>
    </row>
    <row r="8" spans="1:18">
      <c r="A8" s="172" t="str">
        <f>VLOOKUP(C:C,ALL_Pivot_new!B:D,2,FALSE)</f>
        <v>RDC</v>
      </c>
      <c r="B8" s="299" t="str">
        <f>VLOOKUP(C:C,ALL_Pivot_new!B:D,3,FALSE)</f>
        <v>Vmax</v>
      </c>
      <c r="C8" s="228" t="s">
        <v>87</v>
      </c>
      <c r="D8" s="259">
        <f>SUMIF(ALL_Pivot_new!B:B,C:C,ALL_Pivot_new!F:F)</f>
        <v>227300</v>
      </c>
      <c r="E8" s="259">
        <f>SUMIF(ALL_Pivot_new!B:B,C:C,ALL_Pivot_new!G:G)</f>
        <v>206693.8359375</v>
      </c>
      <c r="F8" s="262">
        <f>SUMIF(ALL_Pivot_new!B:B,C:C,ALL_Pivot_new!H:H)</f>
        <v>20606.1640625</v>
      </c>
      <c r="G8" s="259">
        <f>SUMIF(ALL_Pivot_new!B:B,C:C,ALL_Pivot_new!I:I)</f>
        <v>189713.02053571428</v>
      </c>
      <c r="H8" s="259">
        <f>SUMIF(ALL_Pivot_new!B:B,C:C,ALL_Pivot_new!J:J)</f>
        <v>23948.277566964272</v>
      </c>
      <c r="I8" s="259">
        <f>SUMIF(ALL_Pivot_new!B:B,C:C,ALL_Pivot_new!K:K)</f>
        <v>165764.74296875001</v>
      </c>
      <c r="J8" s="259">
        <f>SUMIF(ALL_Pivot_new!B:B,C:C,ALL_Pivot_new!L:L)</f>
        <v>118754.40625</v>
      </c>
      <c r="K8" s="259">
        <f>SUMIF(ALL_Pivot_new!B:B,C:C,ALL_Pivot_new!M:M)</f>
        <v>47010.336718750012</v>
      </c>
      <c r="L8" s="259">
        <f>SUMIF(ALL_Pivot_new!B:B,C:C,ALL_Pivot_new!N:N)</f>
        <v>4461.5859375</v>
      </c>
      <c r="M8" s="260">
        <f t="shared" si="0"/>
        <v>0.71640328409514442</v>
      </c>
      <c r="N8" s="259">
        <f>SUMIF(ALL_Pivot_new!B:B,C:C,ALL_Pivot_new!O:O)</f>
        <v>231128.4</v>
      </c>
      <c r="O8" s="261">
        <f t="shared" si="1"/>
        <v>1.3943157987677293</v>
      </c>
      <c r="P8" s="249">
        <f t="shared" si="2"/>
        <v>0.12623423262851854</v>
      </c>
      <c r="Q8" s="248">
        <f t="shared" si="3"/>
        <v>29176.316212657286</v>
      </c>
      <c r="R8" s="259">
        <f t="shared" si="4"/>
        <v>260304.71621265728</v>
      </c>
    </row>
    <row r="9" spans="1:18">
      <c r="A9" s="265" t="str">
        <f>VLOOKUP(C:C,ALL_Pivot_new!B:D,2,FALSE)</f>
        <v>RDC</v>
      </c>
      <c r="B9" s="299" t="str">
        <f>VLOOKUP(C:C,ALL_Pivot_new!B:D,3,FALSE)</f>
        <v>Vmax</v>
      </c>
      <c r="C9" s="228" t="s">
        <v>90</v>
      </c>
      <c r="D9" s="259">
        <f>SUMIF(ALL_Pivot_new!B:B,C:C,ALL_Pivot_new!F:F)</f>
        <v>227100</v>
      </c>
      <c r="E9" s="259">
        <f>SUMIF(ALL_Pivot_new!B:B,C:C,ALL_Pivot_new!G:G)</f>
        <v>206507.525390625</v>
      </c>
      <c r="F9" s="262">
        <f>SUMIF(ALL_Pivot_new!B:B,C:C,ALL_Pivot_new!H:H)</f>
        <v>20592.474609375</v>
      </c>
      <c r="G9" s="259">
        <f>SUMIF(ALL_Pivot_new!B:B,C:C,ALL_Pivot_new!I:I)</f>
        <v>190337.625</v>
      </c>
      <c r="H9" s="259">
        <f>SUMIF(ALL_Pivot_new!B:B,C:C,ALL_Pivot_new!J:J)</f>
        <v>24260.578125</v>
      </c>
      <c r="I9" s="259">
        <f>SUMIF(ALL_Pivot_new!B:B,C:C,ALL_Pivot_new!K:K)</f>
        <v>166077.046875</v>
      </c>
      <c r="J9" s="259">
        <f>SUMIF(ALL_Pivot_new!B:B,C:C,ALL_Pivot_new!L:L)</f>
        <v>30136.71875</v>
      </c>
      <c r="K9" s="259">
        <f>SUMIF(ALL_Pivot_new!B:B,C:C,ALL_Pivot_new!M:M)</f>
        <v>135940.328125</v>
      </c>
      <c r="L9" s="259">
        <f>SUMIF(ALL_Pivot_new!B:B,C:C,ALL_Pivot_new!N:N)</f>
        <v>4275.275390625</v>
      </c>
      <c r="M9" s="260">
        <f t="shared" si="0"/>
        <v>0.18146227499265918</v>
      </c>
      <c r="N9" s="259">
        <f>SUMIF(ALL_Pivot_new!B:B,C:C,ALL_Pivot_new!O:O)</f>
        <v>173040.4</v>
      </c>
      <c r="O9" s="261">
        <f t="shared" si="1"/>
        <v>1.0419284498130621</v>
      </c>
      <c r="P9" s="249">
        <f t="shared" si="2"/>
        <v>0.12746075887518299</v>
      </c>
      <c r="Q9" s="248">
        <f t="shared" si="3"/>
        <v>22055.860700065215</v>
      </c>
      <c r="R9" s="259">
        <f t="shared" si="4"/>
        <v>195096.26070006521</v>
      </c>
    </row>
    <row r="10" spans="1:18">
      <c r="A10" s="172" t="str">
        <f>VLOOKUP(C:C,ALL_Pivot_new!B:D,2,FALSE)</f>
        <v>FDC</v>
      </c>
      <c r="B10" s="299" t="str">
        <f>VLOOKUP(C:C,ALL_Pivot_new!B:D,3,FALSE)</f>
        <v>Vmax</v>
      </c>
      <c r="C10" s="228" t="s">
        <v>111</v>
      </c>
      <c r="D10" s="259">
        <f>SUMIF(ALL_Pivot_new!B:B,C:C,ALL_Pivot_new!F:F)</f>
        <v>118400</v>
      </c>
      <c r="E10" s="259">
        <f>SUMIF(ALL_Pivot_new!B:B,C:C,ALL_Pivot_new!G:G)</f>
        <v>107740.88671875</v>
      </c>
      <c r="F10" s="262">
        <f>SUMIF(ALL_Pivot_new!B:B,C:C,ALL_Pivot_new!H:H)</f>
        <v>10659.11328125</v>
      </c>
      <c r="G10" s="259">
        <f>SUMIF(ALL_Pivot_new!B:B,C:C,ALL_Pivot_new!I:I)</f>
        <v>95793.31696428571</v>
      </c>
      <c r="H10" s="259">
        <f>SUMIF(ALL_Pivot_new!B:B,C:C,ALL_Pivot_new!J:J)</f>
        <v>12442.53962053571</v>
      </c>
      <c r="I10" s="259">
        <f>SUMIF(ALL_Pivot_new!B:B,C:C,ALL_Pivot_new!K:K)</f>
        <v>83350.77734375</v>
      </c>
      <c r="J10" s="259">
        <f>SUMIF(ALL_Pivot_new!B:B,C:C,ALL_Pivot_new!L:L)</f>
        <v>16076.60546875</v>
      </c>
      <c r="K10" s="259">
        <f>SUMIF(ALL_Pivot_new!B:B,C:C,ALL_Pivot_new!M:M)</f>
        <v>67274.171875</v>
      </c>
      <c r="L10" s="259">
        <f>SUMIF(ALL_Pivot_new!B:B,C:C,ALL_Pivot_new!N:N)</f>
        <v>3643.79296875</v>
      </c>
      <c r="M10" s="260">
        <f t="shared" si="0"/>
        <v>0.19287889064846847</v>
      </c>
      <c r="N10" s="259">
        <f>SUMIF(ALL_Pivot_new!B:B,C:C,ALL_Pivot_new!O:O)</f>
        <v>33121.5</v>
      </c>
      <c r="O10" s="261">
        <f t="shared" si="1"/>
        <v>0.39737481827436844</v>
      </c>
      <c r="P10" s="249">
        <f t="shared" si="2"/>
        <v>0.12988943294629435</v>
      </c>
      <c r="Q10" s="248">
        <f t="shared" si="3"/>
        <v>4302.1328533306878</v>
      </c>
      <c r="R10" s="259">
        <f t="shared" si="4"/>
        <v>37423.632853330688</v>
      </c>
    </row>
    <row r="11" spans="1:18">
      <c r="A11" s="265" t="str">
        <f>VLOOKUP(C:C,ALL_Pivot_new!B:D,2,FALSE)</f>
        <v>RDC</v>
      </c>
      <c r="B11" s="299" t="str">
        <f>VLOOKUP(C:C,ALL_Pivot_new!B:D,3,FALSE)</f>
        <v>Vmax</v>
      </c>
      <c r="C11" s="228" t="s">
        <v>92</v>
      </c>
      <c r="D11" s="259">
        <f>SUMIF(ALL_Pivot_new!B:B,C:C,ALL_Pivot_new!F:F)</f>
        <v>287100</v>
      </c>
      <c r="E11" s="259">
        <f>SUMIF(ALL_Pivot_new!B:B,C:C,ALL_Pivot_new!G:G)</f>
        <v>260875.95703125</v>
      </c>
      <c r="F11" s="262">
        <f>SUMIF(ALL_Pivot_new!B:B,C:C,ALL_Pivot_new!H:H)</f>
        <v>26224.04296875</v>
      </c>
      <c r="G11" s="259">
        <f>SUMIF(ALL_Pivot_new!B:B,C:C,ALL_Pivot_new!I:I)</f>
        <v>248032.03515625</v>
      </c>
      <c r="H11" s="259">
        <f>SUMIF(ALL_Pivot_new!B:B,C:C,ALL_Pivot_new!J:J)</f>
        <v>124016.017578125</v>
      </c>
      <c r="I11" s="259">
        <f>SUMIF(ALL_Pivot_new!B:B,C:C,ALL_Pivot_new!K:K)</f>
        <v>124016.017578125</v>
      </c>
      <c r="J11" s="259">
        <f>SUMIF(ALL_Pivot_new!B:B,C:C,ALL_Pivot_new!L:L)</f>
        <v>91360.0703125</v>
      </c>
      <c r="K11" s="259">
        <f>SUMIF(ALL_Pivot_new!B:B,C:C,ALL_Pivot_new!M:M)</f>
        <v>32655.947265625</v>
      </c>
      <c r="L11" s="259">
        <f>SUMIF(ALL_Pivot_new!B:B,C:C,ALL_Pivot_new!N:N)</f>
        <v>5724.55078125</v>
      </c>
      <c r="M11" s="260">
        <f t="shared" si="0"/>
        <v>0.73667960072130934</v>
      </c>
      <c r="N11" s="259">
        <f>SUMIF(ALL_Pivot_new!B:B,C:C,ALL_Pivot_new!O:O)</f>
        <v>171812</v>
      </c>
      <c r="O11" s="261">
        <f t="shared" si="1"/>
        <v>1.3854016872599983</v>
      </c>
      <c r="P11" s="249">
        <f t="shared" si="2"/>
        <v>0.5</v>
      </c>
      <c r="Q11" s="248">
        <f t="shared" si="3"/>
        <v>85906</v>
      </c>
      <c r="R11" s="259">
        <f t="shared" si="4"/>
        <v>257718</v>
      </c>
    </row>
    <row r="12" spans="1:18">
      <c r="A12" s="172" t="str">
        <f>VLOOKUP(C:C,ALL_Pivot_new!B:D,2,FALSE)</f>
        <v>FDC</v>
      </c>
      <c r="B12" s="299" t="str">
        <f>VLOOKUP(C:C,ALL_Pivot_new!B:D,3,FALSE)</f>
        <v>Vmax</v>
      </c>
      <c r="C12" s="228" t="s">
        <v>113</v>
      </c>
      <c r="D12" s="259">
        <f>SUMIF(ALL_Pivot_new!B:B,C:C,ALL_Pivot_new!F:F)</f>
        <v>441000</v>
      </c>
      <c r="E12" s="259">
        <f>SUMIF(ALL_Pivot_new!B:B,C:C,ALL_Pivot_new!G:G)</f>
        <v>400718.5546875</v>
      </c>
      <c r="F12" s="262">
        <f>SUMIF(ALL_Pivot_new!B:B,C:C,ALL_Pivot_new!H:H)</f>
        <v>40281.4453125</v>
      </c>
      <c r="G12" s="259">
        <f>SUMIF(ALL_Pivot_new!B:B,C:C,ALL_Pivot_new!I:I)</f>
        <v>383226.2109375</v>
      </c>
      <c r="H12" s="259">
        <f>SUMIF(ALL_Pivot_new!B:B,C:C,ALL_Pivot_new!J:J)</f>
        <v>191613.10546875</v>
      </c>
      <c r="I12" s="259">
        <f>SUMIF(ALL_Pivot_new!B:B,C:C,ALL_Pivot_new!K:K)</f>
        <v>191613.10546875</v>
      </c>
      <c r="J12" s="259">
        <f>SUMIF(ALL_Pivot_new!B:B,C:C,ALL_Pivot_new!L:L)</f>
        <v>149523.890625</v>
      </c>
      <c r="K12" s="259">
        <f>SUMIF(ALL_Pivot_new!B:B,C:C,ALL_Pivot_new!M:M)</f>
        <v>42089.21484375</v>
      </c>
      <c r="L12" s="259">
        <f>SUMIF(ALL_Pivot_new!B:B,C:C,ALL_Pivot_new!N:N)</f>
        <v>8177.9296875</v>
      </c>
      <c r="M12" s="260">
        <f t="shared" si="0"/>
        <v>0.78034271329831195</v>
      </c>
      <c r="N12" s="259">
        <f>SUMIF(ALL_Pivot_new!B:B,C:C,ALL_Pivot_new!O:O)</f>
        <v>277419</v>
      </c>
      <c r="O12" s="261">
        <f t="shared" si="1"/>
        <v>1.4478080678319991</v>
      </c>
      <c r="P12" s="249">
        <f t="shared" si="2"/>
        <v>0.5</v>
      </c>
      <c r="Q12" s="248">
        <f t="shared" si="3"/>
        <v>138709.5</v>
      </c>
      <c r="R12" s="259">
        <f t="shared" si="4"/>
        <v>416128.5</v>
      </c>
    </row>
    <row r="13" spans="1:18">
      <c r="A13" s="265" t="str">
        <f>VLOOKUP(C:C,ALL_Pivot_new!B:D,2,FALSE)</f>
        <v>FDC</v>
      </c>
      <c r="B13" s="299" t="str">
        <f>VLOOKUP(C:C,ALL_Pivot_new!B:D,3,FALSE)</f>
        <v>Vmax</v>
      </c>
      <c r="C13" s="228">
        <v>667</v>
      </c>
      <c r="D13" s="259">
        <f>SUMIF(ALL_Pivot_new!B:B,C:C,ALL_Pivot_new!F:F)</f>
        <v>235200</v>
      </c>
      <c r="E13" s="259">
        <f>SUMIF(ALL_Pivot_new!B:B,C:C,ALL_Pivot_new!G:G)</f>
        <v>213716.5625</v>
      </c>
      <c r="F13" s="262">
        <f>SUMIF(ALL_Pivot_new!B:B,C:C,ALL_Pivot_new!H:H)</f>
        <v>21483.4375</v>
      </c>
      <c r="G13" s="259">
        <f>SUMIF(ALL_Pivot_new!B:B,C:C,ALL_Pivot_new!I:I)</f>
        <v>200645.3359375</v>
      </c>
      <c r="H13" s="259">
        <f>SUMIF(ALL_Pivot_new!B:B,C:C,ALL_Pivot_new!J:J)</f>
        <v>98451.16796875</v>
      </c>
      <c r="I13" s="259">
        <f>SUMIF(ALL_Pivot_new!B:B,C:C,ALL_Pivot_new!K:K)</f>
        <v>102194.16796875</v>
      </c>
      <c r="J13" s="259">
        <f>SUMIF(ALL_Pivot_new!B:B,C:C,ALL_Pivot_new!L:L)</f>
        <v>22019.47265625</v>
      </c>
      <c r="K13" s="259">
        <f>SUMIF(ALL_Pivot_new!B:B,C:C,ALL_Pivot_new!M:M)</f>
        <v>80174.6953125</v>
      </c>
      <c r="L13" s="259">
        <f>SUMIF(ALL_Pivot_new!B:B,C:C,ALL_Pivot_new!N:N)</f>
        <v>4361.5625</v>
      </c>
      <c r="M13" s="260">
        <f t="shared" ref="M13:M26" si="5">J13/I13</f>
        <v>0.21546701826451919</v>
      </c>
      <c r="N13" s="259">
        <f>SUMIF(ALL_Pivot_new!B:B,C:C,ALL_Pivot_new!O:O)</f>
        <v>55807.8</v>
      </c>
      <c r="O13" s="261">
        <f t="shared" ref="O13:O26" si="6">N13/I13</f>
        <v>0.54609574214710077</v>
      </c>
      <c r="P13" s="249">
        <f t="shared" si="2"/>
        <v>0.49067259654327094</v>
      </c>
      <c r="Q13" s="248">
        <f t="shared" si="3"/>
        <v>27383.358133367557</v>
      </c>
      <c r="R13" s="259">
        <f t="shared" si="4"/>
        <v>83191.158133367557</v>
      </c>
    </row>
    <row r="14" spans="1:18">
      <c r="A14" s="172" t="str">
        <f>VLOOKUP(C:C,ALL_Pivot_new!B:D,2,FALSE)</f>
        <v>RDC</v>
      </c>
      <c r="B14" s="299" t="str">
        <f>VLOOKUP(C:C,ALL_Pivot_new!B:D,3,FALSE)</f>
        <v>Vmax</v>
      </c>
      <c r="C14" s="228">
        <v>671</v>
      </c>
      <c r="D14" s="259">
        <f>SUMIF(ALL_Pivot_new!B:B,C:C,ALL_Pivot_new!F:F)</f>
        <v>480000</v>
      </c>
      <c r="E14" s="259">
        <f>SUMIF(ALL_Pivot_new!B:B,C:C,ALL_Pivot_new!G:G)</f>
        <v>436156.25</v>
      </c>
      <c r="F14" s="262">
        <f>SUMIF(ALL_Pivot_new!B:B,C:C,ALL_Pivot_new!H:H)</f>
        <v>43843.75</v>
      </c>
      <c r="G14" s="259">
        <f>SUMIF(ALL_Pivot_new!B:B,C:C,ALL_Pivot_new!I:I)</f>
        <v>415238.640625</v>
      </c>
      <c r="H14" s="259">
        <f>SUMIF(ALL_Pivot_new!B:B,C:C,ALL_Pivot_new!J:J)</f>
        <v>205747.8203125</v>
      </c>
      <c r="I14" s="259">
        <f>SUMIF(ALL_Pivot_new!B:B,C:C,ALL_Pivot_new!K:K)</f>
        <v>209490.8203125</v>
      </c>
      <c r="J14" s="259">
        <f>SUMIF(ALL_Pivot_new!B:B,C:C,ALL_Pivot_new!L:L)</f>
        <v>44542.2578125</v>
      </c>
      <c r="K14" s="259">
        <f>SUMIF(ALL_Pivot_new!B:B,C:C,ALL_Pivot_new!M:M)</f>
        <v>164948.5625</v>
      </c>
      <c r="L14" s="259">
        <f>SUMIF(ALL_Pivot_new!B:B,C:C,ALL_Pivot_new!N:N)</f>
        <v>8723.125</v>
      </c>
      <c r="M14" s="260">
        <f t="shared" si="5"/>
        <v>0.21262152559265257</v>
      </c>
      <c r="N14" s="259">
        <f>SUMIF(ALL_Pivot_new!B:B,C:C,ALL_Pivot_new!O:O)</f>
        <v>152240.1</v>
      </c>
      <c r="O14" s="261">
        <f t="shared" si="6"/>
        <v>0.72671489744945195</v>
      </c>
      <c r="P14" s="249">
        <f t="shared" si="2"/>
        <v>0.49549295316740488</v>
      </c>
      <c r="Q14" s="248">
        <f t="shared" si="3"/>
        <v>75433.89673950104</v>
      </c>
      <c r="R14" s="259">
        <f t="shared" si="4"/>
        <v>227673.99673950105</v>
      </c>
    </row>
    <row r="15" spans="1:18">
      <c r="A15" s="172" t="str">
        <f>VLOOKUP(C:C,ALL_Pivot_new!B:D,2,FALSE)</f>
        <v>FDC</v>
      </c>
      <c r="B15" s="299" t="str">
        <f>VLOOKUP(C:C,ALL_Pivot_new!B:D,3,FALSE)</f>
        <v>Vmax</v>
      </c>
      <c r="C15" s="188">
        <v>710</v>
      </c>
      <c r="D15" s="259">
        <f>SUMIF(ALL_Pivot_new!B:B,C:C,ALL_Pivot_new!F:F)</f>
        <v>480000</v>
      </c>
      <c r="E15" s="259">
        <f>SUMIF(ALL_Pivot_new!B:B,C:C,ALL_Pivot_new!G:G)</f>
        <v>436156.25</v>
      </c>
      <c r="F15" s="262">
        <f>SUMIF(ALL_Pivot_new!B:B,C:C,ALL_Pivot_new!H:H)</f>
        <v>43843.75</v>
      </c>
      <c r="G15" s="259">
        <f>SUMIF(ALL_Pivot_new!B:B,C:C,ALL_Pivot_new!I:I)</f>
        <v>415238.921875</v>
      </c>
      <c r="H15" s="259">
        <f>SUMIF(ALL_Pivot_new!B:B,C:C,ALL_Pivot_new!J:J)</f>
        <v>205747.9609375</v>
      </c>
      <c r="I15" s="259">
        <f>SUMIF(ALL_Pivot_new!B:B,C:C,ALL_Pivot_new!K:K)</f>
        <v>209490.9609375</v>
      </c>
      <c r="J15" s="259">
        <f>SUMIF(ALL_Pivot_new!B:B,C:C,ALL_Pivot_new!L:L)</f>
        <v>150025.34375</v>
      </c>
      <c r="K15" s="259">
        <f>SUMIF(ALL_Pivot_new!B:B,C:C,ALL_Pivot_new!M:M)</f>
        <v>59465.6171875</v>
      </c>
      <c r="L15" s="259">
        <f>SUMIF(ALL_Pivot_new!B:B,C:C,ALL_Pivot_new!N:N)</f>
        <v>8723.125</v>
      </c>
      <c r="M15" s="260">
        <f t="shared" si="5"/>
        <v>0.71614232460730798</v>
      </c>
      <c r="N15" s="259">
        <f>SUMIF(ALL_Pivot_new!B:B,C:C,ALL_Pivot_new!O:O)</f>
        <v>244329</v>
      </c>
      <c r="O15" s="261">
        <f t="shared" si="6"/>
        <v>1.166298531003892</v>
      </c>
      <c r="P15" s="249">
        <f t="shared" si="2"/>
        <v>0.49549295622012191</v>
      </c>
      <c r="Q15" s="248">
        <f t="shared" si="3"/>
        <v>121063.29850030616</v>
      </c>
      <c r="R15" s="259">
        <f t="shared" si="4"/>
        <v>365392.29850030615</v>
      </c>
    </row>
    <row r="16" spans="1:18">
      <c r="A16" s="172" t="str">
        <f>VLOOKUP(C:C,ALL_Pivot_new!B:D,2,FALSE)</f>
        <v>RDC</v>
      </c>
      <c r="B16" s="299" t="str">
        <f>VLOOKUP(C:C,ALL_Pivot_new!B:D,3,FALSE)</f>
        <v>Vmax</v>
      </c>
      <c r="C16" s="182">
        <v>689</v>
      </c>
      <c r="D16" s="259">
        <f>SUMIF(ALL_Pivot_new!B:B,C:C,ALL_Pivot_new!F:F)</f>
        <v>235200</v>
      </c>
      <c r="E16" s="259">
        <f>SUMIF(ALL_Pivot_new!B:B,C:C,ALL_Pivot_new!G:G)</f>
        <v>213716.5625</v>
      </c>
      <c r="F16" s="262">
        <f>SUMIF(ALL_Pivot_new!B:B,C:C,ALL_Pivot_new!H:H)</f>
        <v>21483.4375</v>
      </c>
      <c r="G16" s="259">
        <f>SUMIF(ALL_Pivot_new!B:B,C:C,ALL_Pivot_new!I:I)</f>
        <v>200645.375</v>
      </c>
      <c r="H16" s="259">
        <f>SUMIF(ALL_Pivot_new!B:B,C:C,ALL_Pivot_new!J:J)</f>
        <v>98451.1875</v>
      </c>
      <c r="I16" s="259">
        <f>SUMIF(ALL_Pivot_new!B:B,C:C,ALL_Pivot_new!K:K)</f>
        <v>102194.1875</v>
      </c>
      <c r="J16" s="259">
        <f>SUMIF(ALL_Pivot_new!B:B,C:C,ALL_Pivot_new!L:L)</f>
        <v>75884.2109375</v>
      </c>
      <c r="K16" s="259">
        <f>SUMIF(ALL_Pivot_new!B:B,C:C,ALL_Pivot_new!M:M)</f>
        <v>26309.9765625</v>
      </c>
      <c r="L16" s="259">
        <f>SUMIF(ALL_Pivot_new!B:B,C:C,ALL_Pivot_new!N:N)</f>
        <v>4361.5625</v>
      </c>
      <c r="M16" s="260">
        <f t="shared" si="5"/>
        <v>0.74254918791247304</v>
      </c>
      <c r="N16" s="259">
        <f>SUMIF(ALL_Pivot_new!B:B,C:C,ALL_Pivot_new!O:O)</f>
        <v>109520</v>
      </c>
      <c r="O16" s="261">
        <f t="shared" si="6"/>
        <v>1.0716852169307574</v>
      </c>
      <c r="P16" s="249">
        <f t="shared" si="2"/>
        <v>0.49067259835916976</v>
      </c>
      <c r="Q16" s="248">
        <f t="shared" si="3"/>
        <v>53738.462972296271</v>
      </c>
      <c r="R16" s="259">
        <f t="shared" si="4"/>
        <v>163258.46297229629</v>
      </c>
    </row>
    <row r="17" spans="1:18">
      <c r="A17" s="172" t="str">
        <f>VLOOKUP(C:C,ALL_Pivot_new!B:D,2,FALSE)</f>
        <v>FDC</v>
      </c>
      <c r="B17" s="299" t="str">
        <f>VLOOKUP(C:C,ALL_Pivot_new!B:D,3,FALSE)</f>
        <v>Vmax</v>
      </c>
      <c r="C17" s="188">
        <v>712</v>
      </c>
      <c r="D17" s="259">
        <f>SUMIF(ALL_Pivot_new!B:B,C:C,ALL_Pivot_new!F:F)</f>
        <v>480000</v>
      </c>
      <c r="E17" s="259">
        <f>SUMIF(ALL_Pivot_new!B:B,C:C,ALL_Pivot_new!G:G)</f>
        <v>436156.25</v>
      </c>
      <c r="F17" s="262">
        <f>SUMIF(ALL_Pivot_new!B:B,C:C,ALL_Pivot_new!H:H)</f>
        <v>43843.75</v>
      </c>
      <c r="G17" s="259">
        <f>SUMIF(ALL_Pivot_new!B:B,C:C,ALL_Pivot_new!I:I)</f>
        <v>415238.640625</v>
      </c>
      <c r="H17" s="259">
        <f>SUMIF(ALL_Pivot_new!B:B,C:C,ALL_Pivot_new!J:J)</f>
        <v>205747.8203125</v>
      </c>
      <c r="I17" s="259">
        <f>SUMIF(ALL_Pivot_new!B:B,C:C,ALL_Pivot_new!K:K)</f>
        <v>209490.8203125</v>
      </c>
      <c r="J17" s="259">
        <f>SUMIF(ALL_Pivot_new!B:B,C:C,ALL_Pivot_new!L:L)</f>
        <v>135018</v>
      </c>
      <c r="K17" s="259">
        <f>SUMIF(ALL_Pivot_new!B:B,C:C,ALL_Pivot_new!M:M)</f>
        <v>74472.8203125</v>
      </c>
      <c r="L17" s="259">
        <f>SUMIF(ALL_Pivot_new!B:B,C:C,ALL_Pivot_new!N:N)</f>
        <v>8723.125</v>
      </c>
      <c r="M17" s="260">
        <f t="shared" si="5"/>
        <v>0.64450556734940467</v>
      </c>
      <c r="N17" s="259">
        <f>SUMIF(ALL_Pivot_new!B:B,C:C,ALL_Pivot_new!O:O)</f>
        <v>254516</v>
      </c>
      <c r="O17" s="261">
        <f t="shared" si="6"/>
        <v>1.2149267429490962</v>
      </c>
      <c r="P17" s="249">
        <f t="shared" si="2"/>
        <v>0.49549295316740488</v>
      </c>
      <c r="Q17" s="248">
        <f t="shared" si="3"/>
        <v>126110.88446835522</v>
      </c>
      <c r="R17" s="259">
        <f t="shared" si="4"/>
        <v>380626.88446835522</v>
      </c>
    </row>
    <row r="18" spans="1:18">
      <c r="A18" s="172" t="str">
        <f>VLOOKUP(C:C,ALL_Pivot_new!B:D,2,FALSE)</f>
        <v>RDC</v>
      </c>
      <c r="B18" s="299" t="str">
        <f>VLOOKUP(C:C,ALL_Pivot_new!B:D,3,FALSE)</f>
        <v>Vmax</v>
      </c>
      <c r="C18" s="182">
        <v>706</v>
      </c>
      <c r="D18" s="259">
        <f>SUMIF(ALL_Pivot_new!B:B,C:C,ALL_Pivot_new!F:F)</f>
        <v>235200</v>
      </c>
      <c r="E18" s="259">
        <f>SUMIF(ALL_Pivot_new!B:B,C:C,ALL_Pivot_new!G:G)</f>
        <v>213716.5625</v>
      </c>
      <c r="F18" s="262">
        <f>SUMIF(ALL_Pivot_new!B:B,C:C,ALL_Pivot_new!H:H)</f>
        <v>21483.4375</v>
      </c>
      <c r="G18" s="259">
        <f>SUMIF(ALL_Pivot_new!B:B,C:C,ALL_Pivot_new!I:I)</f>
        <v>200645.15234375</v>
      </c>
      <c r="H18" s="259">
        <f>SUMIF(ALL_Pivot_new!B:B,C:C,ALL_Pivot_new!J:J)</f>
        <v>98451.076171875</v>
      </c>
      <c r="I18" s="259">
        <f>SUMIF(ALL_Pivot_new!B:B,C:C,ALL_Pivot_new!K:K)</f>
        <v>102194.076171875</v>
      </c>
      <c r="J18" s="259">
        <f>SUMIF(ALL_Pivot_new!B:B,C:C,ALL_Pivot_new!L:L)</f>
        <v>70487.53125</v>
      </c>
      <c r="K18" s="259">
        <f>SUMIF(ALL_Pivot_new!B:B,C:C,ALL_Pivot_new!M:M)</f>
        <v>31706.544921875</v>
      </c>
      <c r="L18" s="259">
        <f>SUMIF(ALL_Pivot_new!B:B,C:C,ALL_Pivot_new!N:N)</f>
        <v>4361.5625</v>
      </c>
      <c r="M18" s="260">
        <f t="shared" si="5"/>
        <v>0.68974185090191154</v>
      </c>
      <c r="N18" s="259">
        <f>SUMIF(ALL_Pivot_new!B:B,C:C,ALL_Pivot_new!O:O)</f>
        <v>127434</v>
      </c>
      <c r="O18" s="261">
        <f t="shared" si="6"/>
        <v>1.2469803023188473</v>
      </c>
      <c r="P18" s="249">
        <f t="shared" si="2"/>
        <v>0.49067258800853708</v>
      </c>
      <c r="Q18" s="248">
        <f t="shared" si="3"/>
        <v>62528.370580279916</v>
      </c>
      <c r="R18" s="259">
        <f t="shared" si="4"/>
        <v>189962.37058027991</v>
      </c>
    </row>
    <row r="19" spans="1:18" s="388" customFormat="1">
      <c r="A19" s="172" t="str">
        <f>VLOOKUP(C:C,ALL_Pivot_new!B:D,2,FALSE)</f>
        <v>Swiss</v>
      </c>
      <c r="B19" s="334" t="str">
        <f>VLOOKUP(C:C,ALL_Pivot_new!B:D,3,FALSE)</f>
        <v>Vmax</v>
      </c>
      <c r="C19" s="182">
        <v>1383</v>
      </c>
      <c r="D19" s="259">
        <f>SUMIF(ALL_Pivot_new!B:B,C:C,ALL_Pivot_new!F:F)</f>
        <v>137400</v>
      </c>
      <c r="E19" s="259">
        <f>SUMIF(ALL_Pivot_new!B:B,C:C,ALL_Pivot_new!G:G)</f>
        <v>124849.7265625</v>
      </c>
      <c r="F19" s="262">
        <f>SUMIF(ALL_Pivot_new!B:B,C:C,ALL_Pivot_new!H:H)</f>
        <v>12550.2734375</v>
      </c>
      <c r="G19" s="259">
        <f>SUMIF(ALL_Pivot_new!B:B,C:C,ALL_Pivot_new!I:I)</f>
        <v>119445.8</v>
      </c>
      <c r="H19" s="259">
        <f>SUMIF(ALL_Pivot_new!B:B,C:C,ALL_Pivot_new!J:J)</f>
        <v>59722.9</v>
      </c>
      <c r="I19" s="259">
        <f>SUMIF(ALL_Pivot_new!B:B,C:C,ALL_Pivot_new!K:K)</f>
        <v>59722.9</v>
      </c>
      <c r="J19" s="259">
        <f>SUMIF(ALL_Pivot_new!B:B,C:C,ALL_Pivot_new!L:L)</f>
        <v>19595.900000000001</v>
      </c>
      <c r="K19" s="259">
        <f>SUMIF(ALL_Pivot_new!B:B,C:C,ALL_Pivot_new!M:M)</f>
        <v>40127</v>
      </c>
      <c r="L19" s="259">
        <f>SUMIF(ALL_Pivot_new!B:B,C:C,ALL_Pivot_new!N:N)</f>
        <v>2725.9765625</v>
      </c>
      <c r="M19" s="260">
        <f t="shared" ref="M19" si="7">J19/I19</f>
        <v>0.32811367164019162</v>
      </c>
      <c r="N19" s="259">
        <f>SUMIF(ALL_Pivot_new!B:B,C:C,ALL_Pivot_new!O:O)</f>
        <v>61297.2</v>
      </c>
      <c r="O19" s="261">
        <f t="shared" ref="O19" si="8">N19/I19</f>
        <v>1.0263600729368465</v>
      </c>
      <c r="P19" s="249">
        <f t="shared" ref="P19" si="9">H19/G19</f>
        <v>0.5</v>
      </c>
      <c r="Q19" s="248">
        <f t="shared" ref="Q19" si="10">N19*P19</f>
        <v>30648.6</v>
      </c>
      <c r="R19" s="259">
        <f t="shared" ref="R19" si="11">N19+Q19</f>
        <v>91945.799999999988</v>
      </c>
    </row>
    <row r="20" spans="1:18">
      <c r="A20" s="265" t="str">
        <f>VLOOKUP(C:C,ALL_Pivot_new!B:D,2,FALSE)</f>
        <v>CGC</v>
      </c>
      <c r="B20" s="299" t="str">
        <f>VLOOKUP(C:C,ALL_Pivot_new!B:D,3,FALSE)</f>
        <v>HDS</v>
      </c>
      <c r="C20" s="228" t="s">
        <v>123</v>
      </c>
      <c r="D20" s="259">
        <f>SUMIF(ALL_Pivot_new!B:B,C:C,ALL_Pivot_new!F:F)</f>
        <v>102000</v>
      </c>
      <c r="E20" s="259">
        <f>SUMIF(ALL_Pivot_new!B:B,C:C,ALL_Pivot_new!G:G)</f>
        <v>92820</v>
      </c>
      <c r="F20" s="262">
        <f>SUMIF(ALL_Pivot_new!B:B,C:C,ALL_Pivot_new!H:H)</f>
        <v>9180</v>
      </c>
      <c r="G20" s="259">
        <f>SUMIF(ALL_Pivot_new!B:B,C:C,ALL_Pivot_new!I:I)</f>
        <v>85486.605714285717</v>
      </c>
      <c r="H20" s="259">
        <f>SUMIF(ALL_Pivot_new!B:B,C:C,ALL_Pivot_new!J:J)</f>
        <v>10685.825714285718</v>
      </c>
      <c r="I20" s="259">
        <f>SUMIF(ALL_Pivot_new!B:B,C:C,ALL_Pivot_new!K:K)</f>
        <v>74800.78</v>
      </c>
      <c r="J20" s="259">
        <f>SUMIF(ALL_Pivot_new!B:B,C:C,ALL_Pivot_new!L:L)</f>
        <v>63958</v>
      </c>
      <c r="K20" s="259">
        <f>SUMIF(ALL_Pivot_new!B:B,C:C,ALL_Pivot_new!M:M)</f>
        <v>10842.779999999999</v>
      </c>
      <c r="L20" s="259">
        <f>SUMIF(ALL_Pivot_new!B:B,C:C,ALL_Pivot_new!N:N)</f>
        <v>5460</v>
      </c>
      <c r="M20" s="260">
        <f t="shared" si="5"/>
        <v>0.85504455969576787</v>
      </c>
      <c r="N20" s="259">
        <f>SUMIF(ALL_Pivot_new!B:B,C:C,ALL_Pivot_new!O:O)</f>
        <v>63958</v>
      </c>
      <c r="O20" s="261">
        <f t="shared" si="6"/>
        <v>0.85504455969576787</v>
      </c>
      <c r="P20" s="249">
        <f t="shared" si="2"/>
        <v>0.12500000000000006</v>
      </c>
      <c r="Q20" s="248">
        <f t="shared" si="3"/>
        <v>7994.7500000000036</v>
      </c>
      <c r="R20" s="259">
        <f t="shared" si="4"/>
        <v>71952.75</v>
      </c>
    </row>
    <row r="21" spans="1:18">
      <c r="A21" s="172" t="str">
        <f>VLOOKUP(C:C,ALL_Pivot_new!B:D,2,FALSE)</f>
        <v>FDC</v>
      </c>
      <c r="B21" s="299" t="str">
        <f>VLOOKUP(C:C,ALL_Pivot_new!B:D,3,FALSE)</f>
        <v>HDS</v>
      </c>
      <c r="C21" s="228" t="s">
        <v>138</v>
      </c>
      <c r="D21" s="259">
        <f>SUMIF(ALL_Pivot_new!B:B,C:C,ALL_Pivot_new!F:F)</f>
        <v>270000</v>
      </c>
      <c r="E21" s="259">
        <f>SUMIF(ALL_Pivot_new!B:B,C:C,ALL_Pivot_new!G:G)</f>
        <v>245700</v>
      </c>
      <c r="F21" s="262">
        <f>SUMIF(ALL_Pivot_new!B:B,C:C,ALL_Pivot_new!H:H)</f>
        <v>24300</v>
      </c>
      <c r="G21" s="259">
        <f>SUMIF(ALL_Pivot_new!B:B,C:C,ALL_Pivot_new!I:I)</f>
        <v>240489.37142857144</v>
      </c>
      <c r="H21" s="259">
        <f>SUMIF(ALL_Pivot_new!B:B,C:C,ALL_Pivot_new!J:J)</f>
        <v>30061.171428571426</v>
      </c>
      <c r="I21" s="259">
        <f>SUMIF(ALL_Pivot_new!B:B,C:C,ALL_Pivot_new!K:K)</f>
        <v>210428.2</v>
      </c>
      <c r="J21" s="259">
        <f>SUMIF(ALL_Pivot_new!B:B,C:C,ALL_Pivot_new!L:L)</f>
        <v>114180.98</v>
      </c>
      <c r="K21" s="259">
        <f>SUMIF(ALL_Pivot_new!B:B,C:C,ALL_Pivot_new!M:M)</f>
        <v>96247.220000000016</v>
      </c>
      <c r="L21" s="259">
        <f>SUMIF(ALL_Pivot_new!B:B,C:C,ALL_Pivot_new!N:N)</f>
        <v>1092</v>
      </c>
      <c r="M21" s="260">
        <f t="shared" si="5"/>
        <v>0.54261253957406841</v>
      </c>
      <c r="N21" s="259">
        <f>SUMIF(ALL_Pivot_new!B:B,C:C,ALL_Pivot_new!O:O)</f>
        <v>114180.98</v>
      </c>
      <c r="O21" s="261">
        <f t="shared" si="6"/>
        <v>0.54261253957406841</v>
      </c>
      <c r="P21" s="249">
        <f t="shared" si="2"/>
        <v>0.12499999999999999</v>
      </c>
      <c r="Q21" s="248">
        <f t="shared" si="3"/>
        <v>14272.622499999998</v>
      </c>
      <c r="R21" s="259">
        <f t="shared" si="4"/>
        <v>128453.60249999999</v>
      </c>
    </row>
    <row r="22" spans="1:18">
      <c r="A22" s="265" t="str">
        <f>VLOOKUP(C:C,ALL_Pivot_new!B:D,2,FALSE)</f>
        <v>FDC</v>
      </c>
      <c r="B22" s="299" t="str">
        <f>VLOOKUP(C:C,ALL_Pivot_new!B:D,3,FALSE)</f>
        <v>HDS</v>
      </c>
      <c r="C22" s="228" t="s">
        <v>140</v>
      </c>
      <c r="D22" s="259">
        <f>SUMIF(ALL_Pivot_new!B:B,C:C,ALL_Pivot_new!F:F)</f>
        <v>260400</v>
      </c>
      <c r="E22" s="259">
        <f>SUMIF(ALL_Pivot_new!B:B,C:C,ALL_Pivot_new!G:G)</f>
        <v>236964</v>
      </c>
      <c r="F22" s="262">
        <f>SUMIF(ALL_Pivot_new!B:B,C:C,ALL_Pivot_new!H:H)</f>
        <v>23436</v>
      </c>
      <c r="G22" s="259">
        <f>SUMIF(ALL_Pivot_new!B:B,C:C,ALL_Pivot_new!I:I)</f>
        <v>231894.86857142858</v>
      </c>
      <c r="H22" s="259">
        <f>SUMIF(ALL_Pivot_new!B:B,C:C,ALL_Pivot_new!J:J)</f>
        <v>28986.858571428573</v>
      </c>
      <c r="I22" s="259">
        <f>SUMIF(ALL_Pivot_new!B:B,C:C,ALL_Pivot_new!K:K)</f>
        <v>202908.01</v>
      </c>
      <c r="J22" s="259">
        <f>SUMIF(ALL_Pivot_new!B:B,C:C,ALL_Pivot_new!L:L)</f>
        <v>124398.34</v>
      </c>
      <c r="K22" s="259">
        <f>SUMIF(ALL_Pivot_new!B:B,C:C,ALL_Pivot_new!M:M)</f>
        <v>78509.670000000013</v>
      </c>
      <c r="L22" s="259">
        <f>SUMIF(ALL_Pivot_new!B:B,C:C,ALL_Pivot_new!N:N)</f>
        <v>1092</v>
      </c>
      <c r="M22" s="260">
        <f t="shared" si="5"/>
        <v>0.61307752217371803</v>
      </c>
      <c r="N22" s="259">
        <f>SUMIF(ALL_Pivot_new!B:B,C:C,ALL_Pivot_new!O:O)</f>
        <v>124398.34</v>
      </c>
      <c r="O22" s="261">
        <f t="shared" si="6"/>
        <v>0.61307752217371803</v>
      </c>
      <c r="P22" s="249">
        <f t="shared" si="2"/>
        <v>0.125</v>
      </c>
      <c r="Q22" s="248">
        <f t="shared" si="3"/>
        <v>15549.7925</v>
      </c>
      <c r="R22" s="259">
        <f t="shared" si="4"/>
        <v>139948.13250000001</v>
      </c>
    </row>
    <row r="23" spans="1:18">
      <c r="A23" s="172" t="str">
        <f>VLOOKUP(C:C,ALL_Pivot_new!B:D,2,FALSE)</f>
        <v>RDC</v>
      </c>
      <c r="B23" s="299" t="str">
        <f>VLOOKUP(C:C,ALL_Pivot_new!B:D,3,FALSE)</f>
        <v>HDS</v>
      </c>
      <c r="C23" s="228" t="s">
        <v>117</v>
      </c>
      <c r="D23" s="259">
        <f>SUMIF(ALL_Pivot_new!B:B,C:C,ALL_Pivot_new!F:F)</f>
        <v>58800</v>
      </c>
      <c r="E23" s="259">
        <f>SUMIF(ALL_Pivot_new!B:B,C:C,ALL_Pivot_new!G:G)</f>
        <v>53508</v>
      </c>
      <c r="F23" s="262">
        <f>SUMIF(ALL_Pivot_new!B:B,C:C,ALL_Pivot_new!H:H)</f>
        <v>5292</v>
      </c>
      <c r="G23" s="259">
        <f>SUMIF(ALL_Pivot_new!B:B,C:C,ALL_Pivot_new!I:I)</f>
        <v>51533.533333333333</v>
      </c>
      <c r="H23" s="259">
        <f>SUMIF(ALL_Pivot_new!B:B,C:C,ALL_Pivot_new!J:J)</f>
        <v>12883.383333333331</v>
      </c>
      <c r="I23" s="259">
        <f>SUMIF(ALL_Pivot_new!B:B,C:C,ALL_Pivot_new!K:K)</f>
        <v>38650.15</v>
      </c>
      <c r="J23" s="259">
        <f>SUMIF(ALL_Pivot_new!B:B,C:C,ALL_Pivot_new!L:L)</f>
        <v>31157</v>
      </c>
      <c r="K23" s="259">
        <f>SUMIF(ALL_Pivot_new!B:B,C:C,ALL_Pivot_new!M:M)</f>
        <v>7493.1500000000015</v>
      </c>
      <c r="L23" s="259">
        <f>SUMIF(ALL_Pivot_new!B:B,C:C,ALL_Pivot_new!N:N)</f>
        <v>1092</v>
      </c>
      <c r="M23" s="260">
        <f t="shared" si="5"/>
        <v>0.80612882485578963</v>
      </c>
      <c r="N23" s="259">
        <f>SUMIF(ALL_Pivot_new!B:B,C:C,ALL_Pivot_new!O:O)</f>
        <v>31157</v>
      </c>
      <c r="O23" s="261">
        <f t="shared" si="6"/>
        <v>0.80612882485578963</v>
      </c>
      <c r="P23" s="249">
        <f t="shared" si="2"/>
        <v>0.24999999999999997</v>
      </c>
      <c r="Q23" s="248">
        <f t="shared" si="3"/>
        <v>7789.2499999999991</v>
      </c>
      <c r="R23" s="259">
        <f t="shared" si="4"/>
        <v>38946.25</v>
      </c>
    </row>
    <row r="24" spans="1:18">
      <c r="A24" s="172" t="str">
        <f>VLOOKUP(C:C,ALL_Pivot_new!B:D,2,FALSE)</f>
        <v>RDC</v>
      </c>
      <c r="B24" s="299" t="str">
        <f>VLOOKUP(C:C,ALL_Pivot_new!B:D,3,FALSE)</f>
        <v>HDS</v>
      </c>
      <c r="C24" s="228" t="s">
        <v>128</v>
      </c>
      <c r="D24" s="259">
        <f>SUMIF(ALL_Pivot_new!B:B,C:C,ALL_Pivot_new!F:F)</f>
        <v>324000</v>
      </c>
      <c r="E24" s="259">
        <f>SUMIF(ALL_Pivot_new!B:B,C:C,ALL_Pivot_new!G:G)</f>
        <v>294840</v>
      </c>
      <c r="F24" s="262">
        <f>SUMIF(ALL_Pivot_new!B:B,C:C,ALL_Pivot_new!H:H)</f>
        <v>29160</v>
      </c>
      <c r="G24" s="259">
        <f>SUMIF(ALL_Pivot_new!B:B,C:C,ALL_Pivot_new!I:I)</f>
        <v>285077.29142857145</v>
      </c>
      <c r="H24" s="259">
        <f>SUMIF(ALL_Pivot_new!B:B,C:C,ALL_Pivot_new!J:J)</f>
        <v>35634.661428571446</v>
      </c>
      <c r="I24" s="259">
        <f>SUMIF(ALL_Pivot_new!B:B,C:C,ALL_Pivot_new!K:K)</f>
        <v>249442.63</v>
      </c>
      <c r="J24" s="259">
        <f>SUMIF(ALL_Pivot_new!B:B,C:C,ALL_Pivot_new!L:L)</f>
        <v>151545</v>
      </c>
      <c r="K24" s="259">
        <f>SUMIF(ALL_Pivot_new!B:B,C:C,ALL_Pivot_new!M:M)</f>
        <v>97897.63</v>
      </c>
      <c r="L24" s="259">
        <f>SUMIF(ALL_Pivot_new!B:B,C:C,ALL_Pivot_new!N:N)</f>
        <v>6552</v>
      </c>
      <c r="M24" s="260">
        <f t="shared" si="5"/>
        <v>0.60753448598581561</v>
      </c>
      <c r="N24" s="259">
        <f>SUMIF(ALL_Pivot_new!B:B,C:C,ALL_Pivot_new!O:O)</f>
        <v>151545</v>
      </c>
      <c r="O24" s="261">
        <f t="shared" si="6"/>
        <v>0.60753448598581561</v>
      </c>
      <c r="P24" s="249">
        <f t="shared" si="2"/>
        <v>0.12500000000000006</v>
      </c>
      <c r="Q24" s="248">
        <f t="shared" si="3"/>
        <v>18943.125000000007</v>
      </c>
      <c r="R24" s="259">
        <f t="shared" si="4"/>
        <v>170488.125</v>
      </c>
    </row>
    <row r="25" spans="1:18">
      <c r="A25" s="265" t="str">
        <f>VLOOKUP(C:C,ALL_Pivot_new!B:D,2,FALSE)</f>
        <v>RDC</v>
      </c>
      <c r="B25" s="299" t="str">
        <f>VLOOKUP(C:C,ALL_Pivot_new!B:D,3,FALSE)</f>
        <v>HDS</v>
      </c>
      <c r="C25" s="228" t="s">
        <v>132</v>
      </c>
      <c r="D25" s="259">
        <f>SUMIF(ALL_Pivot_new!B:B,C:C,ALL_Pivot_new!F:F)</f>
        <v>221700</v>
      </c>
      <c r="E25" s="259">
        <f>SUMIF(ALL_Pivot_new!B:B,C:C,ALL_Pivot_new!G:G)</f>
        <v>201747</v>
      </c>
      <c r="F25" s="262">
        <f>SUMIF(ALL_Pivot_new!B:B,C:C,ALL_Pivot_new!H:H)</f>
        <v>19953</v>
      </c>
      <c r="G25" s="259">
        <f>SUMIF(ALL_Pivot_new!B:B,C:C,ALL_Pivot_new!I:I)</f>
        <v>197544.84571428571</v>
      </c>
      <c r="H25" s="259">
        <f>SUMIF(ALL_Pivot_new!B:B,C:C,ALL_Pivot_new!J:J)</f>
        <v>24693.105714285717</v>
      </c>
      <c r="I25" s="259">
        <f>SUMIF(ALL_Pivot_new!B:B,C:C,ALL_Pivot_new!K:K)</f>
        <v>172851.74</v>
      </c>
      <c r="J25" s="259">
        <f>SUMIF(ALL_Pivot_new!B:B,C:C,ALL_Pivot_new!L:L)</f>
        <v>105953</v>
      </c>
      <c r="K25" s="259">
        <f>SUMIF(ALL_Pivot_new!B:B,C:C,ALL_Pivot_new!M:M)</f>
        <v>66898.739999999991</v>
      </c>
      <c r="L25" s="259">
        <f>SUMIF(ALL_Pivot_new!B:B,C:C,ALL_Pivot_new!N:N)</f>
        <v>819</v>
      </c>
      <c r="M25" s="260">
        <f t="shared" si="5"/>
        <v>0.61297039879378712</v>
      </c>
      <c r="N25" s="259">
        <f>SUMIF(ALL_Pivot_new!B:B,C:C,ALL_Pivot_new!O:O)</f>
        <v>105953</v>
      </c>
      <c r="O25" s="261">
        <f t="shared" si="6"/>
        <v>0.61297039879378712</v>
      </c>
      <c r="P25" s="249">
        <f t="shared" si="2"/>
        <v>0.12500000000000003</v>
      </c>
      <c r="Q25" s="248">
        <f t="shared" si="3"/>
        <v>13244.125000000004</v>
      </c>
      <c r="R25" s="259">
        <f t="shared" si="4"/>
        <v>119197.125</v>
      </c>
    </row>
    <row r="26" spans="1:18">
      <c r="A26" s="265" t="str">
        <f>VLOOKUP(C:C,ALL_Pivot_new!B:D,2,FALSE)</f>
        <v>FDC</v>
      </c>
      <c r="B26" s="299" t="str">
        <f>VLOOKUP(C:C,ALL_Pivot_new!B:D,3,FALSE)</f>
        <v>HDS</v>
      </c>
      <c r="C26" s="228" t="s">
        <v>134</v>
      </c>
      <c r="D26" s="259">
        <f>SUMIF(ALL_Pivot_new!B:B,C:C,ALL_Pivot_new!F:F)</f>
        <v>58800</v>
      </c>
      <c r="E26" s="259">
        <f>SUMIF(ALL_Pivot_new!B:B,C:C,ALL_Pivot_new!G:G)</f>
        <v>53508</v>
      </c>
      <c r="F26" s="262">
        <f>SUMIF(ALL_Pivot_new!B:B,C:C,ALL_Pivot_new!H:H)</f>
        <v>5292</v>
      </c>
      <c r="G26" s="259">
        <f>SUMIF(ALL_Pivot_new!B:B,C:C,ALL_Pivot_new!I:I)</f>
        <v>51533.533333333333</v>
      </c>
      <c r="H26" s="259">
        <f>SUMIF(ALL_Pivot_new!B:B,C:C,ALL_Pivot_new!J:J)</f>
        <v>12883.383333333331</v>
      </c>
      <c r="I26" s="259">
        <f>SUMIF(ALL_Pivot_new!B:B,C:C,ALL_Pivot_new!K:K)</f>
        <v>38650.15</v>
      </c>
      <c r="J26" s="259">
        <f>SUMIF(ALL_Pivot_new!B:B,C:C,ALL_Pivot_new!L:L)</f>
        <v>13705.29</v>
      </c>
      <c r="K26" s="259">
        <f>SUMIF(ALL_Pivot_new!B:B,C:C,ALL_Pivot_new!M:M)</f>
        <v>24944.86</v>
      </c>
      <c r="L26" s="259">
        <f>SUMIF(ALL_Pivot_new!B:B,C:C,ALL_Pivot_new!N:N)</f>
        <v>1092</v>
      </c>
      <c r="M26" s="260">
        <f t="shared" si="5"/>
        <v>0.35459862380870449</v>
      </c>
      <c r="N26" s="259">
        <f>SUMIF(ALL_Pivot_new!B:B,C:C,ALL_Pivot_new!O:O)</f>
        <v>13705.29</v>
      </c>
      <c r="O26" s="261">
        <f t="shared" si="6"/>
        <v>0.35459862380870449</v>
      </c>
      <c r="P26" s="249">
        <f t="shared" si="2"/>
        <v>0.24999999999999997</v>
      </c>
      <c r="Q26" s="248">
        <f t="shared" si="3"/>
        <v>3426.3224999999998</v>
      </c>
      <c r="R26" s="259">
        <f t="shared" si="4"/>
        <v>17131.612499999999</v>
      </c>
    </row>
    <row r="27" spans="1:18" s="388" customFormat="1">
      <c r="A27" s="172" t="str">
        <f>VLOOKUP(C:C,ALL_Pivot_new!B:D,2,FALSE)</f>
        <v>FDC</v>
      </c>
      <c r="B27" s="334" t="str">
        <f>VLOOKUP(C:C,ALL_Pivot_new!B:D,3,FALSE)</f>
        <v>Vmax</v>
      </c>
      <c r="C27" s="228">
        <v>709</v>
      </c>
      <c r="D27" s="259">
        <f>SUMIF(ALL_Pivot_new!B:B,C:C,ALL_Pivot_new!F:F)</f>
        <v>587800</v>
      </c>
      <c r="E27" s="259">
        <f>SUMIF(ALL_Pivot_new!B:B,C:C,ALL_Pivot_new!G:G)</f>
        <v>541278.66796875</v>
      </c>
      <c r="F27" s="262">
        <f>SUMIF(ALL_Pivot_new!B:B,C:C,ALL_Pivot_new!H:H)</f>
        <v>46521.33203125</v>
      </c>
      <c r="G27" s="259">
        <f>SUMIF(ALL_Pivot_new!B:B,C:C,ALL_Pivot_new!I:I)</f>
        <v>516507.97005208331</v>
      </c>
      <c r="H27" s="259">
        <f>SUMIF(ALL_Pivot_new!B:B,C:C,ALL_Pivot_new!J:J)</f>
        <v>187816.40071614581</v>
      </c>
      <c r="I27" s="259">
        <f>SUMIF(ALL_Pivot_new!B:B,C:C,ALL_Pivot_new!K:K)</f>
        <v>328691.5693359375</v>
      </c>
      <c r="J27" s="259">
        <f>SUMIF(ALL_Pivot_new!B:B,C:C,ALL_Pivot_new!L:L)</f>
        <v>205981.373046875</v>
      </c>
      <c r="K27" s="259">
        <f>SUMIF(ALL_Pivot_new!B:B,C:C,ALL_Pivot_new!M:M)</f>
        <v>122710.1962890625</v>
      </c>
      <c r="L27" s="259">
        <f>SUMIF(ALL_Pivot_new!B:B,C:C,ALL_Pivot_new!N:N)</f>
        <v>10868.48046875</v>
      </c>
      <c r="M27" s="260">
        <f t="shared" ref="M27:M31" si="12">J27/I27</f>
        <v>0.62667069150274679</v>
      </c>
      <c r="N27" s="259">
        <f>SUMIF(ALL_Pivot_new!B:B,C:C,ALL_Pivot_new!O:O)</f>
        <v>323143</v>
      </c>
      <c r="O27" s="261">
        <f t="shared" ref="O27:O31" si="13">N27/I27</f>
        <v>0.98311922223272297</v>
      </c>
      <c r="P27" s="249">
        <f t="shared" ref="P27:P31" si="14">H27/G27</f>
        <v>0.36362730413861166</v>
      </c>
      <c r="Q27" s="248">
        <f t="shared" ref="Q27:Q31" si="15">N27*P27</f>
        <v>117503.61794126339</v>
      </c>
      <c r="R27" s="259">
        <f t="shared" ref="R27:R31" si="16">N27+Q27</f>
        <v>440646.61794126336</v>
      </c>
    </row>
    <row r="28" spans="1:18" s="388" customFormat="1">
      <c r="A28" s="265" t="str">
        <f>VLOOKUP(C:C,ALL_Pivot_new!B:D,2,FALSE)</f>
        <v>RDC</v>
      </c>
      <c r="B28" s="334" t="str">
        <f>VLOOKUP(C:C,ALL_Pivot_new!B:D,3,FALSE)</f>
        <v>Vmax</v>
      </c>
      <c r="C28" s="228">
        <v>704</v>
      </c>
      <c r="D28" s="259">
        <f>SUMIF(ALL_Pivot_new!B:B,C:C,ALL_Pivot_new!F:F)</f>
        <v>405400</v>
      </c>
      <c r="E28" s="259">
        <f>SUMIF(ALL_Pivot_new!B:B,C:C,ALL_Pivot_new!G:G)</f>
        <v>373152.6875</v>
      </c>
      <c r="F28" s="262">
        <f>SUMIF(ALL_Pivot_new!B:B,C:C,ALL_Pivot_new!H:H)</f>
        <v>32247.3125</v>
      </c>
      <c r="G28" s="259">
        <f>SUMIF(ALL_Pivot_new!B:B,C:C,ALL_Pivot_new!I:I)</f>
        <v>354223.70703125006</v>
      </c>
      <c r="H28" s="259">
        <f>SUMIF(ALL_Pivot_new!B:B,C:C,ALL_Pivot_new!J:J)</f>
        <v>130153.46582031256</v>
      </c>
      <c r="I28" s="259">
        <f>SUMIF(ALL_Pivot_new!B:B,C:C,ALL_Pivot_new!K:K)</f>
        <v>224070.2412109375</v>
      </c>
      <c r="J28" s="259">
        <f>SUMIF(ALL_Pivot_new!B:B,C:C,ALL_Pivot_new!L:L)</f>
        <v>115441.5078125</v>
      </c>
      <c r="K28" s="259">
        <f>SUMIF(ALL_Pivot_new!B:B,C:C,ALL_Pivot_new!M:M)</f>
        <v>108628.7333984375</v>
      </c>
      <c r="L28" s="259">
        <f>SUMIF(ALL_Pivot_new!B:B,C:C,ALL_Pivot_new!N:N)</f>
        <v>7915.0625</v>
      </c>
      <c r="M28" s="260">
        <f t="shared" si="12"/>
        <v>0.51520231865071497</v>
      </c>
      <c r="N28" s="259">
        <f>SUMIF(ALL_Pivot_new!B:B,C:C,ALL_Pivot_new!O:O)</f>
        <v>241478</v>
      </c>
      <c r="O28" s="261">
        <f t="shared" si="13"/>
        <v>1.0776888474568784</v>
      </c>
      <c r="P28" s="249">
        <f t="shared" si="14"/>
        <v>0.36743296181706508</v>
      </c>
      <c r="Q28" s="248">
        <f t="shared" si="15"/>
        <v>88726.976753661249</v>
      </c>
      <c r="R28" s="259">
        <f t="shared" si="16"/>
        <v>330204.97675366123</v>
      </c>
    </row>
    <row r="29" spans="1:18" s="388" customFormat="1">
      <c r="A29" s="265" t="str">
        <f>VLOOKUP(C:C,ALL_Pivot_new!B:D,2,FALSE)</f>
        <v>CGC</v>
      </c>
      <c r="B29" s="334" t="str">
        <f>VLOOKUP(C:C,ALL_Pivot_new!B:D,3,FALSE)</f>
        <v>Vmax</v>
      </c>
      <c r="C29" s="228">
        <v>703</v>
      </c>
      <c r="D29" s="259">
        <f>SUMIF(ALL_Pivot_new!B:B,C:C,ALL_Pivot_new!F:F)</f>
        <v>405400</v>
      </c>
      <c r="E29" s="259">
        <f>SUMIF(ALL_Pivot_new!B:B,C:C,ALL_Pivot_new!G:G)</f>
        <v>373152.6875</v>
      </c>
      <c r="F29" s="262">
        <f>SUMIF(ALL_Pivot_new!B:B,C:C,ALL_Pivot_new!H:H)</f>
        <v>32247.3125</v>
      </c>
      <c r="G29" s="259">
        <f>SUMIF(ALL_Pivot_new!B:B,C:C,ALL_Pivot_new!I:I)</f>
        <v>354223.67578125006</v>
      </c>
      <c r="H29" s="259">
        <f>SUMIF(ALL_Pivot_new!B:B,C:C,ALL_Pivot_new!J:J)</f>
        <v>130153.43066406256</v>
      </c>
      <c r="I29" s="259">
        <f>SUMIF(ALL_Pivot_new!B:B,C:C,ALL_Pivot_new!K:K)</f>
        <v>224070.2451171875</v>
      </c>
      <c r="J29" s="259">
        <f>SUMIF(ALL_Pivot_new!B:B,C:C,ALL_Pivot_new!L:L)</f>
        <v>105417.3974609375</v>
      </c>
      <c r="K29" s="259">
        <f>SUMIF(ALL_Pivot_new!B:B,C:C,ALL_Pivot_new!M:M)</f>
        <v>118652.84765625</v>
      </c>
      <c r="L29" s="259">
        <f>SUMIF(ALL_Pivot_new!B:B,C:C,ALL_Pivot_new!N:N)</f>
        <v>7915.0625</v>
      </c>
      <c r="M29" s="260">
        <f t="shared" si="12"/>
        <v>0.47046584612698034</v>
      </c>
      <c r="N29" s="259">
        <f>SUMIF(ALL_Pivot_new!B:B,C:C,ALL_Pivot_new!O:O)</f>
        <v>182630</v>
      </c>
      <c r="O29" s="261">
        <f t="shared" si="13"/>
        <v>0.81505690282297638</v>
      </c>
      <c r="P29" s="249">
        <f t="shared" si="14"/>
        <v>0.36743289498367265</v>
      </c>
      <c r="Q29" s="248">
        <f t="shared" si="15"/>
        <v>67104.269610868141</v>
      </c>
      <c r="R29" s="259">
        <f t="shared" si="16"/>
        <v>249734.26961086813</v>
      </c>
    </row>
    <row r="30" spans="1:18" s="388" customFormat="1">
      <c r="A30" s="265" t="str">
        <f>VLOOKUP(C:C,ALL_Pivot_new!B:D,2,FALSE)</f>
        <v>RDC</v>
      </c>
      <c r="B30" s="334" t="str">
        <f>VLOOKUP(C:C,ALL_Pivot_new!B:D,3,FALSE)</f>
        <v>Vmax</v>
      </c>
      <c r="C30" s="182">
        <v>688</v>
      </c>
      <c r="D30" s="259">
        <f>SUMIF(ALL_Pivot_new!B:B,C:C,ALL_Pivot_new!F:F)</f>
        <v>362400</v>
      </c>
      <c r="E30" s="259">
        <f>SUMIF(ALL_Pivot_new!B:B,C:C,ALL_Pivot_new!G:G)</f>
        <v>329297.96875</v>
      </c>
      <c r="F30" s="262">
        <f>SUMIF(ALL_Pivot_new!B:B,C:C,ALL_Pivot_new!H:H)</f>
        <v>33102.03125</v>
      </c>
      <c r="G30" s="259">
        <f>SUMIF(ALL_Pivot_new!B:B,C:C,ALL_Pivot_new!I:I)</f>
        <v>312383.5234375</v>
      </c>
      <c r="H30" s="259">
        <f>SUMIF(ALL_Pivot_new!B:B,C:C,ALL_Pivot_new!J:J)</f>
        <v>156191.76171875</v>
      </c>
      <c r="I30" s="259">
        <f>SUMIF(ALL_Pivot_new!B:B,C:C,ALL_Pivot_new!K:K)</f>
        <v>156191.76171875</v>
      </c>
      <c r="J30" s="259">
        <f>SUMIF(ALL_Pivot_new!B:B,C:C,ALL_Pivot_new!L:L)</f>
        <v>40292.56640625</v>
      </c>
      <c r="K30" s="259">
        <f>SUMIF(ALL_Pivot_new!B:B,C:C,ALL_Pivot_new!M:M)</f>
        <v>115899.1953125</v>
      </c>
      <c r="L30" s="259">
        <f>SUMIF(ALL_Pivot_new!B:B,C:C,ALL_Pivot_new!N:N)</f>
        <v>6542.34375</v>
      </c>
      <c r="M30" s="260">
        <f t="shared" si="12"/>
        <v>0.25796857633761544</v>
      </c>
      <c r="N30" s="259">
        <f>SUMIF(ALL_Pivot_new!B:B,C:C,ALL_Pivot_new!O:O)</f>
        <v>55880.3</v>
      </c>
      <c r="O30" s="261">
        <f t="shared" si="13"/>
        <v>0.35776726880526544</v>
      </c>
      <c r="P30" s="249">
        <f t="shared" si="14"/>
        <v>0.5</v>
      </c>
      <c r="Q30" s="248">
        <f t="shared" si="15"/>
        <v>27940.15</v>
      </c>
      <c r="R30" s="259">
        <f t="shared" si="16"/>
        <v>83820.450000000012</v>
      </c>
    </row>
    <row r="31" spans="1:18" s="388" customFormat="1">
      <c r="A31" s="265" t="str">
        <f>VLOOKUP(C:C,ALL_Pivot_new!B:D,2,FALSE)</f>
        <v>CGC</v>
      </c>
      <c r="B31" s="334" t="str">
        <f>VLOOKUP(C:C,ALL_Pivot_new!B:D,3,FALSE)</f>
        <v>Vmax</v>
      </c>
      <c r="C31" s="182">
        <v>705</v>
      </c>
      <c r="D31" s="259">
        <f>SUMIF(ALL_Pivot_new!B:B,C:C,ALL_Pivot_new!F:F)</f>
        <v>362400</v>
      </c>
      <c r="E31" s="259">
        <f>SUMIF(ALL_Pivot_new!B:B,C:C,ALL_Pivot_new!G:G)</f>
        <v>329297.96875</v>
      </c>
      <c r="F31" s="262">
        <f>SUMIF(ALL_Pivot_new!B:B,C:C,ALL_Pivot_new!H:H)</f>
        <v>33102.03125</v>
      </c>
      <c r="G31" s="259">
        <f>SUMIF(ALL_Pivot_new!B:B,C:C,ALL_Pivot_new!I:I)</f>
        <v>312383.765625</v>
      </c>
      <c r="H31" s="259">
        <f>SUMIF(ALL_Pivot_new!B:B,C:C,ALL_Pivot_new!J:J)</f>
        <v>156191.8828125</v>
      </c>
      <c r="I31" s="259">
        <f>SUMIF(ALL_Pivot_new!B:B,C:C,ALL_Pivot_new!K:K)</f>
        <v>156191.8828125</v>
      </c>
      <c r="J31" s="259">
        <f>SUMIF(ALL_Pivot_new!B:B,C:C,ALL_Pivot_new!L:L)</f>
        <v>40268.3125</v>
      </c>
      <c r="K31" s="259">
        <f>SUMIF(ALL_Pivot_new!B:B,C:C,ALL_Pivot_new!M:M)</f>
        <v>115923.5703125</v>
      </c>
      <c r="L31" s="259">
        <f>SUMIF(ALL_Pivot_new!B:B,C:C,ALL_Pivot_new!N:N)</f>
        <v>6542.34375</v>
      </c>
      <c r="M31" s="260">
        <f t="shared" si="12"/>
        <v>0.25781309358015714</v>
      </c>
      <c r="N31" s="259">
        <f>SUMIF(ALL_Pivot_new!B:B,C:C,ALL_Pivot_new!O:O)</f>
        <v>55866.6</v>
      </c>
      <c r="O31" s="261">
        <f t="shared" si="13"/>
        <v>0.35767927880775252</v>
      </c>
      <c r="P31" s="249">
        <f t="shared" si="14"/>
        <v>0.5</v>
      </c>
      <c r="Q31" s="248">
        <f t="shared" si="15"/>
        <v>27933.3</v>
      </c>
      <c r="R31" s="259">
        <f t="shared" si="16"/>
        <v>83799.899999999994</v>
      </c>
    </row>
    <row r="32" spans="1:18" s="388" customFormat="1">
      <c r="A32" s="265" t="str">
        <f>VLOOKUP(C:C,ALL_Pivot_new!B:D,2,FALSE)</f>
        <v>RDC</v>
      </c>
      <c r="B32" s="334" t="str">
        <f>VLOOKUP(C:C,ALL_Pivot_new!B:D,3,FALSE)</f>
        <v>Vmax</v>
      </c>
      <c r="C32" s="182">
        <v>699</v>
      </c>
      <c r="D32" s="259">
        <f>SUMIF(ALL_Pivot_new!B:B,C:C,ALL_Pivot_new!F:F)</f>
        <v>405400</v>
      </c>
      <c r="E32" s="259">
        <f>SUMIF(ALL_Pivot_new!B:B,C:C,ALL_Pivot_new!G:G)</f>
        <v>373152.6875</v>
      </c>
      <c r="F32" s="262">
        <f>SUMIF(ALL_Pivot_new!B:B,C:C,ALL_Pivot_new!H:H)</f>
        <v>32247.3125</v>
      </c>
      <c r="G32" s="259">
        <f>SUMIF(ALL_Pivot_new!B:B,C:C,ALL_Pivot_new!I:I)</f>
        <v>354223.69661458331</v>
      </c>
      <c r="H32" s="259">
        <f>SUMIF(ALL_Pivot_new!B:B,C:C,ALL_Pivot_new!J:J)</f>
        <v>130153.44563802081</v>
      </c>
      <c r="I32" s="259">
        <f>SUMIF(ALL_Pivot_new!B:B,C:C,ALL_Pivot_new!K:K)</f>
        <v>224070.2509765625</v>
      </c>
      <c r="J32" s="259">
        <f>SUMIF(ALL_Pivot_new!B:B,C:C,ALL_Pivot_new!L:L)</f>
        <v>78598.720703125</v>
      </c>
      <c r="K32" s="259">
        <f>SUMIF(ALL_Pivot_new!B:B,C:C,ALL_Pivot_new!M:M)</f>
        <v>145471.5302734375</v>
      </c>
      <c r="L32" s="259">
        <f>SUMIF(ALL_Pivot_new!B:B,C:C,ALL_Pivot_new!N:N)</f>
        <v>7915.0625</v>
      </c>
      <c r="M32" s="260">
        <f>J32/I32</f>
        <v>0.35077713511976355</v>
      </c>
      <c r="N32" s="259">
        <f>SUMIF(ALL_Pivot_new!B:B,C:C,ALL_Pivot_new!O:O)</f>
        <v>171470</v>
      </c>
      <c r="O32" s="261">
        <f>N32/I32</f>
        <v>0.76525107305715279</v>
      </c>
      <c r="P32" s="249">
        <f>H32/G32</f>
        <v>0.3674329156460574</v>
      </c>
      <c r="Q32" s="248">
        <f>N32*P32</f>
        <v>63003.722045829461</v>
      </c>
      <c r="R32" s="259">
        <f>N32+Q32</f>
        <v>234473.72204582946</v>
      </c>
    </row>
    <row r="33" spans="1:18" s="388" customFormat="1">
      <c r="A33" s="265" t="str">
        <f>VLOOKUP(C:C,ALL_Pivot_new!B:D,2,FALSE)</f>
        <v>FDC</v>
      </c>
      <c r="B33" s="334" t="str">
        <f>VLOOKUP(C:C,ALL_Pivot_new!B:D,3,FALSE)</f>
        <v>XIV</v>
      </c>
      <c r="C33" s="188">
        <v>61188</v>
      </c>
      <c r="D33" s="259">
        <f>SUMIF(ALL_Pivot_new!B:B,C:C,ALL_Pivot_new!F:F)</f>
        <v>540000</v>
      </c>
      <c r="E33" s="259">
        <f>SUMIF(ALL_Pivot_new!B:B,C:C,ALL_Pivot_new!G:G)</f>
        <v>534615</v>
      </c>
      <c r="F33" s="262">
        <f>SUMIF(ALL_Pivot_new!B:B,C:C,ALL_Pivot_new!H:H)</f>
        <v>5385</v>
      </c>
      <c r="G33" s="259">
        <f>SUMIF(ALL_Pivot_new!B:B,C:C,ALL_Pivot_new!I:I)</f>
        <v>486785.03125</v>
      </c>
      <c r="H33" s="259">
        <f>SUMIF(ALL_Pivot_new!B:B,C:C,ALL_Pivot_new!J:J)</f>
        <v>243392.515625</v>
      </c>
      <c r="I33" s="259">
        <f>SUMIF(ALL_Pivot_new!B:B,C:C,ALL_Pivot_new!K:K)</f>
        <v>243392.515625</v>
      </c>
      <c r="J33" s="259">
        <f>SUMIF(ALL_Pivot_new!B:B,C:C,ALL_Pivot_new!L:L)</f>
        <v>214069.765625</v>
      </c>
      <c r="K33" s="259">
        <f>SUMIF(ALL_Pivot_new!B:B,C:C,ALL_Pivot_new!M:M)</f>
        <v>29322.75</v>
      </c>
      <c r="L33" s="259">
        <f>SUMIF(ALL_Pivot_new!B:B,C:C,ALL_Pivot_new!N:N)</f>
        <v>44551.25</v>
      </c>
      <c r="M33" s="260">
        <f t="shared" ref="M33" si="17">J33/I33</f>
        <v>0.87952484929660624</v>
      </c>
      <c r="N33" s="259">
        <f>SUMIF(ALL_Pivot_new!B:B,C:C,ALL_Pivot_new!O:O)</f>
        <v>214069.765625</v>
      </c>
      <c r="O33" s="261">
        <f t="shared" ref="O33" si="18">N33/I33</f>
        <v>0.87952484929660624</v>
      </c>
      <c r="P33" s="249">
        <f t="shared" ref="P33" si="19">H33/G33</f>
        <v>0.5</v>
      </c>
      <c r="Q33" s="248">
        <f t="shared" ref="Q33" si="20">N33*P33</f>
        <v>107034.8828125</v>
      </c>
      <c r="R33" s="259">
        <f t="shared" ref="R33" si="21">N33+Q33</f>
        <v>321104.6484375</v>
      </c>
    </row>
    <row r="34" spans="1:18" s="388" customFormat="1">
      <c r="A34" s="265" t="str">
        <f>VLOOKUP(C:C,ALL_Pivot_new!B:D,2,FALSE)</f>
        <v>RDC</v>
      </c>
      <c r="B34" s="334" t="str">
        <f>VLOOKUP(C:C,ALL_Pivot_new!B:D,3,FALSE)</f>
        <v>XIV</v>
      </c>
      <c r="C34" s="182">
        <v>61239</v>
      </c>
      <c r="D34" s="259">
        <f>SUMIF(ALL_Pivot_new!B:B,C:C,ALL_Pivot_new!F:F)</f>
        <v>540000</v>
      </c>
      <c r="E34" s="259">
        <f>SUMIF(ALL_Pivot_new!B:B,C:C,ALL_Pivot_new!G:G)</f>
        <v>534615</v>
      </c>
      <c r="F34" s="262">
        <f>SUMIF(ALL_Pivot_new!B:B,C:C,ALL_Pivot_new!H:H)</f>
        <v>5385</v>
      </c>
      <c r="G34" s="259">
        <f>SUMIF(ALL_Pivot_new!B:B,C:C,ALL_Pivot_new!I:I)</f>
        <v>481966.75</v>
      </c>
      <c r="H34" s="259">
        <f>SUMIF(ALL_Pivot_new!B:B,C:C,ALL_Pivot_new!J:J)</f>
        <v>240983.375</v>
      </c>
      <c r="I34" s="259">
        <f>SUMIF(ALL_Pivot_new!B:B,C:C,ALL_Pivot_new!K:K)</f>
        <v>240983.375</v>
      </c>
      <c r="J34" s="259">
        <f>SUMIF(ALL_Pivot_new!B:B,C:C,ALL_Pivot_new!L:L)</f>
        <v>130093.84375</v>
      </c>
      <c r="K34" s="259">
        <f>SUMIF(ALL_Pivot_new!B:B,C:C,ALL_Pivot_new!M:M)</f>
        <v>110889.53125</v>
      </c>
      <c r="L34" s="259">
        <f>SUMIF(ALL_Pivot_new!B:B,C:C,ALL_Pivot_new!N:N)</f>
        <v>44551.25</v>
      </c>
      <c r="M34" s="260">
        <f>J34/I34</f>
        <v>0.53984572068508874</v>
      </c>
      <c r="N34" s="259">
        <f>SUMIF(ALL_Pivot_new!B:B,C:C,ALL_Pivot_new!O:O)</f>
        <v>130093.84375</v>
      </c>
      <c r="O34" s="261">
        <f>N34/I34</f>
        <v>0.53984572068508874</v>
      </c>
      <c r="P34" s="249">
        <f>H34/G34</f>
        <v>0.5</v>
      </c>
      <c r="Q34" s="248">
        <f>N34*P34</f>
        <v>65046.921875</v>
      </c>
      <c r="R34" s="259">
        <f>N34+Q34</f>
        <v>195140.765625</v>
      </c>
    </row>
    <row r="35" spans="1:18" s="388" customFormat="1">
      <c r="A35" s="265" t="str">
        <f>VLOOKUP(C:C,ALL_Pivot_new!B:D,2,FALSE)</f>
        <v>RDC</v>
      </c>
      <c r="B35" s="334" t="str">
        <f>VLOOKUP(C:C,ALL_Pivot_new!B:D,3,FALSE)</f>
        <v>Vmax</v>
      </c>
      <c r="C35" s="182">
        <v>1144</v>
      </c>
      <c r="D35" s="259">
        <f>SUMIF(ALL_Pivot_new!B:B,C:C,ALL_Pivot_new!F:F)</f>
        <v>235200</v>
      </c>
      <c r="E35" s="259">
        <f>SUMIF(ALL_Pivot_new!B:B,C:C,ALL_Pivot_new!G:G)</f>
        <v>213716.5625</v>
      </c>
      <c r="F35" s="262">
        <f>SUMIF(ALL_Pivot_new!B:B,C:C,ALL_Pivot_new!H:H)</f>
        <v>21483.4375</v>
      </c>
      <c r="G35" s="259">
        <f>SUMIF(ALL_Pivot_new!B:B,C:C,ALL_Pivot_new!I:I)</f>
        <v>200645.2</v>
      </c>
      <c r="H35" s="259">
        <f>SUMIF(ALL_Pivot_new!B:B,C:C,ALL_Pivot_new!J:J)</f>
        <v>100322.6</v>
      </c>
      <c r="I35" s="259">
        <f>SUMIF(ALL_Pivot_new!B:B,C:C,ALL_Pivot_new!K:K)</f>
        <v>100322.6</v>
      </c>
      <c r="J35" s="259">
        <f>SUMIF(ALL_Pivot_new!B:B,C:C,ALL_Pivot_new!L:L)</f>
        <v>21904.505859375</v>
      </c>
      <c r="K35" s="259">
        <f>SUMIF(ALL_Pivot_new!B:B,C:C,ALL_Pivot_new!M:M)</f>
        <v>78418.094140625006</v>
      </c>
      <c r="L35" s="259">
        <f>SUMIF(ALL_Pivot_new!B:B,C:C,ALL_Pivot_new!N:N)</f>
        <v>4361.5625</v>
      </c>
      <c r="M35" s="260">
        <f t="shared" ref="M35" si="22">J35/I35</f>
        <v>0.21834069152289712</v>
      </c>
      <c r="N35" s="259">
        <f>SUMIF(ALL_Pivot_new!B:B,C:C,ALL_Pivot_new!O:O)</f>
        <v>49951.6</v>
      </c>
      <c r="O35" s="261">
        <f t="shared" ref="O35" si="23">N35/I35</f>
        <v>0.49790974316853825</v>
      </c>
      <c r="P35" s="249">
        <f t="shared" ref="P35" si="24">H35/G35</f>
        <v>0.5</v>
      </c>
      <c r="Q35" s="248">
        <f t="shared" ref="Q35" si="25">N35*P35</f>
        <v>24975.8</v>
      </c>
      <c r="R35" s="259">
        <f t="shared" ref="R35" si="26">N35+Q35</f>
        <v>74927.399999999994</v>
      </c>
    </row>
    <row r="36" spans="1:18" s="388" customFormat="1">
      <c r="A36" s="265" t="str">
        <f>VLOOKUP(C:C,ALL_Pivot_new!B:D,2,FALSE)</f>
        <v>FDC</v>
      </c>
      <c r="B36" s="334" t="str">
        <f>VLOOKUP(C:C,ALL_Pivot_new!B:D,3,FALSE)</f>
        <v>Vmax</v>
      </c>
      <c r="C36" s="182">
        <v>1124</v>
      </c>
      <c r="D36" s="259">
        <f>SUMIF(ALL_Pivot_new!B:B,C:C,ALL_Pivot_new!F:F)</f>
        <v>475200</v>
      </c>
      <c r="E36" s="259">
        <f>SUMIF(ALL_Pivot_new!B:B,C:C,ALL_Pivot_new!G:G)</f>
        <v>431794.6875</v>
      </c>
      <c r="F36" s="262">
        <f>SUMIF(ALL_Pivot_new!B:B,C:C,ALL_Pivot_new!H:H)</f>
        <v>43405.3125</v>
      </c>
      <c r="G36" s="259">
        <f>SUMIF(ALL_Pivot_new!B:B,C:C,ALL_Pivot_new!I:I)</f>
        <v>410947</v>
      </c>
      <c r="H36" s="259">
        <f>SUMIF(ALL_Pivot_new!B:B,C:C,ALL_Pivot_new!J:J)</f>
        <v>205473.5</v>
      </c>
      <c r="I36" s="259">
        <f>SUMIF(ALL_Pivot_new!B:B,C:C,ALL_Pivot_new!K:K)</f>
        <v>205473.5</v>
      </c>
      <c r="J36" s="259">
        <f>SUMIF(ALL_Pivot_new!B:B,C:C,ALL_Pivot_new!L:L)</f>
        <v>36829.0625</v>
      </c>
      <c r="K36" s="259">
        <f>SUMIF(ALL_Pivot_new!B:B,C:C,ALL_Pivot_new!M:M)</f>
        <v>168644.4375</v>
      </c>
      <c r="L36" s="259">
        <f>SUMIF(ALL_Pivot_new!B:B,C:C,ALL_Pivot_new!N:N)</f>
        <v>8723.125</v>
      </c>
      <c r="M36" s="260">
        <f>J36/I36</f>
        <v>0.17923996281758961</v>
      </c>
      <c r="N36" s="259">
        <f>SUMIF(ALL_Pivot_new!B:B,C:C,ALL_Pivot_new!O:O)</f>
        <v>49778.8</v>
      </c>
      <c r="O36" s="261">
        <f>N36/I36</f>
        <v>0.24226384424268824</v>
      </c>
      <c r="P36" s="249">
        <f>H36/G36</f>
        <v>0.5</v>
      </c>
      <c r="Q36" s="248">
        <f>N36*P36</f>
        <v>24889.4</v>
      </c>
      <c r="R36" s="259">
        <f>N36+Q36</f>
        <v>74668.200000000012</v>
      </c>
    </row>
    <row r="37" spans="1:18" s="388" customFormat="1">
      <c r="A37" s="265" t="str">
        <f>VLOOKUP(C:C,ALL_Pivot_new!B:D,2,FALSE)</f>
        <v>welle</v>
      </c>
      <c r="B37" s="334" t="str">
        <f>VLOOKUP(C:C,ALL_Pivot_new!B:D,3,FALSE)</f>
        <v>Vmax</v>
      </c>
      <c r="C37" s="182">
        <v>877</v>
      </c>
      <c r="D37" s="259">
        <f>SUMIF(ALL_Pivot_new!B:B,C:C,ALL_Pivot_new!F:F)</f>
        <v>6600</v>
      </c>
      <c r="E37" s="259">
        <f>SUMIF(ALL_Pivot_new!B:B,C:C,ALL_Pivot_new!G:G)</f>
        <v>5940</v>
      </c>
      <c r="F37" s="262">
        <f>SUMIF(ALL_Pivot_new!B:B,C:C,ALL_Pivot_new!H:H)</f>
        <v>660</v>
      </c>
      <c r="G37" s="259">
        <f>SUMIF(ALL_Pivot_new!B:B,C:C,ALL_Pivot_new!I:I)</f>
        <v>5400</v>
      </c>
      <c r="H37" s="259">
        <f>SUMIF(ALL_Pivot_new!B:B,C:C,ALL_Pivot_new!J:J)</f>
        <v>675</v>
      </c>
      <c r="I37" s="259">
        <f>SUMIF(ALL_Pivot_new!B:B,C:C,ALL_Pivot_new!K:K)</f>
        <v>4725</v>
      </c>
      <c r="J37" s="259">
        <f>SUMIF(ALL_Pivot_new!B:B,C:C,ALL_Pivot_new!L:L)</f>
        <v>4282</v>
      </c>
      <c r="K37" s="259">
        <f>SUMIF(ALL_Pivot_new!B:B,C:C,ALL_Pivot_new!M:M)</f>
        <v>443</v>
      </c>
      <c r="L37" s="259">
        <f>SUMIF(ALL_Pivot_new!B:B,C:C,ALL_Pivot_new!N:N)</f>
        <v>540</v>
      </c>
      <c r="M37" s="260">
        <f>J37/I37</f>
        <v>0.9062433862433863</v>
      </c>
      <c r="N37" s="259">
        <f>SUMIF(ALL_Pivot_new!B:B,C:C,ALL_Pivot_new!O:O)</f>
        <v>4282</v>
      </c>
      <c r="O37" s="261">
        <f>N37/I37</f>
        <v>0.9062433862433863</v>
      </c>
      <c r="P37" s="249">
        <f>H37/G37</f>
        <v>0.125</v>
      </c>
      <c r="Q37" s="248">
        <f>N37*P37</f>
        <v>535.25</v>
      </c>
      <c r="R37" s="259">
        <f>N37+Q37</f>
        <v>4817.25</v>
      </c>
    </row>
    <row r="38" spans="1:18" s="388" customFormat="1">
      <c r="A38" s="265" t="str">
        <f>VLOOKUP(C:C,ALL_Pivot_new!B:D,2,FALSE)</f>
        <v>RDC</v>
      </c>
      <c r="B38" s="334" t="str">
        <f>VLOOKUP(C:C,ALL_Pivot_new!B:D,3,FALSE)</f>
        <v>VNX</v>
      </c>
      <c r="C38" s="335" t="s">
        <v>247</v>
      </c>
      <c r="D38" s="259">
        <f>SUMIF(ALL_Pivot_new!B:B,C:C,ALL_Pivot_new!F:F)</f>
        <v>922300</v>
      </c>
      <c r="E38" s="259">
        <f>SUMIF(ALL_Pivot_new!B:B,C:C,ALL_Pivot_new!G:G)</f>
        <v>838454.76100000006</v>
      </c>
      <c r="F38" s="262">
        <f>SUMIF(ALL_Pivot_new!B:B,C:C,ALL_Pivot_new!H:H)</f>
        <v>83845.238999999943</v>
      </c>
      <c r="G38" s="259">
        <f>SUMIF(ALL_Pivot_new!B:B,C:C,ALL_Pivot_new!I:I)</f>
        <v>769905.99699999997</v>
      </c>
      <c r="H38" s="259">
        <f>SUMIF(ALL_Pivot_new!B:B,C:C,ALL_Pivot_new!J:J)</f>
        <v>322098.99699999997</v>
      </c>
      <c r="I38" s="259">
        <f>SUMIF(ALL_Pivot_new!B:B,C:C,ALL_Pivot_new!K:K)</f>
        <v>447807</v>
      </c>
      <c r="J38" s="259">
        <f>SUMIF(ALL_Pivot_new!B:B,C:C,ALL_Pivot_new!L:L)</f>
        <v>429728</v>
      </c>
      <c r="K38" s="259">
        <f>SUMIF(ALL_Pivot_new!B:B,C:C,ALL_Pivot_new!M:M)</f>
        <v>18079</v>
      </c>
      <c r="L38" s="259">
        <f>SUMIF(ALL_Pivot_new!B:B,C:C,ALL_Pivot_new!N:N)</f>
        <v>0</v>
      </c>
      <c r="M38" s="260">
        <f>J38/I38</f>
        <v>0.95962769675328885</v>
      </c>
      <c r="N38" s="259">
        <f>SUMIF(ALL_Pivot_new!B:B,C:C,ALL_Pivot_new!O:O)</f>
        <v>429728</v>
      </c>
      <c r="O38" s="261">
        <f>N38/I38</f>
        <v>0.95962769675328885</v>
      </c>
      <c r="P38" s="249">
        <f>H38/G38</f>
        <v>0.41836146004198482</v>
      </c>
      <c r="Q38" s="248">
        <f>N38*P38</f>
        <v>179781.63350092206</v>
      </c>
      <c r="R38" s="259">
        <f>N38+Q38</f>
        <v>609509.63350092201</v>
      </c>
    </row>
    <row r="39" spans="1:18" s="388" customFormat="1">
      <c r="A39" s="265" t="str">
        <f>VLOOKUP(C:C,ALL_Pivot_new!B:D,2,FALSE)</f>
        <v>RDC</v>
      </c>
      <c r="B39" s="334" t="str">
        <f>VLOOKUP(C:C,ALL_Pivot_new!B:D,3,FALSE)</f>
        <v>VNX</v>
      </c>
      <c r="C39" s="341" t="s">
        <v>250</v>
      </c>
      <c r="D39" s="259">
        <f>SUMIF(ALL_Pivot_new!B:B,C:C,ALL_Pivot_new!F:F)</f>
        <v>922300</v>
      </c>
      <c r="E39" s="259">
        <f>SUMIF(ALL_Pivot_new!B:B,C:C,ALL_Pivot_new!G:G)</f>
        <v>838454.76100000006</v>
      </c>
      <c r="F39" s="262">
        <f>SUMIF(ALL_Pivot_new!B:B,C:C,ALL_Pivot_new!H:H)</f>
        <v>83845.238999999943</v>
      </c>
      <c r="G39" s="259">
        <f>SUMIF(ALL_Pivot_new!B:B,C:C,ALL_Pivot_new!I:I)</f>
        <v>769905.99699999997</v>
      </c>
      <c r="H39" s="259">
        <f>SUMIF(ALL_Pivot_new!B:B,C:C,ALL_Pivot_new!J:J)</f>
        <v>322098.99699999997</v>
      </c>
      <c r="I39" s="259">
        <f>SUMIF(ALL_Pivot_new!B:B,C:C,ALL_Pivot_new!K:K)</f>
        <v>447807</v>
      </c>
      <c r="J39" s="259">
        <f>SUMIF(ALL_Pivot_new!B:B,C:C,ALL_Pivot_new!L:L)</f>
        <v>429728</v>
      </c>
      <c r="K39" s="259">
        <f>SUMIF(ALL_Pivot_new!B:B,C:C,ALL_Pivot_new!M:M)</f>
        <v>18079</v>
      </c>
      <c r="L39" s="259">
        <f>SUMIF(ALL_Pivot_new!B:B,C:C,ALL_Pivot_new!N:N)</f>
        <v>0</v>
      </c>
      <c r="M39" s="260">
        <f t="shared" ref="M39" si="27">J39/I39</f>
        <v>0.95962769675328885</v>
      </c>
      <c r="N39" s="259">
        <f>SUMIF(ALL_Pivot_new!B:B,C:C,ALL_Pivot_new!O:O)</f>
        <v>429728</v>
      </c>
      <c r="O39" s="261">
        <f t="shared" ref="O39" si="28">N39/I39</f>
        <v>0.95962769675328885</v>
      </c>
      <c r="P39" s="249">
        <f t="shared" ref="P39" si="29">H39/G39</f>
        <v>0.41836146004198482</v>
      </c>
      <c r="Q39" s="248">
        <f t="shared" ref="Q39" si="30">N39*P39</f>
        <v>179781.63350092206</v>
      </c>
      <c r="R39" s="259">
        <f t="shared" ref="R39" si="31">N39+Q39</f>
        <v>609509.63350092201</v>
      </c>
    </row>
    <row r="40" spans="1:18" s="388" customFormat="1">
      <c r="A40" s="265" t="str">
        <f>VLOOKUP(C:C,ALL_Pivot_new!B:D,2,FALSE)</f>
        <v>FDC</v>
      </c>
      <c r="B40" s="334" t="str">
        <f>VLOOKUP(C:C,ALL_Pivot_new!B:D,3,FALSE)</f>
        <v>VNX</v>
      </c>
      <c r="C40" s="335" t="s">
        <v>252</v>
      </c>
      <c r="D40" s="259">
        <f>SUMIF(ALL_Pivot_new!B:B,C:C,ALL_Pivot_new!F:F)</f>
        <v>583722.19510000001</v>
      </c>
      <c r="E40" s="259">
        <f>SUMIF(ALL_Pivot_new!B:B,C:C,ALL_Pivot_new!G:G)</f>
        <v>530656.54099999997</v>
      </c>
      <c r="F40" s="262">
        <f>SUMIF(ALL_Pivot_new!B:B,C:C,ALL_Pivot_new!H:H)</f>
        <v>53065.654100000043</v>
      </c>
      <c r="G40" s="259">
        <f>SUMIF(ALL_Pivot_new!B:B,C:C,ALL_Pivot_new!I:I)</f>
        <v>436644.25099999999</v>
      </c>
      <c r="H40" s="259">
        <f>SUMIF(ALL_Pivot_new!B:B,C:C,ALL_Pivot_new!J:J)</f>
        <v>177936.25099999999</v>
      </c>
      <c r="I40" s="259">
        <f>SUMIF(ALL_Pivot_new!B:B,C:C,ALL_Pivot_new!K:K)</f>
        <v>258708</v>
      </c>
      <c r="J40" s="259">
        <f>SUMIF(ALL_Pivot_new!B:B,C:C,ALL_Pivot_new!L:L)</f>
        <v>226561</v>
      </c>
      <c r="K40" s="259">
        <f>SUMIF(ALL_Pivot_new!B:B,C:C,ALL_Pivot_new!M:M)</f>
        <v>32147</v>
      </c>
      <c r="L40" s="259">
        <f>SUMIF(ALL_Pivot_new!B:B,C:C,ALL_Pivot_new!N:N)</f>
        <v>0</v>
      </c>
      <c r="M40" s="260">
        <f>J40/I40</f>
        <v>0.87574021676948532</v>
      </c>
      <c r="N40" s="259">
        <f>SUMIF(ALL_Pivot_new!B:B,C:C,ALL_Pivot_new!O:O)</f>
        <v>226561</v>
      </c>
      <c r="O40" s="261">
        <f>N40/I40</f>
        <v>0.87574021676948532</v>
      </c>
      <c r="P40" s="249">
        <f>H40/G40</f>
        <v>0.4075085165841334</v>
      </c>
      <c r="Q40" s="248">
        <f>N40*P40</f>
        <v>92325.537025817845</v>
      </c>
      <c r="R40" s="259">
        <f>N40+Q40</f>
        <v>318886.53702581784</v>
      </c>
    </row>
    <row r="41" spans="1:18" s="388" customFormat="1">
      <c r="A41" s="265" t="str">
        <f>VLOOKUP(C:C,ALL_Pivot_new!B:D,2,FALSE)</f>
        <v>FDC</v>
      </c>
      <c r="B41" s="334" t="str">
        <f>VLOOKUP(C:C,ALL_Pivot_new!B:D,3,FALSE)</f>
        <v>VNX</v>
      </c>
      <c r="C41" s="341" t="s">
        <v>254</v>
      </c>
      <c r="D41" s="259">
        <f>SUMIF(ALL_Pivot_new!B:B,C:C,ALL_Pivot_new!F:F)</f>
        <v>472031.98460000003</v>
      </c>
      <c r="E41" s="259">
        <f>SUMIF(ALL_Pivot_new!B:B,C:C,ALL_Pivot_new!G:G)</f>
        <v>429119.98599999998</v>
      </c>
      <c r="F41" s="262">
        <f>SUMIF(ALL_Pivot_new!B:B,C:C,ALL_Pivot_new!H:H)</f>
        <v>42911.99860000005</v>
      </c>
      <c r="G41" s="259">
        <f>SUMIF(ALL_Pivot_new!B:B,C:C,ALL_Pivot_new!I:I)</f>
        <v>293078.13900000002</v>
      </c>
      <c r="H41" s="259">
        <f>SUMIF(ALL_Pivot_new!B:B,C:C,ALL_Pivot_new!J:J)</f>
        <v>80331.139000000025</v>
      </c>
      <c r="I41" s="259">
        <f>SUMIF(ALL_Pivot_new!B:B,C:C,ALL_Pivot_new!K:K)</f>
        <v>212747</v>
      </c>
      <c r="J41" s="259">
        <f>SUMIF(ALL_Pivot_new!B:B,C:C,ALL_Pivot_new!L:L)</f>
        <v>178168</v>
      </c>
      <c r="K41" s="259">
        <f>SUMIF(ALL_Pivot_new!B:B,C:C,ALL_Pivot_new!M:M)</f>
        <v>34579</v>
      </c>
      <c r="L41" s="259">
        <f>SUMIF(ALL_Pivot_new!B:B,C:C,ALL_Pivot_new!N:N)</f>
        <v>0</v>
      </c>
      <c r="M41" s="260">
        <f>J41/I41</f>
        <v>0.83746421806182936</v>
      </c>
      <c r="N41" s="259">
        <f>SUMIF(ALL_Pivot_new!B:B,C:C,ALL_Pivot_new!O:O)</f>
        <v>178168</v>
      </c>
      <c r="O41" s="261">
        <f>N41/I41</f>
        <v>0.83746421806182936</v>
      </c>
      <c r="P41" s="249">
        <f>H41/G41</f>
        <v>0.27409461269985758</v>
      </c>
      <c r="Q41" s="248">
        <f>N41*P41</f>
        <v>48834.888955508228</v>
      </c>
      <c r="R41" s="259">
        <f>N41+Q41</f>
        <v>227002.88895550824</v>
      </c>
    </row>
    <row r="42" spans="1:18" s="388" customFormat="1">
      <c r="A42" s="265" t="str">
        <f>VLOOKUP(C:C,ALL_Pivot_new!B:D,2,FALSE)</f>
        <v>FDC</v>
      </c>
      <c r="B42" s="334" t="str">
        <f>VLOOKUP(C:C,ALL_Pivot_new!B:D,3,FALSE)</f>
        <v>DMX</v>
      </c>
      <c r="C42" s="266">
        <v>5349</v>
      </c>
      <c r="D42" s="259">
        <f>SUMIF(ALL_Pivot_new!B:B,C:C,ALL_Pivot_new!F:F)</f>
        <v>25193.970312500001</v>
      </c>
      <c r="E42" s="259">
        <f>SUMIF(ALL_Pivot_new!B:B,C:C,ALL_Pivot_new!G:G)</f>
        <v>22903.609375</v>
      </c>
      <c r="F42" s="262">
        <f>SUMIF(ALL_Pivot_new!B:B,C:C,ALL_Pivot_new!H:H)</f>
        <v>2290.3609375000015</v>
      </c>
      <c r="G42" s="259">
        <f>SUMIF(ALL_Pivot_new!B:B,C:C,ALL_Pivot_new!I:I)</f>
        <v>20426.2109375</v>
      </c>
      <c r="H42" s="259">
        <f>SUMIF(ALL_Pivot_new!B:B,C:C,ALL_Pivot_new!J:J)</f>
        <v>2553.2763671875</v>
      </c>
      <c r="I42" s="259">
        <f>SUMIF(ALL_Pivot_new!B:B,C:C,ALL_Pivot_new!K:K)</f>
        <v>17872.9345703125</v>
      </c>
      <c r="J42" s="259">
        <f>SUMIF(ALL_Pivot_new!B:B,C:C,ALL_Pivot_new!L:L)</f>
        <v>10018.1748046875</v>
      </c>
      <c r="K42" s="259">
        <f>SUMIF(ALL_Pivot_new!B:B,C:C,ALL_Pivot_new!M:M)</f>
        <v>7854.759765625</v>
      </c>
      <c r="L42" s="259">
        <f>SUMIF(ALL_Pivot_new!B:B,C:C,ALL_Pivot_new!N:N)</f>
        <v>2477.3984375</v>
      </c>
      <c r="M42" s="260">
        <f>J42/I42</f>
        <v>0.56052209922639118</v>
      </c>
      <c r="N42" s="259">
        <f>SUMIF(ALL_Pivot_new!B:B,C:C,ALL_Pivot_new!O:O)</f>
        <v>10018.1748046875</v>
      </c>
      <c r="O42" s="261">
        <f>N42/I42</f>
        <v>0.56052209922639118</v>
      </c>
      <c r="P42" s="249">
        <f>H42/G42</f>
        <v>0.125</v>
      </c>
      <c r="Q42" s="248">
        <f>N42*P42</f>
        <v>1252.2718505859375</v>
      </c>
      <c r="R42" s="259">
        <f>N42+Q42</f>
        <v>11270.446655273438</v>
      </c>
    </row>
    <row r="43" spans="1:18" s="388" customFormat="1">
      <c r="A43" s="265" t="str">
        <f>VLOOKUP(C:C,ALL_Pivot_new!B:D,2,FALSE)</f>
        <v>RDC</v>
      </c>
      <c r="B43" s="334" t="str">
        <f>VLOOKUP(C:C,ALL_Pivot_new!B:D,3,FALSE)</f>
        <v>DMX</v>
      </c>
      <c r="C43" s="335">
        <v>5373</v>
      </c>
      <c r="D43" s="259">
        <f>SUMIF(ALL_Pivot_new!B:B,C:C,ALL_Pivot_new!F:F)</f>
        <v>68850</v>
      </c>
      <c r="E43" s="259">
        <f>SUMIF(ALL_Pivot_new!B:B,C:C,ALL_Pivot_new!G:G)</f>
        <v>63533.599999999999</v>
      </c>
      <c r="F43" s="262">
        <f>SUMIF(ALL_Pivot_new!B:B,C:C,ALL_Pivot_new!H:H)</f>
        <v>5316.4000000000015</v>
      </c>
      <c r="G43" s="259">
        <f>SUMIF(ALL_Pivot_new!B:B,C:C,ALL_Pivot_new!I:I)</f>
        <v>60211.519999999997</v>
      </c>
      <c r="H43" s="259">
        <f>SUMIF(ALL_Pivot_new!B:B,C:C,ALL_Pivot_new!J:J)</f>
        <v>7526.44</v>
      </c>
      <c r="I43" s="259">
        <f>SUMIF(ALL_Pivot_new!B:B,C:C,ALL_Pivot_new!K:K)</f>
        <v>52685.079999999994</v>
      </c>
      <c r="J43" s="259">
        <f>SUMIF(ALL_Pivot_new!B:B,C:C,ALL_Pivot_new!L:L)</f>
        <v>1943.0361328125</v>
      </c>
      <c r="K43" s="259">
        <f>SUMIF(ALL_Pivot_new!B:B,C:C,ALL_Pivot_new!M:M)</f>
        <v>50742.043867187494</v>
      </c>
      <c r="L43" s="259">
        <f>SUMIF(ALL_Pivot_new!B:B,C:C,ALL_Pivot_new!N:N)</f>
        <v>3322.08</v>
      </c>
      <c r="M43" s="260">
        <f>J43/I43</f>
        <v>3.6880197065516464E-2</v>
      </c>
      <c r="N43" s="259">
        <f>SUMIF(ALL_Pivot_new!B:B,C:C,ALL_Pivot_new!O:O)</f>
        <v>3886.072265625</v>
      </c>
      <c r="O43" s="261">
        <f>N43/I43</f>
        <v>7.3760394131032928E-2</v>
      </c>
      <c r="P43" s="249">
        <f>H43/G43</f>
        <v>0.125</v>
      </c>
      <c r="Q43" s="248">
        <f>N43*P43</f>
        <v>485.759033203125</v>
      </c>
      <c r="R43" s="259">
        <f>N43+Q43</f>
        <v>4371.831298828125</v>
      </c>
    </row>
    <row r="44" spans="1:18" s="388" customFormat="1">
      <c r="A44" s="265" t="str">
        <f>VLOOKUP(C:C,ALL_Pivot_new!B:D,2,FALSE)</f>
        <v>CGC</v>
      </c>
      <c r="B44" s="334" t="str">
        <f>VLOOKUP(C:C,ALL_Pivot_new!B:D,3,FALSE)</f>
        <v>Vmax</v>
      </c>
      <c r="C44" s="245" t="s">
        <v>81</v>
      </c>
      <c r="D44" s="259">
        <f>SUMIF(ALL_Pivot_new!B:B,C:C,ALL_Pivot_new!F:F)</f>
        <v>340268</v>
      </c>
      <c r="E44" s="259">
        <f>SUMIF(ALL_Pivot_new!B:B,C:C,ALL_Pivot_new!G:G)</f>
        <v>304207.171875</v>
      </c>
      <c r="F44" s="262">
        <f>SUMIF(ALL_Pivot_new!B:B,C:C,ALL_Pivot_new!H:H)</f>
        <v>36060.828125</v>
      </c>
      <c r="G44" s="259">
        <f>SUMIF(ALL_Pivot_new!B:B,C:C,ALL_Pivot_new!I:I)</f>
        <v>285733.97098214284</v>
      </c>
      <c r="H44" s="259">
        <f>SUMIF(ALL_Pivot_new!B:B,C:C,ALL_Pivot_new!J:J)</f>
        <v>35716.746372767841</v>
      </c>
      <c r="I44" s="259">
        <f>SUMIF(ALL_Pivot_new!B:B,C:C,ALL_Pivot_new!K:K)</f>
        <v>250017.224609375</v>
      </c>
      <c r="J44" s="259">
        <f>SUMIF(ALL_Pivot_new!B:B,C:C,ALL_Pivot_new!L:L)</f>
        <v>18007.640625</v>
      </c>
      <c r="K44" s="259">
        <f>SUMIF(ALL_Pivot_new!B:B,C:C,ALL_Pivot_new!M:M)</f>
        <v>232009.583984375</v>
      </c>
      <c r="L44" s="259">
        <f>SUMIF(ALL_Pivot_new!B:B,C:C,ALL_Pivot_new!N:N)</f>
        <v>8209.546875</v>
      </c>
      <c r="M44" s="260">
        <f t="shared" ref="M44" si="32">J44/I44</f>
        <v>7.2025600048696639E-2</v>
      </c>
      <c r="N44" s="259">
        <f>SUMIF(ALL_Pivot_new!B:B,C:C,ALL_Pivot_new!O:O)</f>
        <v>25322.400000000001</v>
      </c>
      <c r="O44" s="261">
        <f t="shared" ref="O44" si="33">N44/I44</f>
        <v>0.10128262178561308</v>
      </c>
      <c r="P44" s="249">
        <f t="shared" ref="P44" si="34">H44/G44</f>
        <v>0.12499999999999994</v>
      </c>
      <c r="Q44" s="248">
        <f t="shared" ref="Q44" si="35">N44*P44</f>
        <v>3165.2999999999988</v>
      </c>
      <c r="R44" s="259">
        <f t="shared" ref="R44" si="36">N44+Q44</f>
        <v>28487.7</v>
      </c>
    </row>
    <row r="45" spans="1:18" s="388" customFormat="1">
      <c r="A45" s="265" t="str">
        <f>VLOOKUP(C:C,ALL_Pivot_new!B:D,2,FALSE)</f>
        <v>RDC</v>
      </c>
      <c r="B45" s="334" t="str">
        <f>VLOOKUP(C:C,ALL_Pivot_new!B:D,3,FALSE)</f>
        <v>Vmax</v>
      </c>
      <c r="C45" s="245" t="s">
        <v>96</v>
      </c>
      <c r="D45" s="259">
        <f>SUMIF(ALL_Pivot_new!B:B,C:C,ALL_Pivot_new!F:F)</f>
        <v>243000</v>
      </c>
      <c r="E45" s="259">
        <f>SUMIF(ALL_Pivot_new!B:B,C:C,ALL_Pivot_new!G:G)</f>
        <v>220804.1015625</v>
      </c>
      <c r="F45" s="262">
        <f>SUMIF(ALL_Pivot_new!B:B,C:C,ALL_Pivot_new!H:H)</f>
        <v>22195.8984375</v>
      </c>
      <c r="G45" s="259">
        <f>SUMIF(ALL_Pivot_new!B:B,C:C,ALL_Pivot_new!I:I)</f>
        <v>207997.40178571429</v>
      </c>
      <c r="H45" s="259">
        <f>SUMIF(ALL_Pivot_new!B:B,C:C,ALL_Pivot_new!J:J)</f>
        <v>25999.67522321429</v>
      </c>
      <c r="I45" s="259">
        <f>SUMIF(ALL_Pivot_new!B:B,C:C,ALL_Pivot_new!K:K)</f>
        <v>181997.7265625</v>
      </c>
      <c r="J45" s="259">
        <f>SUMIF(ALL_Pivot_new!B:B,C:C,ALL_Pivot_new!L:L)</f>
        <v>103227.90625</v>
      </c>
      <c r="K45" s="259">
        <f>SUMIF(ALL_Pivot_new!B:B,C:C,ALL_Pivot_new!M:M)</f>
        <v>78769.8203125</v>
      </c>
      <c r="L45" s="259">
        <f>SUMIF(ALL_Pivot_new!B:B,C:C,ALL_Pivot_new!N:N)</f>
        <v>4906.7578125</v>
      </c>
      <c r="M45" s="260">
        <f>J45/I45</f>
        <v>0.56719338312476342</v>
      </c>
      <c r="N45" s="259">
        <f>SUMIF(ALL_Pivot_new!B:B,C:C,ALL_Pivot_new!O:O)</f>
        <v>94562.4</v>
      </c>
      <c r="O45" s="261">
        <f>N45/I45</f>
        <v>0.51958011666440373</v>
      </c>
      <c r="P45" s="249">
        <f>H45/G45</f>
        <v>0.12500000000000003</v>
      </c>
      <c r="Q45" s="248">
        <f>N45*P45</f>
        <v>11820.300000000001</v>
      </c>
      <c r="R45" s="259">
        <f>N45+Q45</f>
        <v>106382.7</v>
      </c>
    </row>
    <row r="46" spans="1:18">
      <c r="A46" s="265" t="str">
        <f>VLOOKUP(C:C,ALL_Pivot_new!B:D,2,FALSE)</f>
        <v>FDC</v>
      </c>
      <c r="B46" s="299" t="str">
        <f>VLOOKUP(C:C,ALL_Pivot_new!B:D,3,FALSE)</f>
        <v>Vmax</v>
      </c>
      <c r="C46" s="246" t="s">
        <v>104</v>
      </c>
      <c r="D46" s="259">
        <f>SUMIF(ALL_Pivot_new!B:B,C:C,ALL_Pivot_new!F:F)</f>
        <v>257400</v>
      </c>
      <c r="E46" s="259">
        <f>SUMIF(ALL_Pivot_new!B:B,C:C,ALL_Pivot_new!G:G)</f>
        <v>233888.7890625</v>
      </c>
      <c r="F46" s="262">
        <f>SUMIF(ALL_Pivot_new!B:B,C:C,ALL_Pivot_new!H:H)</f>
        <v>23511.2109375</v>
      </c>
      <c r="G46" s="259">
        <f>SUMIF(ALL_Pivot_new!B:B,C:C,ALL_Pivot_new!I:I)</f>
        <v>220603.44196428571</v>
      </c>
      <c r="H46" s="259">
        <f>SUMIF(ALL_Pivot_new!B:B,C:C,ALL_Pivot_new!J:J)</f>
        <v>27575.43024553571</v>
      </c>
      <c r="I46" s="259">
        <f>SUMIF(ALL_Pivot_new!B:B,C:C,ALL_Pivot_new!K:K)</f>
        <v>193028.01171875</v>
      </c>
      <c r="J46" s="259">
        <f>SUMIF(ALL_Pivot_new!B:B,C:C,ALL_Pivot_new!L:L)</f>
        <v>25918.98046875</v>
      </c>
      <c r="K46" s="259">
        <f>SUMIF(ALL_Pivot_new!B:B,C:C,ALL_Pivot_new!M:M)</f>
        <v>167109.03125</v>
      </c>
      <c r="L46" s="259">
        <f>SUMIF(ALL_Pivot_new!B:B,C:C,ALL_Pivot_new!N:N)</f>
        <v>4906.7578125</v>
      </c>
      <c r="M46" s="260">
        <f>J46/I46</f>
        <v>0.13427574701704462</v>
      </c>
      <c r="N46" s="259">
        <f>SUMIF(ALL_Pivot_new!B:B,C:C,ALL_Pivot_new!O:O)</f>
        <v>72666.100000000006</v>
      </c>
      <c r="O46" s="261">
        <f>N46/I46</f>
        <v>0.3764536522599507</v>
      </c>
      <c r="P46" s="249">
        <f>H46/G46</f>
        <v>0.12499999999999999</v>
      </c>
      <c r="Q46" s="248">
        <f>N46*P46</f>
        <v>9083.2624999999989</v>
      </c>
      <c r="R46" s="259">
        <f>N46+Q46</f>
        <v>81749.362500000003</v>
      </c>
    </row>
    <row r="47" spans="1:18" s="226" customFormat="1">
      <c r="A47" s="220"/>
      <c r="B47" s="220" t="s">
        <v>264</v>
      </c>
      <c r="C47" s="220"/>
      <c r="D47" s="233">
        <f t="shared" ref="D47:L47" si="37">SUM(D2:D46)</f>
        <v>15511858.150012501</v>
      </c>
      <c r="E47" s="233">
        <f t="shared" si="37"/>
        <v>14177216.666578123</v>
      </c>
      <c r="F47" s="233">
        <f t="shared" si="37"/>
        <v>1334641.4834343749</v>
      </c>
      <c r="G47" s="264">
        <f t="shared" si="37"/>
        <v>12932858.619967261</v>
      </c>
      <c r="H47" s="233">
        <f t="shared" si="37"/>
        <v>4618465.6889516376</v>
      </c>
      <c r="I47" s="264">
        <f t="shared" si="37"/>
        <v>8314392.9310156237</v>
      </c>
      <c r="J47" s="264">
        <f t="shared" si="37"/>
        <v>4722798.8906640625</v>
      </c>
      <c r="K47" s="264">
        <f t="shared" si="37"/>
        <v>3591594.0403515627</v>
      </c>
      <c r="L47" s="233">
        <f t="shared" si="37"/>
        <v>309896.19914062502</v>
      </c>
      <c r="M47" s="170">
        <f>J47/I47</f>
        <v>0.56802690585458782</v>
      </c>
      <c r="N47" s="264">
        <f>SUM(N2:N46)</f>
        <v>6783510.1664453112</v>
      </c>
      <c r="O47" s="170">
        <f>N47/I47</f>
        <v>0.81587558138374972</v>
      </c>
      <c r="P47" s="234">
        <f t="shared" si="2"/>
        <v>0.35711097017801691</v>
      </c>
      <c r="Q47" s="264">
        <f t="shared" si="3"/>
        <v>2422465.896751726</v>
      </c>
      <c r="R47" s="264">
        <f t="shared" si="4"/>
        <v>9205976.0631970372</v>
      </c>
    </row>
    <row r="48" spans="1:18" s="226" customFormat="1">
      <c r="A48" s="220"/>
      <c r="B48" s="220" t="s">
        <v>335</v>
      </c>
      <c r="C48" s="220"/>
      <c r="D48" s="233">
        <f>D47/1024</f>
        <v>15148.298974621583</v>
      </c>
      <c r="E48" s="233">
        <f t="shared" ref="E48:L49" si="38">E47/1024</f>
        <v>13844.938150955199</v>
      </c>
      <c r="F48" s="233">
        <f t="shared" si="38"/>
        <v>1303.3608236663817</v>
      </c>
      <c r="G48" s="264">
        <f t="shared" si="38"/>
        <v>12629.744746061779</v>
      </c>
      <c r="H48" s="233">
        <f t="shared" si="38"/>
        <v>4510.2203993668336</v>
      </c>
      <c r="I48" s="264">
        <f t="shared" si="38"/>
        <v>8119.5243466949451</v>
      </c>
      <c r="J48" s="264">
        <f t="shared" si="38"/>
        <v>4612.1082916641235</v>
      </c>
      <c r="K48" s="264">
        <f t="shared" si="38"/>
        <v>3507.4160550308229</v>
      </c>
      <c r="L48" s="233">
        <f t="shared" si="38"/>
        <v>302.63300697326662</v>
      </c>
      <c r="M48" s="171">
        <f>J48/I48</f>
        <v>0.56802690585458782</v>
      </c>
      <c r="N48" s="264">
        <f>N47/1024</f>
        <v>6624.5216469192492</v>
      </c>
      <c r="O48" s="171">
        <f>N48/I48</f>
        <v>0.81587558138374972</v>
      </c>
      <c r="P48" s="164">
        <f t="shared" si="2"/>
        <v>0.35711097017801691</v>
      </c>
      <c r="Q48" s="264">
        <f>Q47/1024</f>
        <v>2365.6893522966075</v>
      </c>
      <c r="R48" s="264">
        <f>R47/1024</f>
        <v>8990.2109992158566</v>
      </c>
    </row>
    <row r="49" spans="1:20" s="177" customFormat="1">
      <c r="A49" s="178"/>
      <c r="B49" s="178" t="s">
        <v>336</v>
      </c>
      <c r="C49" s="178"/>
      <c r="D49" s="178">
        <f>D48/1024</f>
        <v>14.793260717403889</v>
      </c>
      <c r="E49" s="178">
        <f t="shared" si="38"/>
        <v>13.520447413042186</v>
      </c>
      <c r="F49" s="178">
        <f t="shared" si="38"/>
        <v>1.2728133043617009</v>
      </c>
      <c r="G49" s="179">
        <f t="shared" si="38"/>
        <v>12.333735103575956</v>
      </c>
      <c r="H49" s="178">
        <f t="shared" si="38"/>
        <v>4.4045121087566734</v>
      </c>
      <c r="I49" s="179">
        <f t="shared" si="38"/>
        <v>7.9292229948192823</v>
      </c>
      <c r="J49" s="179">
        <f t="shared" si="38"/>
        <v>4.5040120035782456</v>
      </c>
      <c r="K49" s="179">
        <f t="shared" si="38"/>
        <v>3.425210991241038</v>
      </c>
      <c r="L49" s="178">
        <f t="shared" si="38"/>
        <v>0.29554004587233068</v>
      </c>
      <c r="M49" s="313">
        <f>J49/I49</f>
        <v>0.56802690585458782</v>
      </c>
      <c r="N49" s="179">
        <f>N48/1024</f>
        <v>6.4692594208195793</v>
      </c>
      <c r="O49" s="313">
        <f>N49/I49</f>
        <v>0.81587558138374972</v>
      </c>
      <c r="P49" s="164">
        <f t="shared" si="2"/>
        <v>0.35711097017801691</v>
      </c>
      <c r="Q49" s="179">
        <f>Q48/1024</f>
        <v>2.3102435081021557</v>
      </c>
      <c r="R49" s="179">
        <f>R48/1024</f>
        <v>8.779502928921735</v>
      </c>
    </row>
    <row r="55" spans="1:20" s="388" customFormat="1">
      <c r="A55" s="92" t="s">
        <v>323</v>
      </c>
      <c r="B55" s="93" t="s">
        <v>261</v>
      </c>
      <c r="C55" s="93" t="s">
        <v>10</v>
      </c>
      <c r="D55" s="94" t="s">
        <v>268</v>
      </c>
      <c r="E55" s="94" t="s">
        <v>240</v>
      </c>
      <c r="F55" s="94" t="s">
        <v>256</v>
      </c>
      <c r="G55" s="94" t="s">
        <v>258</v>
      </c>
      <c r="H55" s="94" t="s">
        <v>257</v>
      </c>
      <c r="I55" s="94" t="s">
        <v>17</v>
      </c>
      <c r="J55" s="94" t="s">
        <v>16</v>
      </c>
      <c r="K55" s="94" t="s">
        <v>18</v>
      </c>
      <c r="L55" s="94" t="s">
        <v>8</v>
      </c>
      <c r="M55" s="94" t="s">
        <v>291</v>
      </c>
      <c r="N55" s="94" t="s">
        <v>266</v>
      </c>
      <c r="O55" s="148" t="s">
        <v>292</v>
      </c>
      <c r="P55" s="89" t="s">
        <v>347</v>
      </c>
      <c r="Q55" s="89" t="s">
        <v>348</v>
      </c>
      <c r="R55" s="89" t="s">
        <v>349</v>
      </c>
      <c r="T55" s="335"/>
    </row>
    <row r="56" spans="1:20" s="388" customFormat="1">
      <c r="A56" s="172" t="str">
        <f>VLOOKUP(C:C,ALL_Pivot_new!B:D,2,FALSE)</f>
        <v>RDC</v>
      </c>
      <c r="B56" s="334" t="str">
        <f>VLOOKUP(C:C,ALL_Pivot_new!B:D,3,FALSE)</f>
        <v>Vmax</v>
      </c>
      <c r="C56" s="228" t="s">
        <v>100</v>
      </c>
      <c r="D56" s="259">
        <f>SUMIF(ALL_Pivot_new!B:B,C:C,ALL_Pivot_new!F:F)</f>
        <v>588456</v>
      </c>
      <c r="E56" s="259">
        <f>SUMIF(ALL_Pivot_new!B:B,C:C,ALL_Pivot_new!G:G)</f>
        <v>535316.41796875</v>
      </c>
      <c r="F56" s="262">
        <f>SUMIF(ALL_Pivot_new!B:B,C:C,ALL_Pivot_new!H:H)</f>
        <v>53139.58203125</v>
      </c>
      <c r="G56" s="259">
        <f>SUMIF(ALL_Pivot_new!B:B,C:C,ALL_Pivot_new!I:I)</f>
        <v>354223.61458333331</v>
      </c>
      <c r="H56" s="259">
        <f>SUMIF(ALL_Pivot_new!B:B,C:C,ALL_Pivot_new!J:J)</f>
        <v>130153.39778645831</v>
      </c>
      <c r="I56" s="259">
        <f>SUMIF(ALL_Pivot_new!B:B,C:C,ALL_Pivot_new!K:K)</f>
        <v>224070.216796875</v>
      </c>
      <c r="J56" s="259">
        <f>SUMIF(ALL_Pivot_new!B:B,C:C,ALL_Pivot_new!L:L)</f>
        <v>103721.7919921875</v>
      </c>
      <c r="K56" s="259">
        <f>SUMIF(ALL_Pivot_new!B:B,C:C,ALL_Pivot_new!M:M)</f>
        <v>120348.4248046875</v>
      </c>
      <c r="L56" s="259">
        <f>SUMIF(ALL_Pivot_new!B:B,C:C,ALL_Pivot_new!N:N)</f>
        <v>10868.48046875</v>
      </c>
      <c r="M56" s="260">
        <f t="shared" ref="M56:M76" si="39">J56/I56</f>
        <v>0.46289861042181157</v>
      </c>
      <c r="N56" s="259">
        <f>SUMIF(ALL_Pivot_new!B:B,C:C,ALL_Pivot_new!O:O)</f>
        <v>189680</v>
      </c>
      <c r="O56" s="261">
        <f t="shared" ref="O56:O76" si="40">N56/I56</f>
        <v>0.84652035737506981</v>
      </c>
      <c r="P56" s="249">
        <f t="shared" ref="P56:P76" si="41">H56/G56</f>
        <v>0.36743286564775007</v>
      </c>
      <c r="Q56" s="248">
        <f t="shared" ref="Q56:Q76" si="42">N56*P56</f>
        <v>69694.665956065233</v>
      </c>
      <c r="R56" s="259">
        <f t="shared" ref="R56:R76" si="43">N56+Q56</f>
        <v>259374.66595606523</v>
      </c>
      <c r="T56" s="335"/>
    </row>
    <row r="57" spans="1:20" s="388" customFormat="1">
      <c r="A57" s="265" t="str">
        <f>VLOOKUP(C:C,ALL_Pivot_new!B:D,2,FALSE)</f>
        <v>FDC</v>
      </c>
      <c r="B57" s="334" t="str">
        <f>VLOOKUP(C:C,ALL_Pivot_new!B:D,3,FALSE)</f>
        <v>Vmax</v>
      </c>
      <c r="C57" s="228" t="s">
        <v>115</v>
      </c>
      <c r="D57" s="259">
        <f>SUMIF(ALL_Pivot_new!B:B,C:C,ALL_Pivot_new!F:F)</f>
        <v>588456</v>
      </c>
      <c r="E57" s="259">
        <f>SUMIF(ALL_Pivot_new!B:B,C:C,ALL_Pivot_new!G:G)</f>
        <v>535316.41796875</v>
      </c>
      <c r="F57" s="262">
        <f>SUMIF(ALL_Pivot_new!B:B,C:C,ALL_Pivot_new!H:H)</f>
        <v>53139.58203125</v>
      </c>
      <c r="G57" s="259">
        <f>SUMIF(ALL_Pivot_new!B:B,C:C,ALL_Pivot_new!I:I)</f>
        <v>427723.01822916663</v>
      </c>
      <c r="H57" s="259">
        <f>SUMIF(ALL_Pivot_new!B:B,C:C,ALL_Pivot_new!J:J)</f>
        <v>165435.64322916663</v>
      </c>
      <c r="I57" s="259">
        <f>SUMIF(ALL_Pivot_new!B:B,C:C,ALL_Pivot_new!K:K)</f>
        <v>262287.375</v>
      </c>
      <c r="J57" s="259">
        <f>SUMIF(ALL_Pivot_new!B:B,C:C,ALL_Pivot_new!L:L)</f>
        <v>172491.32421875</v>
      </c>
      <c r="K57" s="259">
        <f>SUMIF(ALL_Pivot_new!B:B,C:C,ALL_Pivot_new!M:M)</f>
        <v>89796.05078125</v>
      </c>
      <c r="L57" s="259">
        <f>SUMIF(ALL_Pivot_new!B:B,C:C,ALL_Pivot_new!N:N)</f>
        <v>10868.48046875</v>
      </c>
      <c r="M57" s="260">
        <f t="shared" si="39"/>
        <v>0.65764249697016486</v>
      </c>
      <c r="N57" s="259">
        <f>SUMIF(ALL_Pivot_new!B:B,C:C,ALL_Pivot_new!O:O)</f>
        <v>294710</v>
      </c>
      <c r="O57" s="261">
        <f t="shared" si="40"/>
        <v>1.123614889965634</v>
      </c>
      <c r="P57" s="249">
        <f t="shared" si="41"/>
        <v>0.38678218421373117</v>
      </c>
      <c r="Q57" s="248">
        <f t="shared" si="42"/>
        <v>113988.57750962871</v>
      </c>
      <c r="R57" s="259">
        <f t="shared" si="43"/>
        <v>408698.57750962873</v>
      </c>
      <c r="T57" s="335"/>
    </row>
    <row r="58" spans="1:20" s="388" customFormat="1">
      <c r="A58" s="265" t="str">
        <f>VLOOKUP(C:C,ALL_Pivot_new!B:D,2,FALSE)</f>
        <v>FDC</v>
      </c>
      <c r="B58" s="334" t="str">
        <f>VLOOKUP(C:C,ALL_Pivot_new!B:D,3,FALSE)</f>
        <v>Vmax</v>
      </c>
      <c r="C58" s="247" t="s">
        <v>107</v>
      </c>
      <c r="D58" s="259">
        <f>SUMIF(ALL_Pivot_new!B:B,C:C,ALL_Pivot_new!F:F)</f>
        <v>118400</v>
      </c>
      <c r="E58" s="259">
        <f>SUMIF(ALL_Pivot_new!B:B,C:C,ALL_Pivot_new!G:G)</f>
        <v>107740.88671875</v>
      </c>
      <c r="F58" s="262">
        <f>SUMIF(ALL_Pivot_new!B:B,C:C,ALL_Pivot_new!H:H)</f>
        <v>10659.11328125</v>
      </c>
      <c r="G58" s="259">
        <f>SUMIF(ALL_Pivot_new!B:B,C:C,ALL_Pivot_new!I:I)</f>
        <v>95168.674553571429</v>
      </c>
      <c r="H58" s="259">
        <f>SUMIF(ALL_Pivot_new!B:B,C:C,ALL_Pivot_new!J:J)</f>
        <v>12130.234319196432</v>
      </c>
      <c r="I58" s="259">
        <f>SUMIF(ALL_Pivot_new!B:B,C:C,ALL_Pivot_new!K:K)</f>
        <v>83038.440234374997</v>
      </c>
      <c r="J58" s="259">
        <f>SUMIF(ALL_Pivot_new!B:B,C:C,ALL_Pivot_new!L:L)</f>
        <v>59851.01171875</v>
      </c>
      <c r="K58" s="259">
        <f>SUMIF(ALL_Pivot_new!B:B,C:C,ALL_Pivot_new!M:M)</f>
        <v>23187.428515624997</v>
      </c>
      <c r="L58" s="259">
        <f>SUMIF(ALL_Pivot_new!B:B,C:C,ALL_Pivot_new!N:N)</f>
        <v>3643.79296875</v>
      </c>
      <c r="M58" s="260">
        <f t="shared" si="39"/>
        <v>0.72076271603634701</v>
      </c>
      <c r="N58" s="259">
        <f>SUMIF(ALL_Pivot_new!B:B,C:C,ALL_Pivot_new!O:O)</f>
        <v>108532</v>
      </c>
      <c r="O58" s="261">
        <f t="shared" si="40"/>
        <v>1.3070091356926954</v>
      </c>
      <c r="P58" s="249">
        <f t="shared" si="41"/>
        <v>0.12746036840481789</v>
      </c>
      <c r="Q58" s="248">
        <f t="shared" si="42"/>
        <v>13833.528703711696</v>
      </c>
      <c r="R58" s="259">
        <f t="shared" si="43"/>
        <v>122365.52870371169</v>
      </c>
      <c r="T58" s="335"/>
    </row>
    <row r="59" spans="1:20" s="388" customFormat="1">
      <c r="A59" s="172" t="str">
        <f>VLOOKUP(C:C,ALL_Pivot_new!B:D,2,FALSE)</f>
        <v>FDC</v>
      </c>
      <c r="B59" s="334" t="str">
        <f>VLOOKUP(C:C,ALL_Pivot_new!B:D,3,FALSE)</f>
        <v>Vmax</v>
      </c>
      <c r="C59" s="246" t="s">
        <v>109</v>
      </c>
      <c r="D59" s="259">
        <f>SUMIF(ALL_Pivot_new!B:B,C:C,ALL_Pivot_new!F:F)</f>
        <v>597408</v>
      </c>
      <c r="E59" s="259">
        <f>SUMIF(ALL_Pivot_new!B:B,C:C,ALL_Pivot_new!G:G)</f>
        <v>527587.59375</v>
      </c>
      <c r="F59" s="262">
        <f>SUMIF(ALL_Pivot_new!B:B,C:C,ALL_Pivot_new!H:H)</f>
        <v>69820.40625</v>
      </c>
      <c r="G59" s="259">
        <f>SUMIF(ALL_Pivot_new!B:B,C:C,ALL_Pivot_new!I:I)</f>
        <v>500822.19419642864</v>
      </c>
      <c r="H59" s="259">
        <f>SUMIF(ALL_Pivot_new!B:B,C:C,ALL_Pivot_new!J:J)</f>
        <v>62602.774274553638</v>
      </c>
      <c r="I59" s="259">
        <f>SUMIF(ALL_Pivot_new!B:B,C:C,ALL_Pivot_new!K:K)</f>
        <v>438219.419921875</v>
      </c>
      <c r="J59" s="259">
        <f>SUMIF(ALL_Pivot_new!B:B,C:C,ALL_Pivot_new!L:L)</f>
        <v>211688.2763671875</v>
      </c>
      <c r="K59" s="259">
        <f>SUMIF(ALL_Pivot_new!B:B,C:C,ALL_Pivot_new!M:M)</f>
        <v>226531.1435546875</v>
      </c>
      <c r="L59" s="259">
        <f>SUMIF(ALL_Pivot_new!B:B,C:C,ALL_Pivot_new!N:N)</f>
        <v>10767.09375</v>
      </c>
      <c r="M59" s="260">
        <f t="shared" si="39"/>
        <v>0.48306457163611533</v>
      </c>
      <c r="N59" s="259">
        <f>SUMIF(ALL_Pivot_new!B:B,C:C,ALL_Pivot_new!O:O)</f>
        <v>374596</v>
      </c>
      <c r="O59" s="261">
        <f t="shared" si="40"/>
        <v>0.85481378270908748</v>
      </c>
      <c r="P59" s="249">
        <f t="shared" si="41"/>
        <v>0.12500000000000011</v>
      </c>
      <c r="Q59" s="248">
        <f t="shared" si="42"/>
        <v>46824.500000000044</v>
      </c>
      <c r="R59" s="259">
        <f t="shared" si="43"/>
        <v>421420.50000000006</v>
      </c>
      <c r="T59" s="335"/>
    </row>
    <row r="60" spans="1:20" s="388" customFormat="1">
      <c r="A60" s="265" t="str">
        <f>VLOOKUP(C:C,ALL_Pivot_new!B:D,2,FALSE)</f>
        <v>RDC</v>
      </c>
      <c r="B60" s="334" t="str">
        <f>VLOOKUP(C:C,ALL_Pivot_new!B:D,3,FALSE)</f>
        <v>Vmax</v>
      </c>
      <c r="C60" s="246" t="s">
        <v>98</v>
      </c>
      <c r="D60" s="259">
        <f>SUMIF(ALL_Pivot_new!B:B,C:C,ALL_Pivot_new!F:F)</f>
        <v>531872</v>
      </c>
      <c r="E60" s="259">
        <f>SUMIF(ALL_Pivot_new!B:B,C:C,ALL_Pivot_new!G:G)</f>
        <v>470601.1875</v>
      </c>
      <c r="F60" s="262">
        <f>SUMIF(ALL_Pivot_new!B:B,C:C,ALL_Pivot_new!H:H)</f>
        <v>61270.8125</v>
      </c>
      <c r="G60" s="259">
        <f>SUMIF(ALL_Pivot_new!B:B,C:C,ALL_Pivot_new!I:I)</f>
        <v>445146.03013392864</v>
      </c>
      <c r="H60" s="259">
        <f>SUMIF(ALL_Pivot_new!B:B,C:C,ALL_Pivot_new!J:J)</f>
        <v>55643.253766741138</v>
      </c>
      <c r="I60" s="259">
        <f>SUMIF(ALL_Pivot_new!B:B,C:C,ALL_Pivot_new!K:K)</f>
        <v>389502.7763671875</v>
      </c>
      <c r="J60" s="259">
        <f>SUMIF(ALL_Pivot_new!B:B,C:C,ALL_Pivot_new!L:L)</f>
        <v>215487.474609375</v>
      </c>
      <c r="K60" s="259">
        <f>SUMIF(ALL_Pivot_new!B:B,C:C,ALL_Pivot_new!M:M)</f>
        <v>174015.3017578125</v>
      </c>
      <c r="L60" s="259">
        <f>SUMIF(ALL_Pivot_new!B:B,C:C,ALL_Pivot_new!N:N)</f>
        <v>10767.09375</v>
      </c>
      <c r="M60" s="260">
        <f t="shared" si="39"/>
        <v>0.55323732636563594</v>
      </c>
      <c r="N60" s="259">
        <f>SUMIF(ALL_Pivot_new!B:B,C:C,ALL_Pivot_new!O:O)</f>
        <v>327291</v>
      </c>
      <c r="O60" s="261">
        <f t="shared" si="40"/>
        <v>0.84027899121175986</v>
      </c>
      <c r="P60" s="249">
        <f t="shared" si="41"/>
        <v>0.12500000000000014</v>
      </c>
      <c r="Q60" s="248">
        <f t="shared" si="42"/>
        <v>40911.375000000044</v>
      </c>
      <c r="R60" s="259">
        <f t="shared" si="43"/>
        <v>368202.37500000006</v>
      </c>
      <c r="T60" s="335"/>
    </row>
    <row r="61" spans="1:20" s="388" customFormat="1">
      <c r="A61" s="172" t="str">
        <f>VLOOKUP(C:C,ALL_Pivot_new!B:D,2,FALSE)</f>
        <v>RDC</v>
      </c>
      <c r="B61" s="334" t="str">
        <f>VLOOKUP(C:C,ALL_Pivot_new!B:D,3,FALSE)</f>
        <v>Vmax</v>
      </c>
      <c r="C61" s="228" t="s">
        <v>87</v>
      </c>
      <c r="D61" s="259">
        <f>SUMIF(ALL_Pivot_new!B:B,C:C,ALL_Pivot_new!F:F)</f>
        <v>227300</v>
      </c>
      <c r="E61" s="259">
        <f>SUMIF(ALL_Pivot_new!B:B,C:C,ALL_Pivot_new!G:G)</f>
        <v>206693.8359375</v>
      </c>
      <c r="F61" s="262">
        <f>SUMIF(ALL_Pivot_new!B:B,C:C,ALL_Pivot_new!H:H)</f>
        <v>20606.1640625</v>
      </c>
      <c r="G61" s="259">
        <f>SUMIF(ALL_Pivot_new!B:B,C:C,ALL_Pivot_new!I:I)</f>
        <v>189713.02053571428</v>
      </c>
      <c r="H61" s="259">
        <f>SUMIF(ALL_Pivot_new!B:B,C:C,ALL_Pivot_new!J:J)</f>
        <v>23948.277566964272</v>
      </c>
      <c r="I61" s="259">
        <f>SUMIF(ALL_Pivot_new!B:B,C:C,ALL_Pivot_new!K:K)</f>
        <v>165764.74296875001</v>
      </c>
      <c r="J61" s="259">
        <f>SUMIF(ALL_Pivot_new!B:B,C:C,ALL_Pivot_new!L:L)</f>
        <v>118754.40625</v>
      </c>
      <c r="K61" s="259">
        <f>SUMIF(ALL_Pivot_new!B:B,C:C,ALL_Pivot_new!M:M)</f>
        <v>47010.336718750012</v>
      </c>
      <c r="L61" s="259">
        <f>SUMIF(ALL_Pivot_new!B:B,C:C,ALL_Pivot_new!N:N)</f>
        <v>4461.5859375</v>
      </c>
      <c r="M61" s="260">
        <f t="shared" si="39"/>
        <v>0.71640328409514442</v>
      </c>
      <c r="N61" s="259">
        <f>SUMIF(ALL_Pivot_new!B:B,C:C,ALL_Pivot_new!O:O)</f>
        <v>231128.4</v>
      </c>
      <c r="O61" s="261">
        <f t="shared" si="40"/>
        <v>1.3943157987677293</v>
      </c>
      <c r="P61" s="249">
        <f t="shared" si="41"/>
        <v>0.12623423262851854</v>
      </c>
      <c r="Q61" s="248">
        <f t="shared" si="42"/>
        <v>29176.316212657286</v>
      </c>
      <c r="R61" s="259">
        <f t="shared" si="43"/>
        <v>260304.71621265728</v>
      </c>
      <c r="T61" s="335"/>
    </row>
    <row r="62" spans="1:20" s="388" customFormat="1">
      <c r="A62" s="265" t="str">
        <f>VLOOKUP(C:C,ALL_Pivot_new!B:D,2,FALSE)</f>
        <v>RDC</v>
      </c>
      <c r="B62" s="334" t="str">
        <f>VLOOKUP(C:C,ALL_Pivot_new!B:D,3,FALSE)</f>
        <v>Vmax</v>
      </c>
      <c r="C62" s="228" t="s">
        <v>90</v>
      </c>
      <c r="D62" s="259">
        <f>SUMIF(ALL_Pivot_new!B:B,C:C,ALL_Pivot_new!F:F)</f>
        <v>227100</v>
      </c>
      <c r="E62" s="259">
        <f>SUMIF(ALL_Pivot_new!B:B,C:C,ALL_Pivot_new!G:G)</f>
        <v>206507.525390625</v>
      </c>
      <c r="F62" s="262">
        <f>SUMIF(ALL_Pivot_new!B:B,C:C,ALL_Pivot_new!H:H)</f>
        <v>20592.474609375</v>
      </c>
      <c r="G62" s="259">
        <f>SUMIF(ALL_Pivot_new!B:B,C:C,ALL_Pivot_new!I:I)</f>
        <v>190337.625</v>
      </c>
      <c r="H62" s="259">
        <f>SUMIF(ALL_Pivot_new!B:B,C:C,ALL_Pivot_new!J:J)</f>
        <v>24260.578125</v>
      </c>
      <c r="I62" s="259">
        <f>SUMIF(ALL_Pivot_new!B:B,C:C,ALL_Pivot_new!K:K)</f>
        <v>166077.046875</v>
      </c>
      <c r="J62" s="259">
        <f>SUMIF(ALL_Pivot_new!B:B,C:C,ALL_Pivot_new!L:L)</f>
        <v>30136.71875</v>
      </c>
      <c r="K62" s="259">
        <f>SUMIF(ALL_Pivot_new!B:B,C:C,ALL_Pivot_new!M:M)</f>
        <v>135940.328125</v>
      </c>
      <c r="L62" s="259">
        <f>SUMIF(ALL_Pivot_new!B:B,C:C,ALL_Pivot_new!N:N)</f>
        <v>4275.275390625</v>
      </c>
      <c r="M62" s="260">
        <f t="shared" si="39"/>
        <v>0.18146227499265918</v>
      </c>
      <c r="N62" s="259">
        <f>SUMIF(ALL_Pivot_new!B:B,C:C,ALL_Pivot_new!O:O)</f>
        <v>173040.4</v>
      </c>
      <c r="O62" s="261">
        <f t="shared" si="40"/>
        <v>1.0419284498130621</v>
      </c>
      <c r="P62" s="249">
        <f t="shared" si="41"/>
        <v>0.12746075887518299</v>
      </c>
      <c r="Q62" s="248">
        <f t="shared" si="42"/>
        <v>22055.860700065215</v>
      </c>
      <c r="R62" s="259">
        <f t="shared" si="43"/>
        <v>195096.26070006521</v>
      </c>
      <c r="T62" s="335"/>
    </row>
    <row r="63" spans="1:20" s="388" customFormat="1">
      <c r="A63" s="172" t="str">
        <f>VLOOKUP(C:C,ALL_Pivot_new!B:D,2,FALSE)</f>
        <v>FDC</v>
      </c>
      <c r="B63" s="334" t="str">
        <f>VLOOKUP(C:C,ALL_Pivot_new!B:D,3,FALSE)</f>
        <v>Vmax</v>
      </c>
      <c r="C63" s="228" t="s">
        <v>111</v>
      </c>
      <c r="D63" s="259">
        <f>SUMIF(ALL_Pivot_new!B:B,C:C,ALL_Pivot_new!F:F)</f>
        <v>118400</v>
      </c>
      <c r="E63" s="259">
        <f>SUMIF(ALL_Pivot_new!B:B,C:C,ALL_Pivot_new!G:G)</f>
        <v>107740.88671875</v>
      </c>
      <c r="F63" s="262">
        <f>SUMIF(ALL_Pivot_new!B:B,C:C,ALL_Pivot_new!H:H)</f>
        <v>10659.11328125</v>
      </c>
      <c r="G63" s="259">
        <f>SUMIF(ALL_Pivot_new!B:B,C:C,ALL_Pivot_new!I:I)</f>
        <v>95793.31696428571</v>
      </c>
      <c r="H63" s="259">
        <f>SUMIF(ALL_Pivot_new!B:B,C:C,ALL_Pivot_new!J:J)</f>
        <v>12442.53962053571</v>
      </c>
      <c r="I63" s="259">
        <f>SUMIF(ALL_Pivot_new!B:B,C:C,ALL_Pivot_new!K:K)</f>
        <v>83350.77734375</v>
      </c>
      <c r="J63" s="259">
        <f>SUMIF(ALL_Pivot_new!B:B,C:C,ALL_Pivot_new!L:L)</f>
        <v>16076.60546875</v>
      </c>
      <c r="K63" s="259">
        <f>SUMIF(ALL_Pivot_new!B:B,C:C,ALL_Pivot_new!M:M)</f>
        <v>67274.171875</v>
      </c>
      <c r="L63" s="259">
        <f>SUMIF(ALL_Pivot_new!B:B,C:C,ALL_Pivot_new!N:N)</f>
        <v>3643.79296875</v>
      </c>
      <c r="M63" s="260">
        <f t="shared" si="39"/>
        <v>0.19287889064846847</v>
      </c>
      <c r="N63" s="259">
        <f>SUMIF(ALL_Pivot_new!B:B,C:C,ALL_Pivot_new!O:O)</f>
        <v>33121.5</v>
      </c>
      <c r="O63" s="261">
        <f t="shared" si="40"/>
        <v>0.39737481827436844</v>
      </c>
      <c r="P63" s="249">
        <f t="shared" si="41"/>
        <v>0.12988943294629435</v>
      </c>
      <c r="Q63" s="248">
        <f t="shared" si="42"/>
        <v>4302.1328533306878</v>
      </c>
      <c r="R63" s="259">
        <f t="shared" si="43"/>
        <v>37423.632853330688</v>
      </c>
      <c r="T63" s="335"/>
    </row>
    <row r="64" spans="1:20" s="388" customFormat="1">
      <c r="A64" s="265" t="str">
        <f>VLOOKUP(C:C,ALL_Pivot_new!B:D,2,FALSE)</f>
        <v>RDC</v>
      </c>
      <c r="B64" s="334" t="str">
        <f>VLOOKUP(C:C,ALL_Pivot_new!B:D,3,FALSE)</f>
        <v>Vmax</v>
      </c>
      <c r="C64" s="228" t="s">
        <v>92</v>
      </c>
      <c r="D64" s="259">
        <f>SUMIF(ALL_Pivot_new!B:B,C:C,ALL_Pivot_new!F:F)</f>
        <v>287100</v>
      </c>
      <c r="E64" s="259">
        <f>SUMIF(ALL_Pivot_new!B:B,C:C,ALL_Pivot_new!G:G)</f>
        <v>260875.95703125</v>
      </c>
      <c r="F64" s="262">
        <f>SUMIF(ALL_Pivot_new!B:B,C:C,ALL_Pivot_new!H:H)</f>
        <v>26224.04296875</v>
      </c>
      <c r="G64" s="259">
        <f>SUMIF(ALL_Pivot_new!B:B,C:C,ALL_Pivot_new!I:I)</f>
        <v>248032.03515625</v>
      </c>
      <c r="H64" s="259">
        <f>SUMIF(ALL_Pivot_new!B:B,C:C,ALL_Pivot_new!J:J)</f>
        <v>124016.017578125</v>
      </c>
      <c r="I64" s="259">
        <f>SUMIF(ALL_Pivot_new!B:B,C:C,ALL_Pivot_new!K:K)</f>
        <v>124016.017578125</v>
      </c>
      <c r="J64" s="259">
        <f>SUMIF(ALL_Pivot_new!B:B,C:C,ALL_Pivot_new!L:L)</f>
        <v>91360.0703125</v>
      </c>
      <c r="K64" s="259">
        <f>SUMIF(ALL_Pivot_new!B:B,C:C,ALL_Pivot_new!M:M)</f>
        <v>32655.947265625</v>
      </c>
      <c r="L64" s="259">
        <f>SUMIF(ALL_Pivot_new!B:B,C:C,ALL_Pivot_new!N:N)</f>
        <v>5724.55078125</v>
      </c>
      <c r="M64" s="260">
        <f t="shared" si="39"/>
        <v>0.73667960072130934</v>
      </c>
      <c r="N64" s="259">
        <f>SUMIF(ALL_Pivot_new!B:B,C:C,ALL_Pivot_new!O:O)</f>
        <v>171812</v>
      </c>
      <c r="O64" s="261">
        <f t="shared" si="40"/>
        <v>1.3854016872599983</v>
      </c>
      <c r="P64" s="249">
        <f t="shared" si="41"/>
        <v>0.5</v>
      </c>
      <c r="Q64" s="248">
        <f t="shared" si="42"/>
        <v>85906</v>
      </c>
      <c r="R64" s="259">
        <f t="shared" si="43"/>
        <v>257718</v>
      </c>
      <c r="T64" s="335"/>
    </row>
    <row r="65" spans="1:20" s="388" customFormat="1">
      <c r="A65" s="172" t="str">
        <f>VLOOKUP(C:C,ALL_Pivot_new!B:D,2,FALSE)</f>
        <v>FDC</v>
      </c>
      <c r="B65" s="334" t="str">
        <f>VLOOKUP(C:C,ALL_Pivot_new!B:D,3,FALSE)</f>
        <v>Vmax</v>
      </c>
      <c r="C65" s="228" t="s">
        <v>113</v>
      </c>
      <c r="D65" s="259">
        <f>SUMIF(ALL_Pivot_new!B:B,C:C,ALL_Pivot_new!F:F)</f>
        <v>441000</v>
      </c>
      <c r="E65" s="259">
        <f>SUMIF(ALL_Pivot_new!B:B,C:C,ALL_Pivot_new!G:G)</f>
        <v>400718.5546875</v>
      </c>
      <c r="F65" s="262">
        <f>SUMIF(ALL_Pivot_new!B:B,C:C,ALL_Pivot_new!H:H)</f>
        <v>40281.4453125</v>
      </c>
      <c r="G65" s="259">
        <f>SUMIF(ALL_Pivot_new!B:B,C:C,ALL_Pivot_new!I:I)</f>
        <v>383226.2109375</v>
      </c>
      <c r="H65" s="259">
        <f>SUMIF(ALL_Pivot_new!B:B,C:C,ALL_Pivot_new!J:J)</f>
        <v>191613.10546875</v>
      </c>
      <c r="I65" s="259">
        <f>SUMIF(ALL_Pivot_new!B:B,C:C,ALL_Pivot_new!K:K)</f>
        <v>191613.10546875</v>
      </c>
      <c r="J65" s="259">
        <f>SUMIF(ALL_Pivot_new!B:B,C:C,ALL_Pivot_new!L:L)</f>
        <v>149523.890625</v>
      </c>
      <c r="K65" s="259">
        <f>SUMIF(ALL_Pivot_new!B:B,C:C,ALL_Pivot_new!M:M)</f>
        <v>42089.21484375</v>
      </c>
      <c r="L65" s="259">
        <f>SUMIF(ALL_Pivot_new!B:B,C:C,ALL_Pivot_new!N:N)</f>
        <v>8177.9296875</v>
      </c>
      <c r="M65" s="260">
        <f t="shared" si="39"/>
        <v>0.78034271329831195</v>
      </c>
      <c r="N65" s="259">
        <f>SUMIF(ALL_Pivot_new!B:B,C:C,ALL_Pivot_new!O:O)</f>
        <v>277419</v>
      </c>
      <c r="O65" s="261">
        <f t="shared" si="40"/>
        <v>1.4478080678319991</v>
      </c>
      <c r="P65" s="249">
        <f t="shared" si="41"/>
        <v>0.5</v>
      </c>
      <c r="Q65" s="248">
        <f t="shared" si="42"/>
        <v>138709.5</v>
      </c>
      <c r="R65" s="259">
        <f t="shared" si="43"/>
        <v>416128.5</v>
      </c>
      <c r="T65" s="335"/>
    </row>
    <row r="66" spans="1:20" s="388" customFormat="1">
      <c r="A66" s="265" t="str">
        <f>VLOOKUP(C:C,ALL_Pivot_new!B:D,2,FALSE)</f>
        <v>FDC</v>
      </c>
      <c r="B66" s="334" t="str">
        <f>VLOOKUP(C:C,ALL_Pivot_new!B:D,3,FALSE)</f>
        <v>Vmax</v>
      </c>
      <c r="C66" s="228">
        <v>667</v>
      </c>
      <c r="D66" s="259">
        <f>SUMIF(ALL_Pivot_new!B:B,C:C,ALL_Pivot_new!F:F)</f>
        <v>235200</v>
      </c>
      <c r="E66" s="259">
        <f>SUMIF(ALL_Pivot_new!B:B,C:C,ALL_Pivot_new!G:G)</f>
        <v>213716.5625</v>
      </c>
      <c r="F66" s="262">
        <f>SUMIF(ALL_Pivot_new!B:B,C:C,ALL_Pivot_new!H:H)</f>
        <v>21483.4375</v>
      </c>
      <c r="G66" s="259">
        <f>SUMIF(ALL_Pivot_new!B:B,C:C,ALL_Pivot_new!I:I)</f>
        <v>200645.3359375</v>
      </c>
      <c r="H66" s="259">
        <f>SUMIF(ALL_Pivot_new!B:B,C:C,ALL_Pivot_new!J:J)</f>
        <v>98451.16796875</v>
      </c>
      <c r="I66" s="259">
        <f>SUMIF(ALL_Pivot_new!B:B,C:C,ALL_Pivot_new!K:K)</f>
        <v>102194.16796875</v>
      </c>
      <c r="J66" s="259">
        <f>SUMIF(ALL_Pivot_new!B:B,C:C,ALL_Pivot_new!L:L)</f>
        <v>22019.47265625</v>
      </c>
      <c r="K66" s="259">
        <f>SUMIF(ALL_Pivot_new!B:B,C:C,ALL_Pivot_new!M:M)</f>
        <v>80174.6953125</v>
      </c>
      <c r="L66" s="259">
        <f>SUMIF(ALL_Pivot_new!B:B,C:C,ALL_Pivot_new!N:N)</f>
        <v>4361.5625</v>
      </c>
      <c r="M66" s="260">
        <f t="shared" si="39"/>
        <v>0.21546701826451919</v>
      </c>
      <c r="N66" s="259">
        <f>SUMIF(ALL_Pivot_new!B:B,C:C,ALL_Pivot_new!O:O)</f>
        <v>55807.8</v>
      </c>
      <c r="O66" s="261">
        <f t="shared" si="40"/>
        <v>0.54609574214710077</v>
      </c>
      <c r="P66" s="249">
        <f t="shared" si="41"/>
        <v>0.49067259654327094</v>
      </c>
      <c r="Q66" s="248">
        <f t="shared" si="42"/>
        <v>27383.358133367557</v>
      </c>
      <c r="R66" s="259">
        <f t="shared" si="43"/>
        <v>83191.158133367557</v>
      </c>
      <c r="T66" s="335"/>
    </row>
    <row r="67" spans="1:20" s="388" customFormat="1">
      <c r="A67" s="172" t="str">
        <f>VLOOKUP(C:C,ALL_Pivot_new!B:D,2,FALSE)</f>
        <v>RDC</v>
      </c>
      <c r="B67" s="334" t="str">
        <f>VLOOKUP(C:C,ALL_Pivot_new!B:D,3,FALSE)</f>
        <v>Vmax</v>
      </c>
      <c r="C67" s="228">
        <v>671</v>
      </c>
      <c r="D67" s="259">
        <f>SUMIF(ALL_Pivot_new!B:B,C:C,ALL_Pivot_new!F:F)</f>
        <v>480000</v>
      </c>
      <c r="E67" s="259">
        <f>SUMIF(ALL_Pivot_new!B:B,C:C,ALL_Pivot_new!G:G)</f>
        <v>436156.25</v>
      </c>
      <c r="F67" s="262">
        <f>SUMIF(ALL_Pivot_new!B:B,C:C,ALL_Pivot_new!H:H)</f>
        <v>43843.75</v>
      </c>
      <c r="G67" s="259">
        <f>SUMIF(ALL_Pivot_new!B:B,C:C,ALL_Pivot_new!I:I)</f>
        <v>415238.640625</v>
      </c>
      <c r="H67" s="259">
        <f>SUMIF(ALL_Pivot_new!B:B,C:C,ALL_Pivot_new!J:J)</f>
        <v>205747.8203125</v>
      </c>
      <c r="I67" s="259">
        <f>SUMIF(ALL_Pivot_new!B:B,C:C,ALL_Pivot_new!K:K)</f>
        <v>209490.8203125</v>
      </c>
      <c r="J67" s="259">
        <f>SUMIF(ALL_Pivot_new!B:B,C:C,ALL_Pivot_new!L:L)</f>
        <v>44542.2578125</v>
      </c>
      <c r="K67" s="259">
        <f>SUMIF(ALL_Pivot_new!B:B,C:C,ALL_Pivot_new!M:M)</f>
        <v>164948.5625</v>
      </c>
      <c r="L67" s="259">
        <f>SUMIF(ALL_Pivot_new!B:B,C:C,ALL_Pivot_new!N:N)</f>
        <v>8723.125</v>
      </c>
      <c r="M67" s="260">
        <f t="shared" si="39"/>
        <v>0.21262152559265257</v>
      </c>
      <c r="N67" s="259">
        <f>SUMIF(ALL_Pivot_new!B:B,C:C,ALL_Pivot_new!O:O)</f>
        <v>152240.1</v>
      </c>
      <c r="O67" s="261">
        <f t="shared" si="40"/>
        <v>0.72671489744945195</v>
      </c>
      <c r="P67" s="249">
        <f t="shared" si="41"/>
        <v>0.49549295316740488</v>
      </c>
      <c r="Q67" s="248">
        <f t="shared" si="42"/>
        <v>75433.89673950104</v>
      </c>
      <c r="R67" s="259">
        <f t="shared" si="43"/>
        <v>227673.99673950105</v>
      </c>
      <c r="T67" s="335"/>
    </row>
    <row r="68" spans="1:20" s="388" customFormat="1">
      <c r="A68" s="172" t="str">
        <f>VLOOKUP(C:C,ALL_Pivot_new!B:D,2,FALSE)</f>
        <v>FDC</v>
      </c>
      <c r="B68" s="334" t="str">
        <f>VLOOKUP(C:C,ALL_Pivot_new!B:D,3,FALSE)</f>
        <v>Vmax</v>
      </c>
      <c r="C68" s="188">
        <v>710</v>
      </c>
      <c r="D68" s="259">
        <f>SUMIF(ALL_Pivot_new!B:B,C:C,ALL_Pivot_new!F:F)</f>
        <v>480000</v>
      </c>
      <c r="E68" s="259">
        <f>SUMIF(ALL_Pivot_new!B:B,C:C,ALL_Pivot_new!G:G)</f>
        <v>436156.25</v>
      </c>
      <c r="F68" s="262">
        <f>SUMIF(ALL_Pivot_new!B:B,C:C,ALL_Pivot_new!H:H)</f>
        <v>43843.75</v>
      </c>
      <c r="G68" s="259">
        <f>SUMIF(ALL_Pivot_new!B:B,C:C,ALL_Pivot_new!I:I)</f>
        <v>415238.921875</v>
      </c>
      <c r="H68" s="259">
        <f>SUMIF(ALL_Pivot_new!B:B,C:C,ALL_Pivot_new!J:J)</f>
        <v>205747.9609375</v>
      </c>
      <c r="I68" s="259">
        <f>SUMIF(ALL_Pivot_new!B:B,C:C,ALL_Pivot_new!K:K)</f>
        <v>209490.9609375</v>
      </c>
      <c r="J68" s="259">
        <f>SUMIF(ALL_Pivot_new!B:B,C:C,ALL_Pivot_new!L:L)</f>
        <v>150025.34375</v>
      </c>
      <c r="K68" s="259">
        <f>SUMIF(ALL_Pivot_new!B:B,C:C,ALL_Pivot_new!M:M)</f>
        <v>59465.6171875</v>
      </c>
      <c r="L68" s="259">
        <f>SUMIF(ALL_Pivot_new!B:B,C:C,ALL_Pivot_new!N:N)</f>
        <v>8723.125</v>
      </c>
      <c r="M68" s="260">
        <f t="shared" si="39"/>
        <v>0.71614232460730798</v>
      </c>
      <c r="N68" s="259">
        <f>SUMIF(ALL_Pivot_new!B:B,C:C,ALL_Pivot_new!O:O)</f>
        <v>244329</v>
      </c>
      <c r="O68" s="261">
        <f t="shared" si="40"/>
        <v>1.166298531003892</v>
      </c>
      <c r="P68" s="249">
        <f t="shared" si="41"/>
        <v>0.49549295622012191</v>
      </c>
      <c r="Q68" s="248">
        <f t="shared" si="42"/>
        <v>121063.29850030616</v>
      </c>
      <c r="R68" s="259">
        <f t="shared" si="43"/>
        <v>365392.29850030615</v>
      </c>
      <c r="T68" s="388" t="s">
        <v>247</v>
      </c>
    </row>
    <row r="69" spans="1:20" s="388" customFormat="1">
      <c r="A69" s="172" t="str">
        <f>VLOOKUP(C:C,ALL_Pivot_new!B:D,2,FALSE)</f>
        <v>RDC</v>
      </c>
      <c r="B69" s="334" t="str">
        <f>VLOOKUP(C:C,ALL_Pivot_new!B:D,3,FALSE)</f>
        <v>Vmax</v>
      </c>
      <c r="C69" s="182">
        <v>689</v>
      </c>
      <c r="D69" s="259">
        <f>SUMIF(ALL_Pivot_new!B:B,C:C,ALL_Pivot_new!F:F)</f>
        <v>235200</v>
      </c>
      <c r="E69" s="259">
        <f>SUMIF(ALL_Pivot_new!B:B,C:C,ALL_Pivot_new!G:G)</f>
        <v>213716.5625</v>
      </c>
      <c r="F69" s="262">
        <f>SUMIF(ALL_Pivot_new!B:B,C:C,ALL_Pivot_new!H:H)</f>
        <v>21483.4375</v>
      </c>
      <c r="G69" s="259">
        <f>SUMIF(ALL_Pivot_new!B:B,C:C,ALL_Pivot_new!I:I)</f>
        <v>200645.375</v>
      </c>
      <c r="H69" s="259">
        <f>SUMIF(ALL_Pivot_new!B:B,C:C,ALL_Pivot_new!J:J)</f>
        <v>98451.1875</v>
      </c>
      <c r="I69" s="259">
        <f>SUMIF(ALL_Pivot_new!B:B,C:C,ALL_Pivot_new!K:K)</f>
        <v>102194.1875</v>
      </c>
      <c r="J69" s="259">
        <f>SUMIF(ALL_Pivot_new!B:B,C:C,ALL_Pivot_new!L:L)</f>
        <v>75884.2109375</v>
      </c>
      <c r="K69" s="259">
        <f>SUMIF(ALL_Pivot_new!B:B,C:C,ALL_Pivot_new!M:M)</f>
        <v>26309.9765625</v>
      </c>
      <c r="L69" s="259">
        <f>SUMIF(ALL_Pivot_new!B:B,C:C,ALL_Pivot_new!N:N)</f>
        <v>4361.5625</v>
      </c>
      <c r="M69" s="260">
        <f t="shared" si="39"/>
        <v>0.74254918791247304</v>
      </c>
      <c r="N69" s="259">
        <f>SUMIF(ALL_Pivot_new!B:B,C:C,ALL_Pivot_new!O:O)</f>
        <v>109520</v>
      </c>
      <c r="O69" s="261">
        <f t="shared" si="40"/>
        <v>1.0716852169307574</v>
      </c>
      <c r="P69" s="249">
        <f t="shared" si="41"/>
        <v>0.49067259835916976</v>
      </c>
      <c r="Q69" s="248">
        <f t="shared" si="42"/>
        <v>53738.462972296271</v>
      </c>
      <c r="R69" s="259">
        <f t="shared" si="43"/>
        <v>163258.46297229629</v>
      </c>
      <c r="T69" s="388" t="s">
        <v>250</v>
      </c>
    </row>
    <row r="70" spans="1:20" s="388" customFormat="1">
      <c r="A70" s="172" t="str">
        <f>VLOOKUP(C:C,ALL_Pivot_new!B:D,2,FALSE)</f>
        <v>FDC</v>
      </c>
      <c r="B70" s="334" t="str">
        <f>VLOOKUP(C:C,ALL_Pivot_new!B:D,3,FALSE)</f>
        <v>Vmax</v>
      </c>
      <c r="C70" s="188">
        <v>712</v>
      </c>
      <c r="D70" s="259">
        <f>SUMIF(ALL_Pivot_new!B:B,C:C,ALL_Pivot_new!F:F)</f>
        <v>480000</v>
      </c>
      <c r="E70" s="259">
        <f>SUMIF(ALL_Pivot_new!B:B,C:C,ALL_Pivot_new!G:G)</f>
        <v>436156.25</v>
      </c>
      <c r="F70" s="262">
        <f>SUMIF(ALL_Pivot_new!B:B,C:C,ALL_Pivot_new!H:H)</f>
        <v>43843.75</v>
      </c>
      <c r="G70" s="259">
        <f>SUMIF(ALL_Pivot_new!B:B,C:C,ALL_Pivot_new!I:I)</f>
        <v>415238.640625</v>
      </c>
      <c r="H70" s="259">
        <f>SUMIF(ALL_Pivot_new!B:B,C:C,ALL_Pivot_new!J:J)</f>
        <v>205747.8203125</v>
      </c>
      <c r="I70" s="259">
        <f>SUMIF(ALL_Pivot_new!B:B,C:C,ALL_Pivot_new!K:K)</f>
        <v>209490.8203125</v>
      </c>
      <c r="J70" s="259">
        <f>SUMIF(ALL_Pivot_new!B:B,C:C,ALL_Pivot_new!L:L)</f>
        <v>135018</v>
      </c>
      <c r="K70" s="259">
        <f>SUMIF(ALL_Pivot_new!B:B,C:C,ALL_Pivot_new!M:M)</f>
        <v>74472.8203125</v>
      </c>
      <c r="L70" s="259">
        <f>SUMIF(ALL_Pivot_new!B:B,C:C,ALL_Pivot_new!N:N)</f>
        <v>8723.125</v>
      </c>
      <c r="M70" s="260">
        <f t="shared" si="39"/>
        <v>0.64450556734940467</v>
      </c>
      <c r="N70" s="259">
        <f>SUMIF(ALL_Pivot_new!B:B,C:C,ALL_Pivot_new!O:O)</f>
        <v>254516</v>
      </c>
      <c r="O70" s="261">
        <f t="shared" si="40"/>
        <v>1.2149267429490962</v>
      </c>
      <c r="P70" s="249">
        <f t="shared" si="41"/>
        <v>0.49549295316740488</v>
      </c>
      <c r="Q70" s="248">
        <f t="shared" si="42"/>
        <v>126110.88446835522</v>
      </c>
      <c r="R70" s="259">
        <f t="shared" si="43"/>
        <v>380626.88446835522</v>
      </c>
      <c r="T70" s="388" t="s">
        <v>252</v>
      </c>
    </row>
    <row r="71" spans="1:20" s="388" customFormat="1">
      <c r="A71" s="172" t="str">
        <f>VLOOKUP(C:C,ALL_Pivot_new!B:D,2,FALSE)</f>
        <v>RDC</v>
      </c>
      <c r="B71" s="334" t="str">
        <f>VLOOKUP(C:C,ALL_Pivot_new!B:D,3,FALSE)</f>
        <v>Vmax</v>
      </c>
      <c r="C71" s="182">
        <v>706</v>
      </c>
      <c r="D71" s="259">
        <f>SUMIF(ALL_Pivot_new!B:B,C:C,ALL_Pivot_new!F:F)</f>
        <v>235200</v>
      </c>
      <c r="E71" s="259">
        <f>SUMIF(ALL_Pivot_new!B:B,C:C,ALL_Pivot_new!G:G)</f>
        <v>213716.5625</v>
      </c>
      <c r="F71" s="262">
        <f>SUMIF(ALL_Pivot_new!B:B,C:C,ALL_Pivot_new!H:H)</f>
        <v>21483.4375</v>
      </c>
      <c r="G71" s="259">
        <f>SUMIF(ALL_Pivot_new!B:B,C:C,ALL_Pivot_new!I:I)</f>
        <v>200645.15234375</v>
      </c>
      <c r="H71" s="259">
        <f>SUMIF(ALL_Pivot_new!B:B,C:C,ALL_Pivot_new!J:J)</f>
        <v>98451.076171875</v>
      </c>
      <c r="I71" s="259">
        <f>SUMIF(ALL_Pivot_new!B:B,C:C,ALL_Pivot_new!K:K)</f>
        <v>102194.076171875</v>
      </c>
      <c r="J71" s="259">
        <f>SUMIF(ALL_Pivot_new!B:B,C:C,ALL_Pivot_new!L:L)</f>
        <v>70487.53125</v>
      </c>
      <c r="K71" s="259">
        <f>SUMIF(ALL_Pivot_new!B:B,C:C,ALL_Pivot_new!M:M)</f>
        <v>31706.544921875</v>
      </c>
      <c r="L71" s="259">
        <f>SUMIF(ALL_Pivot_new!B:B,C:C,ALL_Pivot_new!N:N)</f>
        <v>4361.5625</v>
      </c>
      <c r="M71" s="260">
        <f t="shared" si="39"/>
        <v>0.68974185090191154</v>
      </c>
      <c r="N71" s="259">
        <f>SUMIF(ALL_Pivot_new!B:B,C:C,ALL_Pivot_new!O:O)</f>
        <v>127434</v>
      </c>
      <c r="O71" s="261">
        <f t="shared" si="40"/>
        <v>1.2469803023188473</v>
      </c>
      <c r="P71" s="249">
        <f t="shared" si="41"/>
        <v>0.49067258800853708</v>
      </c>
      <c r="Q71" s="248">
        <f t="shared" si="42"/>
        <v>62528.370580279916</v>
      </c>
      <c r="R71" s="259">
        <f t="shared" si="43"/>
        <v>189962.37058027991</v>
      </c>
      <c r="T71" s="388" t="s">
        <v>254</v>
      </c>
    </row>
    <row r="72" spans="1:20" s="388" customFormat="1">
      <c r="A72" s="172" t="str">
        <f>VLOOKUP(C:C,ALL_Pivot_new!B:D,2,FALSE)</f>
        <v>FDC</v>
      </c>
      <c r="B72" s="334" t="str">
        <f>VLOOKUP(C:C,ALL_Pivot_new!B:D,3,FALSE)</f>
        <v>Vmax</v>
      </c>
      <c r="C72" s="228">
        <v>709</v>
      </c>
      <c r="D72" s="259">
        <f>SUMIF(ALL_Pivot_new!B:B,C:C,ALL_Pivot_new!F:F)</f>
        <v>587800</v>
      </c>
      <c r="E72" s="259">
        <f>SUMIF(ALL_Pivot_new!B:B,C:C,ALL_Pivot_new!G:G)</f>
        <v>541278.66796875</v>
      </c>
      <c r="F72" s="262">
        <f>SUMIF(ALL_Pivot_new!B:B,C:C,ALL_Pivot_new!H:H)</f>
        <v>46521.33203125</v>
      </c>
      <c r="G72" s="259">
        <f>SUMIF(ALL_Pivot_new!B:B,C:C,ALL_Pivot_new!I:I)</f>
        <v>516507.97005208331</v>
      </c>
      <c r="H72" s="259">
        <f>SUMIF(ALL_Pivot_new!B:B,C:C,ALL_Pivot_new!J:J)</f>
        <v>187816.40071614581</v>
      </c>
      <c r="I72" s="259">
        <f>SUMIF(ALL_Pivot_new!B:B,C:C,ALL_Pivot_new!K:K)</f>
        <v>328691.5693359375</v>
      </c>
      <c r="J72" s="259">
        <f>SUMIF(ALL_Pivot_new!B:B,C:C,ALL_Pivot_new!L:L)</f>
        <v>205981.373046875</v>
      </c>
      <c r="K72" s="259">
        <f>SUMIF(ALL_Pivot_new!B:B,C:C,ALL_Pivot_new!M:M)</f>
        <v>122710.1962890625</v>
      </c>
      <c r="L72" s="259">
        <f>SUMIF(ALL_Pivot_new!B:B,C:C,ALL_Pivot_new!N:N)</f>
        <v>10868.48046875</v>
      </c>
      <c r="M72" s="260">
        <f t="shared" si="39"/>
        <v>0.62667069150274679</v>
      </c>
      <c r="N72" s="259">
        <f>SUMIF(ALL_Pivot_new!B:B,C:C,ALL_Pivot_new!O:O)</f>
        <v>323143</v>
      </c>
      <c r="O72" s="261">
        <f t="shared" si="40"/>
        <v>0.98311922223272297</v>
      </c>
      <c r="P72" s="249">
        <f t="shared" si="41"/>
        <v>0.36362730413861166</v>
      </c>
      <c r="Q72" s="248">
        <f t="shared" si="42"/>
        <v>117503.61794126339</v>
      </c>
      <c r="R72" s="259">
        <f t="shared" si="43"/>
        <v>440646.61794126336</v>
      </c>
      <c r="T72" s="335"/>
    </row>
    <row r="73" spans="1:20" s="388" customFormat="1">
      <c r="A73" s="265" t="str">
        <f>VLOOKUP(C:C,ALL_Pivot_new!B:D,2,FALSE)</f>
        <v>RDC</v>
      </c>
      <c r="B73" s="334" t="str">
        <f>VLOOKUP(C:C,ALL_Pivot_new!B:D,3,FALSE)</f>
        <v>Vmax</v>
      </c>
      <c r="C73" s="228">
        <v>704</v>
      </c>
      <c r="D73" s="259">
        <f>SUMIF(ALL_Pivot_new!B:B,C:C,ALL_Pivot_new!F:F)</f>
        <v>405400</v>
      </c>
      <c r="E73" s="259">
        <f>SUMIF(ALL_Pivot_new!B:B,C:C,ALL_Pivot_new!G:G)</f>
        <v>373152.6875</v>
      </c>
      <c r="F73" s="262">
        <f>SUMIF(ALL_Pivot_new!B:B,C:C,ALL_Pivot_new!H:H)</f>
        <v>32247.3125</v>
      </c>
      <c r="G73" s="259">
        <f>SUMIF(ALL_Pivot_new!B:B,C:C,ALL_Pivot_new!I:I)</f>
        <v>354223.70703125006</v>
      </c>
      <c r="H73" s="259">
        <f>SUMIF(ALL_Pivot_new!B:B,C:C,ALL_Pivot_new!J:J)</f>
        <v>130153.46582031256</v>
      </c>
      <c r="I73" s="259">
        <f>SUMIF(ALL_Pivot_new!B:B,C:C,ALL_Pivot_new!K:K)</f>
        <v>224070.2412109375</v>
      </c>
      <c r="J73" s="259">
        <f>SUMIF(ALL_Pivot_new!B:B,C:C,ALL_Pivot_new!L:L)</f>
        <v>115441.5078125</v>
      </c>
      <c r="K73" s="259">
        <f>SUMIF(ALL_Pivot_new!B:B,C:C,ALL_Pivot_new!M:M)</f>
        <v>108628.7333984375</v>
      </c>
      <c r="L73" s="259">
        <f>SUMIF(ALL_Pivot_new!B:B,C:C,ALL_Pivot_new!N:N)</f>
        <v>7915.0625</v>
      </c>
      <c r="M73" s="260">
        <f t="shared" si="39"/>
        <v>0.51520231865071497</v>
      </c>
      <c r="N73" s="259">
        <f>SUMIF(ALL_Pivot_new!B:B,C:C,ALL_Pivot_new!O:O)</f>
        <v>241478</v>
      </c>
      <c r="O73" s="261">
        <f t="shared" si="40"/>
        <v>1.0776888474568784</v>
      </c>
      <c r="P73" s="249">
        <f t="shared" si="41"/>
        <v>0.36743296181706508</v>
      </c>
      <c r="Q73" s="248">
        <f t="shared" si="42"/>
        <v>88726.976753661249</v>
      </c>
      <c r="R73" s="259">
        <f t="shared" si="43"/>
        <v>330204.97675366123</v>
      </c>
      <c r="T73" s="335"/>
    </row>
    <row r="74" spans="1:20" s="388" customFormat="1">
      <c r="A74" s="265" t="str">
        <f>VLOOKUP(C:C,ALL_Pivot_new!B:D,2,FALSE)</f>
        <v>CGC</v>
      </c>
      <c r="B74" s="334" t="str">
        <f>VLOOKUP(C:C,ALL_Pivot_new!B:D,3,FALSE)</f>
        <v>Vmax</v>
      </c>
      <c r="C74" s="228">
        <v>703</v>
      </c>
      <c r="D74" s="259">
        <f>SUMIF(ALL_Pivot_new!B:B,C:C,ALL_Pivot_new!F:F)</f>
        <v>405400</v>
      </c>
      <c r="E74" s="259">
        <f>SUMIF(ALL_Pivot_new!B:B,C:C,ALL_Pivot_new!G:G)</f>
        <v>373152.6875</v>
      </c>
      <c r="F74" s="262">
        <f>SUMIF(ALL_Pivot_new!B:B,C:C,ALL_Pivot_new!H:H)</f>
        <v>32247.3125</v>
      </c>
      <c r="G74" s="259">
        <f>SUMIF(ALL_Pivot_new!B:B,C:C,ALL_Pivot_new!I:I)</f>
        <v>354223.67578125006</v>
      </c>
      <c r="H74" s="259">
        <f>SUMIF(ALL_Pivot_new!B:B,C:C,ALL_Pivot_new!J:J)</f>
        <v>130153.43066406256</v>
      </c>
      <c r="I74" s="259">
        <f>SUMIF(ALL_Pivot_new!B:B,C:C,ALL_Pivot_new!K:K)</f>
        <v>224070.2451171875</v>
      </c>
      <c r="J74" s="259">
        <f>SUMIF(ALL_Pivot_new!B:B,C:C,ALL_Pivot_new!L:L)</f>
        <v>105417.3974609375</v>
      </c>
      <c r="K74" s="259">
        <f>SUMIF(ALL_Pivot_new!B:B,C:C,ALL_Pivot_new!M:M)</f>
        <v>118652.84765625</v>
      </c>
      <c r="L74" s="259">
        <f>SUMIF(ALL_Pivot_new!B:B,C:C,ALL_Pivot_new!N:N)</f>
        <v>7915.0625</v>
      </c>
      <c r="M74" s="260">
        <f t="shared" si="39"/>
        <v>0.47046584612698034</v>
      </c>
      <c r="N74" s="259">
        <f>SUMIF(ALL_Pivot_new!B:B,C:C,ALL_Pivot_new!O:O)</f>
        <v>182630</v>
      </c>
      <c r="O74" s="261">
        <f t="shared" si="40"/>
        <v>0.81505690282297638</v>
      </c>
      <c r="P74" s="249">
        <f t="shared" si="41"/>
        <v>0.36743289498367265</v>
      </c>
      <c r="Q74" s="248">
        <f t="shared" si="42"/>
        <v>67104.269610868141</v>
      </c>
      <c r="R74" s="259">
        <f t="shared" si="43"/>
        <v>249734.26961086813</v>
      </c>
      <c r="T74" s="335"/>
    </row>
    <row r="75" spans="1:20" s="388" customFormat="1">
      <c r="A75" s="265" t="str">
        <f>VLOOKUP(C:C,ALL_Pivot_new!B:D,2,FALSE)</f>
        <v>RDC</v>
      </c>
      <c r="B75" s="334" t="str">
        <f>VLOOKUP(C:C,ALL_Pivot_new!B:D,3,FALSE)</f>
        <v>Vmax</v>
      </c>
      <c r="C75" s="182">
        <v>688</v>
      </c>
      <c r="D75" s="259">
        <f>SUMIF(ALL_Pivot_new!B:B,C:C,ALL_Pivot_new!F:F)</f>
        <v>362400</v>
      </c>
      <c r="E75" s="259">
        <f>SUMIF(ALL_Pivot_new!B:B,C:C,ALL_Pivot_new!G:G)</f>
        <v>329297.96875</v>
      </c>
      <c r="F75" s="262">
        <f>SUMIF(ALL_Pivot_new!B:B,C:C,ALL_Pivot_new!H:H)</f>
        <v>33102.03125</v>
      </c>
      <c r="G75" s="259">
        <f>SUMIF(ALL_Pivot_new!B:B,C:C,ALL_Pivot_new!I:I)</f>
        <v>312383.5234375</v>
      </c>
      <c r="H75" s="259">
        <f>SUMIF(ALL_Pivot_new!B:B,C:C,ALL_Pivot_new!J:J)</f>
        <v>156191.76171875</v>
      </c>
      <c r="I75" s="259">
        <f>SUMIF(ALL_Pivot_new!B:B,C:C,ALL_Pivot_new!K:K)</f>
        <v>156191.76171875</v>
      </c>
      <c r="J75" s="259">
        <f>SUMIF(ALL_Pivot_new!B:B,C:C,ALL_Pivot_new!L:L)</f>
        <v>40292.56640625</v>
      </c>
      <c r="K75" s="259">
        <f>SUMIF(ALL_Pivot_new!B:B,C:C,ALL_Pivot_new!M:M)</f>
        <v>115899.1953125</v>
      </c>
      <c r="L75" s="259">
        <f>SUMIF(ALL_Pivot_new!B:B,C:C,ALL_Pivot_new!N:N)</f>
        <v>6542.34375</v>
      </c>
      <c r="M75" s="260">
        <f t="shared" si="39"/>
        <v>0.25796857633761544</v>
      </c>
      <c r="N75" s="259">
        <f>SUMIF(ALL_Pivot_new!B:B,C:C,ALL_Pivot_new!O:O)</f>
        <v>55880.3</v>
      </c>
      <c r="O75" s="261">
        <f t="shared" si="40"/>
        <v>0.35776726880526544</v>
      </c>
      <c r="P75" s="249">
        <f t="shared" si="41"/>
        <v>0.5</v>
      </c>
      <c r="Q75" s="248">
        <f t="shared" si="42"/>
        <v>27940.15</v>
      </c>
      <c r="R75" s="259">
        <f t="shared" si="43"/>
        <v>83820.450000000012</v>
      </c>
      <c r="T75" s="335"/>
    </row>
    <row r="76" spans="1:20" s="388" customFormat="1">
      <c r="A76" s="265" t="str">
        <f>VLOOKUP(C:C,ALL_Pivot_new!B:D,2,FALSE)</f>
        <v>CGC</v>
      </c>
      <c r="B76" s="334" t="str">
        <f>VLOOKUP(C:C,ALL_Pivot_new!B:D,3,FALSE)</f>
        <v>Vmax</v>
      </c>
      <c r="C76" s="182">
        <v>705</v>
      </c>
      <c r="D76" s="259">
        <f>SUMIF(ALL_Pivot_new!B:B,C:C,ALL_Pivot_new!F:F)</f>
        <v>362400</v>
      </c>
      <c r="E76" s="259">
        <f>SUMIF(ALL_Pivot_new!B:B,C:C,ALL_Pivot_new!G:G)</f>
        <v>329297.96875</v>
      </c>
      <c r="F76" s="262">
        <f>SUMIF(ALL_Pivot_new!B:B,C:C,ALL_Pivot_new!H:H)</f>
        <v>33102.03125</v>
      </c>
      <c r="G76" s="259">
        <f>SUMIF(ALL_Pivot_new!B:B,C:C,ALL_Pivot_new!I:I)</f>
        <v>312383.765625</v>
      </c>
      <c r="H76" s="259">
        <f>SUMIF(ALL_Pivot_new!B:B,C:C,ALL_Pivot_new!J:J)</f>
        <v>156191.8828125</v>
      </c>
      <c r="I76" s="259">
        <f>SUMIF(ALL_Pivot_new!B:B,C:C,ALL_Pivot_new!K:K)</f>
        <v>156191.8828125</v>
      </c>
      <c r="J76" s="259">
        <f>SUMIF(ALL_Pivot_new!B:B,C:C,ALL_Pivot_new!L:L)</f>
        <v>40268.3125</v>
      </c>
      <c r="K76" s="259">
        <f>SUMIF(ALL_Pivot_new!B:B,C:C,ALL_Pivot_new!M:M)</f>
        <v>115923.5703125</v>
      </c>
      <c r="L76" s="259">
        <f>SUMIF(ALL_Pivot_new!B:B,C:C,ALL_Pivot_new!N:N)</f>
        <v>6542.34375</v>
      </c>
      <c r="M76" s="260">
        <f t="shared" si="39"/>
        <v>0.25781309358015714</v>
      </c>
      <c r="N76" s="259">
        <f>SUMIF(ALL_Pivot_new!B:B,C:C,ALL_Pivot_new!O:O)</f>
        <v>55866.6</v>
      </c>
      <c r="O76" s="261">
        <f t="shared" si="40"/>
        <v>0.35767927880775252</v>
      </c>
      <c r="P76" s="249">
        <f t="shared" si="41"/>
        <v>0.5</v>
      </c>
      <c r="Q76" s="248">
        <f t="shared" si="42"/>
        <v>27933.3</v>
      </c>
      <c r="R76" s="259">
        <f t="shared" si="43"/>
        <v>83799.899999999994</v>
      </c>
      <c r="T76" s="388" t="s">
        <v>667</v>
      </c>
    </row>
    <row r="77" spans="1:20" s="388" customFormat="1">
      <c r="A77" s="265" t="str">
        <f>VLOOKUP(C:C,ALL_Pivot_new!B:D,2,FALSE)</f>
        <v>RDC</v>
      </c>
      <c r="B77" s="334" t="str">
        <f>VLOOKUP(C:C,ALL_Pivot_new!B:D,3,FALSE)</f>
        <v>Vmax</v>
      </c>
      <c r="C77" s="182">
        <v>699</v>
      </c>
      <c r="D77" s="259">
        <f>SUMIF(ALL_Pivot_new!B:B,C:C,ALL_Pivot_new!F:F)</f>
        <v>405400</v>
      </c>
      <c r="E77" s="259">
        <f>SUMIF(ALL_Pivot_new!B:B,C:C,ALL_Pivot_new!G:G)</f>
        <v>373152.6875</v>
      </c>
      <c r="F77" s="262">
        <f>SUMIF(ALL_Pivot_new!B:B,C:C,ALL_Pivot_new!H:H)</f>
        <v>32247.3125</v>
      </c>
      <c r="G77" s="259">
        <f>SUMIF(ALL_Pivot_new!B:B,C:C,ALL_Pivot_new!I:I)</f>
        <v>354223.69661458331</v>
      </c>
      <c r="H77" s="259">
        <f>SUMIF(ALL_Pivot_new!B:B,C:C,ALL_Pivot_new!J:J)</f>
        <v>130153.44563802081</v>
      </c>
      <c r="I77" s="259">
        <f>SUMIF(ALL_Pivot_new!B:B,C:C,ALL_Pivot_new!K:K)</f>
        <v>224070.2509765625</v>
      </c>
      <c r="J77" s="259">
        <f>SUMIF(ALL_Pivot_new!B:B,C:C,ALL_Pivot_new!L:L)</f>
        <v>78598.720703125</v>
      </c>
      <c r="K77" s="259">
        <f>SUMIF(ALL_Pivot_new!B:B,C:C,ALL_Pivot_new!M:M)</f>
        <v>145471.5302734375</v>
      </c>
      <c r="L77" s="259">
        <f>SUMIF(ALL_Pivot_new!B:B,C:C,ALL_Pivot_new!N:N)</f>
        <v>7915.0625</v>
      </c>
      <c r="M77" s="260">
        <f>J77/I77</f>
        <v>0.35077713511976355</v>
      </c>
      <c r="N77" s="259">
        <f>SUMIF(ALL_Pivot_new!B:B,C:C,ALL_Pivot_new!O:O)</f>
        <v>171470</v>
      </c>
      <c r="O77" s="261">
        <f>N77/I77</f>
        <v>0.76525107305715279</v>
      </c>
      <c r="P77" s="249">
        <f>H77/G77</f>
        <v>0.3674329156460574</v>
      </c>
      <c r="Q77" s="248">
        <f>N77*P77</f>
        <v>63003.722045829461</v>
      </c>
      <c r="R77" s="259">
        <f>N77+Q77</f>
        <v>234473.72204582946</v>
      </c>
      <c r="T77" s="388" t="s">
        <v>695</v>
      </c>
    </row>
    <row r="78" spans="1:20" s="388" customFormat="1">
      <c r="A78" s="265" t="str">
        <f>VLOOKUP(C:C,ALL_Pivot_new!B:D,2,FALSE)</f>
        <v>RDC</v>
      </c>
      <c r="B78" s="334" t="str">
        <f>VLOOKUP(C:C,ALL_Pivot_new!B:D,3,FALSE)</f>
        <v>Vmax</v>
      </c>
      <c r="C78" s="182">
        <v>1144</v>
      </c>
      <c r="D78" s="259">
        <f>SUMIF(ALL_Pivot_new!B:B,C:C,ALL_Pivot_new!F:F)</f>
        <v>235200</v>
      </c>
      <c r="E78" s="259">
        <f>SUMIF(ALL_Pivot_new!B:B,C:C,ALL_Pivot_new!G:G)</f>
        <v>213716.5625</v>
      </c>
      <c r="F78" s="262">
        <f>SUMIF(ALL_Pivot_new!B:B,C:C,ALL_Pivot_new!H:H)</f>
        <v>21483.4375</v>
      </c>
      <c r="G78" s="259">
        <f>SUMIF(ALL_Pivot_new!B:B,C:C,ALL_Pivot_new!I:I)</f>
        <v>200645.2</v>
      </c>
      <c r="H78" s="259">
        <f>SUMIF(ALL_Pivot_new!B:B,C:C,ALL_Pivot_new!J:J)</f>
        <v>100322.6</v>
      </c>
      <c r="I78" s="259">
        <f>SUMIF(ALL_Pivot_new!B:B,C:C,ALL_Pivot_new!K:K)</f>
        <v>100322.6</v>
      </c>
      <c r="J78" s="259">
        <f>SUMIF(ALL_Pivot_new!B:B,C:C,ALL_Pivot_new!L:L)</f>
        <v>21904.505859375</v>
      </c>
      <c r="K78" s="259">
        <f>SUMIF(ALL_Pivot_new!B:B,C:C,ALL_Pivot_new!M:M)</f>
        <v>78418.094140625006</v>
      </c>
      <c r="L78" s="259">
        <f>SUMIF(ALL_Pivot_new!B:B,C:C,ALL_Pivot_new!N:N)</f>
        <v>4361.5625</v>
      </c>
      <c r="M78" s="260">
        <f t="shared" ref="M78" si="44">J78/I78</f>
        <v>0.21834069152289712</v>
      </c>
      <c r="N78" s="259">
        <f>SUMIF(ALL_Pivot_new!B:B,C:C,ALL_Pivot_new!O:O)</f>
        <v>49951.6</v>
      </c>
      <c r="O78" s="261">
        <f t="shared" ref="O78" si="45">N78/I78</f>
        <v>0.49790974316853825</v>
      </c>
      <c r="P78" s="249">
        <f t="shared" ref="P78" si="46">H78/G78</f>
        <v>0.5</v>
      </c>
      <c r="Q78" s="248">
        <f t="shared" ref="Q78" si="47">N78*P78</f>
        <v>24975.8</v>
      </c>
      <c r="R78" s="259">
        <f t="shared" ref="R78" si="48">N78+Q78</f>
        <v>74927.399999999994</v>
      </c>
      <c r="T78" s="335"/>
    </row>
    <row r="79" spans="1:20" s="388" customFormat="1">
      <c r="A79" s="265" t="str">
        <f>VLOOKUP(C:C,ALL_Pivot_new!B:D,2,FALSE)</f>
        <v>FDC</v>
      </c>
      <c r="B79" s="334" t="str">
        <f>VLOOKUP(C:C,ALL_Pivot_new!B:D,3,FALSE)</f>
        <v>Vmax</v>
      </c>
      <c r="C79" s="182">
        <v>1124</v>
      </c>
      <c r="D79" s="259">
        <f>SUMIF(ALL_Pivot_new!B:B,C:C,ALL_Pivot_new!F:F)</f>
        <v>475200</v>
      </c>
      <c r="E79" s="259">
        <f>SUMIF(ALL_Pivot_new!B:B,C:C,ALL_Pivot_new!G:G)</f>
        <v>431794.6875</v>
      </c>
      <c r="F79" s="262">
        <f>SUMIF(ALL_Pivot_new!B:B,C:C,ALL_Pivot_new!H:H)</f>
        <v>43405.3125</v>
      </c>
      <c r="G79" s="259">
        <f>SUMIF(ALL_Pivot_new!B:B,C:C,ALL_Pivot_new!I:I)</f>
        <v>410947</v>
      </c>
      <c r="H79" s="259">
        <f>SUMIF(ALL_Pivot_new!B:B,C:C,ALL_Pivot_new!J:J)</f>
        <v>205473.5</v>
      </c>
      <c r="I79" s="259">
        <f>SUMIF(ALL_Pivot_new!B:B,C:C,ALL_Pivot_new!K:K)</f>
        <v>205473.5</v>
      </c>
      <c r="J79" s="259">
        <f>SUMIF(ALL_Pivot_new!B:B,C:C,ALL_Pivot_new!L:L)</f>
        <v>36829.0625</v>
      </c>
      <c r="K79" s="259">
        <f>SUMIF(ALL_Pivot_new!B:B,C:C,ALL_Pivot_new!M:M)</f>
        <v>168644.4375</v>
      </c>
      <c r="L79" s="259">
        <f>SUMIF(ALL_Pivot_new!B:B,C:C,ALL_Pivot_new!N:N)</f>
        <v>8723.125</v>
      </c>
      <c r="M79" s="260">
        <f>J79/I79</f>
        <v>0.17923996281758961</v>
      </c>
      <c r="N79" s="259">
        <f>SUMIF(ALL_Pivot_new!B:B,C:C,ALL_Pivot_new!O:O)</f>
        <v>49778.8</v>
      </c>
      <c r="O79" s="261">
        <f>N79/I79</f>
        <v>0.24226384424268824</v>
      </c>
      <c r="P79" s="249">
        <f>H79/G79</f>
        <v>0.5</v>
      </c>
      <c r="Q79" s="248">
        <f>N79*P79</f>
        <v>24889.4</v>
      </c>
      <c r="R79" s="259">
        <f>N79+Q79</f>
        <v>74668.200000000012</v>
      </c>
      <c r="T79" s="335"/>
    </row>
    <row r="80" spans="1:20" s="388" customFormat="1">
      <c r="A80" s="265" t="str">
        <f>VLOOKUP(C:C,ALL_Pivot_new!B:D,2,FALSE)</f>
        <v>welle</v>
      </c>
      <c r="B80" s="334" t="str">
        <f>VLOOKUP(C:C,ALL_Pivot_new!B:D,3,FALSE)</f>
        <v>Vmax</v>
      </c>
      <c r="C80" s="182">
        <v>877</v>
      </c>
      <c r="D80" s="259">
        <f>SUMIF(ALL_Pivot_new!B:B,C:C,ALL_Pivot_new!F:F)</f>
        <v>6600</v>
      </c>
      <c r="E80" s="259">
        <f>SUMIF(ALL_Pivot_new!B:B,C:C,ALL_Pivot_new!G:G)</f>
        <v>5940</v>
      </c>
      <c r="F80" s="262">
        <f>SUMIF(ALL_Pivot_new!B:B,C:C,ALL_Pivot_new!H:H)</f>
        <v>660</v>
      </c>
      <c r="G80" s="259">
        <f>SUMIF(ALL_Pivot_new!B:B,C:C,ALL_Pivot_new!I:I)</f>
        <v>5400</v>
      </c>
      <c r="H80" s="259">
        <f>SUMIF(ALL_Pivot_new!B:B,C:C,ALL_Pivot_new!J:J)</f>
        <v>675</v>
      </c>
      <c r="I80" s="259">
        <f>SUMIF(ALL_Pivot_new!B:B,C:C,ALL_Pivot_new!K:K)</f>
        <v>4725</v>
      </c>
      <c r="J80" s="259">
        <f>SUMIF(ALL_Pivot_new!B:B,C:C,ALL_Pivot_new!L:L)</f>
        <v>4282</v>
      </c>
      <c r="K80" s="259">
        <f>SUMIF(ALL_Pivot_new!B:B,C:C,ALL_Pivot_new!M:M)</f>
        <v>443</v>
      </c>
      <c r="L80" s="259">
        <f>SUMIF(ALL_Pivot_new!B:B,C:C,ALL_Pivot_new!N:N)</f>
        <v>540</v>
      </c>
      <c r="M80" s="260">
        <f>J80/I80</f>
        <v>0.9062433862433863</v>
      </c>
      <c r="N80" s="259">
        <f>SUMIF(ALL_Pivot_new!B:B,C:C,ALL_Pivot_new!O:O)</f>
        <v>4282</v>
      </c>
      <c r="O80" s="261">
        <f>N80/I80</f>
        <v>0.9062433862433863</v>
      </c>
      <c r="P80" s="249">
        <f>H80/G80</f>
        <v>0.125</v>
      </c>
      <c r="Q80" s="248">
        <f>N80*P80</f>
        <v>535.25</v>
      </c>
      <c r="R80" s="259">
        <f>N80+Q80</f>
        <v>4817.25</v>
      </c>
      <c r="T80" s="335"/>
    </row>
    <row r="81" spans="1:20" s="388" customFormat="1">
      <c r="A81" s="265" t="str">
        <f>VLOOKUP(C:C,ALL_Pivot_new!B:D,2,FALSE)</f>
        <v>CGC</v>
      </c>
      <c r="B81" s="334" t="str">
        <f>VLOOKUP(C:C,ALL_Pivot_new!B:D,3,FALSE)</f>
        <v>Vmax</v>
      </c>
      <c r="C81" s="245" t="s">
        <v>81</v>
      </c>
      <c r="D81" s="259">
        <f>SUMIF(ALL_Pivot_new!B:B,C:C,ALL_Pivot_new!F:F)</f>
        <v>340268</v>
      </c>
      <c r="E81" s="259">
        <f>SUMIF(ALL_Pivot_new!B:B,C:C,ALL_Pivot_new!G:G)</f>
        <v>304207.171875</v>
      </c>
      <c r="F81" s="262">
        <f>SUMIF(ALL_Pivot_new!B:B,C:C,ALL_Pivot_new!H:H)</f>
        <v>36060.828125</v>
      </c>
      <c r="G81" s="259">
        <f>SUMIF(ALL_Pivot_new!B:B,C:C,ALL_Pivot_new!I:I)</f>
        <v>285733.97098214284</v>
      </c>
      <c r="H81" s="259">
        <f>SUMIF(ALL_Pivot_new!B:B,C:C,ALL_Pivot_new!J:J)</f>
        <v>35716.746372767841</v>
      </c>
      <c r="I81" s="259">
        <f>SUMIF(ALL_Pivot_new!B:B,C:C,ALL_Pivot_new!K:K)</f>
        <v>250017.224609375</v>
      </c>
      <c r="J81" s="259">
        <f>SUMIF(ALL_Pivot_new!B:B,C:C,ALL_Pivot_new!L:L)</f>
        <v>18007.640625</v>
      </c>
      <c r="K81" s="259">
        <f>SUMIF(ALL_Pivot_new!B:B,C:C,ALL_Pivot_new!M:M)</f>
        <v>232009.583984375</v>
      </c>
      <c r="L81" s="259">
        <f>SUMIF(ALL_Pivot_new!B:B,C:C,ALL_Pivot_new!N:N)</f>
        <v>8209.546875</v>
      </c>
      <c r="M81" s="260">
        <f t="shared" ref="M81" si="49">J81/I81</f>
        <v>7.2025600048696639E-2</v>
      </c>
      <c r="N81" s="259">
        <f>SUMIF(ALL_Pivot_new!B:B,C:C,ALL_Pivot_new!O:O)</f>
        <v>25322.400000000001</v>
      </c>
      <c r="O81" s="261">
        <f t="shared" ref="O81" si="50">N81/I81</f>
        <v>0.10128262178561308</v>
      </c>
      <c r="P81" s="249">
        <f t="shared" ref="P81" si="51">H81/G81</f>
        <v>0.12499999999999994</v>
      </c>
      <c r="Q81" s="248">
        <f t="shared" ref="Q81" si="52">N81*P81</f>
        <v>3165.2999999999988</v>
      </c>
      <c r="R81" s="259">
        <f t="shared" ref="R81" si="53">N81+Q81</f>
        <v>28487.7</v>
      </c>
      <c r="T81" s="335">
        <v>295700713</v>
      </c>
    </row>
    <row r="82" spans="1:20" s="388" customFormat="1">
      <c r="A82" s="265" t="str">
        <f>VLOOKUP(C:C,ALL_Pivot_new!B:D,2,FALSE)</f>
        <v>RDC</v>
      </c>
      <c r="B82" s="334" t="str">
        <f>VLOOKUP(C:C,ALL_Pivot_new!B:D,3,FALSE)</f>
        <v>Vmax</v>
      </c>
      <c r="C82" s="245" t="s">
        <v>96</v>
      </c>
      <c r="D82" s="259">
        <f>SUMIF(ALL_Pivot_new!B:B,C:C,ALL_Pivot_new!F:F)</f>
        <v>243000</v>
      </c>
      <c r="E82" s="259">
        <f>SUMIF(ALL_Pivot_new!B:B,C:C,ALL_Pivot_new!G:G)</f>
        <v>220804.1015625</v>
      </c>
      <c r="F82" s="262">
        <f>SUMIF(ALL_Pivot_new!B:B,C:C,ALL_Pivot_new!H:H)</f>
        <v>22195.8984375</v>
      </c>
      <c r="G82" s="259">
        <f>SUMIF(ALL_Pivot_new!B:B,C:C,ALL_Pivot_new!I:I)</f>
        <v>207997.40178571429</v>
      </c>
      <c r="H82" s="259">
        <f>SUMIF(ALL_Pivot_new!B:B,C:C,ALL_Pivot_new!J:J)</f>
        <v>25999.67522321429</v>
      </c>
      <c r="I82" s="259">
        <f>SUMIF(ALL_Pivot_new!B:B,C:C,ALL_Pivot_new!K:K)</f>
        <v>181997.7265625</v>
      </c>
      <c r="J82" s="259">
        <f>SUMIF(ALL_Pivot_new!B:B,C:C,ALL_Pivot_new!L:L)</f>
        <v>103227.90625</v>
      </c>
      <c r="K82" s="259">
        <f>SUMIF(ALL_Pivot_new!B:B,C:C,ALL_Pivot_new!M:M)</f>
        <v>78769.8203125</v>
      </c>
      <c r="L82" s="259">
        <f>SUMIF(ALL_Pivot_new!B:B,C:C,ALL_Pivot_new!N:N)</f>
        <v>4906.7578125</v>
      </c>
      <c r="M82" s="260">
        <f>J82/I82</f>
        <v>0.56719338312476342</v>
      </c>
      <c r="N82" s="259">
        <f>SUMIF(ALL_Pivot_new!B:B,C:C,ALL_Pivot_new!O:O)</f>
        <v>94562.4</v>
      </c>
      <c r="O82" s="261">
        <f>N82/I82</f>
        <v>0.51958011666440373</v>
      </c>
      <c r="P82" s="249">
        <f>H82/G82</f>
        <v>0.12500000000000003</v>
      </c>
      <c r="Q82" s="248">
        <f>N82*P82</f>
        <v>11820.300000000001</v>
      </c>
      <c r="R82" s="259">
        <f>N82+Q82</f>
        <v>106382.7</v>
      </c>
      <c r="T82" s="335"/>
    </row>
    <row r="83" spans="1:20" s="388" customFormat="1">
      <c r="A83" s="265" t="str">
        <f>VLOOKUP(C:C,ALL_Pivot_new!B:D,2,FALSE)</f>
        <v>FDC</v>
      </c>
      <c r="B83" s="334" t="str">
        <f>VLOOKUP(C:C,ALL_Pivot_new!B:D,3,FALSE)</f>
        <v>Vmax</v>
      </c>
      <c r="C83" s="246" t="s">
        <v>104</v>
      </c>
      <c r="D83" s="259">
        <f>SUMIF(ALL_Pivot_new!B:B,C:C,ALL_Pivot_new!F:F)</f>
        <v>257400</v>
      </c>
      <c r="E83" s="259">
        <f>SUMIF(ALL_Pivot_new!B:B,C:C,ALL_Pivot_new!G:G)</f>
        <v>233888.7890625</v>
      </c>
      <c r="F83" s="262">
        <f>SUMIF(ALL_Pivot_new!B:B,C:C,ALL_Pivot_new!H:H)</f>
        <v>23511.2109375</v>
      </c>
      <c r="G83" s="259">
        <f>SUMIF(ALL_Pivot_new!B:B,C:C,ALL_Pivot_new!I:I)</f>
        <v>220603.44196428571</v>
      </c>
      <c r="H83" s="259">
        <f>SUMIF(ALL_Pivot_new!B:B,C:C,ALL_Pivot_new!J:J)</f>
        <v>27575.43024553571</v>
      </c>
      <c r="I83" s="259">
        <f>SUMIF(ALL_Pivot_new!B:B,C:C,ALL_Pivot_new!K:K)</f>
        <v>193028.01171875</v>
      </c>
      <c r="J83" s="259">
        <f>SUMIF(ALL_Pivot_new!B:B,C:C,ALL_Pivot_new!L:L)</f>
        <v>25918.98046875</v>
      </c>
      <c r="K83" s="259">
        <f>SUMIF(ALL_Pivot_new!B:B,C:C,ALL_Pivot_new!M:M)</f>
        <v>167109.03125</v>
      </c>
      <c r="L83" s="259">
        <f>SUMIF(ALL_Pivot_new!B:B,C:C,ALL_Pivot_new!N:N)</f>
        <v>4906.7578125</v>
      </c>
      <c r="M83" s="260">
        <f>J83/I83</f>
        <v>0.13427574701704462</v>
      </c>
      <c r="N83" s="259">
        <f>SUMIF(ALL_Pivot_new!B:B,C:C,ALL_Pivot_new!O:O)</f>
        <v>72666.100000000006</v>
      </c>
      <c r="O83" s="261">
        <f>N83/I83</f>
        <v>0.3764536522599507</v>
      </c>
      <c r="P83" s="249">
        <f>H83/G83</f>
        <v>0.12499999999999999</v>
      </c>
      <c r="Q83" s="248">
        <f>N83*P83</f>
        <v>9083.2624999999989</v>
      </c>
      <c r="R83" s="259">
        <f>N83+Q83</f>
        <v>81749.362500000003</v>
      </c>
      <c r="T83" s="335"/>
    </row>
    <row r="84" spans="1:20" s="388" customFormat="1">
      <c r="A84" s="265" t="str">
        <f>VLOOKUP(C:C,ALL_Pivot_new!B:D,2,FALSE)</f>
        <v>RDC</v>
      </c>
      <c r="B84" s="334" t="str">
        <f>VLOOKUP(C:C,ALL_Pivot_new!B:D,3,FALSE)</f>
        <v>VNX</v>
      </c>
      <c r="C84" s="335" t="s">
        <v>247</v>
      </c>
      <c r="D84" s="259">
        <f>SUMIF(ALL_Pivot_new!B:B,C:C,ALL_Pivot_new!F:F)</f>
        <v>922300</v>
      </c>
      <c r="E84" s="259">
        <f>SUMIF(ALL_Pivot_new!B:B,C:C,ALL_Pivot_new!G:G)</f>
        <v>838454.76100000006</v>
      </c>
      <c r="F84" s="262">
        <f>SUMIF(ALL_Pivot_new!B:B,C:C,ALL_Pivot_new!H:H)</f>
        <v>83845.238999999943</v>
      </c>
      <c r="G84" s="259">
        <f>SUMIF(ALL_Pivot_new!B:B,C:C,ALL_Pivot_new!I:I)</f>
        <v>769905.99699999997</v>
      </c>
      <c r="H84" s="259">
        <f>SUMIF(ALL_Pivot_new!B:B,C:C,ALL_Pivot_new!J:J)</f>
        <v>322098.99699999997</v>
      </c>
      <c r="I84" s="259">
        <f>SUMIF(ALL_Pivot_new!B:B,C:C,ALL_Pivot_new!K:K)</f>
        <v>447807</v>
      </c>
      <c r="J84" s="259">
        <f>SUMIF(ALL_Pivot_new!B:B,C:C,ALL_Pivot_new!L:L)</f>
        <v>429728</v>
      </c>
      <c r="K84" s="259">
        <f>SUMIF(ALL_Pivot_new!B:B,C:C,ALL_Pivot_new!M:M)</f>
        <v>18079</v>
      </c>
      <c r="L84" s="259">
        <f>SUMIF(ALL_Pivot_new!B:B,C:C,ALL_Pivot_new!N:N)</f>
        <v>0</v>
      </c>
      <c r="M84" s="260">
        <f>J84/I84</f>
        <v>0.95962769675328885</v>
      </c>
      <c r="N84" s="259">
        <f>SUMIF(ALL_Pivot_new!B:B,C:C,ALL_Pivot_new!O:O)</f>
        <v>429728</v>
      </c>
      <c r="O84" s="261">
        <f>N84/I84</f>
        <v>0.95962769675328885</v>
      </c>
      <c r="P84" s="249">
        <f>H84/G84</f>
        <v>0.41836146004198482</v>
      </c>
      <c r="Q84" s="248">
        <f>N84*P84</f>
        <v>179781.63350092206</v>
      </c>
      <c r="R84" s="259">
        <f>N84+Q84</f>
        <v>609509.63350092201</v>
      </c>
      <c r="T84" s="335"/>
    </row>
    <row r="85" spans="1:20" s="388" customFormat="1">
      <c r="A85" s="265" t="str">
        <f>VLOOKUP(C:C,ALL_Pivot_new!B:D,2,FALSE)</f>
        <v>RDC</v>
      </c>
      <c r="B85" s="334" t="str">
        <f>VLOOKUP(C:C,ALL_Pivot_new!B:D,3,FALSE)</f>
        <v>VNX</v>
      </c>
      <c r="C85" s="341" t="s">
        <v>250</v>
      </c>
      <c r="D85" s="259">
        <f>SUMIF(ALL_Pivot_new!B:B,C:C,ALL_Pivot_new!F:F)</f>
        <v>922300</v>
      </c>
      <c r="E85" s="259">
        <f>SUMIF(ALL_Pivot_new!B:B,C:C,ALL_Pivot_new!G:G)</f>
        <v>838454.76100000006</v>
      </c>
      <c r="F85" s="262">
        <f>SUMIF(ALL_Pivot_new!B:B,C:C,ALL_Pivot_new!H:H)</f>
        <v>83845.238999999943</v>
      </c>
      <c r="G85" s="259">
        <f>SUMIF(ALL_Pivot_new!B:B,C:C,ALL_Pivot_new!I:I)</f>
        <v>769905.99699999997</v>
      </c>
      <c r="H85" s="259">
        <f>SUMIF(ALL_Pivot_new!B:B,C:C,ALL_Pivot_new!J:J)</f>
        <v>322098.99699999997</v>
      </c>
      <c r="I85" s="259">
        <f>SUMIF(ALL_Pivot_new!B:B,C:C,ALL_Pivot_new!K:K)</f>
        <v>447807</v>
      </c>
      <c r="J85" s="259">
        <f>SUMIF(ALL_Pivot_new!B:B,C:C,ALL_Pivot_new!L:L)</f>
        <v>429728</v>
      </c>
      <c r="K85" s="259">
        <f>SUMIF(ALL_Pivot_new!B:B,C:C,ALL_Pivot_new!M:M)</f>
        <v>18079</v>
      </c>
      <c r="L85" s="259">
        <f>SUMIF(ALL_Pivot_new!B:B,C:C,ALL_Pivot_new!N:N)</f>
        <v>0</v>
      </c>
      <c r="M85" s="260">
        <f t="shared" ref="M85" si="54">J85/I85</f>
        <v>0.95962769675328885</v>
      </c>
      <c r="N85" s="259">
        <f>SUMIF(ALL_Pivot_new!B:B,C:C,ALL_Pivot_new!O:O)</f>
        <v>429728</v>
      </c>
      <c r="O85" s="261">
        <f t="shared" ref="O85" si="55">N85/I85</f>
        <v>0.95962769675328885</v>
      </c>
      <c r="P85" s="249">
        <f t="shared" ref="P85" si="56">H85/G85</f>
        <v>0.41836146004198482</v>
      </c>
      <c r="Q85" s="248">
        <f t="shared" ref="Q85" si="57">N85*P85</f>
        <v>179781.63350092206</v>
      </c>
      <c r="R85" s="259">
        <f t="shared" ref="R85" si="58">N85+Q85</f>
        <v>609509.63350092201</v>
      </c>
      <c r="T85" s="335"/>
    </row>
    <row r="86" spans="1:20" s="388" customFormat="1">
      <c r="A86" s="265" t="str">
        <f>VLOOKUP(C:C,ALL_Pivot_new!B:D,2,FALSE)</f>
        <v>FDC</v>
      </c>
      <c r="B86" s="334" t="str">
        <f>VLOOKUP(C:C,ALL_Pivot_new!B:D,3,FALSE)</f>
        <v>VNX</v>
      </c>
      <c r="C86" s="335" t="s">
        <v>252</v>
      </c>
      <c r="D86" s="259">
        <f>SUMIF(ALL_Pivot_new!B:B,C:C,ALL_Pivot_new!F:F)</f>
        <v>583722.19510000001</v>
      </c>
      <c r="E86" s="259">
        <f>SUMIF(ALL_Pivot_new!B:B,C:C,ALL_Pivot_new!G:G)</f>
        <v>530656.54099999997</v>
      </c>
      <c r="F86" s="262">
        <f>SUMIF(ALL_Pivot_new!B:B,C:C,ALL_Pivot_new!H:H)</f>
        <v>53065.654100000043</v>
      </c>
      <c r="G86" s="259">
        <f>SUMIF(ALL_Pivot_new!B:B,C:C,ALL_Pivot_new!I:I)</f>
        <v>436644.25099999999</v>
      </c>
      <c r="H86" s="259">
        <f>SUMIF(ALL_Pivot_new!B:B,C:C,ALL_Pivot_new!J:J)</f>
        <v>177936.25099999999</v>
      </c>
      <c r="I86" s="259">
        <f>SUMIF(ALL_Pivot_new!B:B,C:C,ALL_Pivot_new!K:K)</f>
        <v>258708</v>
      </c>
      <c r="J86" s="259">
        <f>SUMIF(ALL_Pivot_new!B:B,C:C,ALL_Pivot_new!L:L)</f>
        <v>226561</v>
      </c>
      <c r="K86" s="259">
        <f>SUMIF(ALL_Pivot_new!B:B,C:C,ALL_Pivot_new!M:M)</f>
        <v>32147</v>
      </c>
      <c r="L86" s="259">
        <f>SUMIF(ALL_Pivot_new!B:B,C:C,ALL_Pivot_new!N:N)</f>
        <v>0</v>
      </c>
      <c r="M86" s="260">
        <f>J86/I86</f>
        <v>0.87574021676948532</v>
      </c>
      <c r="N86" s="259">
        <f>SUMIF(ALL_Pivot_new!B:B,C:C,ALL_Pivot_new!O:O)</f>
        <v>226561</v>
      </c>
      <c r="O86" s="261">
        <f>N86/I86</f>
        <v>0.87574021676948532</v>
      </c>
      <c r="P86" s="249">
        <f>H86/G86</f>
        <v>0.4075085165841334</v>
      </c>
      <c r="Q86" s="248">
        <f>N86*P86</f>
        <v>92325.537025817845</v>
      </c>
      <c r="R86" s="259">
        <f>N86+Q86</f>
        <v>318886.53702581784</v>
      </c>
      <c r="T86" s="335"/>
    </row>
    <row r="87" spans="1:20" s="388" customFormat="1">
      <c r="A87" s="265" t="str">
        <f>VLOOKUP(C:C,ALL_Pivot_new!B:D,2,FALSE)</f>
        <v>FDC</v>
      </c>
      <c r="B87" s="334" t="str">
        <f>VLOOKUP(C:C,ALL_Pivot_new!B:D,3,FALSE)</f>
        <v>VNX</v>
      </c>
      <c r="C87" s="341" t="s">
        <v>254</v>
      </c>
      <c r="D87" s="259">
        <f>SUMIF(ALL_Pivot_new!B:B,C:C,ALL_Pivot_new!F:F)</f>
        <v>472031.98460000003</v>
      </c>
      <c r="E87" s="259">
        <f>SUMIF(ALL_Pivot_new!B:B,C:C,ALL_Pivot_new!G:G)</f>
        <v>429119.98599999998</v>
      </c>
      <c r="F87" s="262">
        <f>SUMIF(ALL_Pivot_new!B:B,C:C,ALL_Pivot_new!H:H)</f>
        <v>42911.99860000005</v>
      </c>
      <c r="G87" s="259">
        <f>SUMIF(ALL_Pivot_new!B:B,C:C,ALL_Pivot_new!I:I)</f>
        <v>293078.13900000002</v>
      </c>
      <c r="H87" s="259">
        <f>SUMIF(ALL_Pivot_new!B:B,C:C,ALL_Pivot_new!J:J)</f>
        <v>80331.139000000025</v>
      </c>
      <c r="I87" s="259">
        <f>SUMIF(ALL_Pivot_new!B:B,C:C,ALL_Pivot_new!K:K)</f>
        <v>212747</v>
      </c>
      <c r="J87" s="259">
        <f>SUMIF(ALL_Pivot_new!B:B,C:C,ALL_Pivot_new!L:L)</f>
        <v>178168</v>
      </c>
      <c r="K87" s="259">
        <f>SUMIF(ALL_Pivot_new!B:B,C:C,ALL_Pivot_new!M:M)</f>
        <v>34579</v>
      </c>
      <c r="L87" s="259">
        <f>SUMIF(ALL_Pivot_new!B:B,C:C,ALL_Pivot_new!N:N)</f>
        <v>0</v>
      </c>
      <c r="M87" s="260">
        <f>J87/I87</f>
        <v>0.83746421806182936</v>
      </c>
      <c r="N87" s="259">
        <f>SUMIF(ALL_Pivot_new!B:B,C:C,ALL_Pivot_new!O:O)</f>
        <v>178168</v>
      </c>
      <c r="O87" s="261">
        <f>N87/I87</f>
        <v>0.83746421806182936</v>
      </c>
      <c r="P87" s="249">
        <f>H87/G87</f>
        <v>0.27409461269985758</v>
      </c>
      <c r="Q87" s="248">
        <f>N87*P87</f>
        <v>48834.888955508228</v>
      </c>
      <c r="R87" s="259">
        <f>N87+Q87</f>
        <v>227002.88895550824</v>
      </c>
      <c r="T87" s="335">
        <v>295700485</v>
      </c>
    </row>
    <row r="88" spans="1:20" s="388" customFormat="1">
      <c r="A88" s="265" t="str">
        <f>VLOOKUP(C:C,ALL_Pivot_new!B:D,2,FALSE)</f>
        <v>FDC</v>
      </c>
      <c r="B88" s="334" t="str">
        <f>VLOOKUP(C:C,ALL_Pivot_new!B:D,3,FALSE)</f>
        <v>XIV</v>
      </c>
      <c r="C88" s="188">
        <v>61188</v>
      </c>
      <c r="D88" s="259">
        <f>SUMIF(ALL_Pivot_new!B:B,C:C,ALL_Pivot_new!F:F)</f>
        <v>540000</v>
      </c>
      <c r="E88" s="259">
        <f>SUMIF(ALL_Pivot_new!B:B,C:C,ALL_Pivot_new!G:G)</f>
        <v>534615</v>
      </c>
      <c r="F88" s="262">
        <f>SUMIF(ALL_Pivot_new!B:B,C:C,ALL_Pivot_new!H:H)</f>
        <v>5385</v>
      </c>
      <c r="G88" s="259">
        <f>SUMIF(ALL_Pivot_new!B:B,C:C,ALL_Pivot_new!I:I)</f>
        <v>486785.03125</v>
      </c>
      <c r="H88" s="259">
        <f>SUMIF(ALL_Pivot_new!B:B,C:C,ALL_Pivot_new!J:J)</f>
        <v>243392.515625</v>
      </c>
      <c r="I88" s="259">
        <f>SUMIF(ALL_Pivot_new!B:B,C:C,ALL_Pivot_new!K:K)</f>
        <v>243392.515625</v>
      </c>
      <c r="J88" s="259">
        <f>SUMIF(ALL_Pivot_new!B:B,C:C,ALL_Pivot_new!L:L)</f>
        <v>214069.765625</v>
      </c>
      <c r="K88" s="259">
        <f>SUMIF(ALL_Pivot_new!B:B,C:C,ALL_Pivot_new!M:M)</f>
        <v>29322.75</v>
      </c>
      <c r="L88" s="259">
        <f>SUMIF(ALL_Pivot_new!B:B,C:C,ALL_Pivot_new!N:N)</f>
        <v>44551.25</v>
      </c>
      <c r="M88" s="260">
        <f t="shared" ref="M88" si="59">J88/I88</f>
        <v>0.87952484929660624</v>
      </c>
      <c r="N88" s="259">
        <f>SUMIF(ALL_Pivot_new!B:B,C:C,ALL_Pivot_new!O:O)</f>
        <v>214069.765625</v>
      </c>
      <c r="O88" s="261">
        <f t="shared" ref="O88" si="60">N88/I88</f>
        <v>0.87952484929660624</v>
      </c>
      <c r="P88" s="249">
        <f t="shared" ref="P88" si="61">H88/G88</f>
        <v>0.5</v>
      </c>
      <c r="Q88" s="248">
        <f t="shared" ref="Q88" si="62">N88*P88</f>
        <v>107034.8828125</v>
      </c>
      <c r="R88" s="259">
        <f t="shared" ref="R88" si="63">N88+Q88</f>
        <v>321104.6484375</v>
      </c>
      <c r="T88" s="335"/>
    </row>
    <row r="89" spans="1:20" s="388" customFormat="1">
      <c r="A89" s="265" t="str">
        <f>VLOOKUP(C:C,ALL_Pivot_new!B:D,2,FALSE)</f>
        <v>RDC</v>
      </c>
      <c r="B89" s="334" t="str">
        <f>VLOOKUP(C:C,ALL_Pivot_new!B:D,3,FALSE)</f>
        <v>XIV</v>
      </c>
      <c r="C89" s="182">
        <v>61239</v>
      </c>
      <c r="D89" s="259">
        <f>SUMIF(ALL_Pivot_new!B:B,C:C,ALL_Pivot_new!F:F)</f>
        <v>540000</v>
      </c>
      <c r="E89" s="259">
        <f>SUMIF(ALL_Pivot_new!B:B,C:C,ALL_Pivot_new!G:G)</f>
        <v>534615</v>
      </c>
      <c r="F89" s="262">
        <f>SUMIF(ALL_Pivot_new!B:B,C:C,ALL_Pivot_new!H:H)</f>
        <v>5385</v>
      </c>
      <c r="G89" s="259">
        <f>SUMIF(ALL_Pivot_new!B:B,C:C,ALL_Pivot_new!I:I)</f>
        <v>481966.75</v>
      </c>
      <c r="H89" s="259">
        <f>SUMIF(ALL_Pivot_new!B:B,C:C,ALL_Pivot_new!J:J)</f>
        <v>240983.375</v>
      </c>
      <c r="I89" s="259">
        <f>SUMIF(ALL_Pivot_new!B:B,C:C,ALL_Pivot_new!K:K)</f>
        <v>240983.375</v>
      </c>
      <c r="J89" s="259">
        <f>SUMIF(ALL_Pivot_new!B:B,C:C,ALL_Pivot_new!L:L)</f>
        <v>130093.84375</v>
      </c>
      <c r="K89" s="259">
        <f>SUMIF(ALL_Pivot_new!B:B,C:C,ALL_Pivot_new!M:M)</f>
        <v>110889.53125</v>
      </c>
      <c r="L89" s="259">
        <f>SUMIF(ALL_Pivot_new!B:B,C:C,ALL_Pivot_new!N:N)</f>
        <v>44551.25</v>
      </c>
      <c r="M89" s="260">
        <f>J89/I89</f>
        <v>0.53984572068508874</v>
      </c>
      <c r="N89" s="259">
        <f>SUMIF(ALL_Pivot_new!B:B,C:C,ALL_Pivot_new!O:O)</f>
        <v>130093.84375</v>
      </c>
      <c r="O89" s="261">
        <f>N89/I89</f>
        <v>0.53984572068508874</v>
      </c>
      <c r="P89" s="249">
        <f>H89/G89</f>
        <v>0.5</v>
      </c>
      <c r="Q89" s="248">
        <f>N89*P89</f>
        <v>65046.921875</v>
      </c>
      <c r="R89" s="259">
        <f>N89+Q89</f>
        <v>195140.765625</v>
      </c>
      <c r="T89" s="335"/>
    </row>
    <row r="90" spans="1:20" s="338" customFormat="1">
      <c r="A90" s="376"/>
      <c r="B90" s="376" t="s">
        <v>264</v>
      </c>
      <c r="C90" s="376"/>
      <c r="D90" s="233">
        <f t="shared" ref="D90:L90" si="64">SUM(D56:D89)</f>
        <v>13937914.1797</v>
      </c>
      <c r="E90" s="233">
        <f t="shared" si="64"/>
        <v>12744317.730640624</v>
      </c>
      <c r="F90" s="233">
        <f t="shared" si="64"/>
        <v>1193596.4490593751</v>
      </c>
      <c r="G90" s="264">
        <f t="shared" si="64"/>
        <v>11551397.325220237</v>
      </c>
      <c r="H90" s="233">
        <f t="shared" si="64"/>
        <v>4388107.4687749259</v>
      </c>
      <c r="I90" s="264">
        <f t="shared" si="64"/>
        <v>7163289.8564453125</v>
      </c>
      <c r="J90" s="264">
        <f t="shared" si="64"/>
        <v>4071586.9697265625</v>
      </c>
      <c r="K90" s="264">
        <f t="shared" si="64"/>
        <v>3091702.88671875</v>
      </c>
      <c r="L90" s="233">
        <f t="shared" si="64"/>
        <v>280900.744140625</v>
      </c>
      <c r="M90" s="170">
        <f>J90/I90</f>
        <v>0.56839623292125629</v>
      </c>
      <c r="N90" s="264">
        <f>SUM(N56:N89)</f>
        <v>6060557.0093749994</v>
      </c>
      <c r="O90" s="170">
        <f>N90/I90</f>
        <v>0.84605776547236777</v>
      </c>
      <c r="P90" s="234">
        <f t="shared" ref="P90:P92" si="65">H90/G90</f>
        <v>0.3798767668734192</v>
      </c>
      <c r="Q90" s="264">
        <f t="shared" ref="Q90" si="66">N90*P90</f>
        <v>2302264.8021734133</v>
      </c>
      <c r="R90" s="264">
        <f t="shared" ref="R90" si="67">N90+Q90</f>
        <v>8362821.8115484128</v>
      </c>
      <c r="T90" s="335"/>
    </row>
    <row r="91" spans="1:20" s="338" customFormat="1">
      <c r="A91" s="376"/>
      <c r="B91" s="376" t="s">
        <v>335</v>
      </c>
      <c r="C91" s="376"/>
      <c r="D91" s="233">
        <f>D90/1024</f>
        <v>13611.244316113281</v>
      </c>
      <c r="E91" s="233">
        <f t="shared" ref="E91:L91" si="68">E90/1024</f>
        <v>12445.622783828734</v>
      </c>
      <c r="F91" s="233">
        <f t="shared" si="68"/>
        <v>1165.621532284546</v>
      </c>
      <c r="G91" s="264">
        <f t="shared" si="68"/>
        <v>11280.661450410387</v>
      </c>
      <c r="H91" s="233">
        <f t="shared" si="68"/>
        <v>4285.2611999755136</v>
      </c>
      <c r="I91" s="264">
        <f t="shared" si="68"/>
        <v>6995.4002504348755</v>
      </c>
      <c r="J91" s="264">
        <f t="shared" si="68"/>
        <v>3976.1591501235962</v>
      </c>
      <c r="K91" s="264">
        <f t="shared" si="68"/>
        <v>3019.2411003112793</v>
      </c>
      <c r="L91" s="233">
        <f t="shared" si="68"/>
        <v>274.3171329498291</v>
      </c>
      <c r="M91" s="171">
        <f>J91/I91</f>
        <v>0.56839623292125629</v>
      </c>
      <c r="N91" s="264">
        <f>N90/1024</f>
        <v>5918.5127044677729</v>
      </c>
      <c r="O91" s="171">
        <f>N91/I91</f>
        <v>0.84605776547236777</v>
      </c>
      <c r="P91" s="345">
        <f t="shared" si="65"/>
        <v>0.3798767668734192</v>
      </c>
      <c r="Q91" s="264">
        <f>Q90/1024</f>
        <v>2248.305470872474</v>
      </c>
      <c r="R91" s="264">
        <f>R90/1024</f>
        <v>8166.8181753402469</v>
      </c>
    </row>
    <row r="92" spans="1:20" s="177" customFormat="1">
      <c r="A92" s="178"/>
      <c r="B92" s="178" t="s">
        <v>336</v>
      </c>
      <c r="C92" s="178"/>
      <c r="D92" s="178">
        <f>D91/1024</f>
        <v>13.292230777454376</v>
      </c>
      <c r="E92" s="178">
        <f t="shared" ref="E92:L92" si="69">E91/1024</f>
        <v>12.153928499832748</v>
      </c>
      <c r="F92" s="178">
        <f t="shared" si="69"/>
        <v>1.1383022776216269</v>
      </c>
      <c r="G92" s="179">
        <f t="shared" si="69"/>
        <v>11.016270947666394</v>
      </c>
      <c r="H92" s="178">
        <f t="shared" si="69"/>
        <v>4.1848253906010875</v>
      </c>
      <c r="I92" s="179">
        <f t="shared" si="69"/>
        <v>6.8314455570653081</v>
      </c>
      <c r="J92" s="179">
        <f t="shared" si="69"/>
        <v>3.8829679200425744</v>
      </c>
      <c r="K92" s="179">
        <f t="shared" si="69"/>
        <v>2.9484776370227337</v>
      </c>
      <c r="L92" s="178">
        <f t="shared" si="69"/>
        <v>0.26788782514631748</v>
      </c>
      <c r="M92" s="313">
        <f>J92/I92</f>
        <v>0.56839623292125629</v>
      </c>
      <c r="N92" s="179">
        <f>N91/1024</f>
        <v>5.7797975629568095</v>
      </c>
      <c r="O92" s="313">
        <f>N92/I92</f>
        <v>0.84605776547236777</v>
      </c>
      <c r="P92" s="345">
        <f t="shared" si="65"/>
        <v>0.3798767668734192</v>
      </c>
      <c r="Q92" s="179">
        <f>Q91/1024</f>
        <v>2.1956108113989004</v>
      </c>
      <c r="R92" s="179">
        <f>R91/1024</f>
        <v>7.9754083743557098</v>
      </c>
    </row>
    <row r="96" spans="1:20" s="388" customFormat="1">
      <c r="A96" s="92" t="s">
        <v>323</v>
      </c>
      <c r="B96" s="93" t="s">
        <v>261</v>
      </c>
      <c r="C96" s="93" t="s">
        <v>10</v>
      </c>
      <c r="D96" s="94" t="s">
        <v>268</v>
      </c>
      <c r="E96" s="94" t="s">
        <v>240</v>
      </c>
      <c r="F96" s="94" t="s">
        <v>256</v>
      </c>
      <c r="G96" s="94" t="s">
        <v>258</v>
      </c>
      <c r="H96" s="94" t="s">
        <v>257</v>
      </c>
      <c r="I96" s="94" t="s">
        <v>17</v>
      </c>
      <c r="J96" s="94" t="s">
        <v>16</v>
      </c>
      <c r="K96" s="94" t="s">
        <v>18</v>
      </c>
      <c r="L96" s="94" t="s">
        <v>8</v>
      </c>
      <c r="M96" s="94" t="s">
        <v>291</v>
      </c>
      <c r="N96" s="94" t="s">
        <v>266</v>
      </c>
      <c r="O96" s="148" t="s">
        <v>292</v>
      </c>
      <c r="P96" s="89" t="s">
        <v>347</v>
      </c>
      <c r="Q96" s="89" t="s">
        <v>348</v>
      </c>
      <c r="R96" s="89" t="s">
        <v>349</v>
      </c>
    </row>
    <row r="97" spans="1:18" s="388" customFormat="1">
      <c r="A97" s="265" t="str">
        <f>VLOOKUP(C:C,ALL_Pivot_new!B:D,2,FALSE)</f>
        <v>Swiss</v>
      </c>
      <c r="B97" s="334" t="str">
        <f>VLOOKUP(C:C,ALL_Pivot_new!B:D,3,FALSE)</f>
        <v>Vmax</v>
      </c>
      <c r="C97" s="228">
        <v>377</v>
      </c>
      <c r="D97" s="259">
        <f>SUMIF(ALL_Pivot_new!B:B,C:C,ALL_Pivot_new!F:F)</f>
        <v>46800</v>
      </c>
      <c r="E97" s="259">
        <f>SUMIF(ALL_Pivot_new!B:B,C:C,ALL_Pivot_new!G:G)</f>
        <v>42525</v>
      </c>
      <c r="F97" s="262">
        <f>SUMIF(ALL_Pivot_new!B:B,C:C,ALL_Pivot_new!H:H)</f>
        <v>4275</v>
      </c>
      <c r="G97" s="259">
        <f>SUMIF(ALL_Pivot_new!B:B,C:C,ALL_Pivot_new!I:I)</f>
        <v>37817.714285714283</v>
      </c>
      <c r="H97" s="259">
        <f>SUMIF(ALL_Pivot_new!B:B,C:C,ALL_Pivot_new!J:J)</f>
        <v>4727.2142857142826</v>
      </c>
      <c r="I97" s="259">
        <f>SUMIF(ALL_Pivot_new!B:B,C:C,ALL_Pivot_new!K:K)</f>
        <v>33090.5</v>
      </c>
      <c r="J97" s="259">
        <f>SUMIF(ALL_Pivot_new!B:B,C:C,ALL_Pivot_new!L:L)</f>
        <v>14757.2</v>
      </c>
      <c r="K97" s="259">
        <f>SUMIF(ALL_Pivot_new!B:B,C:C,ALL_Pivot_new!M:M)</f>
        <v>18333.3</v>
      </c>
      <c r="L97" s="259">
        <f>SUMIF(ALL_Pivot_new!B:B,C:C,ALL_Pivot_new!N:N)</f>
        <v>3271</v>
      </c>
      <c r="M97" s="260">
        <f t="shared" ref="M97:M105" si="70">J97/I97</f>
        <v>0.44596485396110669</v>
      </c>
      <c r="N97" s="259">
        <f>SUMIF(ALL_Pivot_new!B:B,C:C,ALL_Pivot_new!O:O)</f>
        <v>42854.1</v>
      </c>
      <c r="O97" s="261">
        <f t="shared" ref="O97:O105" si="71">N97/I97</f>
        <v>1.2950574938426436</v>
      </c>
      <c r="P97" s="249">
        <f t="shared" ref="P97:P105" si="72">H97/G97</f>
        <v>0.12499999999999993</v>
      </c>
      <c r="Q97" s="248">
        <f t="shared" ref="Q97:Q105" si="73">N97*P97</f>
        <v>5356.7624999999971</v>
      </c>
      <c r="R97" s="259">
        <f t="shared" ref="R97:R105" si="74">N97+Q97</f>
        <v>48210.862499999996</v>
      </c>
    </row>
    <row r="98" spans="1:18" s="388" customFormat="1">
      <c r="A98" s="172" t="str">
        <f>VLOOKUP(C:C,ALL_Pivot_new!B:D,2,FALSE)</f>
        <v>Swiss</v>
      </c>
      <c r="B98" s="334" t="str">
        <f>VLOOKUP(C:C,ALL_Pivot_new!B:D,3,FALSE)</f>
        <v>Vmax</v>
      </c>
      <c r="C98" s="182">
        <v>1383</v>
      </c>
      <c r="D98" s="259">
        <f>SUMIF(ALL_Pivot_new!B:B,C:C,ALL_Pivot_new!F:F)</f>
        <v>137400</v>
      </c>
      <c r="E98" s="259">
        <f>SUMIF(ALL_Pivot_new!B:B,C:C,ALL_Pivot_new!G:G)</f>
        <v>124849.7265625</v>
      </c>
      <c r="F98" s="262">
        <f>SUMIF(ALL_Pivot_new!B:B,C:C,ALL_Pivot_new!H:H)</f>
        <v>12550.2734375</v>
      </c>
      <c r="G98" s="259">
        <f>SUMIF(ALL_Pivot_new!B:B,C:C,ALL_Pivot_new!I:I)</f>
        <v>119445.8</v>
      </c>
      <c r="H98" s="259">
        <f>SUMIF(ALL_Pivot_new!B:B,C:C,ALL_Pivot_new!J:J)</f>
        <v>59722.9</v>
      </c>
      <c r="I98" s="259">
        <f>SUMIF(ALL_Pivot_new!B:B,C:C,ALL_Pivot_new!K:K)</f>
        <v>59722.9</v>
      </c>
      <c r="J98" s="259">
        <f>SUMIF(ALL_Pivot_new!B:B,C:C,ALL_Pivot_new!L:L)</f>
        <v>19595.900000000001</v>
      </c>
      <c r="K98" s="259">
        <f>SUMIF(ALL_Pivot_new!B:B,C:C,ALL_Pivot_new!M:M)</f>
        <v>40127</v>
      </c>
      <c r="L98" s="259">
        <f>SUMIF(ALL_Pivot_new!B:B,C:C,ALL_Pivot_new!N:N)</f>
        <v>2725.9765625</v>
      </c>
      <c r="M98" s="260">
        <f t="shared" si="70"/>
        <v>0.32811367164019162</v>
      </c>
      <c r="N98" s="259">
        <f>SUMIF(ALL_Pivot_new!B:B,C:C,ALL_Pivot_new!O:O)</f>
        <v>61297.2</v>
      </c>
      <c r="O98" s="261">
        <f t="shared" si="71"/>
        <v>1.0263600729368465</v>
      </c>
      <c r="P98" s="249">
        <f t="shared" si="72"/>
        <v>0.5</v>
      </c>
      <c r="Q98" s="248">
        <f t="shared" si="73"/>
        <v>30648.6</v>
      </c>
      <c r="R98" s="259">
        <f t="shared" si="74"/>
        <v>91945.799999999988</v>
      </c>
    </row>
    <row r="99" spans="1:18" s="388" customFormat="1">
      <c r="A99" s="265" t="str">
        <f>VLOOKUP(C:C,ALL_Pivot_new!B:D,2,FALSE)</f>
        <v>CGC</v>
      </c>
      <c r="B99" s="334" t="str">
        <f>VLOOKUP(C:C,ALL_Pivot_new!B:D,3,FALSE)</f>
        <v>HDS</v>
      </c>
      <c r="C99" s="228" t="s">
        <v>123</v>
      </c>
      <c r="D99" s="259">
        <f>SUMIF(ALL_Pivot_new!B:B,C:C,ALL_Pivot_new!F:F)</f>
        <v>102000</v>
      </c>
      <c r="E99" s="259">
        <f>SUMIF(ALL_Pivot_new!B:B,C:C,ALL_Pivot_new!G:G)</f>
        <v>92820</v>
      </c>
      <c r="F99" s="262">
        <f>SUMIF(ALL_Pivot_new!B:B,C:C,ALL_Pivot_new!H:H)</f>
        <v>9180</v>
      </c>
      <c r="G99" s="259">
        <f>SUMIF(ALL_Pivot_new!B:B,C:C,ALL_Pivot_new!I:I)</f>
        <v>85486.605714285717</v>
      </c>
      <c r="H99" s="259">
        <f>SUMIF(ALL_Pivot_new!B:B,C:C,ALL_Pivot_new!J:J)</f>
        <v>10685.825714285718</v>
      </c>
      <c r="I99" s="259">
        <f>SUMIF(ALL_Pivot_new!B:B,C:C,ALL_Pivot_new!K:K)</f>
        <v>74800.78</v>
      </c>
      <c r="J99" s="259">
        <f>SUMIF(ALL_Pivot_new!B:B,C:C,ALL_Pivot_new!L:L)</f>
        <v>63958</v>
      </c>
      <c r="K99" s="259">
        <f>SUMIF(ALL_Pivot_new!B:B,C:C,ALL_Pivot_new!M:M)</f>
        <v>10842.779999999999</v>
      </c>
      <c r="L99" s="259">
        <f>SUMIF(ALL_Pivot_new!B:B,C:C,ALL_Pivot_new!N:N)</f>
        <v>5460</v>
      </c>
      <c r="M99" s="260">
        <f t="shared" si="70"/>
        <v>0.85504455969576787</v>
      </c>
      <c r="N99" s="259">
        <f>SUMIF(ALL_Pivot_new!B:B,C:C,ALL_Pivot_new!O:O)</f>
        <v>63958</v>
      </c>
      <c r="O99" s="261">
        <f t="shared" si="71"/>
        <v>0.85504455969576787</v>
      </c>
      <c r="P99" s="249">
        <f t="shared" si="72"/>
        <v>0.12500000000000006</v>
      </c>
      <c r="Q99" s="248">
        <f t="shared" si="73"/>
        <v>7994.7500000000036</v>
      </c>
      <c r="R99" s="259">
        <f t="shared" si="74"/>
        <v>71952.75</v>
      </c>
    </row>
    <row r="100" spans="1:18" s="388" customFormat="1">
      <c r="A100" s="172" t="str">
        <f>VLOOKUP(C:C,ALL_Pivot_new!B:D,2,FALSE)</f>
        <v>FDC</v>
      </c>
      <c r="B100" s="334" t="str">
        <f>VLOOKUP(C:C,ALL_Pivot_new!B:D,3,FALSE)</f>
        <v>HDS</v>
      </c>
      <c r="C100" s="228" t="s">
        <v>138</v>
      </c>
      <c r="D100" s="259">
        <f>SUMIF(ALL_Pivot_new!B:B,C:C,ALL_Pivot_new!F:F)</f>
        <v>270000</v>
      </c>
      <c r="E100" s="259">
        <f>SUMIF(ALL_Pivot_new!B:B,C:C,ALL_Pivot_new!G:G)</f>
        <v>245700</v>
      </c>
      <c r="F100" s="262">
        <f>SUMIF(ALL_Pivot_new!B:B,C:C,ALL_Pivot_new!H:H)</f>
        <v>24300</v>
      </c>
      <c r="G100" s="259">
        <f>SUMIF(ALL_Pivot_new!B:B,C:C,ALL_Pivot_new!I:I)</f>
        <v>240489.37142857144</v>
      </c>
      <c r="H100" s="259">
        <f>SUMIF(ALL_Pivot_new!B:B,C:C,ALL_Pivot_new!J:J)</f>
        <v>30061.171428571426</v>
      </c>
      <c r="I100" s="259">
        <f>SUMIF(ALL_Pivot_new!B:B,C:C,ALL_Pivot_new!K:K)</f>
        <v>210428.2</v>
      </c>
      <c r="J100" s="259">
        <f>SUMIF(ALL_Pivot_new!B:B,C:C,ALL_Pivot_new!L:L)</f>
        <v>114180.98</v>
      </c>
      <c r="K100" s="259">
        <f>SUMIF(ALL_Pivot_new!B:B,C:C,ALL_Pivot_new!M:M)</f>
        <v>96247.220000000016</v>
      </c>
      <c r="L100" s="259">
        <f>SUMIF(ALL_Pivot_new!B:B,C:C,ALL_Pivot_new!N:N)</f>
        <v>1092</v>
      </c>
      <c r="M100" s="260">
        <f t="shared" si="70"/>
        <v>0.54261253957406841</v>
      </c>
      <c r="N100" s="259">
        <f>SUMIF(ALL_Pivot_new!B:B,C:C,ALL_Pivot_new!O:O)</f>
        <v>114180.98</v>
      </c>
      <c r="O100" s="261">
        <f t="shared" si="71"/>
        <v>0.54261253957406841</v>
      </c>
      <c r="P100" s="249">
        <f t="shared" si="72"/>
        <v>0.12499999999999999</v>
      </c>
      <c r="Q100" s="248">
        <f t="shared" si="73"/>
        <v>14272.622499999998</v>
      </c>
      <c r="R100" s="259">
        <f t="shared" si="74"/>
        <v>128453.60249999999</v>
      </c>
    </row>
    <row r="101" spans="1:18" s="388" customFormat="1">
      <c r="A101" s="265" t="str">
        <f>VLOOKUP(C:C,ALL_Pivot_new!B:D,2,FALSE)</f>
        <v>FDC</v>
      </c>
      <c r="B101" s="334" t="str">
        <f>VLOOKUP(C:C,ALL_Pivot_new!B:D,3,FALSE)</f>
        <v>HDS</v>
      </c>
      <c r="C101" s="228" t="s">
        <v>140</v>
      </c>
      <c r="D101" s="259">
        <f>SUMIF(ALL_Pivot_new!B:B,C:C,ALL_Pivot_new!F:F)</f>
        <v>260400</v>
      </c>
      <c r="E101" s="259">
        <f>SUMIF(ALL_Pivot_new!B:B,C:C,ALL_Pivot_new!G:G)</f>
        <v>236964</v>
      </c>
      <c r="F101" s="262">
        <f>SUMIF(ALL_Pivot_new!B:B,C:C,ALL_Pivot_new!H:H)</f>
        <v>23436</v>
      </c>
      <c r="G101" s="259">
        <f>SUMIF(ALL_Pivot_new!B:B,C:C,ALL_Pivot_new!I:I)</f>
        <v>231894.86857142858</v>
      </c>
      <c r="H101" s="259">
        <f>SUMIF(ALL_Pivot_new!B:B,C:C,ALL_Pivot_new!J:J)</f>
        <v>28986.858571428573</v>
      </c>
      <c r="I101" s="259">
        <f>SUMIF(ALL_Pivot_new!B:B,C:C,ALL_Pivot_new!K:K)</f>
        <v>202908.01</v>
      </c>
      <c r="J101" s="259">
        <f>SUMIF(ALL_Pivot_new!B:B,C:C,ALL_Pivot_new!L:L)</f>
        <v>124398.34</v>
      </c>
      <c r="K101" s="259">
        <f>SUMIF(ALL_Pivot_new!B:B,C:C,ALL_Pivot_new!M:M)</f>
        <v>78509.670000000013</v>
      </c>
      <c r="L101" s="259">
        <f>SUMIF(ALL_Pivot_new!B:B,C:C,ALL_Pivot_new!N:N)</f>
        <v>1092</v>
      </c>
      <c r="M101" s="260">
        <f t="shared" si="70"/>
        <v>0.61307752217371803</v>
      </c>
      <c r="N101" s="259">
        <f>SUMIF(ALL_Pivot_new!B:B,C:C,ALL_Pivot_new!O:O)</f>
        <v>124398.34</v>
      </c>
      <c r="O101" s="261">
        <f t="shared" si="71"/>
        <v>0.61307752217371803</v>
      </c>
      <c r="P101" s="249">
        <f t="shared" si="72"/>
        <v>0.125</v>
      </c>
      <c r="Q101" s="248">
        <f t="shared" si="73"/>
        <v>15549.7925</v>
      </c>
      <c r="R101" s="259">
        <f t="shared" si="74"/>
        <v>139948.13250000001</v>
      </c>
    </row>
    <row r="102" spans="1:18" s="388" customFormat="1">
      <c r="A102" s="172" t="str">
        <f>VLOOKUP(C:C,ALL_Pivot_new!B:D,2,FALSE)</f>
        <v>RDC</v>
      </c>
      <c r="B102" s="334" t="str">
        <f>VLOOKUP(C:C,ALL_Pivot_new!B:D,3,FALSE)</f>
        <v>HDS</v>
      </c>
      <c r="C102" s="228" t="s">
        <v>117</v>
      </c>
      <c r="D102" s="259">
        <f>SUMIF(ALL_Pivot_new!B:B,C:C,ALL_Pivot_new!F:F)</f>
        <v>58800</v>
      </c>
      <c r="E102" s="259">
        <f>SUMIF(ALL_Pivot_new!B:B,C:C,ALL_Pivot_new!G:G)</f>
        <v>53508</v>
      </c>
      <c r="F102" s="262">
        <f>SUMIF(ALL_Pivot_new!B:B,C:C,ALL_Pivot_new!H:H)</f>
        <v>5292</v>
      </c>
      <c r="G102" s="259">
        <f>SUMIF(ALL_Pivot_new!B:B,C:C,ALL_Pivot_new!I:I)</f>
        <v>51533.533333333333</v>
      </c>
      <c r="H102" s="259">
        <f>SUMIF(ALL_Pivot_new!B:B,C:C,ALL_Pivot_new!J:J)</f>
        <v>12883.383333333331</v>
      </c>
      <c r="I102" s="259">
        <f>SUMIF(ALL_Pivot_new!B:B,C:C,ALL_Pivot_new!K:K)</f>
        <v>38650.15</v>
      </c>
      <c r="J102" s="259">
        <f>SUMIF(ALL_Pivot_new!B:B,C:C,ALL_Pivot_new!L:L)</f>
        <v>31157</v>
      </c>
      <c r="K102" s="259">
        <f>SUMIF(ALL_Pivot_new!B:B,C:C,ALL_Pivot_new!M:M)</f>
        <v>7493.1500000000015</v>
      </c>
      <c r="L102" s="259">
        <f>SUMIF(ALL_Pivot_new!B:B,C:C,ALL_Pivot_new!N:N)</f>
        <v>1092</v>
      </c>
      <c r="M102" s="260">
        <f t="shared" si="70"/>
        <v>0.80612882485578963</v>
      </c>
      <c r="N102" s="259">
        <f>SUMIF(ALL_Pivot_new!B:B,C:C,ALL_Pivot_new!O:O)</f>
        <v>31157</v>
      </c>
      <c r="O102" s="261">
        <f t="shared" si="71"/>
        <v>0.80612882485578963</v>
      </c>
      <c r="P102" s="249">
        <f t="shared" si="72"/>
        <v>0.24999999999999997</v>
      </c>
      <c r="Q102" s="248">
        <f t="shared" si="73"/>
        <v>7789.2499999999991</v>
      </c>
      <c r="R102" s="259">
        <f t="shared" si="74"/>
        <v>38946.25</v>
      </c>
    </row>
    <row r="103" spans="1:18" s="388" customFormat="1">
      <c r="A103" s="172" t="str">
        <f>VLOOKUP(C:C,ALL_Pivot_new!B:D,2,FALSE)</f>
        <v>RDC</v>
      </c>
      <c r="B103" s="334" t="str">
        <f>VLOOKUP(C:C,ALL_Pivot_new!B:D,3,FALSE)</f>
        <v>HDS</v>
      </c>
      <c r="C103" s="228" t="s">
        <v>128</v>
      </c>
      <c r="D103" s="259">
        <f>SUMIF(ALL_Pivot_new!B:B,C:C,ALL_Pivot_new!F:F)</f>
        <v>324000</v>
      </c>
      <c r="E103" s="259">
        <f>SUMIF(ALL_Pivot_new!B:B,C:C,ALL_Pivot_new!G:G)</f>
        <v>294840</v>
      </c>
      <c r="F103" s="262">
        <f>SUMIF(ALL_Pivot_new!B:B,C:C,ALL_Pivot_new!H:H)</f>
        <v>29160</v>
      </c>
      <c r="G103" s="259">
        <f>SUMIF(ALL_Pivot_new!B:B,C:C,ALL_Pivot_new!I:I)</f>
        <v>285077.29142857145</v>
      </c>
      <c r="H103" s="259">
        <f>SUMIF(ALL_Pivot_new!B:B,C:C,ALL_Pivot_new!J:J)</f>
        <v>35634.661428571446</v>
      </c>
      <c r="I103" s="259">
        <f>SUMIF(ALL_Pivot_new!B:B,C:C,ALL_Pivot_new!K:K)</f>
        <v>249442.63</v>
      </c>
      <c r="J103" s="259">
        <f>SUMIF(ALL_Pivot_new!B:B,C:C,ALL_Pivot_new!L:L)</f>
        <v>151545</v>
      </c>
      <c r="K103" s="259">
        <f>SUMIF(ALL_Pivot_new!B:B,C:C,ALL_Pivot_new!M:M)</f>
        <v>97897.63</v>
      </c>
      <c r="L103" s="259">
        <f>SUMIF(ALL_Pivot_new!B:B,C:C,ALL_Pivot_new!N:N)</f>
        <v>6552</v>
      </c>
      <c r="M103" s="260">
        <f t="shared" si="70"/>
        <v>0.60753448598581561</v>
      </c>
      <c r="N103" s="259">
        <f>SUMIF(ALL_Pivot_new!B:B,C:C,ALL_Pivot_new!O:O)</f>
        <v>151545</v>
      </c>
      <c r="O103" s="261">
        <f t="shared" si="71"/>
        <v>0.60753448598581561</v>
      </c>
      <c r="P103" s="249">
        <f t="shared" si="72"/>
        <v>0.12500000000000006</v>
      </c>
      <c r="Q103" s="248">
        <f t="shared" si="73"/>
        <v>18943.125000000007</v>
      </c>
      <c r="R103" s="259">
        <f t="shared" si="74"/>
        <v>170488.125</v>
      </c>
    </row>
    <row r="104" spans="1:18" s="388" customFormat="1">
      <c r="A104" s="265" t="str">
        <f>VLOOKUP(C:C,ALL_Pivot_new!B:D,2,FALSE)</f>
        <v>RDC</v>
      </c>
      <c r="B104" s="334" t="str">
        <f>VLOOKUP(C:C,ALL_Pivot_new!B:D,3,FALSE)</f>
        <v>HDS</v>
      </c>
      <c r="C104" s="228" t="s">
        <v>132</v>
      </c>
      <c r="D104" s="259">
        <f>SUMIF(ALL_Pivot_new!B:B,C:C,ALL_Pivot_new!F:F)</f>
        <v>221700</v>
      </c>
      <c r="E104" s="259">
        <f>SUMIF(ALL_Pivot_new!B:B,C:C,ALL_Pivot_new!G:G)</f>
        <v>201747</v>
      </c>
      <c r="F104" s="262">
        <f>SUMIF(ALL_Pivot_new!B:B,C:C,ALL_Pivot_new!H:H)</f>
        <v>19953</v>
      </c>
      <c r="G104" s="259">
        <f>SUMIF(ALL_Pivot_new!B:B,C:C,ALL_Pivot_new!I:I)</f>
        <v>197544.84571428571</v>
      </c>
      <c r="H104" s="259">
        <f>SUMIF(ALL_Pivot_new!B:B,C:C,ALL_Pivot_new!J:J)</f>
        <v>24693.105714285717</v>
      </c>
      <c r="I104" s="259">
        <f>SUMIF(ALL_Pivot_new!B:B,C:C,ALL_Pivot_new!K:K)</f>
        <v>172851.74</v>
      </c>
      <c r="J104" s="259">
        <f>SUMIF(ALL_Pivot_new!B:B,C:C,ALL_Pivot_new!L:L)</f>
        <v>105953</v>
      </c>
      <c r="K104" s="259">
        <f>SUMIF(ALL_Pivot_new!B:B,C:C,ALL_Pivot_new!M:M)</f>
        <v>66898.739999999991</v>
      </c>
      <c r="L104" s="259">
        <f>SUMIF(ALL_Pivot_new!B:B,C:C,ALL_Pivot_new!N:N)</f>
        <v>819</v>
      </c>
      <c r="M104" s="260">
        <f t="shared" si="70"/>
        <v>0.61297039879378712</v>
      </c>
      <c r="N104" s="259">
        <f>SUMIF(ALL_Pivot_new!B:B,C:C,ALL_Pivot_new!O:O)</f>
        <v>105953</v>
      </c>
      <c r="O104" s="261">
        <f t="shared" si="71"/>
        <v>0.61297039879378712</v>
      </c>
      <c r="P104" s="249">
        <f t="shared" si="72"/>
        <v>0.12500000000000003</v>
      </c>
      <c r="Q104" s="248">
        <f t="shared" si="73"/>
        <v>13244.125000000004</v>
      </c>
      <c r="R104" s="259">
        <f t="shared" si="74"/>
        <v>119197.125</v>
      </c>
    </row>
    <row r="105" spans="1:18" s="388" customFormat="1">
      <c r="A105" s="265" t="str">
        <f>VLOOKUP(C:C,ALL_Pivot_new!B:D,2,FALSE)</f>
        <v>FDC</v>
      </c>
      <c r="B105" s="334" t="str">
        <f>VLOOKUP(C:C,ALL_Pivot_new!B:D,3,FALSE)</f>
        <v>HDS</v>
      </c>
      <c r="C105" s="228" t="s">
        <v>134</v>
      </c>
      <c r="D105" s="259">
        <f>SUMIF(ALL_Pivot_new!B:B,C:C,ALL_Pivot_new!F:F)</f>
        <v>58800</v>
      </c>
      <c r="E105" s="259">
        <f>SUMIF(ALL_Pivot_new!B:B,C:C,ALL_Pivot_new!G:G)</f>
        <v>53508</v>
      </c>
      <c r="F105" s="262">
        <f>SUMIF(ALL_Pivot_new!B:B,C:C,ALL_Pivot_new!H:H)</f>
        <v>5292</v>
      </c>
      <c r="G105" s="259">
        <f>SUMIF(ALL_Pivot_new!B:B,C:C,ALL_Pivot_new!I:I)</f>
        <v>51533.533333333333</v>
      </c>
      <c r="H105" s="259">
        <f>SUMIF(ALL_Pivot_new!B:B,C:C,ALL_Pivot_new!J:J)</f>
        <v>12883.383333333331</v>
      </c>
      <c r="I105" s="259">
        <f>SUMIF(ALL_Pivot_new!B:B,C:C,ALL_Pivot_new!K:K)</f>
        <v>38650.15</v>
      </c>
      <c r="J105" s="259">
        <f>SUMIF(ALL_Pivot_new!B:B,C:C,ALL_Pivot_new!L:L)</f>
        <v>13705.29</v>
      </c>
      <c r="K105" s="259">
        <f>SUMIF(ALL_Pivot_new!B:B,C:C,ALL_Pivot_new!M:M)</f>
        <v>24944.86</v>
      </c>
      <c r="L105" s="259">
        <f>SUMIF(ALL_Pivot_new!B:B,C:C,ALL_Pivot_new!N:N)</f>
        <v>1092</v>
      </c>
      <c r="M105" s="260">
        <f t="shared" si="70"/>
        <v>0.35459862380870449</v>
      </c>
      <c r="N105" s="259">
        <f>SUMIF(ALL_Pivot_new!B:B,C:C,ALL_Pivot_new!O:O)</f>
        <v>13705.29</v>
      </c>
      <c r="O105" s="261">
        <f t="shared" si="71"/>
        <v>0.35459862380870449</v>
      </c>
      <c r="P105" s="249">
        <f t="shared" si="72"/>
        <v>0.24999999999999997</v>
      </c>
      <c r="Q105" s="248">
        <f t="shared" si="73"/>
        <v>3426.3224999999998</v>
      </c>
      <c r="R105" s="259">
        <f t="shared" si="74"/>
        <v>17131.612499999999</v>
      </c>
    </row>
    <row r="106" spans="1:18" s="388" customFormat="1">
      <c r="A106" s="265" t="str">
        <f>VLOOKUP(C:C,ALL_Pivot_new!B:D,2,FALSE)</f>
        <v>FDC</v>
      </c>
      <c r="B106" s="334" t="str">
        <f>VLOOKUP(C:C,ALL_Pivot_new!B:D,3,FALSE)</f>
        <v>DMX</v>
      </c>
      <c r="C106" s="266">
        <v>5349</v>
      </c>
      <c r="D106" s="259">
        <f>SUMIF(ALL_Pivot_new!B:B,C:C,ALL_Pivot_new!F:F)</f>
        <v>25193.970312500001</v>
      </c>
      <c r="E106" s="259">
        <f>SUMIF(ALL_Pivot_new!B:B,C:C,ALL_Pivot_new!G:G)</f>
        <v>22903.609375</v>
      </c>
      <c r="F106" s="262">
        <f>SUMIF(ALL_Pivot_new!B:B,C:C,ALL_Pivot_new!H:H)</f>
        <v>2290.3609375000015</v>
      </c>
      <c r="G106" s="259">
        <f>SUMIF(ALL_Pivot_new!B:B,C:C,ALL_Pivot_new!I:I)</f>
        <v>20426.2109375</v>
      </c>
      <c r="H106" s="259">
        <f>SUMIF(ALL_Pivot_new!B:B,C:C,ALL_Pivot_new!J:J)</f>
        <v>2553.2763671875</v>
      </c>
      <c r="I106" s="259">
        <f>SUMIF(ALL_Pivot_new!B:B,C:C,ALL_Pivot_new!K:K)</f>
        <v>17872.9345703125</v>
      </c>
      <c r="J106" s="259">
        <f>SUMIF(ALL_Pivot_new!B:B,C:C,ALL_Pivot_new!L:L)</f>
        <v>10018.1748046875</v>
      </c>
      <c r="K106" s="259">
        <f>SUMIF(ALL_Pivot_new!B:B,C:C,ALL_Pivot_new!M:M)</f>
        <v>7854.759765625</v>
      </c>
      <c r="L106" s="259">
        <f>SUMIF(ALL_Pivot_new!B:B,C:C,ALL_Pivot_new!N:N)</f>
        <v>2477.3984375</v>
      </c>
      <c r="M106" s="260">
        <f>J106/I106</f>
        <v>0.56052209922639118</v>
      </c>
      <c r="N106" s="259">
        <f>SUMIF(ALL_Pivot_new!B:B,C:C,ALL_Pivot_new!O:O)</f>
        <v>10018.1748046875</v>
      </c>
      <c r="O106" s="261">
        <f>N106/I106</f>
        <v>0.56052209922639118</v>
      </c>
      <c r="P106" s="249">
        <f>H106/G106</f>
        <v>0.125</v>
      </c>
      <c r="Q106" s="248">
        <f>N106*P106</f>
        <v>1252.2718505859375</v>
      </c>
      <c r="R106" s="259">
        <f>N106+Q106</f>
        <v>11270.446655273438</v>
      </c>
    </row>
    <row r="107" spans="1:18" s="388" customFormat="1">
      <c r="A107" s="265" t="str">
        <f>VLOOKUP(C:C,ALL_Pivot_new!B:D,2,FALSE)</f>
        <v>RDC</v>
      </c>
      <c r="B107" s="334" t="str">
        <f>VLOOKUP(C:C,ALL_Pivot_new!B:D,3,FALSE)</f>
        <v>DMX</v>
      </c>
      <c r="C107" s="335">
        <v>5373</v>
      </c>
      <c r="D107" s="259">
        <f>SUMIF(ALL_Pivot_new!B:B,C:C,ALL_Pivot_new!F:F)</f>
        <v>68850</v>
      </c>
      <c r="E107" s="259">
        <f>SUMIF(ALL_Pivot_new!B:B,C:C,ALL_Pivot_new!G:G)</f>
        <v>63533.599999999999</v>
      </c>
      <c r="F107" s="262">
        <f>SUMIF(ALL_Pivot_new!B:B,C:C,ALL_Pivot_new!H:H)</f>
        <v>5316.4000000000015</v>
      </c>
      <c r="G107" s="259">
        <f>SUMIF(ALL_Pivot_new!B:B,C:C,ALL_Pivot_new!I:I)</f>
        <v>60211.519999999997</v>
      </c>
      <c r="H107" s="259">
        <f>SUMIF(ALL_Pivot_new!B:B,C:C,ALL_Pivot_new!J:J)</f>
        <v>7526.44</v>
      </c>
      <c r="I107" s="259">
        <f>SUMIF(ALL_Pivot_new!B:B,C:C,ALL_Pivot_new!K:K)</f>
        <v>52685.079999999994</v>
      </c>
      <c r="J107" s="259">
        <f>SUMIF(ALL_Pivot_new!B:B,C:C,ALL_Pivot_new!L:L)</f>
        <v>1943.0361328125</v>
      </c>
      <c r="K107" s="259">
        <f>SUMIF(ALL_Pivot_new!B:B,C:C,ALL_Pivot_new!M:M)</f>
        <v>50742.043867187494</v>
      </c>
      <c r="L107" s="259">
        <f>SUMIF(ALL_Pivot_new!B:B,C:C,ALL_Pivot_new!N:N)</f>
        <v>3322.08</v>
      </c>
      <c r="M107" s="260">
        <f>J107/I107</f>
        <v>3.6880197065516464E-2</v>
      </c>
      <c r="N107" s="259">
        <f>SUMIF(ALL_Pivot_new!B:B,C:C,ALL_Pivot_new!O:O)</f>
        <v>3886.072265625</v>
      </c>
      <c r="O107" s="261">
        <f>N107/I107</f>
        <v>7.3760394131032928E-2</v>
      </c>
      <c r="P107" s="249">
        <f>H107/G107</f>
        <v>0.125</v>
      </c>
      <c r="Q107" s="248">
        <f>N107*P107</f>
        <v>485.759033203125</v>
      </c>
      <c r="R107" s="259">
        <f>N107+Q107</f>
        <v>4371.831298828125</v>
      </c>
    </row>
    <row r="108" spans="1:18" s="338" customFormat="1">
      <c r="A108" s="376"/>
      <c r="B108" s="376" t="s">
        <v>264</v>
      </c>
      <c r="C108" s="376"/>
      <c r="D108" s="233">
        <f t="shared" ref="D108:L108" si="75">SUM(D97:D107)</f>
        <v>1573943.9703124999</v>
      </c>
      <c r="E108" s="233">
        <f t="shared" si="75"/>
        <v>1432898.9359375001</v>
      </c>
      <c r="F108" s="233">
        <f t="shared" si="75"/>
        <v>141045.03437499999</v>
      </c>
      <c r="G108" s="264">
        <f t="shared" si="75"/>
        <v>1381461.2947470238</v>
      </c>
      <c r="H108" s="233">
        <f t="shared" si="75"/>
        <v>230358.22017671133</v>
      </c>
      <c r="I108" s="264">
        <f t="shared" si="75"/>
        <v>1151103.0745703126</v>
      </c>
      <c r="J108" s="264">
        <f t="shared" si="75"/>
        <v>651211.92093750008</v>
      </c>
      <c r="K108" s="264">
        <f t="shared" si="75"/>
        <v>499891.15363281249</v>
      </c>
      <c r="L108" s="233">
        <f t="shared" si="75"/>
        <v>28995.455000000002</v>
      </c>
      <c r="M108" s="170">
        <f>J108/I108</f>
        <v>0.56572859140402043</v>
      </c>
      <c r="N108" s="264">
        <f>SUM(N97:N107)</f>
        <v>722953.15707031253</v>
      </c>
      <c r="O108" s="170">
        <f>N108/I108</f>
        <v>0.62805249420446452</v>
      </c>
      <c r="P108" s="234">
        <f t="shared" ref="P108:P110" si="76">H108/G108</f>
        <v>0.16674967373508284</v>
      </c>
      <c r="Q108" s="264">
        <f t="shared" ref="Q108" si="77">N108*P108</f>
        <v>120552.20306722271</v>
      </c>
      <c r="R108" s="264">
        <f t="shared" ref="R108" si="78">N108+Q108</f>
        <v>843505.36013753526</v>
      </c>
    </row>
    <row r="109" spans="1:18" s="338" customFormat="1">
      <c r="A109" s="376"/>
      <c r="B109" s="376" t="s">
        <v>335</v>
      </c>
      <c r="C109" s="376"/>
      <c r="D109" s="233">
        <f>D108/1024</f>
        <v>1537.0546585083007</v>
      </c>
      <c r="E109" s="233">
        <f t="shared" ref="E109:L109" si="79">E108/1024</f>
        <v>1399.3153671264649</v>
      </c>
      <c r="F109" s="233">
        <f t="shared" si="79"/>
        <v>137.73929138183593</v>
      </c>
      <c r="G109" s="264">
        <f t="shared" si="79"/>
        <v>1349.0832956513905</v>
      </c>
      <c r="H109" s="233">
        <f t="shared" si="79"/>
        <v>224.95919939131966</v>
      </c>
      <c r="I109" s="264">
        <f t="shared" si="79"/>
        <v>1124.1240962600709</v>
      </c>
      <c r="J109" s="264">
        <f t="shared" si="79"/>
        <v>635.94914154052742</v>
      </c>
      <c r="K109" s="264">
        <f t="shared" si="79"/>
        <v>488.17495471954345</v>
      </c>
      <c r="L109" s="233">
        <f t="shared" si="79"/>
        <v>28.315874023437502</v>
      </c>
      <c r="M109" s="171">
        <f>J109/I109</f>
        <v>0.56572859140402043</v>
      </c>
      <c r="N109" s="264">
        <f>N108/1024</f>
        <v>706.00894245147708</v>
      </c>
      <c r="O109" s="171">
        <f>N109/I109</f>
        <v>0.62805249420446452</v>
      </c>
      <c r="P109" s="345">
        <f t="shared" si="76"/>
        <v>0.16674967373508284</v>
      </c>
      <c r="Q109" s="264">
        <f>Q108/1024</f>
        <v>117.72676080783468</v>
      </c>
      <c r="R109" s="264">
        <f>R108/1024</f>
        <v>823.73570325931178</v>
      </c>
    </row>
    <row r="110" spans="1:18" s="177" customFormat="1">
      <c r="A110" s="178"/>
      <c r="B110" s="178" t="s">
        <v>336</v>
      </c>
      <c r="C110" s="178"/>
      <c r="D110" s="178">
        <f>D109/1024</f>
        <v>1.5010299399495124</v>
      </c>
      <c r="E110" s="178">
        <f t="shared" ref="E110:L110" si="80">E109/1024</f>
        <v>1.3665189132094384</v>
      </c>
      <c r="F110" s="178">
        <f t="shared" si="80"/>
        <v>0.13451102674007415</v>
      </c>
      <c r="G110" s="179">
        <f t="shared" si="80"/>
        <v>1.317464155909561</v>
      </c>
      <c r="H110" s="178">
        <f t="shared" si="80"/>
        <v>0.2196867181555856</v>
      </c>
      <c r="I110" s="179">
        <f t="shared" si="80"/>
        <v>1.0977774377539755</v>
      </c>
      <c r="J110" s="179">
        <f t="shared" si="80"/>
        <v>0.62104408353567131</v>
      </c>
      <c r="K110" s="179">
        <f t="shared" si="80"/>
        <v>0.47673335421830415</v>
      </c>
      <c r="L110" s="178">
        <f t="shared" si="80"/>
        <v>2.7652220726013185E-2</v>
      </c>
      <c r="M110" s="313">
        <f>J110/I110</f>
        <v>0.56572859140402043</v>
      </c>
      <c r="N110" s="179">
        <f>N109/1024</f>
        <v>0.68946185786277059</v>
      </c>
      <c r="O110" s="313">
        <f>N110/I110</f>
        <v>0.62805249420446452</v>
      </c>
      <c r="P110" s="345">
        <f t="shared" si="76"/>
        <v>0.16674967373508284</v>
      </c>
      <c r="Q110" s="179">
        <f>Q109/1024</f>
        <v>0.11496753985140105</v>
      </c>
      <c r="R110" s="179">
        <f>R109/1024</f>
        <v>0.80442939771417166</v>
      </c>
    </row>
  </sheetData>
  <pageMargins left="0.7" right="0.7" top="0.75" bottom="0.75" header="0.3" footer="0.3"/>
  <pageSetup paperSize="9" orientation="portrait" horizontalDpi="300" verticalDpi="300" r:id="rId1"/>
  <tableParts count="3"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selection activeCell="C2" sqref="C2:C6"/>
    </sheetView>
  </sheetViews>
  <sheetFormatPr defaultRowHeight="15"/>
  <cols>
    <col min="1" max="1" width="15.42578125" style="153" bestFit="1" customWidth="1"/>
    <col min="2" max="2" width="10.42578125" bestFit="1" customWidth="1"/>
    <col min="3" max="3" width="10.140625" bestFit="1" customWidth="1"/>
    <col min="4" max="4" width="17.85546875" customWidth="1"/>
    <col min="5" max="5" width="12.42578125" customWidth="1"/>
    <col min="6" max="6" width="13.140625" customWidth="1"/>
    <col min="7" max="7" width="14.85546875" customWidth="1"/>
    <col min="8" max="8" width="12.28515625" customWidth="1"/>
    <col min="9" max="9" width="13.85546875" bestFit="1" customWidth="1"/>
    <col min="10" max="10" width="13" customWidth="1"/>
    <col min="11" max="11" width="19.5703125" customWidth="1"/>
    <col min="12" max="12" width="18.42578125" customWidth="1"/>
    <col min="13" max="13" width="16.7109375" style="79" customWidth="1"/>
    <col min="14" max="14" width="22.28515625" bestFit="1" customWidth="1"/>
    <col min="15" max="15" width="13.28515625" bestFit="1" customWidth="1"/>
    <col min="17" max="17" width="13.140625" bestFit="1" customWidth="1"/>
  </cols>
  <sheetData>
    <row r="1" spans="1:19">
      <c r="A1" s="86" t="s">
        <v>323</v>
      </c>
      <c r="B1" s="86" t="s">
        <v>261</v>
      </c>
      <c r="C1" s="86" t="s">
        <v>10</v>
      </c>
      <c r="D1" s="89" t="s">
        <v>268</v>
      </c>
      <c r="E1" s="89" t="s">
        <v>240</v>
      </c>
      <c r="F1" s="89" t="s">
        <v>256</v>
      </c>
      <c r="G1" s="89" t="s">
        <v>258</v>
      </c>
      <c r="H1" s="89" t="s">
        <v>257</v>
      </c>
      <c r="I1" s="89" t="s">
        <v>17</v>
      </c>
      <c r="J1" s="89" t="s">
        <v>16</v>
      </c>
      <c r="K1" s="89" t="s">
        <v>18</v>
      </c>
      <c r="L1" s="89" t="s">
        <v>8</v>
      </c>
      <c r="M1" s="89" t="s">
        <v>291</v>
      </c>
      <c r="N1" s="89" t="s">
        <v>266</v>
      </c>
      <c r="O1" s="86" t="s">
        <v>292</v>
      </c>
    </row>
    <row r="2" spans="1:19">
      <c r="A2" s="186" t="str">
        <f>VLOOKUP(C:C,ALL_Pivot_new!B:D,2,FALSE)</f>
        <v>FDC</v>
      </c>
      <c r="B2" s="189" t="str">
        <f>VLOOKUP(C:C,ALL_Pivot_new!B:D,3,FALSE)</f>
        <v>DMX</v>
      </c>
      <c r="C2" s="208">
        <v>5349</v>
      </c>
      <c r="D2" s="186">
        <f>SUMIF(ALL_Pivot_new!B:B,C:C,ALL_Pivot_new!F:F)</f>
        <v>25193.970312500001</v>
      </c>
      <c r="E2" s="186">
        <f>SUMIF(ALL_Pivot_new!B:B,C:C,ALL_Pivot_new!G:G)</f>
        <v>22903.609375</v>
      </c>
      <c r="F2" s="201">
        <f>SUMIF(ALL_Pivot_new!B:B,C:C,ALL_Pivot_new!H:H)</f>
        <v>2290.3609375000015</v>
      </c>
      <c r="G2" s="186">
        <f>SUMIF(ALL_Pivot_new!B:B,C:C,ALL_Pivot_new!I:I)</f>
        <v>20426.2109375</v>
      </c>
      <c r="H2" s="186">
        <f>SUMIF(ALL_Pivot_new!B:B,C:C,ALL_Pivot_new!J:J)</f>
        <v>2553.2763671875</v>
      </c>
      <c r="I2" s="186">
        <f>SUMIF(ALL_Pivot_new!B:B,C:C,ALL_Pivot_new!K:K)</f>
        <v>17872.9345703125</v>
      </c>
      <c r="J2" s="186">
        <f>SUMIF(ALL_Pivot_new!B:B,C:C,ALL_Pivot_new!L:L)</f>
        <v>10018.1748046875</v>
      </c>
      <c r="K2" s="186">
        <f>SUMIF(ALL_Pivot_new!B:B,C:C,ALL_Pivot_new!M:M)</f>
        <v>7854.759765625</v>
      </c>
      <c r="L2" s="224">
        <f>SUMIF(ALL_Pivot_new!B:B,C:C,ALL_Pivot_new!N:N)</f>
        <v>2477.3984375</v>
      </c>
      <c r="M2" s="236">
        <f t="shared" ref="M2:M7" si="0">J2/I2</f>
        <v>0.56052209922639118</v>
      </c>
      <c r="N2" s="224">
        <f>SUMIF(ALL_Pivot_new!B:B,C:C,ALL_Pivot_new!O:O)</f>
        <v>10018.1748046875</v>
      </c>
      <c r="O2" s="236">
        <f t="shared" ref="O2:O7" si="1">N2/I2</f>
        <v>0.56052209922639118</v>
      </c>
      <c r="Q2" s="114"/>
      <c r="R2" s="113"/>
      <c r="S2" s="113"/>
    </row>
    <row r="3" spans="1:19">
      <c r="A3" s="240" t="str">
        <f>VLOOKUP(C:C,ALL_Pivot_new!B:D,2,FALSE)</f>
        <v>RDC</v>
      </c>
      <c r="B3" s="235" t="str">
        <f>VLOOKUP(C:C,ALL_Pivot_new!B:D,3,FALSE)</f>
        <v>DMX</v>
      </c>
      <c r="C3" s="222">
        <v>5373</v>
      </c>
      <c r="D3" s="224">
        <f>SUMIF(ALL_Pivot_new!B:B,C:C,ALL_Pivot_new!F:F)</f>
        <v>68850</v>
      </c>
      <c r="E3" s="224">
        <f>SUMIF(ALL_Pivot_new!B:B,C:C,ALL_Pivot_new!G:G)</f>
        <v>63533.599999999999</v>
      </c>
      <c r="F3" s="169">
        <f>SUMIF(ALL_Pivot_new!B:B,C:C,ALL_Pivot_new!H:H)</f>
        <v>5316.4000000000015</v>
      </c>
      <c r="G3" s="224">
        <f>SUMIF(ALL_Pivot_new!B:B,C:C,ALL_Pivot_new!I:I)</f>
        <v>60211.519999999997</v>
      </c>
      <c r="H3" s="224">
        <f>SUMIF(ALL_Pivot_new!B:B,C:C,ALL_Pivot_new!J:J)</f>
        <v>7526.44</v>
      </c>
      <c r="I3" s="224">
        <f>SUMIF(ALL_Pivot_new!B:B,C:C,ALL_Pivot_new!K:K)</f>
        <v>52685.079999999994</v>
      </c>
      <c r="J3" s="224">
        <f>SUMIF(ALL_Pivot_new!B:B,C:C,ALL_Pivot_new!L:L)</f>
        <v>1943.0361328125</v>
      </c>
      <c r="K3" s="224">
        <f>SUMIF(ALL_Pivot_new!B:B,C:C,ALL_Pivot_new!M:M)</f>
        <v>50742.043867187494</v>
      </c>
      <c r="L3" s="224">
        <f>SUMIF(ALL_Pivot_new!B:B,C:C,ALL_Pivot_new!N:N)</f>
        <v>3322.08</v>
      </c>
      <c r="M3" s="236">
        <f t="shared" si="0"/>
        <v>3.6880197065516464E-2</v>
      </c>
      <c r="N3" s="224">
        <f>SUMIF(ALL_Pivot_new!B:B,C:C,ALL_Pivot_new!O:O)</f>
        <v>3886.072265625</v>
      </c>
      <c r="O3" s="236">
        <f t="shared" si="1"/>
        <v>7.3760394131032928E-2</v>
      </c>
      <c r="Q3" s="114"/>
      <c r="R3" s="113"/>
      <c r="S3" s="113"/>
    </row>
    <row r="4" spans="1:19" s="312" customFormat="1">
      <c r="A4" s="186" t="str">
        <f>VLOOKUP(C:C,ALL_Pivot_new!B:D,2,FALSE)</f>
        <v>CGC</v>
      </c>
      <c r="B4" s="189" t="str">
        <f>VLOOKUP(C:C,ALL_Pivot_new!B:D,3,FALSE)</f>
        <v>Vmax</v>
      </c>
      <c r="C4" s="245" t="s">
        <v>81</v>
      </c>
      <c r="D4" s="240">
        <f>SUMIF(ALL_Pivot_new!B:B,C:C,ALL_Pivot_new!F:F)</f>
        <v>340268</v>
      </c>
      <c r="E4" s="240">
        <f>SUMIF(ALL_Pivot_new!B:B,C:C,ALL_Pivot_new!G:G)</f>
        <v>304207.171875</v>
      </c>
      <c r="F4" s="168">
        <f>SUMIF(ALL_Pivot_new!B:B,C:C,ALL_Pivot_new!H:H)</f>
        <v>36060.828125</v>
      </c>
      <c r="G4" s="240">
        <f>SUMIF(ALL_Pivot_new!B:B,C:C,ALL_Pivot_new!I:I)</f>
        <v>285733.97098214284</v>
      </c>
      <c r="H4" s="240">
        <f>SUMIF(ALL_Pivot_new!B:B,C:C,ALL_Pivot_new!J:J)</f>
        <v>35716.746372767841</v>
      </c>
      <c r="I4" s="240">
        <f>SUMIF(ALL_Pivot_new!B:B,C:C,ALL_Pivot_new!K:K)</f>
        <v>250017.224609375</v>
      </c>
      <c r="J4" s="240">
        <f>SUMIF(ALL_Pivot_new!B:B,C:C,ALL_Pivot_new!L:L)</f>
        <v>18007.640625</v>
      </c>
      <c r="K4" s="240">
        <f>SUMIF(ALL_Pivot_new!B:B,C:C,ALL_Pivot_new!M:M)</f>
        <v>232009.583984375</v>
      </c>
      <c r="L4" s="240">
        <f>SUMIF(ALL_Pivot_new!B:B,C:C,ALL_Pivot_new!N:N)</f>
        <v>8209.546875</v>
      </c>
      <c r="M4" s="164">
        <f t="shared" ref="M4:M6" si="2">J4/I4</f>
        <v>7.2025600048696639E-2</v>
      </c>
      <c r="N4" s="240">
        <f>SUMIF(ALL_Pivot_new!B:B,C:C,ALL_Pivot_new!O:O)</f>
        <v>25322.400000000001</v>
      </c>
      <c r="O4" s="164">
        <f t="shared" ref="O4:O6" si="3">N4/I4</f>
        <v>0.10128262178561308</v>
      </c>
    </row>
    <row r="5" spans="1:19" s="312" customFormat="1">
      <c r="A5" s="186" t="str">
        <f>VLOOKUP(C:C,ALL_Pivot_new!B:D,2,FALSE)</f>
        <v>RDC</v>
      </c>
      <c r="B5" s="189" t="str">
        <f>VLOOKUP(C:C,ALL_Pivot_new!B:D,3,FALSE)</f>
        <v>Vmax</v>
      </c>
      <c r="C5" s="245" t="s">
        <v>96</v>
      </c>
      <c r="D5" s="240">
        <f>SUMIF(ALL_Pivot_new!B:B,C:C,ALL_Pivot_new!F:F)</f>
        <v>243000</v>
      </c>
      <c r="E5" s="240">
        <f>SUMIF(ALL_Pivot_new!B:B,C:C,ALL_Pivot_new!G:G)</f>
        <v>220804.1015625</v>
      </c>
      <c r="F5" s="168">
        <f>SUMIF(ALL_Pivot_new!B:B,C:C,ALL_Pivot_new!H:H)</f>
        <v>22195.8984375</v>
      </c>
      <c r="G5" s="240">
        <f>SUMIF(ALL_Pivot_new!B:B,C:C,ALL_Pivot_new!I:I)</f>
        <v>207997.40178571429</v>
      </c>
      <c r="H5" s="240">
        <f>SUMIF(ALL_Pivot_new!B:B,C:C,ALL_Pivot_new!J:J)</f>
        <v>25999.67522321429</v>
      </c>
      <c r="I5" s="240">
        <f>SUMIF(ALL_Pivot_new!B:B,C:C,ALL_Pivot_new!K:K)</f>
        <v>181997.7265625</v>
      </c>
      <c r="J5" s="240">
        <f>SUMIF(ALL_Pivot_new!B:B,C:C,ALL_Pivot_new!L:L)</f>
        <v>103227.90625</v>
      </c>
      <c r="K5" s="240">
        <f>SUMIF(ALL_Pivot_new!B:B,C:C,ALL_Pivot_new!M:M)</f>
        <v>78769.8203125</v>
      </c>
      <c r="L5" s="240">
        <f>SUMIF(ALL_Pivot_new!B:B,C:C,ALL_Pivot_new!N:N)</f>
        <v>4906.7578125</v>
      </c>
      <c r="M5" s="164">
        <f t="shared" si="2"/>
        <v>0.56719338312476342</v>
      </c>
      <c r="N5" s="240">
        <f>SUMIF(ALL_Pivot_new!B:B,C:C,ALL_Pivot_new!O:O)</f>
        <v>94562.4</v>
      </c>
      <c r="O5" s="164">
        <f t="shared" si="3"/>
        <v>0.51958011666440373</v>
      </c>
    </row>
    <row r="6" spans="1:19" s="312" customFormat="1">
      <c r="A6" s="186" t="str">
        <f>VLOOKUP(C:C,ALL_Pivot_new!B:D,2,FALSE)</f>
        <v>FDC</v>
      </c>
      <c r="B6" s="189" t="str">
        <f>VLOOKUP(C:C,ALL_Pivot_new!B:D,3,FALSE)</f>
        <v>Vmax</v>
      </c>
      <c r="C6" s="246" t="s">
        <v>104</v>
      </c>
      <c r="D6" s="240">
        <f>SUMIF(ALL_Pivot_new!B:B,C:C,ALL_Pivot_new!F:F)</f>
        <v>257400</v>
      </c>
      <c r="E6" s="240">
        <f>SUMIF(ALL_Pivot_new!B:B,C:C,ALL_Pivot_new!G:G)</f>
        <v>233888.7890625</v>
      </c>
      <c r="F6" s="168">
        <f>SUMIF(ALL_Pivot_new!B:B,C:C,ALL_Pivot_new!H:H)</f>
        <v>23511.2109375</v>
      </c>
      <c r="G6" s="240">
        <f>SUMIF(ALL_Pivot_new!B:B,C:C,ALL_Pivot_new!I:I)</f>
        <v>220603.44196428571</v>
      </c>
      <c r="H6" s="240">
        <f>SUMIF(ALL_Pivot_new!B:B,C:C,ALL_Pivot_new!J:J)</f>
        <v>27575.43024553571</v>
      </c>
      <c r="I6" s="240">
        <f>SUMIF(ALL_Pivot_new!B:B,C:C,ALL_Pivot_new!K:K)</f>
        <v>193028.01171875</v>
      </c>
      <c r="J6" s="240">
        <f>SUMIF(ALL_Pivot_new!B:B,C:C,ALL_Pivot_new!L:L)</f>
        <v>25918.98046875</v>
      </c>
      <c r="K6" s="240">
        <f>SUMIF(ALL_Pivot_new!B:B,C:C,ALL_Pivot_new!M:M)</f>
        <v>167109.03125</v>
      </c>
      <c r="L6" s="240">
        <f>SUMIF(ALL_Pivot_new!B:B,C:C,ALL_Pivot_new!N:N)</f>
        <v>4906.7578125</v>
      </c>
      <c r="M6" s="164">
        <f t="shared" si="2"/>
        <v>0.13427574701704462</v>
      </c>
      <c r="N6" s="240">
        <f>SUMIF(ALL_Pivot_new!B:B,C:C,ALL_Pivot_new!O:O)</f>
        <v>72666.100000000006</v>
      </c>
      <c r="O6" s="164">
        <f t="shared" si="3"/>
        <v>0.3764536522599507</v>
      </c>
    </row>
    <row r="7" spans="1:19" s="226" customFormat="1">
      <c r="A7" s="244"/>
      <c r="B7" s="193" t="s">
        <v>264</v>
      </c>
      <c r="C7" s="244"/>
      <c r="D7" s="233">
        <f t="shared" ref="D7:L7" si="4">SUM(D2:D6)</f>
        <v>934711.97031250002</v>
      </c>
      <c r="E7" s="233">
        <f t="shared" si="4"/>
        <v>845337.27187499998</v>
      </c>
      <c r="F7" s="233">
        <f t="shared" si="4"/>
        <v>89374.698437500003</v>
      </c>
      <c r="G7" s="264">
        <f t="shared" si="4"/>
        <v>794972.54566964286</v>
      </c>
      <c r="H7" s="233">
        <f t="shared" si="4"/>
        <v>99371.568208705343</v>
      </c>
      <c r="I7" s="264">
        <f t="shared" si="4"/>
        <v>695600.97746093746</v>
      </c>
      <c r="J7" s="233">
        <f t="shared" si="4"/>
        <v>159115.73828125</v>
      </c>
      <c r="K7" s="233">
        <f t="shared" si="4"/>
        <v>536485.23917968757</v>
      </c>
      <c r="L7" s="233">
        <f t="shared" si="4"/>
        <v>23822.540937500002</v>
      </c>
      <c r="M7" s="170">
        <f t="shared" si="0"/>
        <v>0.22874570829680207</v>
      </c>
      <c r="N7" s="233">
        <f>SUM(N2:N6)</f>
        <v>206455.14707031249</v>
      </c>
      <c r="O7" s="170">
        <f t="shared" si="1"/>
        <v>0.29680111696206796</v>
      </c>
    </row>
    <row r="8" spans="1:19" s="139" customFormat="1">
      <c r="C8" s="153"/>
      <c r="G8" s="258">
        <f>G7/1024</f>
        <v>776.3403766305106</v>
      </c>
      <c r="I8" s="258">
        <f>I7/1024</f>
        <v>679.29782955169674</v>
      </c>
    </row>
    <row r="9" spans="1:19">
      <c r="B9" s="153"/>
      <c r="C9" s="153"/>
      <c r="D9" s="153"/>
      <c r="E9" s="153"/>
      <c r="F9" s="153"/>
      <c r="G9" s="79"/>
      <c r="H9" s="79"/>
      <c r="I9" s="79"/>
      <c r="J9" s="79"/>
      <c r="K9" s="79"/>
      <c r="L9" s="79"/>
      <c r="N9" s="79"/>
      <c r="O9" s="79"/>
    </row>
    <row r="10" spans="1:19">
      <c r="A10" s="13"/>
      <c r="B10" s="13"/>
      <c r="C10" s="153"/>
      <c r="D10" s="153"/>
      <c r="E10" s="153"/>
      <c r="F10" s="153"/>
      <c r="G10" s="79"/>
      <c r="H10" s="79"/>
      <c r="I10" s="79"/>
      <c r="J10" s="79"/>
      <c r="K10" s="139"/>
      <c r="L10" s="79"/>
      <c r="N10" s="139"/>
      <c r="O10" s="79"/>
    </row>
    <row r="11" spans="1:19">
      <c r="B11" s="153"/>
      <c r="C11" s="153"/>
      <c r="D11" s="153"/>
      <c r="E11" s="153"/>
      <c r="F11" s="153"/>
      <c r="N11" s="153"/>
    </row>
    <row r="12" spans="1:19">
      <c r="B12" s="153"/>
      <c r="C12" s="153"/>
      <c r="D12" s="153"/>
      <c r="E12" s="153"/>
      <c r="F12" s="153"/>
      <c r="J12" s="352" t="s">
        <v>1</v>
      </c>
      <c r="K12" s="336" t="s">
        <v>287</v>
      </c>
      <c r="L12" s="336" t="s">
        <v>288</v>
      </c>
      <c r="M12" s="336" t="s">
        <v>289</v>
      </c>
      <c r="N12" s="336" t="s">
        <v>290</v>
      </c>
      <c r="O12" s="225" t="s">
        <v>343</v>
      </c>
    </row>
    <row r="13" spans="1:19">
      <c r="B13" s="153"/>
      <c r="C13" s="153"/>
      <c r="D13" s="153"/>
      <c r="E13" s="153"/>
      <c r="F13" s="153"/>
      <c r="J13" s="353" t="s">
        <v>70</v>
      </c>
      <c r="K13" s="336">
        <v>285733.8285714286</v>
      </c>
      <c r="L13" s="336">
        <v>250017.1</v>
      </c>
      <c r="M13" s="336">
        <v>17992.3</v>
      </c>
      <c r="N13" s="336">
        <v>25322.400000000001</v>
      </c>
      <c r="O13">
        <f>COUNTIF(A:A,J13)</f>
        <v>1</v>
      </c>
    </row>
    <row r="14" spans="1:19">
      <c r="B14" s="153"/>
      <c r="C14" s="153"/>
      <c r="D14" s="153"/>
      <c r="E14" s="153"/>
      <c r="F14" s="153"/>
      <c r="J14" s="353" t="s">
        <v>102</v>
      </c>
      <c r="K14" s="336">
        <v>556927.98236607143</v>
      </c>
      <c r="L14" s="336">
        <v>487030.4345703125</v>
      </c>
      <c r="M14" s="336">
        <v>148896.6748046875</v>
      </c>
      <c r="N14" s="336">
        <v>149334.37480468751</v>
      </c>
      <c r="O14" s="219">
        <f>COUNTIF(A:A,J14)</f>
        <v>2</v>
      </c>
    </row>
    <row r="15" spans="1:19">
      <c r="A15"/>
      <c r="B15" s="153"/>
      <c r="C15" s="153"/>
      <c r="D15" s="153"/>
      <c r="E15" s="153"/>
      <c r="F15" s="153"/>
      <c r="J15" s="353" t="s">
        <v>83</v>
      </c>
      <c r="K15" s="336">
        <v>465614.34857142856</v>
      </c>
      <c r="L15" s="336">
        <v>406657.38</v>
      </c>
      <c r="M15" s="336">
        <v>169424.93613281249</v>
      </c>
      <c r="N15" s="336">
        <v>156008.27226562501</v>
      </c>
      <c r="O15" s="219">
        <f>COUNTIF(A:A,J15)</f>
        <v>2</v>
      </c>
    </row>
    <row r="16" spans="1:19">
      <c r="A16"/>
      <c r="B16" s="153"/>
      <c r="C16" s="153"/>
      <c r="D16" s="153"/>
      <c r="E16" s="153"/>
      <c r="F16" s="153"/>
      <c r="J16" s="353" t="s">
        <v>2</v>
      </c>
      <c r="K16" s="336">
        <v>1308276.1595089287</v>
      </c>
      <c r="L16" s="336">
        <v>1143704.9145703125</v>
      </c>
      <c r="M16" s="336">
        <v>336313.91093749995</v>
      </c>
      <c r="N16" s="336">
        <v>330665.04707031255</v>
      </c>
      <c r="O16" s="219">
        <f>COUNTIF(A:A,J16)</f>
        <v>0</v>
      </c>
    </row>
    <row r="17" spans="1:15">
      <c r="A17"/>
      <c r="B17" s="153"/>
      <c r="D17" s="153"/>
      <c r="E17" s="153"/>
      <c r="F17" s="153"/>
      <c r="M17"/>
      <c r="O17" s="338">
        <f>SUM(O13:O16)</f>
        <v>5</v>
      </c>
    </row>
    <row r="18" spans="1:15">
      <c r="A18"/>
      <c r="M18"/>
      <c r="O18" s="219"/>
    </row>
    <row r="19" spans="1:15">
      <c r="A19"/>
      <c r="M19"/>
      <c r="O19" s="219"/>
    </row>
    <row r="20" spans="1:15">
      <c r="A20"/>
      <c r="J20" s="353" t="s">
        <v>70</v>
      </c>
      <c r="K20" s="258">
        <f>K13/1024</f>
        <v>279.03694196428575</v>
      </c>
      <c r="L20" s="336">
        <f>L13/1024</f>
        <v>244.15732421875001</v>
      </c>
      <c r="M20" s="336">
        <f>M13/1024</f>
        <v>17.570605468749999</v>
      </c>
      <c r="N20" s="336">
        <f>N13/1024</f>
        <v>24.728906250000001</v>
      </c>
      <c r="O20" s="394">
        <f>O13</f>
        <v>1</v>
      </c>
    </row>
    <row r="21" spans="1:15">
      <c r="A21"/>
      <c r="J21" s="353" t="s">
        <v>102</v>
      </c>
      <c r="K21" s="258">
        <f t="shared" ref="K21:N23" si="5">K14/1024</f>
        <v>543.87498277936663</v>
      </c>
      <c r="L21" s="336">
        <f t="shared" si="5"/>
        <v>475.6156587600708</v>
      </c>
      <c r="M21" s="336">
        <f t="shared" si="5"/>
        <v>145.40690898895264</v>
      </c>
      <c r="N21" s="336">
        <f t="shared" si="5"/>
        <v>145.83435039520265</v>
      </c>
      <c r="O21" s="394">
        <f>O14</f>
        <v>2</v>
      </c>
    </row>
    <row r="22" spans="1:15" s="324" customFormat="1">
      <c r="J22" s="353" t="s">
        <v>83</v>
      </c>
      <c r="K22" s="258">
        <f t="shared" si="5"/>
        <v>454.70151227678571</v>
      </c>
      <c r="L22" s="336">
        <f t="shared" si="5"/>
        <v>397.12634765625</v>
      </c>
      <c r="M22" s="336">
        <f t="shared" si="5"/>
        <v>165.4540391921997</v>
      </c>
      <c r="N22" s="336">
        <f t="shared" si="5"/>
        <v>152.35182838439943</v>
      </c>
      <c r="O22" s="394">
        <f>O15</f>
        <v>2</v>
      </c>
    </row>
    <row r="23" spans="1:15">
      <c r="A23"/>
      <c r="J23" s="155" t="s">
        <v>2</v>
      </c>
      <c r="K23" s="396">
        <f t="shared" si="5"/>
        <v>1277.6134370204381</v>
      </c>
      <c r="L23" s="348">
        <f t="shared" si="5"/>
        <v>1116.8993306350708</v>
      </c>
      <c r="M23" s="348">
        <f t="shared" si="5"/>
        <v>328.4315536499023</v>
      </c>
      <c r="N23" s="348">
        <f t="shared" si="5"/>
        <v>322.9150850296021</v>
      </c>
      <c r="O23" s="395">
        <f>O17</f>
        <v>5</v>
      </c>
    </row>
    <row r="24" spans="1:15">
      <c r="A24"/>
      <c r="K24" s="139"/>
      <c r="L24" s="297"/>
      <c r="M24" s="297"/>
      <c r="N24" s="297"/>
      <c r="O24" s="348"/>
    </row>
    <row r="31" spans="1:15">
      <c r="A31"/>
      <c r="M31"/>
    </row>
    <row r="32" spans="1:15">
      <c r="A32"/>
      <c r="M32"/>
    </row>
    <row r="33" spans="1:13">
      <c r="A33"/>
      <c r="M33"/>
    </row>
    <row r="36" spans="1:13">
      <c r="A36"/>
      <c r="M36"/>
    </row>
    <row r="37" spans="1:13">
      <c r="A37"/>
      <c r="M37"/>
    </row>
    <row r="38" spans="1:13">
      <c r="A38"/>
      <c r="M38"/>
    </row>
    <row r="39" spans="1:13">
      <c r="A39"/>
      <c r="M39"/>
    </row>
    <row r="40" spans="1:13">
      <c r="A40"/>
      <c r="M40"/>
    </row>
  </sheetData>
  <autoFilter ref="A1:A3"/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I15" sqref="I15"/>
    </sheetView>
  </sheetViews>
  <sheetFormatPr defaultRowHeight="15"/>
  <cols>
    <col min="1" max="1" width="9.140625" style="153"/>
    <col min="2" max="2" width="7.42578125" customWidth="1"/>
    <col min="3" max="3" width="10" bestFit="1" customWidth="1"/>
    <col min="4" max="4" width="17.85546875" style="139" customWidth="1"/>
    <col min="5" max="5" width="12.42578125" style="139" customWidth="1"/>
    <col min="6" max="6" width="13.140625" style="139" customWidth="1"/>
    <col min="7" max="7" width="14.85546875" style="139" customWidth="1"/>
    <col min="8" max="8" width="12.28515625" style="139" customWidth="1"/>
    <col min="9" max="9" width="13.7109375" style="139" customWidth="1"/>
    <col min="10" max="10" width="12.140625" style="139" customWidth="1"/>
    <col min="11" max="11" width="11.5703125" style="139" customWidth="1"/>
    <col min="12" max="12" width="8.140625" style="139" customWidth="1"/>
    <col min="13" max="13" width="9.28515625" customWidth="1"/>
    <col min="14" max="14" width="17.42578125" style="139" customWidth="1"/>
    <col min="15" max="15" width="13.140625" customWidth="1"/>
  </cols>
  <sheetData>
    <row r="1" spans="1:15">
      <c r="A1" s="215" t="s">
        <v>323</v>
      </c>
      <c r="B1" s="214" t="s">
        <v>261</v>
      </c>
      <c r="C1" s="214" t="s">
        <v>10</v>
      </c>
      <c r="D1" s="213" t="s">
        <v>268</v>
      </c>
      <c r="E1" s="213" t="s">
        <v>548</v>
      </c>
      <c r="F1" s="213" t="s">
        <v>549</v>
      </c>
      <c r="G1" s="213" t="s">
        <v>550</v>
      </c>
      <c r="H1" s="213" t="s">
        <v>551</v>
      </c>
      <c r="I1" s="213" t="s">
        <v>552</v>
      </c>
      <c r="J1" s="213" t="s">
        <v>553</v>
      </c>
      <c r="K1" s="213" t="s">
        <v>554</v>
      </c>
      <c r="L1" s="213" t="s">
        <v>555</v>
      </c>
      <c r="M1" s="213" t="s">
        <v>556</v>
      </c>
      <c r="N1" s="213" t="s">
        <v>557</v>
      </c>
      <c r="O1" s="214" t="s">
        <v>558</v>
      </c>
    </row>
    <row r="2" spans="1:15" s="219" customFormat="1">
      <c r="A2" s="216"/>
      <c r="B2" s="183"/>
      <c r="C2" s="182"/>
      <c r="D2" s="184"/>
      <c r="E2" s="184"/>
      <c r="F2" s="217"/>
      <c r="G2" s="184"/>
      <c r="H2" s="184"/>
      <c r="I2" s="184"/>
      <c r="J2" s="184"/>
      <c r="K2" s="184"/>
      <c r="L2" s="184"/>
      <c r="M2" s="181"/>
      <c r="N2" s="184"/>
      <c r="O2" s="181"/>
    </row>
    <row r="3" spans="1:15" s="388" customFormat="1">
      <c r="A3" s="216"/>
      <c r="B3" s="183"/>
      <c r="C3" s="182"/>
      <c r="D3" s="184"/>
      <c r="E3" s="184"/>
      <c r="F3" s="217"/>
      <c r="G3" s="184"/>
      <c r="H3" s="184"/>
      <c r="I3" s="184"/>
      <c r="J3" s="184"/>
      <c r="K3" s="184"/>
      <c r="L3" s="184"/>
      <c r="M3" s="181"/>
      <c r="N3" s="184"/>
      <c r="O3" s="181"/>
    </row>
    <row r="4" spans="1:15" s="388" customFormat="1">
      <c r="A4" s="389"/>
      <c r="B4" s="390"/>
      <c r="C4" s="182"/>
      <c r="D4" s="391"/>
      <c r="E4" s="391"/>
      <c r="F4" s="392"/>
      <c r="G4" s="184"/>
      <c r="H4" s="391"/>
      <c r="I4" s="391"/>
      <c r="J4" s="391"/>
      <c r="K4" s="391"/>
      <c r="L4" s="391"/>
      <c r="M4" s="393"/>
      <c r="N4" s="391"/>
      <c r="O4" s="393"/>
    </row>
    <row r="5" spans="1:15" s="388" customFormat="1">
      <c r="A5" s="389"/>
      <c r="B5" s="390"/>
      <c r="C5" s="182"/>
      <c r="D5" s="391"/>
      <c r="E5" s="391"/>
      <c r="F5" s="392"/>
      <c r="G5" s="184"/>
      <c r="H5" s="391"/>
      <c r="I5" s="391"/>
      <c r="J5" s="391"/>
      <c r="K5" s="391"/>
      <c r="L5" s="391"/>
      <c r="M5" s="393"/>
      <c r="N5" s="391"/>
      <c r="O5" s="393"/>
    </row>
    <row r="6" spans="1:15" s="226" customFormat="1">
      <c r="A6" s="206"/>
      <c r="B6" s="212"/>
      <c r="C6" s="212"/>
      <c r="D6" s="185"/>
      <c r="E6" s="185"/>
      <c r="F6" s="185"/>
      <c r="G6" s="185"/>
      <c r="H6" s="185"/>
      <c r="I6" s="185"/>
      <c r="J6" s="185"/>
      <c r="K6" s="185"/>
      <c r="L6" s="185"/>
      <c r="M6" s="175"/>
      <c r="N6" s="185"/>
      <c r="O6" s="175"/>
    </row>
    <row r="7" spans="1:15">
      <c r="G7" s="195">
        <f>G6/1024</f>
        <v>0</v>
      </c>
      <c r="I7" s="195">
        <f>I6/1024</f>
        <v>0</v>
      </c>
    </row>
    <row r="8" spans="1:15">
      <c r="B8" s="153"/>
    </row>
    <row r="9" spans="1:15">
      <c r="B9" s="153"/>
      <c r="C9" s="297"/>
      <c r="D9" s="297"/>
      <c r="E9" s="297"/>
      <c r="F9" s="297"/>
      <c r="G9" s="139">
        <f>G3/1024</f>
        <v>0</v>
      </c>
      <c r="I9" s="139">
        <f>I3/1024</f>
        <v>0</v>
      </c>
    </row>
    <row r="10" spans="1:15">
      <c r="B10" s="153"/>
      <c r="C10" s="297"/>
      <c r="D10" s="297"/>
      <c r="E10" s="297"/>
      <c r="F10" s="297"/>
    </row>
    <row r="11" spans="1:15">
      <c r="B11" s="153"/>
      <c r="C11" s="297"/>
      <c r="D11" s="297"/>
      <c r="E11" s="297"/>
      <c r="F11" s="297"/>
    </row>
    <row r="12" spans="1:15">
      <c r="B12" s="153"/>
      <c r="C12" s="297"/>
      <c r="D12" s="297"/>
      <c r="E12" s="297"/>
      <c r="F12" s="297"/>
    </row>
    <row r="13" spans="1:15">
      <c r="C13" s="297"/>
      <c r="D13" s="297"/>
      <c r="E13" s="297"/>
      <c r="F13" s="297"/>
    </row>
    <row r="14" spans="1:15">
      <c r="C14" s="297"/>
      <c r="D14" s="297"/>
      <c r="E14" s="297"/>
      <c r="F14" s="297"/>
    </row>
    <row r="15" spans="1:15">
      <c r="C15" s="297"/>
      <c r="D15" s="297"/>
      <c r="E15" s="297"/>
      <c r="F15" s="297"/>
    </row>
    <row r="16" spans="1:15">
      <c r="C16" s="297"/>
      <c r="D16" s="297"/>
      <c r="E16" s="297"/>
      <c r="F16" s="297"/>
    </row>
    <row r="17" spans="3:6" customFormat="1">
      <c r="C17" s="297"/>
      <c r="D17" s="297"/>
      <c r="E17" s="297"/>
      <c r="F17" s="297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opLeftCell="B1" workbookViewId="0">
      <selection activeCell="C14" sqref="C14:C17"/>
    </sheetView>
  </sheetViews>
  <sheetFormatPr defaultRowHeight="15"/>
  <cols>
    <col min="3" max="3" width="17.7109375" bestFit="1" customWidth="1"/>
    <col min="4" max="4" width="17.85546875" customWidth="1"/>
    <col min="5" max="5" width="12.42578125" customWidth="1"/>
    <col min="6" max="6" width="13.140625" customWidth="1"/>
    <col min="7" max="7" width="14.85546875" customWidth="1"/>
    <col min="8" max="8" width="12.28515625" customWidth="1"/>
    <col min="9" max="9" width="13.7109375" customWidth="1"/>
    <col min="10" max="10" width="12.140625" customWidth="1"/>
    <col min="11" max="11" width="11.5703125" customWidth="1"/>
    <col min="13" max="13" width="9.28515625" customWidth="1"/>
    <col min="14" max="14" width="17.42578125" customWidth="1"/>
    <col min="15" max="15" width="13.140625" customWidth="1"/>
  </cols>
  <sheetData>
    <row r="1" spans="1:15" s="153" customFormat="1">
      <c r="A1" s="92" t="s">
        <v>323</v>
      </c>
      <c r="B1" s="93" t="s">
        <v>261</v>
      </c>
      <c r="C1" s="93" t="s">
        <v>10</v>
      </c>
      <c r="D1" s="89" t="s">
        <v>268</v>
      </c>
      <c r="E1" s="89" t="s">
        <v>240</v>
      </c>
      <c r="F1" s="89" t="s">
        <v>256</v>
      </c>
      <c r="G1" s="89" t="s">
        <v>258</v>
      </c>
      <c r="H1" s="89" t="s">
        <v>257</v>
      </c>
      <c r="I1" s="89" t="s">
        <v>17</v>
      </c>
      <c r="J1" s="89" t="s">
        <v>16</v>
      </c>
      <c r="K1" s="89" t="s">
        <v>18</v>
      </c>
      <c r="L1" s="89" t="s">
        <v>8</v>
      </c>
      <c r="M1" s="89" t="s">
        <v>291</v>
      </c>
      <c r="N1" s="89" t="s">
        <v>266</v>
      </c>
      <c r="O1" s="174" t="s">
        <v>292</v>
      </c>
    </row>
    <row r="2" spans="1:15">
      <c r="A2" s="235" t="str">
        <f>VLOOKUP(C:C,ALL_Pivot_new!B:D,2,FALSE)</f>
        <v>FDC</v>
      </c>
      <c r="B2" s="91" t="str">
        <f>VLOOKUP(C:C,ALL_Pivot_new!B:D,3,FALSE)</f>
        <v>Clariion</v>
      </c>
      <c r="C2" s="235" t="s">
        <v>149</v>
      </c>
      <c r="D2" s="235">
        <f>SUMIF(ALL_Pivot_new!B:B,C:C,ALL_Pivot_new!F:F)</f>
        <v>7862.9050720214846</v>
      </c>
      <c r="E2" s="235">
        <f>SUMIF(ALL_Pivot_new!B:B,C:C,ALL_Pivot_new!G:G)</f>
        <v>7416.1910400390616</v>
      </c>
      <c r="F2" s="201">
        <f>SUMIF(ALL_Pivot_new!B:B,C:C,ALL_Pivot_new!H:H)</f>
        <v>446.71403198242297</v>
      </c>
      <c r="G2" s="235">
        <f>SUMIF(ALL_Pivot_new!B:B,C:C,ALL_Pivot_new!I:I)</f>
        <v>7148.0955200195312</v>
      </c>
      <c r="H2" s="235">
        <f>SUMIF(ALL_Pivot_new!B:B,C:C,ALL_Pivot_new!J:J)</f>
        <v>3440</v>
      </c>
      <c r="I2" s="235">
        <f>SUMIF(ALL_Pivot_new!B:B,C:C,ALL_Pivot_new!K:K)</f>
        <v>3708.0955200195312</v>
      </c>
      <c r="J2" s="235">
        <f>SUMIF(ALL_Pivot_new!B:B,C:C,ALL_Pivot_new!L:L)</f>
        <v>3602</v>
      </c>
      <c r="K2" s="235">
        <f>SUMIF(ALL_Pivot_new!B:B,C:C,ALL_Pivot_new!M:M)</f>
        <v>106.09552001953125</v>
      </c>
      <c r="L2" s="235">
        <f>SUMIF(ALL_Pivot_new!B:B,C:C,ALL_Pivot_new!N:N)</f>
        <v>268.09552001953125</v>
      </c>
      <c r="M2" s="211">
        <f t="shared" ref="M2:M18" si="0">J2/I2</f>
        <v>0.97138813726703233</v>
      </c>
      <c r="N2" s="235">
        <f>SUMIF(ALL_Pivot_new!B:B,C:C,ALL_Pivot_new!O:O)</f>
        <v>3602</v>
      </c>
      <c r="O2" s="210">
        <f t="shared" ref="O2:O18" si="1">N2/I2</f>
        <v>0.97138813726703233</v>
      </c>
    </row>
    <row r="3" spans="1:15">
      <c r="A3" s="235" t="str">
        <f>VLOOKUP(C:C,ALL_Pivot_new!B:D,2,FALSE)</f>
        <v>FDC</v>
      </c>
      <c r="B3" s="235" t="str">
        <f>VLOOKUP(C:C,ALL_Pivot_new!B:D,3,FALSE)</f>
        <v>Clariion</v>
      </c>
      <c r="C3" s="235" t="s">
        <v>151</v>
      </c>
      <c r="D3" s="235">
        <f>SUMIF(ALL_Pivot_new!B:B,C:C,ALL_Pivot_new!F:F)</f>
        <v>7862.9050720214846</v>
      </c>
      <c r="E3" s="235">
        <f>SUMIF(ALL_Pivot_new!B:B,C:C,ALL_Pivot_new!G:G)</f>
        <v>7416.1910400390616</v>
      </c>
      <c r="F3" s="201">
        <f>SUMIF(ALL_Pivot_new!B:B,C:C,ALL_Pivot_new!H:H)</f>
        <v>446.71403198242297</v>
      </c>
      <c r="G3" s="235">
        <f>SUMIF(ALL_Pivot_new!B:B,C:C,ALL_Pivot_new!I:I)</f>
        <v>7148.0955200195312</v>
      </c>
      <c r="H3" s="235">
        <f>SUMIF(ALL_Pivot_new!B:B,C:C,ALL_Pivot_new!J:J)</f>
        <v>3440</v>
      </c>
      <c r="I3" s="235">
        <f>SUMIF(ALL_Pivot_new!B:B,C:C,ALL_Pivot_new!K:K)</f>
        <v>3708.0955200195312</v>
      </c>
      <c r="J3" s="235">
        <f>SUMIF(ALL_Pivot_new!B:B,C:C,ALL_Pivot_new!L:L)</f>
        <v>3602</v>
      </c>
      <c r="K3" s="235">
        <f>SUMIF(ALL_Pivot_new!B:B,C:C,ALL_Pivot_new!M:M)</f>
        <v>106.09552001953125</v>
      </c>
      <c r="L3" s="235">
        <f>SUMIF(ALL_Pivot_new!B:B,C:C,ALL_Pivot_new!N:N)</f>
        <v>268.09552001953125</v>
      </c>
      <c r="M3" s="211">
        <f t="shared" si="0"/>
        <v>0.97138813726703233</v>
      </c>
      <c r="N3" s="235">
        <f>SUMIF(ALL_Pivot_new!B:B,C:C,ALL_Pivot_new!O:O)</f>
        <v>3602</v>
      </c>
      <c r="O3" s="210">
        <f t="shared" si="1"/>
        <v>0.97138813726703233</v>
      </c>
    </row>
    <row r="4" spans="1:15">
      <c r="A4" s="235" t="str">
        <f>VLOOKUP(C:C,ALL_Pivot_new!B:D,2,FALSE)</f>
        <v>RDC</v>
      </c>
      <c r="B4" s="235" t="str">
        <f>VLOOKUP(C:C,ALL_Pivot_new!B:D,3,FALSE)</f>
        <v>Clariion</v>
      </c>
      <c r="C4" s="235" t="s">
        <v>156</v>
      </c>
      <c r="D4" s="235">
        <f>SUMIF(ALL_Pivot_new!B:B,C:C,ALL_Pivot_new!F:F)</f>
        <v>4078.9050720214846</v>
      </c>
      <c r="E4" s="235">
        <f>SUMIF(ALL_Pivot_new!B:B,C:C,ALL_Pivot_new!G:G)</f>
        <v>3976.1910400390611</v>
      </c>
      <c r="F4" s="201">
        <f>SUMIF(ALL_Pivot_new!B:B,C:C,ALL_Pivot_new!H:H)</f>
        <v>102.71403198242342</v>
      </c>
      <c r="G4" s="235">
        <f>SUMIF(ALL_Pivot_new!B:B,C:C,ALL_Pivot_new!I:I)</f>
        <v>3708.0955200195312</v>
      </c>
      <c r="H4" s="235">
        <f>SUMIF(ALL_Pivot_new!B:B,C:C,ALL_Pivot_new!J:J)</f>
        <v>1720</v>
      </c>
      <c r="I4" s="235">
        <f>SUMIF(ALL_Pivot_new!B:B,C:C,ALL_Pivot_new!K:K)</f>
        <v>1988.0955200195312</v>
      </c>
      <c r="J4" s="235">
        <f>SUMIF(ALL_Pivot_new!B:B,C:C,ALL_Pivot_new!L:L)</f>
        <v>1720</v>
      </c>
      <c r="K4" s="235">
        <f>SUMIF(ALL_Pivot_new!B:B,C:C,ALL_Pivot_new!M:M)</f>
        <v>268.09552001953125</v>
      </c>
      <c r="L4" s="235">
        <f>SUMIF(ALL_Pivot_new!B:B,C:C,ALL_Pivot_new!N:N)</f>
        <v>268.09552001953125</v>
      </c>
      <c r="M4" s="211">
        <f t="shared" si="0"/>
        <v>0.86514957791520131</v>
      </c>
      <c r="N4" s="235">
        <f>SUMIF(ALL_Pivot_new!B:B,C:C,ALL_Pivot_new!O:O)</f>
        <v>1720</v>
      </c>
      <c r="O4" s="210">
        <f t="shared" si="1"/>
        <v>0.86514957791520131</v>
      </c>
    </row>
    <row r="5" spans="1:15">
      <c r="A5" s="240" t="str">
        <f>VLOOKUP(C:C,ALL_Pivot_new!B:D,2,FALSE)</f>
        <v>RDC</v>
      </c>
      <c r="B5" s="235" t="str">
        <f>VLOOKUP(C:C,ALL_Pivot_new!B:D,3,FALSE)</f>
        <v>Clariion</v>
      </c>
      <c r="C5" s="222" t="s">
        <v>154</v>
      </c>
      <c r="D5" s="240">
        <f>SUMIF(ALL_Pivot_new!B:B,C:C,ALL_Pivot_new!F:F)</f>
        <v>20876.676117706302</v>
      </c>
      <c r="E5" s="240">
        <f>SUMIF(ALL_Pivot_new!B:B,C:C,ALL_Pivot_new!G:G)</f>
        <v>18978.79647064209</v>
      </c>
      <c r="F5" s="168">
        <f>SUMIF(ALL_Pivot_new!B:B,C:C,ALL_Pivot_new!H:H)</f>
        <v>1897.8796470642119</v>
      </c>
      <c r="G5" s="240">
        <f>SUMIF(ALL_Pivot_new!B:B,C:C,ALL_Pivot_new!I:I)</f>
        <v>18978.79647064209</v>
      </c>
      <c r="H5" s="240">
        <f>SUMIF(ALL_Pivot_new!B:B,C:C,ALL_Pivot_new!J:J)</f>
        <v>8964.0000228881836</v>
      </c>
      <c r="I5" s="240">
        <f>SUMIF(ALL_Pivot_new!B:B,C:C,ALL_Pivot_new!K:K)</f>
        <v>10014.796447753906</v>
      </c>
      <c r="J5" s="240">
        <f>SUMIF(ALL_Pivot_new!B:B,C:C,ALL_Pivot_new!L:L)</f>
        <v>10014.796447753906</v>
      </c>
      <c r="K5" s="240">
        <f>SUMIF(ALL_Pivot_new!B:B,C:C,ALL_Pivot_new!M:M)</f>
        <v>0</v>
      </c>
      <c r="L5" s="240">
        <f>SUMIF(ALL_Pivot_new!B:B,C:C,ALL_Pivot_new!N:N)</f>
        <v>1050.7964477539062</v>
      </c>
      <c r="M5" s="164">
        <f t="shared" si="0"/>
        <v>1</v>
      </c>
      <c r="N5" s="240">
        <f>SUMIF(ALL_Pivot_new!B:B,C:C,ALL_Pivot_new!O:O)</f>
        <v>10014.796447753906</v>
      </c>
      <c r="O5" s="165">
        <f t="shared" si="1"/>
        <v>1</v>
      </c>
    </row>
    <row r="6" spans="1:15">
      <c r="A6" s="235" t="str">
        <f>VLOOKUP(C:C,ALL_Pivot_new!B:D,2,FALSE)</f>
        <v>RDC</v>
      </c>
      <c r="B6" s="235" t="str">
        <f>VLOOKUP(C:C,ALL_Pivot_new!B:D,3,FALSE)</f>
        <v>Clariion</v>
      </c>
      <c r="C6" s="235" t="s">
        <v>158</v>
      </c>
      <c r="D6" s="235">
        <f>SUMIF(ALL_Pivot_new!B:B,C:C,ALL_Pivot_new!F:F)</f>
        <v>7862.9050720214846</v>
      </c>
      <c r="E6" s="235">
        <f>SUMIF(ALL_Pivot_new!B:B,C:C,ALL_Pivot_new!G:G)</f>
        <v>7416.1910400390616</v>
      </c>
      <c r="F6" s="201">
        <f>SUMIF(ALL_Pivot_new!B:B,C:C,ALL_Pivot_new!H:H)</f>
        <v>446.71403198242297</v>
      </c>
      <c r="G6" s="235">
        <f>SUMIF(ALL_Pivot_new!B:B,C:C,ALL_Pivot_new!I:I)</f>
        <v>7148.0955200195312</v>
      </c>
      <c r="H6" s="235">
        <f>SUMIF(ALL_Pivot_new!B:B,C:C,ALL_Pivot_new!J:J)</f>
        <v>3440</v>
      </c>
      <c r="I6" s="235">
        <f>SUMIF(ALL_Pivot_new!B:B,C:C,ALL_Pivot_new!K:K)</f>
        <v>3708.0955200195312</v>
      </c>
      <c r="J6" s="235">
        <f>SUMIF(ALL_Pivot_new!B:B,C:C,ALL_Pivot_new!L:L)</f>
        <v>3440</v>
      </c>
      <c r="K6" s="235">
        <f>SUMIF(ALL_Pivot_new!B:B,C:C,ALL_Pivot_new!M:M)</f>
        <v>268.09552001953125</v>
      </c>
      <c r="L6" s="235">
        <f>SUMIF(ALL_Pivot_new!B:B,C:C,ALL_Pivot_new!N:N)</f>
        <v>268.09552001953125</v>
      </c>
      <c r="M6" s="211">
        <f t="shared" si="0"/>
        <v>0.92769994230943675</v>
      </c>
      <c r="N6" s="235">
        <f>SUMIF(ALL_Pivot_new!B:B,C:C,ALL_Pivot_new!O:O)</f>
        <v>3440</v>
      </c>
      <c r="O6" s="210">
        <f t="shared" si="1"/>
        <v>0.92769994230943675</v>
      </c>
    </row>
    <row r="7" spans="1:15">
      <c r="A7" s="240" t="str">
        <f>VLOOKUP(C:C,ALL_Pivot_new!B:D,2,FALSE)</f>
        <v>RDC</v>
      </c>
      <c r="B7" s="235" t="str">
        <f>VLOOKUP(C:C,ALL_Pivot_new!B:D,3,FALSE)</f>
        <v>Clariion</v>
      </c>
      <c r="C7" s="222" t="s">
        <v>160</v>
      </c>
      <c r="D7" s="240">
        <f>SUMIF(ALL_Pivot_new!B:B,C:C,ALL_Pivot_new!F:F)</f>
        <v>7645.6550720214846</v>
      </c>
      <c r="E7" s="240">
        <f>SUMIF(ALL_Pivot_new!B:B,C:C,ALL_Pivot_new!G:G)</f>
        <v>7218.6910400390616</v>
      </c>
      <c r="F7" s="168">
        <f>SUMIF(ALL_Pivot_new!B:B,C:C,ALL_Pivot_new!H:H)</f>
        <v>426.96403198242297</v>
      </c>
      <c r="G7" s="240">
        <f>SUMIF(ALL_Pivot_new!B:B,C:C,ALL_Pivot_new!I:I)</f>
        <v>6950.5955200195312</v>
      </c>
      <c r="H7" s="240">
        <f>SUMIF(ALL_Pivot_new!B:B,C:C,ALL_Pivot_new!J:J)</f>
        <v>3242.5</v>
      </c>
      <c r="I7" s="240">
        <f>SUMIF(ALL_Pivot_new!B:B,C:C,ALL_Pivot_new!K:K)</f>
        <v>3708.0955200195312</v>
      </c>
      <c r="J7" s="240">
        <f>SUMIF(ALL_Pivot_new!B:B,C:C,ALL_Pivot_new!L:L)</f>
        <v>3708.0955200195312</v>
      </c>
      <c r="K7" s="240">
        <f>SUMIF(ALL_Pivot_new!B:B,C:C,ALL_Pivot_new!M:M)</f>
        <v>0</v>
      </c>
      <c r="L7" s="240">
        <f>SUMIF(ALL_Pivot_new!B:B,C:C,ALL_Pivot_new!N:N)</f>
        <v>268.09552001953125</v>
      </c>
      <c r="M7" s="164">
        <f t="shared" si="0"/>
        <v>1</v>
      </c>
      <c r="N7" s="240">
        <f>SUMIF(ALL_Pivot_new!B:B,C:C,ALL_Pivot_new!O:O)</f>
        <v>3708.0955200195312</v>
      </c>
      <c r="O7" s="165">
        <f t="shared" si="1"/>
        <v>1</v>
      </c>
    </row>
    <row r="8" spans="1:15" s="333" customFormat="1">
      <c r="A8" s="344" t="str">
        <f>VLOOKUP(C:C,ALL_Pivot_new!B:D,2,FALSE)</f>
        <v>FDC</v>
      </c>
      <c r="B8" s="341" t="str">
        <f>VLOOKUP(C:C,ALL_Pivot_new!B:D,3,FALSE)</f>
        <v>Clariion</v>
      </c>
      <c r="C8" s="335" t="s">
        <v>146</v>
      </c>
      <c r="D8" s="344">
        <f>SUMIF(ALL_Pivot_new!B:B,C:C,ALL_Pivot_new!F:F)</f>
        <v>4078.9050720214846</v>
      </c>
      <c r="E8" s="344">
        <f>SUMIF(ALL_Pivot_new!B:B,C:C,ALL_Pivot_new!G:G)</f>
        <v>3976.1910400390611</v>
      </c>
      <c r="F8" s="347">
        <f>SUMIF(ALL_Pivot_new!B:B,C:C,ALL_Pivot_new!H:H)</f>
        <v>102.71403198242342</v>
      </c>
      <c r="G8" s="344">
        <f>SUMIF(ALL_Pivot_new!B:B,C:C,ALL_Pivot_new!I:I)</f>
        <v>3708.0955200195312</v>
      </c>
      <c r="H8" s="344">
        <f>SUMIF(ALL_Pivot_new!B:B,C:C,ALL_Pivot_new!J:J)</f>
        <v>1720</v>
      </c>
      <c r="I8" s="344">
        <f>SUMIF(ALL_Pivot_new!B:B,C:C,ALL_Pivot_new!K:K)</f>
        <v>1988.0955200195312</v>
      </c>
      <c r="J8" s="344">
        <f>SUMIF(ALL_Pivot_new!B:B,C:C,ALL_Pivot_new!L:L)</f>
        <v>1720</v>
      </c>
      <c r="K8" s="344">
        <f>SUMIF(ALL_Pivot_new!B:B,C:C,ALL_Pivot_new!M:M)</f>
        <v>268.09552001953125</v>
      </c>
      <c r="L8" s="344">
        <f>SUMIF(ALL_Pivot_new!B:B,C:C,ALL_Pivot_new!N:N)</f>
        <v>268.09552001953125</v>
      </c>
      <c r="M8" s="345">
        <f>J8/I8</f>
        <v>0.86514957791520131</v>
      </c>
      <c r="N8" s="344">
        <f>SUMIF(ALL_Pivot_new!B:B,C:C,ALL_Pivot_new!O:O)</f>
        <v>1720</v>
      </c>
      <c r="O8" s="346">
        <f>N8/I8</f>
        <v>0.86514957791520131</v>
      </c>
    </row>
    <row r="9" spans="1:15" s="324" customFormat="1">
      <c r="A9" s="235" t="str">
        <f>VLOOKUP(C:C,ALL_Pivot_new!B:D,2,FALSE)</f>
        <v>Turkey DC</v>
      </c>
      <c r="B9" s="235" t="str">
        <f>VLOOKUP(C:C,ALL_Pivot_new!B:D,3,FALSE)</f>
        <v>Clariion</v>
      </c>
      <c r="C9" s="235" t="s">
        <v>213</v>
      </c>
      <c r="D9" s="235">
        <f>SUMIF(ALL_Pivot_new!B:B,C:C,ALL_Pivot_new!F:F)</f>
        <v>3962.2000000000003</v>
      </c>
      <c r="E9" s="235">
        <f>SUMIF(ALL_Pivot_new!B:B,C:C,ALL_Pivot_new!G:G)</f>
        <v>3602</v>
      </c>
      <c r="F9" s="201">
        <f>SUMIF(ALL_Pivot_new!B:B,C:C,ALL_Pivot_new!H:H)</f>
        <v>360.20000000000027</v>
      </c>
      <c r="G9" s="235">
        <f>SUMIF(ALL_Pivot_new!B:B,C:C,ALL_Pivot_new!I:I)</f>
        <v>3602</v>
      </c>
      <c r="H9" s="235">
        <f>SUMIF(ALL_Pivot_new!B:B,C:C,ALL_Pivot_new!J:J)</f>
        <v>1801</v>
      </c>
      <c r="I9" s="235">
        <f>SUMIF(ALL_Pivot_new!B:B,C:C,ALL_Pivot_new!K:K)</f>
        <v>1801</v>
      </c>
      <c r="J9" s="235">
        <f>SUMIF(ALL_Pivot_new!B:B,C:C,ALL_Pivot_new!L:L)</f>
        <v>1801</v>
      </c>
      <c r="K9" s="235">
        <f>SUMIF(ALL_Pivot_new!B:B,C:C,ALL_Pivot_new!M:M)</f>
        <v>0</v>
      </c>
      <c r="L9" s="235">
        <f>SUMIF(ALL_Pivot_new!B:B,C:C,ALL_Pivot_new!N:N)</f>
        <v>0</v>
      </c>
      <c r="M9" s="211">
        <f>J9/I9</f>
        <v>1</v>
      </c>
      <c r="N9" s="235">
        <f>SUMIF(ALL_Pivot_new!B:B,C:C,ALL_Pivot_new!O:O)</f>
        <v>1801</v>
      </c>
      <c r="O9" s="210">
        <f>N9/I9</f>
        <v>1</v>
      </c>
    </row>
    <row r="10" spans="1:15" s="388" customFormat="1">
      <c r="A10" s="344" t="str">
        <f>VLOOKUP(C:C,ALL_Pivot_new!B:D,2,FALSE)</f>
        <v>Russia DC</v>
      </c>
      <c r="B10" s="341" t="str">
        <f>VLOOKUP(C:C,ALL_Pivot_new!B:D,3,FALSE)</f>
        <v>Clariion</v>
      </c>
      <c r="C10" s="335" t="s">
        <v>204</v>
      </c>
      <c r="D10" s="344">
        <f>SUMIF(ALL_Pivot_new!B:B,C:C,ALL_Pivot_new!F:F)</f>
        <v>23002.583398437502</v>
      </c>
      <c r="E10" s="344">
        <f>SUMIF(ALL_Pivot_new!B:B,C:C,ALL_Pivot_new!G:G)</f>
        <v>20911.439453125</v>
      </c>
      <c r="F10" s="347">
        <f>SUMIF(ALL_Pivot_new!B:B,C:C,ALL_Pivot_new!H:H)</f>
        <v>2091.1439453125022</v>
      </c>
      <c r="G10" s="344">
        <f>SUMIF(ALL_Pivot_new!B:B,C:C,ALL_Pivot_new!I:I)</f>
        <v>20911.439453125</v>
      </c>
      <c r="H10" s="344">
        <f>SUMIF(ALL_Pivot_new!B:B,C:C,ALL_Pivot_new!J:J)</f>
        <v>10455.7197265625</v>
      </c>
      <c r="I10" s="344">
        <f>SUMIF(ALL_Pivot_new!B:B,C:C,ALL_Pivot_new!K:K)</f>
        <v>10455.7197265625</v>
      </c>
      <c r="J10" s="344">
        <f>SUMIF(ALL_Pivot_new!B:B,C:C,ALL_Pivot_new!L:L)</f>
        <v>10455.7197265625</v>
      </c>
      <c r="K10" s="344">
        <f>SUMIF(ALL_Pivot_new!B:B,C:C,ALL_Pivot_new!M:M)</f>
        <v>0</v>
      </c>
      <c r="L10" s="344">
        <f>SUMIF(ALL_Pivot_new!B:B,C:C,ALL_Pivot_new!N:N)</f>
        <v>0</v>
      </c>
      <c r="M10" s="345">
        <f t="shared" ref="M10:M13" si="2">J10/I10</f>
        <v>1</v>
      </c>
      <c r="N10" s="344">
        <f>SUMIF(ALL_Pivot_new!B:B,C:C,ALL_Pivot_new!O:O)</f>
        <v>10455.7197265625</v>
      </c>
      <c r="O10" s="346">
        <f t="shared" ref="O10:O13" si="3">N10/I10</f>
        <v>1</v>
      </c>
    </row>
    <row r="11" spans="1:15" s="388" customFormat="1">
      <c r="A11" s="341" t="str">
        <f>VLOOKUP(C:C,ALL_Pivot_new!B:D,2,FALSE)</f>
        <v>Russia DC</v>
      </c>
      <c r="B11" s="341" t="str">
        <f>VLOOKUP(C:C,ALL_Pivot_new!B:D,3,FALSE)</f>
        <v>Clariion</v>
      </c>
      <c r="C11" s="341" t="s">
        <v>206</v>
      </c>
      <c r="D11" s="341">
        <f>SUMIF(ALL_Pivot_new!B:B,C:C,ALL_Pivot_new!F:F)</f>
        <v>23002.583398437502</v>
      </c>
      <c r="E11" s="341">
        <f>SUMIF(ALL_Pivot_new!B:B,C:C,ALL_Pivot_new!G:G)</f>
        <v>20911.439453125</v>
      </c>
      <c r="F11" s="201">
        <f>SUMIF(ALL_Pivot_new!B:B,C:C,ALL_Pivot_new!H:H)</f>
        <v>2091.1439453125022</v>
      </c>
      <c r="G11" s="341">
        <f>SUMIF(ALL_Pivot_new!B:B,C:C,ALL_Pivot_new!I:I)</f>
        <v>20911.439453125</v>
      </c>
      <c r="H11" s="341">
        <f>SUMIF(ALL_Pivot_new!B:B,C:C,ALL_Pivot_new!J:J)</f>
        <v>10455.7197265625</v>
      </c>
      <c r="I11" s="341">
        <f>SUMIF(ALL_Pivot_new!B:B,C:C,ALL_Pivot_new!K:K)</f>
        <v>10455.7197265625</v>
      </c>
      <c r="J11" s="341">
        <f>SUMIF(ALL_Pivot_new!B:B,C:C,ALL_Pivot_new!L:L)</f>
        <v>10455.7197265625</v>
      </c>
      <c r="K11" s="341">
        <f>SUMIF(ALL_Pivot_new!B:B,C:C,ALL_Pivot_new!M:M)</f>
        <v>0</v>
      </c>
      <c r="L11" s="341">
        <f>SUMIF(ALL_Pivot_new!B:B,C:C,ALL_Pivot_new!N:N)</f>
        <v>0</v>
      </c>
      <c r="M11" s="211">
        <f t="shared" si="2"/>
        <v>1</v>
      </c>
      <c r="N11" s="341">
        <f>SUMIF(ALL_Pivot_new!B:B,C:C,ALL_Pivot_new!O:O)</f>
        <v>10455.7197265625</v>
      </c>
      <c r="O11" s="210">
        <f t="shared" si="3"/>
        <v>1</v>
      </c>
    </row>
    <row r="12" spans="1:15" s="388" customFormat="1">
      <c r="A12" s="344" t="str">
        <f>VLOOKUP(C:C,ALL_Pivot_new!B:D,2,FALSE)</f>
        <v>Russia DC</v>
      </c>
      <c r="B12" s="341" t="str">
        <f>VLOOKUP(C:C,ALL_Pivot_new!B:D,3,FALSE)</f>
        <v>Clariion</v>
      </c>
      <c r="C12" s="335" t="s">
        <v>208</v>
      </c>
      <c r="D12" s="344">
        <f>SUMIF(ALL_Pivot_new!B:B,C:C,ALL_Pivot_new!F:F)</f>
        <v>8847.1453125000007</v>
      </c>
      <c r="E12" s="344">
        <f>SUMIF(ALL_Pivot_new!B:B,C:C,ALL_Pivot_new!G:G)</f>
        <v>8042.859375</v>
      </c>
      <c r="F12" s="347">
        <f>SUMIF(ALL_Pivot_new!B:B,C:C,ALL_Pivot_new!H:H)</f>
        <v>804.28593750000073</v>
      </c>
      <c r="G12" s="344">
        <f>SUMIF(ALL_Pivot_new!B:B,C:C,ALL_Pivot_new!I:I)</f>
        <v>8042.859375</v>
      </c>
      <c r="H12" s="344">
        <f>SUMIF(ALL_Pivot_new!B:B,C:C,ALL_Pivot_new!J:J)</f>
        <v>4021.4296875</v>
      </c>
      <c r="I12" s="344">
        <f>SUMIF(ALL_Pivot_new!B:B,C:C,ALL_Pivot_new!K:K)</f>
        <v>4021.4296875</v>
      </c>
      <c r="J12" s="344">
        <f>SUMIF(ALL_Pivot_new!B:B,C:C,ALL_Pivot_new!L:L)</f>
        <v>4021.4296875</v>
      </c>
      <c r="K12" s="344">
        <f>SUMIF(ALL_Pivot_new!B:B,C:C,ALL_Pivot_new!M:M)</f>
        <v>0</v>
      </c>
      <c r="L12" s="344">
        <f>SUMIF(ALL_Pivot_new!B:B,C:C,ALL_Pivot_new!N:N)</f>
        <v>0</v>
      </c>
      <c r="M12" s="345">
        <f t="shared" si="2"/>
        <v>1</v>
      </c>
      <c r="N12" s="344">
        <f>SUMIF(ALL_Pivot_new!B:B,C:C,ALL_Pivot_new!O:O)</f>
        <v>4021.4296875</v>
      </c>
      <c r="O12" s="346">
        <f t="shared" si="3"/>
        <v>1</v>
      </c>
    </row>
    <row r="13" spans="1:15" s="388" customFormat="1">
      <c r="A13" s="341" t="str">
        <f>VLOOKUP(C:C,ALL_Pivot_new!B:D,2,FALSE)</f>
        <v>Russia DC</v>
      </c>
      <c r="B13" s="341" t="str">
        <f>VLOOKUP(C:C,ALL_Pivot_new!B:D,3,FALSE)</f>
        <v>Clariion</v>
      </c>
      <c r="C13" s="341" t="s">
        <v>280</v>
      </c>
      <c r="D13" s="341">
        <f>SUMIF(ALL_Pivot_new!B:B,C:C,ALL_Pivot_new!F:F)</f>
        <v>8847.1453125000007</v>
      </c>
      <c r="E13" s="341">
        <f>SUMIF(ALL_Pivot_new!B:B,C:C,ALL_Pivot_new!G:G)</f>
        <v>8042.859375</v>
      </c>
      <c r="F13" s="201">
        <f>SUMIF(ALL_Pivot_new!B:B,C:C,ALL_Pivot_new!H:H)</f>
        <v>804.28593750000073</v>
      </c>
      <c r="G13" s="341">
        <f>SUMIF(ALL_Pivot_new!B:B,C:C,ALL_Pivot_new!I:I)</f>
        <v>8042.859375</v>
      </c>
      <c r="H13" s="341">
        <f>SUMIF(ALL_Pivot_new!B:B,C:C,ALL_Pivot_new!J:J)</f>
        <v>4021.4296875</v>
      </c>
      <c r="I13" s="341">
        <f>SUMIF(ALL_Pivot_new!B:B,C:C,ALL_Pivot_new!K:K)</f>
        <v>4021.4296875</v>
      </c>
      <c r="J13" s="341">
        <f>SUMIF(ALL_Pivot_new!B:B,C:C,ALL_Pivot_new!L:L)</f>
        <v>4021.4296875</v>
      </c>
      <c r="K13" s="341">
        <f>SUMIF(ALL_Pivot_new!B:B,C:C,ALL_Pivot_new!M:M)</f>
        <v>0</v>
      </c>
      <c r="L13" s="341">
        <f>SUMIF(ALL_Pivot_new!B:B,C:C,ALL_Pivot_new!N:N)</f>
        <v>0</v>
      </c>
      <c r="M13" s="211">
        <f t="shared" si="2"/>
        <v>1</v>
      </c>
      <c r="N13" s="341">
        <f>SUMIF(ALL_Pivot_new!B:B,C:C,ALL_Pivot_new!O:O)</f>
        <v>4021.4296875</v>
      </c>
      <c r="O13" s="210">
        <f t="shared" si="3"/>
        <v>1</v>
      </c>
    </row>
    <row r="14" spans="1:15">
      <c r="A14" s="240" t="str">
        <f>VLOOKUP(C:C,ALL_Pivot_new!B:D,2,FALSE)</f>
        <v>RDC</v>
      </c>
      <c r="B14" s="235" t="str">
        <f>VLOOKUP(C:C,ALL_Pivot_new!B:D,3,FALSE)</f>
        <v>VNX</v>
      </c>
      <c r="C14" s="335" t="s">
        <v>247</v>
      </c>
      <c r="D14" s="240">
        <f>SUMIF(ALL_Pivot_new!B:B,C:C,ALL_Pivot_new!F:F)</f>
        <v>922300</v>
      </c>
      <c r="E14" s="240">
        <f>SUMIF(ALL_Pivot_new!B:B,C:C,ALL_Pivot_new!G:G)</f>
        <v>838454.76100000006</v>
      </c>
      <c r="F14" s="168">
        <f>SUMIF(ALL_Pivot_new!B:B,C:C,ALL_Pivot_new!H:H)</f>
        <v>83845.238999999943</v>
      </c>
      <c r="G14" s="240">
        <f>SUMIF(ALL_Pivot_new!B:B,C:C,ALL_Pivot_new!I:I)</f>
        <v>769905.99699999997</v>
      </c>
      <c r="H14" s="240">
        <f>SUMIF(ALL_Pivot_new!B:B,C:C,ALL_Pivot_new!J:J)</f>
        <v>322098.99699999997</v>
      </c>
      <c r="I14" s="240">
        <f>SUMIF(ALL_Pivot_new!B:B,C:C,ALL_Pivot_new!K:K)</f>
        <v>447807</v>
      </c>
      <c r="J14" s="240">
        <f>SUMIF(ALL_Pivot_new!B:B,C:C,ALL_Pivot_new!L:L)</f>
        <v>429728</v>
      </c>
      <c r="K14" s="240">
        <f>SUMIF(ALL_Pivot_new!B:B,C:C,ALL_Pivot_new!M:M)</f>
        <v>18079</v>
      </c>
      <c r="L14" s="240">
        <f>SUMIF(ALL_Pivot_new!B:B,C:C,ALL_Pivot_new!N:N)</f>
        <v>0</v>
      </c>
      <c r="M14" s="164">
        <f t="shared" si="0"/>
        <v>0.95962769675328885</v>
      </c>
      <c r="N14" s="240">
        <f>SUMIF(ALL_Pivot_new!B:B,C:C,ALL_Pivot_new!O:O)</f>
        <v>429728</v>
      </c>
      <c r="O14" s="165">
        <f t="shared" si="1"/>
        <v>0.95962769675328885</v>
      </c>
    </row>
    <row r="15" spans="1:15">
      <c r="A15" s="235" t="str">
        <f>VLOOKUP(C:C,ALL_Pivot_new!B:D,2,FALSE)</f>
        <v>RDC</v>
      </c>
      <c r="B15" s="235" t="str">
        <f>VLOOKUP(C:C,ALL_Pivot_new!B:D,3,FALSE)</f>
        <v>VNX</v>
      </c>
      <c r="C15" s="341" t="s">
        <v>250</v>
      </c>
      <c r="D15" s="235">
        <f>SUMIF(ALL_Pivot_new!B:B,C:C,ALL_Pivot_new!F:F)</f>
        <v>922300</v>
      </c>
      <c r="E15" s="235">
        <f>SUMIF(ALL_Pivot_new!B:B,C:C,ALL_Pivot_new!G:G)</f>
        <v>838454.76100000006</v>
      </c>
      <c r="F15" s="201">
        <f>SUMIF(ALL_Pivot_new!B:B,C:C,ALL_Pivot_new!H:H)</f>
        <v>83845.238999999943</v>
      </c>
      <c r="G15" s="235">
        <f>SUMIF(ALL_Pivot_new!B:B,C:C,ALL_Pivot_new!I:I)</f>
        <v>769905.99699999997</v>
      </c>
      <c r="H15" s="235">
        <f>SUMIF(ALL_Pivot_new!B:B,C:C,ALL_Pivot_new!J:J)</f>
        <v>322098.99699999997</v>
      </c>
      <c r="I15" s="235">
        <f>SUMIF(ALL_Pivot_new!B:B,C:C,ALL_Pivot_new!K:K)</f>
        <v>447807</v>
      </c>
      <c r="J15" s="235">
        <f>SUMIF(ALL_Pivot_new!B:B,C:C,ALL_Pivot_new!L:L)</f>
        <v>429728</v>
      </c>
      <c r="K15" s="235">
        <f>SUMIF(ALL_Pivot_new!B:B,C:C,ALL_Pivot_new!M:M)</f>
        <v>18079</v>
      </c>
      <c r="L15" s="235">
        <f>SUMIF(ALL_Pivot_new!B:B,C:C,ALL_Pivot_new!N:N)</f>
        <v>0</v>
      </c>
      <c r="M15" s="211">
        <f t="shared" si="0"/>
        <v>0.95962769675328885</v>
      </c>
      <c r="N15" s="235">
        <f>SUMIF(ALL_Pivot_new!B:B,C:C,ALL_Pivot_new!O:O)</f>
        <v>429728</v>
      </c>
      <c r="O15" s="210">
        <f t="shared" si="1"/>
        <v>0.95962769675328885</v>
      </c>
    </row>
    <row r="16" spans="1:15">
      <c r="A16" s="240" t="str">
        <f>VLOOKUP(C:C,ALL_Pivot_new!B:D,2,FALSE)</f>
        <v>FDC</v>
      </c>
      <c r="B16" s="235" t="str">
        <f>VLOOKUP(C:C,ALL_Pivot_new!B:D,3,FALSE)</f>
        <v>VNX</v>
      </c>
      <c r="C16" s="335" t="s">
        <v>252</v>
      </c>
      <c r="D16" s="240">
        <f>SUMIF(ALL_Pivot_new!B:B,C:C,ALL_Pivot_new!F:F)</f>
        <v>583722.19510000001</v>
      </c>
      <c r="E16" s="240">
        <f>SUMIF(ALL_Pivot_new!B:B,C:C,ALL_Pivot_new!G:G)</f>
        <v>530656.54099999997</v>
      </c>
      <c r="F16" s="168">
        <f>SUMIF(ALL_Pivot_new!B:B,C:C,ALL_Pivot_new!H:H)</f>
        <v>53065.654100000043</v>
      </c>
      <c r="G16" s="240">
        <f>SUMIF(ALL_Pivot_new!B:B,C:C,ALL_Pivot_new!I:I)</f>
        <v>436644.25099999999</v>
      </c>
      <c r="H16" s="240">
        <f>SUMIF(ALL_Pivot_new!B:B,C:C,ALL_Pivot_new!J:J)</f>
        <v>177936.25099999999</v>
      </c>
      <c r="I16" s="240">
        <f>SUMIF(ALL_Pivot_new!B:B,C:C,ALL_Pivot_new!K:K)</f>
        <v>258708</v>
      </c>
      <c r="J16" s="240">
        <f>SUMIF(ALL_Pivot_new!B:B,C:C,ALL_Pivot_new!L:L)</f>
        <v>226561</v>
      </c>
      <c r="K16" s="240">
        <f>SUMIF(ALL_Pivot_new!B:B,C:C,ALL_Pivot_new!M:M)</f>
        <v>32147</v>
      </c>
      <c r="L16" s="240">
        <f>SUMIF(ALL_Pivot_new!B:B,C:C,ALL_Pivot_new!N:N)</f>
        <v>0</v>
      </c>
      <c r="M16" s="164">
        <f t="shared" si="0"/>
        <v>0.87574021676948532</v>
      </c>
      <c r="N16" s="240">
        <f>SUMIF(ALL_Pivot_new!B:B,C:C,ALL_Pivot_new!O:O)</f>
        <v>226561</v>
      </c>
      <c r="O16" s="165">
        <f t="shared" si="1"/>
        <v>0.87574021676948532</v>
      </c>
    </row>
    <row r="17" spans="1:15">
      <c r="A17" s="235" t="str">
        <f>VLOOKUP(C:C,ALL_Pivot_new!B:D,2,FALSE)</f>
        <v>FDC</v>
      </c>
      <c r="B17" s="235" t="str">
        <f>VLOOKUP(C:C,ALL_Pivot_new!B:D,3,FALSE)</f>
        <v>VNX</v>
      </c>
      <c r="C17" s="341" t="s">
        <v>254</v>
      </c>
      <c r="D17" s="235">
        <f>SUMIF(ALL_Pivot_new!B:B,C:C,ALL_Pivot_new!F:F)</f>
        <v>472031.98460000003</v>
      </c>
      <c r="E17" s="235">
        <f>SUMIF(ALL_Pivot_new!B:B,C:C,ALL_Pivot_new!G:G)</f>
        <v>429119.98599999998</v>
      </c>
      <c r="F17" s="201">
        <f>SUMIF(ALL_Pivot_new!B:B,C:C,ALL_Pivot_new!H:H)</f>
        <v>42911.99860000005</v>
      </c>
      <c r="G17" s="235">
        <f>SUMIF(ALL_Pivot_new!B:B,C:C,ALL_Pivot_new!I:I)</f>
        <v>293078.13900000002</v>
      </c>
      <c r="H17" s="235">
        <f>SUMIF(ALL_Pivot_new!B:B,C:C,ALL_Pivot_new!J:J)</f>
        <v>80331.139000000025</v>
      </c>
      <c r="I17" s="235">
        <f>SUMIF(ALL_Pivot_new!B:B,C:C,ALL_Pivot_new!K:K)</f>
        <v>212747</v>
      </c>
      <c r="J17" s="235">
        <f>SUMIF(ALL_Pivot_new!B:B,C:C,ALL_Pivot_new!L:L)</f>
        <v>178168</v>
      </c>
      <c r="K17" s="235">
        <f>SUMIF(ALL_Pivot_new!B:B,C:C,ALL_Pivot_new!M:M)</f>
        <v>34579</v>
      </c>
      <c r="L17" s="235">
        <f>SUMIF(ALL_Pivot_new!B:B,C:C,ALL_Pivot_new!N:N)</f>
        <v>0</v>
      </c>
      <c r="M17" s="211">
        <f t="shared" si="0"/>
        <v>0.83746421806182936</v>
      </c>
      <c r="N17" s="235">
        <f>SUMIF(ALL_Pivot_new!B:B,C:C,ALL_Pivot_new!O:O)</f>
        <v>178168</v>
      </c>
      <c r="O17" s="210">
        <f t="shared" si="1"/>
        <v>0.83746421806182936</v>
      </c>
    </row>
    <row r="18" spans="1:15" s="226" customFormat="1">
      <c r="A18" s="191"/>
      <c r="B18" s="193" t="s">
        <v>264</v>
      </c>
      <c r="C18" s="232"/>
      <c r="D18" s="191">
        <f t="shared" ref="D18:L18" si="4">SUM(D2:D17)</f>
        <v>3028284.6936717103</v>
      </c>
      <c r="E18" s="191">
        <f t="shared" si="4"/>
        <v>2754595.0893671266</v>
      </c>
      <c r="F18" s="207">
        <f t="shared" si="4"/>
        <v>273689.60430458374</v>
      </c>
      <c r="G18" s="191">
        <f t="shared" si="4"/>
        <v>2385834.8512470094</v>
      </c>
      <c r="H18" s="191">
        <f t="shared" si="4"/>
        <v>959187.18285101303</v>
      </c>
      <c r="I18" s="191">
        <f t="shared" si="4"/>
        <v>1426647.6683959961</v>
      </c>
      <c r="J18" s="191">
        <f t="shared" si="4"/>
        <v>1322747.1907958984</v>
      </c>
      <c r="K18" s="191">
        <f t="shared" si="4"/>
        <v>103900.47760009766</v>
      </c>
      <c r="L18" s="191">
        <f t="shared" si="4"/>
        <v>2659.3695678710937</v>
      </c>
      <c r="M18" s="171">
        <f t="shared" si="0"/>
        <v>0.92717159260708382</v>
      </c>
      <c r="N18" s="191">
        <f>SUM(N2:N17)</f>
        <v>1322747.1907958984</v>
      </c>
      <c r="O18" s="176">
        <f t="shared" si="1"/>
        <v>0.92717159260708382</v>
      </c>
    </row>
    <row r="19" spans="1:15">
      <c r="A19" s="422"/>
      <c r="B19" s="349"/>
      <c r="C19" s="339"/>
      <c r="D19" s="423"/>
      <c r="E19" s="423"/>
      <c r="F19" s="424"/>
      <c r="G19" s="425">
        <f>G18/1024</f>
        <v>2329.9168469209076</v>
      </c>
      <c r="H19" s="423"/>
      <c r="I19" s="425">
        <f>I18/1024</f>
        <v>1393.2106136679649</v>
      </c>
      <c r="J19" s="423"/>
      <c r="K19" s="423"/>
      <c r="L19" s="423"/>
      <c r="M19" s="426"/>
      <c r="N19" s="423"/>
      <c r="O19" s="427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opLeftCell="B1" workbookViewId="0">
      <selection activeCell="I20" sqref="I20"/>
    </sheetView>
  </sheetViews>
  <sheetFormatPr defaultRowHeight="15"/>
  <cols>
    <col min="3" max="3" width="15.42578125" bestFit="1" customWidth="1"/>
    <col min="4" max="4" width="17.85546875" customWidth="1"/>
    <col min="5" max="5" width="12.42578125" customWidth="1"/>
    <col min="6" max="6" width="13.140625" customWidth="1"/>
    <col min="7" max="7" width="14.85546875" customWidth="1"/>
    <col min="8" max="8" width="12.28515625" customWidth="1"/>
    <col min="9" max="9" width="13.7109375" customWidth="1"/>
    <col min="10" max="10" width="12.140625" customWidth="1"/>
    <col min="11" max="11" width="11.5703125" customWidth="1"/>
    <col min="13" max="13" width="9.28515625" customWidth="1"/>
    <col min="14" max="14" width="17.42578125" customWidth="1"/>
    <col min="15" max="15" width="13.140625" customWidth="1"/>
  </cols>
  <sheetData>
    <row r="1" spans="1:15" s="153" customFormat="1">
      <c r="A1" s="92" t="s">
        <v>323</v>
      </c>
      <c r="B1" s="93" t="s">
        <v>261</v>
      </c>
      <c r="C1" s="93" t="s">
        <v>10</v>
      </c>
      <c r="D1" s="94" t="s">
        <v>268</v>
      </c>
      <c r="E1" s="94" t="s">
        <v>240</v>
      </c>
      <c r="F1" s="94" t="s">
        <v>256</v>
      </c>
      <c r="G1" s="94" t="s">
        <v>258</v>
      </c>
      <c r="H1" s="94" t="s">
        <v>257</v>
      </c>
      <c r="I1" s="94" t="s">
        <v>17</v>
      </c>
      <c r="J1" s="94" t="s">
        <v>16</v>
      </c>
      <c r="K1" s="94" t="s">
        <v>18</v>
      </c>
      <c r="L1" s="94" t="s">
        <v>8</v>
      </c>
      <c r="M1" s="94" t="s">
        <v>291</v>
      </c>
      <c r="N1" s="94" t="s">
        <v>266</v>
      </c>
      <c r="O1" s="148" t="s">
        <v>292</v>
      </c>
    </row>
    <row r="2" spans="1:15">
      <c r="A2" s="172" t="e">
        <f>VLOOKUP(C:C,ALL_Pivot_new!B:D,2,FALSE)</f>
        <v>#N/A</v>
      </c>
      <c r="B2" s="136" t="e">
        <f>VLOOKUP(C:C,ALL_Pivot_new!B:D,3,FALSE)</f>
        <v>#N/A</v>
      </c>
      <c r="C2" s="163"/>
      <c r="D2" s="8">
        <f>SUMIF(ALL_Pivot_new!B:B,C:C,ALL_Pivot_new!F:F)</f>
        <v>0</v>
      </c>
      <c r="E2" s="8">
        <f>SUMIF(ALL_Pivot_new!B:B,C:C,ALL_Pivot_new!G:G)</f>
        <v>0</v>
      </c>
      <c r="F2" s="169">
        <f>SUMIF(ALL_Pivot_new!B:B,C:C,ALL_Pivot_new!H:H)</f>
        <v>0</v>
      </c>
      <c r="G2" s="8">
        <f>SUMIF(ALL_Pivot_new!B:B,C:C,ALL_Pivot_new!I:I)</f>
        <v>0</v>
      </c>
      <c r="H2" s="8">
        <f>SUMIF(ALL_Pivot_new!B:B,C:C,ALL_Pivot_new!J:J)</f>
        <v>0</v>
      </c>
      <c r="I2" s="8">
        <f>SUMIF(ALL_Pivot_new!B:B,C:C,ALL_Pivot_new!K:K)</f>
        <v>0</v>
      </c>
      <c r="J2" s="8">
        <f>SUMIF(ALL_Pivot_new!B:B,C:C,ALL_Pivot_new!L:L)</f>
        <v>0</v>
      </c>
      <c r="K2" s="8">
        <f>SUMIF(ALL_Pivot_new!B:B,C:C,ALL_Pivot_new!M:M)</f>
        <v>0</v>
      </c>
      <c r="L2" s="8">
        <f>SUMIF(ALL_Pivot_new!B:B,C:C,ALL_Pivot_new!N:N)</f>
        <v>0</v>
      </c>
      <c r="M2" s="116" t="e">
        <f>J2/I2</f>
        <v>#DIV/0!</v>
      </c>
      <c r="N2" s="8">
        <f>SUMIF(ALL_Pivot_new!B:B,C:C,ALL_Pivot_new!O:O)</f>
        <v>0</v>
      </c>
      <c r="O2" s="166" t="e">
        <f>N2/I2</f>
        <v>#DIV/0!</v>
      </c>
    </row>
    <row r="3" spans="1:15">
      <c r="A3" s="221" t="e">
        <f>VLOOKUP(C:C,ALL_Pivot_new!B:D,2,FALSE)</f>
        <v>#N/A</v>
      </c>
      <c r="B3" s="136" t="e">
        <f>VLOOKUP(C:C,ALL_Pivot_new!B:D,3,FALSE)</f>
        <v>#N/A</v>
      </c>
      <c r="C3" s="71"/>
      <c r="D3" s="8">
        <f>SUMIF(ALL_Pivot_new!B:B,C:C,ALL_Pivot_new!F:F)</f>
        <v>0</v>
      </c>
      <c r="E3" s="8">
        <f>SUMIF(ALL_Pivot_new!B:B,C:C,ALL_Pivot_new!G:G)</f>
        <v>0</v>
      </c>
      <c r="F3" s="169">
        <f>SUMIF(ALL_Pivot_new!B:B,C:C,ALL_Pivot_new!H:H)</f>
        <v>0</v>
      </c>
      <c r="G3" s="8">
        <f>SUMIF(ALL_Pivot_new!B:B,C:C,ALL_Pivot_new!I:I)</f>
        <v>0</v>
      </c>
      <c r="H3" s="8">
        <f>SUMIF(ALL_Pivot_new!B:B,C:C,ALL_Pivot_new!J:J)</f>
        <v>0</v>
      </c>
      <c r="I3" s="8">
        <f>SUMIF(ALL_Pivot_new!B:B,C:C,ALL_Pivot_new!K:K)</f>
        <v>0</v>
      </c>
      <c r="J3" s="8">
        <f>SUMIF(ALL_Pivot_new!B:B,C:C,ALL_Pivot_new!L:L)</f>
        <v>0</v>
      </c>
      <c r="K3" s="8">
        <f>SUMIF(ALL_Pivot_new!B:B,C:C,ALL_Pivot_new!M:M)</f>
        <v>0</v>
      </c>
      <c r="L3" s="8">
        <f>SUMIF(ALL_Pivot_new!B:B,C:C,ALL_Pivot_new!N:N)</f>
        <v>0</v>
      </c>
      <c r="M3" s="116" t="e">
        <f t="shared" ref="M3:M16" si="0">J3/I3</f>
        <v>#DIV/0!</v>
      </c>
      <c r="N3" s="8">
        <f>SUMIF(ALL_Pivot_new!B:B,C:C,ALL_Pivot_new!O:O)</f>
        <v>0</v>
      </c>
      <c r="O3" s="166" t="e">
        <f t="shared" ref="O3:O16" si="1">N3/I3</f>
        <v>#DIV/0!</v>
      </c>
    </row>
    <row r="4" spans="1:15">
      <c r="A4" s="172" t="e">
        <f>VLOOKUP(C:C,ALL_Pivot_new!B:D,2,FALSE)</f>
        <v>#N/A</v>
      </c>
      <c r="B4" s="221" t="e">
        <f>VLOOKUP(C:C,ALL_Pivot_new!B:D,3,FALSE)</f>
        <v>#N/A</v>
      </c>
      <c r="C4" s="163"/>
      <c r="D4" s="224">
        <f>SUMIF(ALL_Pivot_new!B:B,C:C,ALL_Pivot_new!F:F)</f>
        <v>0</v>
      </c>
      <c r="E4" s="224">
        <f>SUMIF(ALL_Pivot_new!B:B,C:C,ALL_Pivot_new!G:G)</f>
        <v>0</v>
      </c>
      <c r="F4" s="169">
        <f>SUMIF(ALL_Pivot_new!B:B,C:C,ALL_Pivot_new!H:H)</f>
        <v>0</v>
      </c>
      <c r="G4" s="224">
        <f>SUMIF(ALL_Pivot_new!B:B,C:C,ALL_Pivot_new!I:I)</f>
        <v>0</v>
      </c>
      <c r="H4" s="224">
        <f>SUMIF(ALL_Pivot_new!B:B,C:C,ALL_Pivot_new!J:J)</f>
        <v>0</v>
      </c>
      <c r="I4" s="224">
        <f>SUMIF(ALL_Pivot_new!B:B,C:C,ALL_Pivot_new!K:K)</f>
        <v>0</v>
      </c>
      <c r="J4" s="224">
        <f>SUMIF(ALL_Pivot_new!B:B,C:C,ALL_Pivot_new!L:L)</f>
        <v>0</v>
      </c>
      <c r="K4" s="224">
        <f>SUMIF(ALL_Pivot_new!B:B,C:C,ALL_Pivot_new!M:M)</f>
        <v>0</v>
      </c>
      <c r="L4" s="224">
        <f>SUMIF(ALL_Pivot_new!B:B,C:C,ALL_Pivot_new!N:N)</f>
        <v>0</v>
      </c>
      <c r="M4" s="236" t="e">
        <f t="shared" si="0"/>
        <v>#DIV/0!</v>
      </c>
      <c r="N4" s="224">
        <f>SUMIF(ALL_Pivot_new!B:B,C:C,ALL_Pivot_new!O:O)</f>
        <v>0</v>
      </c>
      <c r="O4" s="166" t="e">
        <f t="shared" si="1"/>
        <v>#DIV/0!</v>
      </c>
    </row>
    <row r="5" spans="1:15">
      <c r="A5" s="221" t="e">
        <f>VLOOKUP(C:C,ALL_Pivot_new!B:D,2,FALSE)</f>
        <v>#N/A</v>
      </c>
      <c r="B5" s="221" t="e">
        <f>VLOOKUP(C:C,ALL_Pivot_new!B:D,3,FALSE)</f>
        <v>#N/A</v>
      </c>
      <c r="C5" s="228"/>
      <c r="D5" s="224">
        <f>SUMIF(ALL_Pivot_new!B:B,C:C,ALL_Pivot_new!F:F)</f>
        <v>0</v>
      </c>
      <c r="E5" s="224">
        <f>SUMIF(ALL_Pivot_new!B:B,C:C,ALL_Pivot_new!G:G)</f>
        <v>0</v>
      </c>
      <c r="F5" s="169">
        <f>SUMIF(ALL_Pivot_new!B:B,C:C,ALL_Pivot_new!H:H)</f>
        <v>0</v>
      </c>
      <c r="G5" s="224">
        <f>SUMIF(ALL_Pivot_new!B:B,C:C,ALL_Pivot_new!I:I)</f>
        <v>0</v>
      </c>
      <c r="H5" s="224">
        <f>SUMIF(ALL_Pivot_new!B:B,C:C,ALL_Pivot_new!J:J)</f>
        <v>0</v>
      </c>
      <c r="I5" s="224">
        <f>SUMIF(ALL_Pivot_new!B:B,C:C,ALL_Pivot_new!K:K)</f>
        <v>0</v>
      </c>
      <c r="J5" s="224">
        <f>SUMIF(ALL_Pivot_new!B:B,C:C,ALL_Pivot_new!L:L)</f>
        <v>0</v>
      </c>
      <c r="K5" s="224">
        <f>SUMIF(ALL_Pivot_new!B:B,C:C,ALL_Pivot_new!M:M)</f>
        <v>0</v>
      </c>
      <c r="L5" s="224">
        <f>SUMIF(ALL_Pivot_new!B:B,C:C,ALL_Pivot_new!N:N)</f>
        <v>0</v>
      </c>
      <c r="M5" s="236" t="e">
        <f t="shared" si="0"/>
        <v>#DIV/0!</v>
      </c>
      <c r="N5" s="224">
        <f>SUMIF(ALL_Pivot_new!B:B,C:C,ALL_Pivot_new!O:O)</f>
        <v>0</v>
      </c>
      <c r="O5" s="166" t="e">
        <f t="shared" si="1"/>
        <v>#DIV/0!</v>
      </c>
    </row>
    <row r="6" spans="1:15">
      <c r="A6" s="172" t="e">
        <f>VLOOKUP(C:C,ALL_Pivot_new!B:D,2,FALSE)</f>
        <v>#N/A</v>
      </c>
      <c r="B6" s="221" t="e">
        <f>VLOOKUP(C:C,ALL_Pivot_new!B:D,3,FALSE)</f>
        <v>#N/A</v>
      </c>
      <c r="C6" s="163"/>
      <c r="D6" s="224">
        <f>SUMIF(ALL_Pivot_new!B:B,C:C,ALL_Pivot_new!F:F)</f>
        <v>0</v>
      </c>
      <c r="E6" s="224">
        <f>SUMIF(ALL_Pivot_new!B:B,C:C,ALL_Pivot_new!G:G)</f>
        <v>0</v>
      </c>
      <c r="F6" s="169">
        <f>SUMIF(ALL_Pivot_new!B:B,C:C,ALL_Pivot_new!H:H)</f>
        <v>0</v>
      </c>
      <c r="G6" s="224">
        <f>SUMIF(ALL_Pivot_new!B:B,C:C,ALL_Pivot_new!I:I)</f>
        <v>0</v>
      </c>
      <c r="H6" s="224">
        <f>SUMIF(ALL_Pivot_new!B:B,C:C,ALL_Pivot_new!J:J)</f>
        <v>0</v>
      </c>
      <c r="I6" s="224">
        <f>SUMIF(ALL_Pivot_new!B:B,C:C,ALL_Pivot_new!K:K)</f>
        <v>0</v>
      </c>
      <c r="J6" s="224">
        <f>SUMIF(ALL_Pivot_new!B:B,C:C,ALL_Pivot_new!L:L)</f>
        <v>0</v>
      </c>
      <c r="K6" s="224">
        <f>SUMIF(ALL_Pivot_new!B:B,C:C,ALL_Pivot_new!M:M)</f>
        <v>0</v>
      </c>
      <c r="L6" s="224">
        <f>SUMIF(ALL_Pivot_new!B:B,C:C,ALL_Pivot_new!N:N)</f>
        <v>0</v>
      </c>
      <c r="M6" s="236" t="e">
        <f t="shared" si="0"/>
        <v>#DIV/0!</v>
      </c>
      <c r="N6" s="224">
        <f>SUMIF(ALL_Pivot_new!B:B,C:C,ALL_Pivot_new!O:O)</f>
        <v>0</v>
      </c>
      <c r="O6" s="166" t="e">
        <f t="shared" si="1"/>
        <v>#DIV/0!</v>
      </c>
    </row>
    <row r="7" spans="1:15">
      <c r="A7" s="221" t="e">
        <f>VLOOKUP(C:C,ALL_Pivot_new!B:D,2,FALSE)</f>
        <v>#N/A</v>
      </c>
      <c r="B7" s="221" t="e">
        <f>VLOOKUP(C:C,ALL_Pivot_new!B:D,3,FALSE)</f>
        <v>#N/A</v>
      </c>
      <c r="C7" s="228"/>
      <c r="D7" s="224">
        <f>SUMIF(ALL_Pivot_new!B:B,C:C,ALL_Pivot_new!F:F)</f>
        <v>0</v>
      </c>
      <c r="E7" s="224">
        <f>SUMIF(ALL_Pivot_new!B:B,C:C,ALL_Pivot_new!G:G)</f>
        <v>0</v>
      </c>
      <c r="F7" s="169">
        <f>SUMIF(ALL_Pivot_new!B:B,C:C,ALL_Pivot_new!H:H)</f>
        <v>0</v>
      </c>
      <c r="G7" s="224">
        <f>SUMIF(ALL_Pivot_new!B:B,C:C,ALL_Pivot_new!I:I)</f>
        <v>0</v>
      </c>
      <c r="H7" s="224">
        <f>SUMIF(ALL_Pivot_new!B:B,C:C,ALL_Pivot_new!J:J)</f>
        <v>0</v>
      </c>
      <c r="I7" s="224">
        <f>SUMIF(ALL_Pivot_new!B:B,C:C,ALL_Pivot_new!K:K)</f>
        <v>0</v>
      </c>
      <c r="J7" s="224">
        <f>SUMIF(ALL_Pivot_new!B:B,C:C,ALL_Pivot_new!L:L)</f>
        <v>0</v>
      </c>
      <c r="K7" s="224">
        <f>SUMIF(ALL_Pivot_new!B:B,C:C,ALL_Pivot_new!M:M)</f>
        <v>0</v>
      </c>
      <c r="L7" s="224">
        <f>SUMIF(ALL_Pivot_new!B:B,C:C,ALL_Pivot_new!N:N)</f>
        <v>0</v>
      </c>
      <c r="M7" s="236" t="e">
        <f t="shared" si="0"/>
        <v>#DIV/0!</v>
      </c>
      <c r="N7" s="224">
        <f>SUMIF(ALL_Pivot_new!B:B,C:C,ALL_Pivot_new!O:O)</f>
        <v>0</v>
      </c>
      <c r="O7" s="166" t="e">
        <f t="shared" si="1"/>
        <v>#DIV/0!</v>
      </c>
    </row>
    <row r="8" spans="1:15">
      <c r="A8" s="172" t="e">
        <f>VLOOKUP(C:C,ALL_Pivot_new!B:D,2,FALSE)</f>
        <v>#N/A</v>
      </c>
      <c r="B8" s="221" t="e">
        <f>VLOOKUP(C:C,ALL_Pivot_new!B:D,3,FALSE)</f>
        <v>#N/A</v>
      </c>
      <c r="C8" s="163"/>
      <c r="D8" s="224">
        <f>SUMIF(ALL_Pivot_new!B:B,C:C,ALL_Pivot_new!F:F)</f>
        <v>0</v>
      </c>
      <c r="E8" s="224">
        <f>SUMIF(ALL_Pivot_new!B:B,C:C,ALL_Pivot_new!G:G)</f>
        <v>0</v>
      </c>
      <c r="F8" s="169">
        <f>SUMIF(ALL_Pivot_new!B:B,C:C,ALL_Pivot_new!H:H)</f>
        <v>0</v>
      </c>
      <c r="G8" s="224">
        <f>SUMIF(ALL_Pivot_new!B:B,C:C,ALL_Pivot_new!I:I)</f>
        <v>0</v>
      </c>
      <c r="H8" s="224">
        <f>SUMIF(ALL_Pivot_new!B:B,C:C,ALL_Pivot_new!J:J)</f>
        <v>0</v>
      </c>
      <c r="I8" s="224">
        <f>SUMIF(ALL_Pivot_new!B:B,C:C,ALL_Pivot_new!K:K)</f>
        <v>0</v>
      </c>
      <c r="J8" s="224">
        <f>SUMIF(ALL_Pivot_new!B:B,C:C,ALL_Pivot_new!L:L)</f>
        <v>0</v>
      </c>
      <c r="K8" s="224">
        <f>SUMIF(ALL_Pivot_new!B:B,C:C,ALL_Pivot_new!M:M)</f>
        <v>0</v>
      </c>
      <c r="L8" s="224">
        <f>SUMIF(ALL_Pivot_new!B:B,C:C,ALL_Pivot_new!N:N)</f>
        <v>0</v>
      </c>
      <c r="M8" s="236" t="e">
        <f t="shared" si="0"/>
        <v>#DIV/0!</v>
      </c>
      <c r="N8" s="224">
        <f>SUMIF(ALL_Pivot_new!B:B,C:C,ALL_Pivot_new!O:O)</f>
        <v>0</v>
      </c>
      <c r="O8" s="166" t="e">
        <f t="shared" si="1"/>
        <v>#DIV/0!</v>
      </c>
    </row>
    <row r="9" spans="1:15">
      <c r="A9" s="221" t="e">
        <f>VLOOKUP(C:C,ALL_Pivot_new!B:D,2,FALSE)</f>
        <v>#N/A</v>
      </c>
      <c r="B9" s="221" t="e">
        <f>VLOOKUP(C:C,ALL_Pivot_new!B:D,3,FALSE)</f>
        <v>#N/A</v>
      </c>
      <c r="C9" s="228"/>
      <c r="D9" s="224">
        <f>SUMIF(ALL_Pivot_new!B:B,C:C,ALL_Pivot_new!F:F)</f>
        <v>0</v>
      </c>
      <c r="E9" s="224">
        <f>SUMIF(ALL_Pivot_new!B:B,C:C,ALL_Pivot_new!G:G)</f>
        <v>0</v>
      </c>
      <c r="F9" s="169">
        <f>SUMIF(ALL_Pivot_new!B:B,C:C,ALL_Pivot_new!H:H)</f>
        <v>0</v>
      </c>
      <c r="G9" s="224">
        <f>SUMIF(ALL_Pivot_new!B:B,C:C,ALL_Pivot_new!I:I)</f>
        <v>0</v>
      </c>
      <c r="H9" s="224">
        <f>SUMIF(ALL_Pivot_new!B:B,C:C,ALL_Pivot_new!J:J)</f>
        <v>0</v>
      </c>
      <c r="I9" s="224">
        <f>SUMIF(ALL_Pivot_new!B:B,C:C,ALL_Pivot_new!K:K)</f>
        <v>0</v>
      </c>
      <c r="J9" s="224">
        <f>SUMIF(ALL_Pivot_new!B:B,C:C,ALL_Pivot_new!L:L)</f>
        <v>0</v>
      </c>
      <c r="K9" s="224">
        <f>SUMIF(ALL_Pivot_new!B:B,C:C,ALL_Pivot_new!M:M)</f>
        <v>0</v>
      </c>
      <c r="L9" s="224">
        <f>SUMIF(ALL_Pivot_new!B:B,C:C,ALL_Pivot_new!N:N)</f>
        <v>0</v>
      </c>
      <c r="M9" s="236" t="e">
        <f t="shared" si="0"/>
        <v>#DIV/0!</v>
      </c>
      <c r="N9" s="224">
        <f>SUMIF(ALL_Pivot_new!B:B,C:C,ALL_Pivot_new!O:O)</f>
        <v>0</v>
      </c>
      <c r="O9" s="166" t="e">
        <f t="shared" si="1"/>
        <v>#DIV/0!</v>
      </c>
    </row>
    <row r="10" spans="1:15">
      <c r="A10" s="172" t="e">
        <f>VLOOKUP(C:C,ALL_Pivot_new!B:D,2,FALSE)</f>
        <v>#N/A</v>
      </c>
      <c r="B10" s="221" t="e">
        <f>VLOOKUP(C:C,ALL_Pivot_new!B:D,3,FALSE)</f>
        <v>#N/A</v>
      </c>
      <c r="C10" s="163"/>
      <c r="D10" s="224">
        <f>SUMIF(ALL_Pivot_new!B:B,C:C,ALL_Pivot_new!F:F)</f>
        <v>0</v>
      </c>
      <c r="E10" s="224">
        <f>SUMIF(ALL_Pivot_new!B:B,C:C,ALL_Pivot_new!G:G)</f>
        <v>0</v>
      </c>
      <c r="F10" s="169">
        <f>SUMIF(ALL_Pivot_new!B:B,C:C,ALL_Pivot_new!H:H)</f>
        <v>0</v>
      </c>
      <c r="G10" s="224">
        <f>SUMIF(ALL_Pivot_new!B:B,C:C,ALL_Pivot_new!I:I)</f>
        <v>0</v>
      </c>
      <c r="H10" s="224">
        <f>SUMIF(ALL_Pivot_new!B:B,C:C,ALL_Pivot_new!J:J)</f>
        <v>0</v>
      </c>
      <c r="I10" s="224">
        <f>SUMIF(ALL_Pivot_new!B:B,C:C,ALL_Pivot_new!K:K)</f>
        <v>0</v>
      </c>
      <c r="J10" s="224">
        <f>SUMIF(ALL_Pivot_new!B:B,C:C,ALL_Pivot_new!L:L)</f>
        <v>0</v>
      </c>
      <c r="K10" s="224">
        <f>SUMIF(ALL_Pivot_new!B:B,C:C,ALL_Pivot_new!M:M)</f>
        <v>0</v>
      </c>
      <c r="L10" s="224">
        <f>SUMIF(ALL_Pivot_new!B:B,C:C,ALL_Pivot_new!N:N)</f>
        <v>0</v>
      </c>
      <c r="M10" s="236" t="e">
        <f t="shared" si="0"/>
        <v>#DIV/0!</v>
      </c>
      <c r="N10" s="224">
        <f>SUMIF(ALL_Pivot_new!B:B,C:C,ALL_Pivot_new!O:O)</f>
        <v>0</v>
      </c>
      <c r="O10" s="166" t="e">
        <f t="shared" si="1"/>
        <v>#DIV/0!</v>
      </c>
    </row>
    <row r="11" spans="1:15">
      <c r="A11" s="221" t="e">
        <f>VLOOKUP(C:C,ALL_Pivot_new!B:D,2,FALSE)</f>
        <v>#N/A</v>
      </c>
      <c r="B11" s="221" t="e">
        <f>VLOOKUP(C:C,ALL_Pivot_new!B:D,3,FALSE)</f>
        <v>#N/A</v>
      </c>
      <c r="C11" s="228"/>
      <c r="D11" s="224">
        <f>SUMIF(ALL_Pivot_new!B:B,C:C,ALL_Pivot_new!F:F)</f>
        <v>0</v>
      </c>
      <c r="E11" s="224">
        <f>SUMIF(ALL_Pivot_new!B:B,C:C,ALL_Pivot_new!G:G)</f>
        <v>0</v>
      </c>
      <c r="F11" s="169">
        <f>SUMIF(ALL_Pivot_new!B:B,C:C,ALL_Pivot_new!H:H)</f>
        <v>0</v>
      </c>
      <c r="G11" s="224">
        <f>SUMIF(ALL_Pivot_new!B:B,C:C,ALL_Pivot_new!I:I)</f>
        <v>0</v>
      </c>
      <c r="H11" s="224">
        <f>SUMIF(ALL_Pivot_new!B:B,C:C,ALL_Pivot_new!J:J)</f>
        <v>0</v>
      </c>
      <c r="I11" s="224">
        <f>SUMIF(ALL_Pivot_new!B:B,C:C,ALL_Pivot_new!K:K)</f>
        <v>0</v>
      </c>
      <c r="J11" s="224">
        <f>SUMIF(ALL_Pivot_new!B:B,C:C,ALL_Pivot_new!L:L)</f>
        <v>0</v>
      </c>
      <c r="K11" s="224">
        <f>SUMIF(ALL_Pivot_new!B:B,C:C,ALL_Pivot_new!M:M)</f>
        <v>0</v>
      </c>
      <c r="L11" s="224">
        <f>SUMIF(ALL_Pivot_new!B:B,C:C,ALL_Pivot_new!N:N)</f>
        <v>0</v>
      </c>
      <c r="M11" s="236" t="e">
        <f t="shared" si="0"/>
        <v>#DIV/0!</v>
      </c>
      <c r="N11" s="224">
        <f>SUMIF(ALL_Pivot_new!B:B,C:C,ALL_Pivot_new!O:O)</f>
        <v>0</v>
      </c>
      <c r="O11" s="166" t="e">
        <f t="shared" si="1"/>
        <v>#DIV/0!</v>
      </c>
    </row>
    <row r="12" spans="1:15">
      <c r="A12" s="172" t="e">
        <f>VLOOKUP(C:C,ALL_Pivot_new!B:D,2,FALSE)</f>
        <v>#N/A</v>
      </c>
      <c r="B12" s="221" t="e">
        <f>VLOOKUP(C:C,ALL_Pivot_new!B:D,3,FALSE)</f>
        <v>#N/A</v>
      </c>
      <c r="C12" s="163"/>
      <c r="D12" s="224">
        <f>SUMIF(ALL_Pivot_new!B:B,C:C,ALL_Pivot_new!F:F)</f>
        <v>0</v>
      </c>
      <c r="E12" s="224">
        <f>SUMIF(ALL_Pivot_new!B:B,C:C,ALL_Pivot_new!G:G)</f>
        <v>0</v>
      </c>
      <c r="F12" s="169">
        <f>SUMIF(ALL_Pivot_new!B:B,C:C,ALL_Pivot_new!H:H)</f>
        <v>0</v>
      </c>
      <c r="G12" s="224">
        <f>SUMIF(ALL_Pivot_new!B:B,C:C,ALL_Pivot_new!I:I)</f>
        <v>0</v>
      </c>
      <c r="H12" s="224">
        <f>SUMIF(ALL_Pivot_new!B:B,C:C,ALL_Pivot_new!J:J)</f>
        <v>0</v>
      </c>
      <c r="I12" s="224">
        <f>SUMIF(ALL_Pivot_new!B:B,C:C,ALL_Pivot_new!K:K)</f>
        <v>0</v>
      </c>
      <c r="J12" s="224">
        <f>SUMIF(ALL_Pivot_new!B:B,C:C,ALL_Pivot_new!L:L)</f>
        <v>0</v>
      </c>
      <c r="K12" s="224">
        <f>SUMIF(ALL_Pivot_new!B:B,C:C,ALL_Pivot_new!M:M)</f>
        <v>0</v>
      </c>
      <c r="L12" s="224">
        <f>SUMIF(ALL_Pivot_new!B:B,C:C,ALL_Pivot_new!N:N)</f>
        <v>0</v>
      </c>
      <c r="M12" s="236" t="e">
        <f t="shared" si="0"/>
        <v>#DIV/0!</v>
      </c>
      <c r="N12" s="224">
        <f>SUMIF(ALL_Pivot_new!B:B,C:C,ALL_Pivot_new!O:O)</f>
        <v>0</v>
      </c>
      <c r="O12" s="166" t="e">
        <f t="shared" si="1"/>
        <v>#DIV/0!</v>
      </c>
    </row>
    <row r="13" spans="1:15">
      <c r="A13" s="221" t="e">
        <f>VLOOKUP(C:C,ALL_Pivot_new!B:D,2,FALSE)</f>
        <v>#N/A</v>
      </c>
      <c r="B13" s="221" t="e">
        <f>VLOOKUP(C:C,ALL_Pivot_new!B:D,3,FALSE)</f>
        <v>#N/A</v>
      </c>
      <c r="C13" s="228"/>
      <c r="D13" s="224">
        <f>SUMIF(ALL_Pivot_new!B:B,C:C,ALL_Pivot_new!F:F)</f>
        <v>0</v>
      </c>
      <c r="E13" s="224">
        <f>SUMIF(ALL_Pivot_new!B:B,C:C,ALL_Pivot_new!G:G)</f>
        <v>0</v>
      </c>
      <c r="F13" s="169">
        <f>SUMIF(ALL_Pivot_new!B:B,C:C,ALL_Pivot_new!H:H)</f>
        <v>0</v>
      </c>
      <c r="G13" s="224">
        <f>SUMIF(ALL_Pivot_new!B:B,C:C,ALL_Pivot_new!I:I)</f>
        <v>0</v>
      </c>
      <c r="H13" s="224">
        <f>SUMIF(ALL_Pivot_new!B:B,C:C,ALL_Pivot_new!J:J)</f>
        <v>0</v>
      </c>
      <c r="I13" s="224">
        <f>SUMIF(ALL_Pivot_new!B:B,C:C,ALL_Pivot_new!K:K)</f>
        <v>0</v>
      </c>
      <c r="J13" s="224">
        <f>SUMIF(ALL_Pivot_new!B:B,C:C,ALL_Pivot_new!L:L)</f>
        <v>0</v>
      </c>
      <c r="K13" s="224">
        <f>SUMIF(ALL_Pivot_new!B:B,C:C,ALL_Pivot_new!M:M)</f>
        <v>0</v>
      </c>
      <c r="L13" s="224">
        <f>SUMIF(ALL_Pivot_new!B:B,C:C,ALL_Pivot_new!N:N)</f>
        <v>0</v>
      </c>
      <c r="M13" s="236" t="e">
        <f t="shared" si="0"/>
        <v>#DIV/0!</v>
      </c>
      <c r="N13" s="224">
        <f>SUMIF(ALL_Pivot_new!B:B,C:C,ALL_Pivot_new!O:O)</f>
        <v>0</v>
      </c>
      <c r="O13" s="166" t="e">
        <f t="shared" si="1"/>
        <v>#DIV/0!</v>
      </c>
    </row>
    <row r="14" spans="1:15">
      <c r="A14" s="172" t="e">
        <f>VLOOKUP(C:C,ALL_Pivot_new!B:D,2,FALSE)</f>
        <v>#N/A</v>
      </c>
      <c r="B14" s="221" t="e">
        <f>VLOOKUP(C:C,ALL_Pivot_new!B:D,3,FALSE)</f>
        <v>#N/A</v>
      </c>
      <c r="C14" s="163"/>
      <c r="D14" s="224">
        <f>SUMIF(ALL_Pivot_new!B:B,C:C,ALL_Pivot_new!F:F)</f>
        <v>0</v>
      </c>
      <c r="E14" s="224">
        <f>SUMIF(ALL_Pivot_new!B:B,C:C,ALL_Pivot_new!G:G)</f>
        <v>0</v>
      </c>
      <c r="F14" s="169">
        <f>SUMIF(ALL_Pivot_new!B:B,C:C,ALL_Pivot_new!H:H)</f>
        <v>0</v>
      </c>
      <c r="G14" s="224">
        <f>SUMIF(ALL_Pivot_new!B:B,C:C,ALL_Pivot_new!I:I)</f>
        <v>0</v>
      </c>
      <c r="H14" s="224">
        <f>SUMIF(ALL_Pivot_new!B:B,C:C,ALL_Pivot_new!J:J)</f>
        <v>0</v>
      </c>
      <c r="I14" s="224">
        <f>SUMIF(ALL_Pivot_new!B:B,C:C,ALL_Pivot_new!K:K)</f>
        <v>0</v>
      </c>
      <c r="J14" s="224">
        <f>SUMIF(ALL_Pivot_new!B:B,C:C,ALL_Pivot_new!L:L)</f>
        <v>0</v>
      </c>
      <c r="K14" s="224">
        <f>SUMIF(ALL_Pivot_new!B:B,C:C,ALL_Pivot_new!M:M)</f>
        <v>0</v>
      </c>
      <c r="L14" s="224">
        <f>SUMIF(ALL_Pivot_new!B:B,C:C,ALL_Pivot_new!N:N)</f>
        <v>0</v>
      </c>
      <c r="M14" s="236" t="e">
        <f t="shared" si="0"/>
        <v>#DIV/0!</v>
      </c>
      <c r="N14" s="224">
        <f>SUMIF(ALL_Pivot_new!B:B,C:C,ALL_Pivot_new!O:O)</f>
        <v>0</v>
      </c>
      <c r="O14" s="166" t="e">
        <f t="shared" si="1"/>
        <v>#DIV/0!</v>
      </c>
    </row>
    <row r="15" spans="1:15">
      <c r="A15" s="221" t="e">
        <f>VLOOKUP(C:C,ALL_Pivot_new!B:D,2,FALSE)</f>
        <v>#N/A</v>
      </c>
      <c r="B15" s="221" t="e">
        <f>VLOOKUP(C:C,ALL_Pivot_new!B:D,3,FALSE)</f>
        <v>#N/A</v>
      </c>
      <c r="C15" s="228"/>
      <c r="D15" s="224">
        <f>SUMIF(ALL_Pivot_new!B:B,C:C,ALL_Pivot_new!F:F)</f>
        <v>0</v>
      </c>
      <c r="E15" s="224">
        <f>SUMIF(ALL_Pivot_new!B:B,C:C,ALL_Pivot_new!G:G)</f>
        <v>0</v>
      </c>
      <c r="F15" s="169">
        <f>SUMIF(ALL_Pivot_new!B:B,C:C,ALL_Pivot_new!H:H)</f>
        <v>0</v>
      </c>
      <c r="G15" s="224">
        <f>SUMIF(ALL_Pivot_new!B:B,C:C,ALL_Pivot_new!I:I)</f>
        <v>0</v>
      </c>
      <c r="H15" s="224">
        <f>SUMIF(ALL_Pivot_new!B:B,C:C,ALL_Pivot_new!J:J)</f>
        <v>0</v>
      </c>
      <c r="I15" s="224">
        <f>SUMIF(ALL_Pivot_new!B:B,C:C,ALL_Pivot_new!K:K)</f>
        <v>0</v>
      </c>
      <c r="J15" s="224">
        <f>SUMIF(ALL_Pivot_new!B:B,C:C,ALL_Pivot_new!L:L)</f>
        <v>0</v>
      </c>
      <c r="K15" s="224">
        <f>SUMIF(ALL_Pivot_new!B:B,C:C,ALL_Pivot_new!M:M)</f>
        <v>0</v>
      </c>
      <c r="L15" s="224">
        <f>SUMIF(ALL_Pivot_new!B:B,C:C,ALL_Pivot_new!N:N)</f>
        <v>0</v>
      </c>
      <c r="M15" s="236" t="e">
        <f t="shared" si="0"/>
        <v>#DIV/0!</v>
      </c>
      <c r="N15" s="224">
        <f>SUMIF(ALL_Pivot_new!B:B,C:C,ALL_Pivot_new!O:O)</f>
        <v>0</v>
      </c>
      <c r="O15" s="166" t="e">
        <f t="shared" si="1"/>
        <v>#DIV/0!</v>
      </c>
    </row>
    <row r="16" spans="1:15" s="226" customFormat="1">
      <c r="A16" s="209"/>
      <c r="B16" s="233" t="s">
        <v>264</v>
      </c>
      <c r="C16" s="192"/>
      <c r="D16" s="233">
        <f t="shared" ref="D16:L16" si="2">SUM(D2:D15)</f>
        <v>0</v>
      </c>
      <c r="E16" s="233">
        <f t="shared" si="2"/>
        <v>0</v>
      </c>
      <c r="F16" s="233">
        <f t="shared" si="2"/>
        <v>0</v>
      </c>
      <c r="G16" s="233">
        <f t="shared" si="2"/>
        <v>0</v>
      </c>
      <c r="H16" s="233">
        <f t="shared" si="2"/>
        <v>0</v>
      </c>
      <c r="I16" s="233">
        <f t="shared" si="2"/>
        <v>0</v>
      </c>
      <c r="J16" s="233">
        <f t="shared" si="2"/>
        <v>0</v>
      </c>
      <c r="K16" s="233">
        <f t="shared" si="2"/>
        <v>0</v>
      </c>
      <c r="L16" s="233">
        <f t="shared" si="2"/>
        <v>0</v>
      </c>
      <c r="M16" s="170" t="e">
        <f t="shared" si="0"/>
        <v>#DIV/0!</v>
      </c>
      <c r="N16" s="233">
        <f>SUM(N2:N15)</f>
        <v>0</v>
      </c>
      <c r="O16" s="194" t="e">
        <f t="shared" si="1"/>
        <v>#DIV/0!</v>
      </c>
    </row>
    <row r="17" spans="1:15">
      <c r="A17" s="200"/>
      <c r="B17" s="229"/>
      <c r="C17" s="230"/>
      <c r="D17" s="205"/>
      <c r="E17" s="205"/>
      <c r="F17" s="204"/>
      <c r="G17" s="199">
        <f>G16/1024</f>
        <v>0</v>
      </c>
      <c r="H17" s="205"/>
      <c r="I17" s="199">
        <f>I16/1024</f>
        <v>0</v>
      </c>
      <c r="J17" s="205"/>
      <c r="K17" s="205"/>
      <c r="L17" s="205"/>
      <c r="M17" s="203"/>
      <c r="N17" s="205"/>
      <c r="O17" s="202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B7" sqref="B7:H7"/>
    </sheetView>
  </sheetViews>
  <sheetFormatPr defaultRowHeight="15"/>
  <cols>
    <col min="1" max="1" width="8.42578125" customWidth="1"/>
    <col min="2" max="3" width="11.42578125" style="11" customWidth="1"/>
    <col min="4" max="4" width="11.140625" style="11" customWidth="1"/>
    <col min="5" max="5" width="12.28515625" style="11" customWidth="1"/>
    <col min="6" max="6" width="15.28515625" customWidth="1"/>
    <col min="7" max="7" width="15.5703125" customWidth="1"/>
    <col min="8" max="8" width="12.42578125" customWidth="1"/>
  </cols>
  <sheetData>
    <row r="1" spans="1:9" s="96" customFormat="1" ht="33.75">
      <c r="A1" s="95" t="s">
        <v>270</v>
      </c>
      <c r="B1" s="97" t="s">
        <v>281</v>
      </c>
      <c r="C1" s="97" t="s">
        <v>282</v>
      </c>
      <c r="D1" s="97" t="s">
        <v>285</v>
      </c>
      <c r="E1" s="97" t="s">
        <v>286</v>
      </c>
      <c r="F1" s="95" t="s">
        <v>283</v>
      </c>
      <c r="G1" s="95" t="s">
        <v>284</v>
      </c>
      <c r="H1" s="95" t="s">
        <v>314</v>
      </c>
    </row>
    <row r="2" spans="1:9">
      <c r="A2" s="130" t="s">
        <v>197</v>
      </c>
      <c r="B2" s="136">
        <f>SUMIF('Final MOR'!A:A,A2:A6,'Final MOR'!G:G)/1024</f>
        <v>153.57765066964285</v>
      </c>
      <c r="C2" s="136">
        <f>SUMIF('Final MOR'!A:A,A2:A6,'Final MOR'!I:I)/1024</f>
        <v>90.638085937499994</v>
      </c>
      <c r="D2" s="136">
        <f>SUMIF('Final MOR'!A:A,A2:A6,'Final MOR'!J:J)/1024</f>
        <v>33.547949218750006</v>
      </c>
      <c r="E2" s="136">
        <f>SUMIF('Final MOR'!A:A,A2:A6,'Final MOR'!N:N)/1024</f>
        <v>101.71025390624999</v>
      </c>
      <c r="F2" s="138">
        <f t="shared" ref="F2:F7" si="0">E2/C2</f>
        <v>1.1221580073566964</v>
      </c>
      <c r="G2" s="138">
        <f t="shared" ref="G2:G7" si="1">D2/C2</f>
        <v>0.37013082162704963</v>
      </c>
      <c r="H2" s="136">
        <f>COUNTIF('Final MOR'!A:A,A:A)</f>
        <v>2</v>
      </c>
      <c r="I2" s="394">
        <f>COUNTIF('Final MOR'!A1:A46,A1:A7)</f>
        <v>2</v>
      </c>
    </row>
    <row r="3" spans="1:9">
      <c r="A3" s="130" t="s">
        <v>83</v>
      </c>
      <c r="B3" s="221">
        <f>SUMIF('Final MOR'!A:A,A3:A7,'Final MOR'!G:G)/1024</f>
        <v>4740.7352554829913</v>
      </c>
      <c r="C3" s="221">
        <f>SUMIF('Final MOR'!A:A,A3:A7,'Final MOR'!I:I)/1024</f>
        <v>3008.5561024475096</v>
      </c>
      <c r="D3" s="221">
        <f>SUMIF('Final MOR'!A:A,A3:A7,'Final MOR'!J:J)/1024</f>
        <v>1546.4479074478149</v>
      </c>
      <c r="E3" s="221">
        <f>SUMIF('Final MOR'!A:A,A3:A7,'Final MOR'!N:N)/1024</f>
        <v>2597.574332046509</v>
      </c>
      <c r="F3" s="138">
        <f t="shared" si="0"/>
        <v>0.86339567672789608</v>
      </c>
      <c r="G3" s="138">
        <f t="shared" si="1"/>
        <v>0.51401664279743842</v>
      </c>
      <c r="H3" s="136">
        <f>COUNTIF('Final MOR'!A:A,A:A)</f>
        <v>19</v>
      </c>
      <c r="I3" s="394">
        <f>COUNTIF('Final MOR'!A1:A46,A1:A7)</f>
        <v>19</v>
      </c>
    </row>
    <row r="4" spans="1:9">
      <c r="A4" s="130" t="s">
        <v>102</v>
      </c>
      <c r="B4" s="221">
        <f>SUMIF('Final MOR'!A:A,A4:A8,'Final MOR'!G:G)/1024</f>
        <v>4731.393461289179</v>
      </c>
      <c r="C4" s="221">
        <f>SUMIF('Final MOR'!A:A,A4:A8,'Final MOR'!I:I)/1024</f>
        <v>2929.7830118560787</v>
      </c>
      <c r="D4" s="221">
        <f>SUMIF('Final MOR'!A:A,A4:A8,'Final MOR'!J:J)/1024</f>
        <v>1685.9838549041749</v>
      </c>
      <c r="E4" s="221">
        <f>SUMIF('Final MOR'!A:A,A4:A8,'Final MOR'!N:N)/1024</f>
        <v>2698.5397953414918</v>
      </c>
      <c r="F4" s="138">
        <f t="shared" si="0"/>
        <v>0.9210715552725901</v>
      </c>
      <c r="G4" s="138">
        <f t="shared" si="1"/>
        <v>0.57546372822882497</v>
      </c>
      <c r="H4" s="136">
        <f>COUNTIF('Final MOR'!A:A,A:A)</f>
        <v>17</v>
      </c>
      <c r="I4" s="394">
        <f>COUNTIF('Final MOR'!A1:A46,A1:A7)</f>
        <v>17</v>
      </c>
    </row>
    <row r="5" spans="1:9" s="388" customFormat="1">
      <c r="A5" s="130" t="s">
        <v>269</v>
      </c>
      <c r="B5" s="334">
        <f>SUMIF('Final MOR'!A:A,A5:A8,'Final MOR'!G:G)/1024</f>
        <v>734.46684289114819</v>
      </c>
      <c r="C5" s="334">
        <f>SUMIF('Final MOR'!A:A,A5:A8,'Final MOR'!I:I)/1024</f>
        <v>444.39737102508548</v>
      </c>
      <c r="D5" s="334">
        <f>SUMIF('Final MOR'!A:A,A5:A8,'Final MOR'!J:J)/1024</f>
        <v>222.31577205657959</v>
      </c>
      <c r="E5" s="334">
        <f>SUMIF('Final MOR'!A:A,A5:A8,'Final MOR'!N:N)/1024</f>
        <v>320.0947265625</v>
      </c>
      <c r="F5" s="223">
        <f t="shared" si="0"/>
        <v>0.72028942435942356</v>
      </c>
      <c r="G5" s="223">
        <f t="shared" si="1"/>
        <v>0.5002634726298375</v>
      </c>
      <c r="H5" s="334">
        <f>COUNTIF('Final MOR'!A:A,A:A)</f>
        <v>4</v>
      </c>
      <c r="I5" s="394">
        <f>COUNTIF('Final MOR'!A1:A46,A1:A7)</f>
        <v>4</v>
      </c>
    </row>
    <row r="6" spans="1:9">
      <c r="A6" s="130" t="s">
        <v>566</v>
      </c>
      <c r="B6" s="221">
        <f>SUMIF('Final MOR'!A:A,A6:A9,'Final MOR'!G:G)/1024</f>
        <v>5.2734375</v>
      </c>
      <c r="C6" s="221">
        <f>SUMIF('Final MOR'!A:A,A6:A9,'Final MOR'!I:I)/1024</f>
        <v>4.6142578125</v>
      </c>
      <c r="D6" s="221">
        <f>SUMIF('Final MOR'!A:A,A6:A9,'Final MOR'!J:J)/1024</f>
        <v>4.181640625</v>
      </c>
      <c r="E6" s="221">
        <f>SUMIF('Final MOR'!A:A,A6:A9,'Final MOR'!N:N)/1024</f>
        <v>4.181640625</v>
      </c>
      <c r="F6" s="138">
        <f t="shared" si="0"/>
        <v>0.9062433862433863</v>
      </c>
      <c r="G6" s="138">
        <f t="shared" si="1"/>
        <v>0.9062433862433863</v>
      </c>
      <c r="H6" s="136">
        <f>COUNTIF('Final MOR'!A:A,A:A)</f>
        <v>1</v>
      </c>
      <c r="I6" s="394">
        <f>COUNTIF('Final MOR'!A1:A46,A1:A7)</f>
        <v>1</v>
      </c>
    </row>
    <row r="7" spans="1:9" s="13" customFormat="1">
      <c r="A7" s="135" t="s">
        <v>264</v>
      </c>
      <c r="B7" s="131">
        <f>SUM(B2:B6)</f>
        <v>10365.446647832961</v>
      </c>
      <c r="C7" s="131">
        <f>SUM(C2:C6)</f>
        <v>6477.9888290786739</v>
      </c>
      <c r="D7" s="131">
        <f>SUM(D2:D6)</f>
        <v>3492.4771242523193</v>
      </c>
      <c r="E7" s="131">
        <f>SUM(E2:E6)</f>
        <v>5722.100748481751</v>
      </c>
      <c r="F7" s="88">
        <f t="shared" si="0"/>
        <v>0.88331438961366215</v>
      </c>
      <c r="G7" s="88">
        <f t="shared" si="1"/>
        <v>0.53912984668561614</v>
      </c>
      <c r="H7" s="136">
        <f>SUM(H2:H6)</f>
        <v>43</v>
      </c>
      <c r="I7" s="395">
        <f>SUM(I2:I6)</f>
        <v>43</v>
      </c>
    </row>
    <row r="10" spans="1:9" ht="33.75">
      <c r="A10" s="95" t="s">
        <v>270</v>
      </c>
      <c r="B10" s="97" t="s">
        <v>281</v>
      </c>
      <c r="C10" s="97" t="s">
        <v>282</v>
      </c>
      <c r="D10" s="97" t="s">
        <v>285</v>
      </c>
      <c r="E10" s="97" t="s">
        <v>286</v>
      </c>
      <c r="F10" s="95" t="s">
        <v>283</v>
      </c>
      <c r="G10" s="95" t="s">
        <v>284</v>
      </c>
      <c r="H10" s="95" t="s">
        <v>314</v>
      </c>
    </row>
    <row r="11" spans="1:9">
      <c r="A11" s="130" t="s">
        <v>267</v>
      </c>
      <c r="B11" s="136">
        <f>SUMIF('Final MOR'!B:B,A:A,'Final MOR'!G:G)/1024</f>
        <v>8302.6421255929126</v>
      </c>
      <c r="C11" s="136">
        <f>SUMIF('Final MOR'!B:B,A:A,'Final MOR'!I:I)/1024</f>
        <v>5040.3837991714481</v>
      </c>
      <c r="D11" s="136">
        <f>SUMIF('Final MOR'!B:B,A:A,'Final MOR'!J:J)/1024</f>
        <v>2553.9786571502686</v>
      </c>
      <c r="E11" s="136">
        <f>SUMIF('Final MOR'!B:B,A:A,'Final MOR'!N:N)/1024</f>
        <v>4781.7047851562493</v>
      </c>
      <c r="F11" s="138">
        <f>E11/C11</f>
        <v>0.94867870695526768</v>
      </c>
      <c r="G11" s="138">
        <f>D11/C11</f>
        <v>0.50670321128523954</v>
      </c>
      <c r="H11" s="136">
        <f>COUNTIF('Final MOR'!B:B,A:A)</f>
        <v>32</v>
      </c>
    </row>
    <row r="12" spans="1:9" s="388" customFormat="1">
      <c r="A12" s="130" t="s">
        <v>118</v>
      </c>
      <c r="B12" s="334">
        <f>SUMIF('Final MOR'!B:B,A:A,'Final MOR'!G:G)/1024</f>
        <v>1116.7578608630954</v>
      </c>
      <c r="C12" s="334">
        <f>SUMIF('Final MOR'!B:B,A:A,'Final MOR'!I:I)/1024</f>
        <v>964.58169921875003</v>
      </c>
      <c r="D12" s="334">
        <f>SUMIF('Final MOR'!B:B,A:A,'Final MOR'!J:J)/1024</f>
        <v>590.72032226562499</v>
      </c>
      <c r="E12" s="334">
        <f>SUMIF('Final MOR'!B:B,A:A,'Final MOR'!N:N)/1024</f>
        <v>590.72032226562499</v>
      </c>
      <c r="F12" s="223">
        <f>E12/C12</f>
        <v>0.61241087483213807</v>
      </c>
      <c r="G12" s="223">
        <f>D12/C12</f>
        <v>0.61241087483213807</v>
      </c>
      <c r="H12" s="334">
        <f>COUNTIF('Final MOR'!B:B,A:A)</f>
        <v>7</v>
      </c>
    </row>
    <row r="13" spans="1:9" s="388" customFormat="1">
      <c r="A13" s="130" t="s">
        <v>248</v>
      </c>
      <c r="B13" s="334">
        <f>SUMIF('Final MOR'!B:B,A:A,'Final MOR'!G:G)/1024</f>
        <v>0</v>
      </c>
      <c r="C13" s="334">
        <f>SUMIF('Final MOR'!B:B,A:A,'Final MOR'!I:I)/1024</f>
        <v>0</v>
      </c>
      <c r="D13" s="334">
        <f>SUMIF('Final MOR'!B:B,A:A,'Final MOR'!J:J)/1024</f>
        <v>0</v>
      </c>
      <c r="E13" s="334">
        <f>SUMIF('Final MOR'!B:B,A:A,'Final MOR'!N:N)/1024</f>
        <v>0</v>
      </c>
      <c r="F13" s="223" t="e">
        <f>E13/C13</f>
        <v>#DIV/0!</v>
      </c>
      <c r="G13" s="223" t="e">
        <f>D13/C13</f>
        <v>#DIV/0!</v>
      </c>
      <c r="H13" s="334">
        <f>COUNTIF('Final MOR'!B:B,A:A)</f>
        <v>0</v>
      </c>
    </row>
    <row r="14" spans="1:9">
      <c r="A14" s="130" t="s">
        <v>337</v>
      </c>
      <c r="B14" s="136">
        <f>SUMIF('Final MOR'!B:B,A:A,'Final MOR'!G:G)/1024</f>
        <v>946.04666137695312</v>
      </c>
      <c r="C14" s="136">
        <f>SUMIF('Final MOR'!B:B,A:A,'Final MOR'!I:I)/1024</f>
        <v>473.02333068847656</v>
      </c>
      <c r="D14" s="136">
        <f>SUMIF('Final MOR'!B:B,A:A,'Final MOR'!J:J)/1024</f>
        <v>336.09727478027344</v>
      </c>
      <c r="E14" s="136">
        <f>SUMIF('Final MOR'!B:B,A:A,'Final MOR'!N:N)/1024</f>
        <v>336.09727478027344</v>
      </c>
      <c r="F14" s="138">
        <f>E14/C14</f>
        <v>0.71053001612222844</v>
      </c>
      <c r="G14" s="138">
        <f>D14/C14</f>
        <v>0.71053001612222844</v>
      </c>
      <c r="H14" s="136">
        <f>COUNTIF('Final MOR'!B:B,A:A)</f>
        <v>2</v>
      </c>
    </row>
    <row r="15" spans="1:9" s="13" customFormat="1">
      <c r="A15" s="135" t="s">
        <v>264</v>
      </c>
      <c r="B15" s="131">
        <f>SUM(B11:B14)</f>
        <v>10365.446647832961</v>
      </c>
      <c r="C15" s="131">
        <f>SUM(C11:C14)</f>
        <v>6477.9888290786748</v>
      </c>
      <c r="D15" s="131">
        <f>SUM(D11:D14)</f>
        <v>3480.796254196167</v>
      </c>
      <c r="E15" s="131">
        <f>SUM(E11:E14)</f>
        <v>5708.522382202148</v>
      </c>
      <c r="F15" s="88">
        <f>E15/C15</f>
        <v>0.88121831216773439</v>
      </c>
      <c r="G15" s="88">
        <f>D15/C15</f>
        <v>0.53732668364159863</v>
      </c>
      <c r="H15" s="136">
        <f>SUM(H11:H14)</f>
        <v>41</v>
      </c>
    </row>
    <row r="21" spans="12:12">
      <c r="L21" t="s">
        <v>567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10" workbookViewId="0">
      <selection activeCell="D31" sqref="D31"/>
    </sheetView>
  </sheetViews>
  <sheetFormatPr defaultRowHeight="15"/>
  <cols>
    <col min="1" max="1" width="15.5703125" customWidth="1"/>
    <col min="2" max="2" width="20.42578125" style="255" bestFit="1" customWidth="1"/>
    <col min="3" max="3" width="19.42578125" style="255" customWidth="1"/>
    <col min="4" max="4" width="22.5703125" style="255" customWidth="1"/>
    <col min="5" max="5" width="11.5703125" style="255" customWidth="1"/>
    <col min="6" max="6" width="10" style="255" customWidth="1"/>
    <col min="7" max="7" width="9.140625" style="255" customWidth="1"/>
    <col min="8" max="8" width="14" style="255" customWidth="1"/>
    <col min="9" max="9" width="11.42578125" bestFit="1" customWidth="1"/>
    <col min="10" max="10" width="7.5703125" bestFit="1" customWidth="1"/>
  </cols>
  <sheetData>
    <row r="1" spans="1:11" ht="15.75" thickBot="1">
      <c r="B1"/>
    </row>
    <row r="2" spans="1:11" ht="15.75" thickBot="1">
      <c r="A2" s="287" t="s">
        <v>323</v>
      </c>
      <c r="B2" s="294" t="s">
        <v>322</v>
      </c>
    </row>
    <row r="3" spans="1:11" ht="15.75" thickBot="1"/>
    <row r="4" spans="1:11" ht="15.75" thickBot="1">
      <c r="A4" s="287" t="s">
        <v>389</v>
      </c>
      <c r="B4" s="288" t="s">
        <v>474</v>
      </c>
      <c r="C4" s="288" t="s">
        <v>462</v>
      </c>
      <c r="D4" s="288" t="s">
        <v>463</v>
      </c>
      <c r="E4" s="288" t="s">
        <v>464</v>
      </c>
      <c r="F4" s="288" t="s">
        <v>465</v>
      </c>
      <c r="G4" s="288" t="s">
        <v>466</v>
      </c>
      <c r="H4" s="294" t="s">
        <v>467</v>
      </c>
      <c r="I4" s="289" t="s">
        <v>475</v>
      </c>
      <c r="J4" s="290" t="s">
        <v>476</v>
      </c>
    </row>
    <row r="5" spans="1:11">
      <c r="A5" s="278" t="s">
        <v>164</v>
      </c>
      <c r="B5" s="334">
        <v>1275146.4000000001</v>
      </c>
      <c r="C5" s="334">
        <v>1159224</v>
      </c>
      <c r="D5" s="334">
        <v>816287.99999999988</v>
      </c>
      <c r="E5" s="334">
        <v>714252</v>
      </c>
      <c r="F5" s="334">
        <v>714252</v>
      </c>
      <c r="G5" s="334">
        <v>0</v>
      </c>
      <c r="H5" s="295">
        <v>714252</v>
      </c>
      <c r="I5" s="60">
        <f>H5/E5</f>
        <v>1</v>
      </c>
      <c r="J5" s="286">
        <f>F5/E5</f>
        <v>1</v>
      </c>
    </row>
    <row r="6" spans="1:11">
      <c r="A6" s="278" t="s">
        <v>141</v>
      </c>
      <c r="B6" s="334">
        <v>127930.51397171023</v>
      </c>
      <c r="C6" s="334">
        <v>117909.04036712646</v>
      </c>
      <c r="D6" s="334">
        <v>116300.46724700928</v>
      </c>
      <c r="E6" s="334">
        <v>59578.668395996094</v>
      </c>
      <c r="F6" s="334">
        <v>58562.190795898438</v>
      </c>
      <c r="G6" s="334">
        <v>1016.4776000976562</v>
      </c>
      <c r="H6" s="295">
        <v>58562.190795898438</v>
      </c>
      <c r="I6" s="223">
        <f t="shared" ref="I6:I11" si="0">H6/E6</f>
        <v>0.98293890032349285</v>
      </c>
      <c r="J6" s="279">
        <f t="shared" ref="J6:J11" si="1">F6/E6</f>
        <v>0.98293890032349285</v>
      </c>
    </row>
    <row r="7" spans="1:11">
      <c r="A7" s="278" t="s">
        <v>460</v>
      </c>
      <c r="B7" s="334">
        <v>7293160</v>
      </c>
      <c r="C7" s="334">
        <v>6619446.88671875</v>
      </c>
      <c r="D7" s="334">
        <v>6068118.040000001</v>
      </c>
      <c r="E7" s="334">
        <v>4402307.7599999988</v>
      </c>
      <c r="F7" s="334">
        <v>1962149.5100000002</v>
      </c>
      <c r="G7" s="334">
        <v>2440158.2499999995</v>
      </c>
      <c r="H7" s="295">
        <v>3346703.8100000005</v>
      </c>
      <c r="I7" s="223">
        <f t="shared" si="0"/>
        <v>0.76021577600926327</v>
      </c>
      <c r="J7" s="279">
        <f t="shared" si="1"/>
        <v>0.44570929997860959</v>
      </c>
    </row>
    <row r="8" spans="1:11">
      <c r="A8" s="278" t="s">
        <v>459</v>
      </c>
      <c r="B8" s="334">
        <v>5689043.9703125004</v>
      </c>
      <c r="C8" s="334">
        <v>5171001.6332031246</v>
      </c>
      <c r="D8" s="334">
        <v>4880225.3595089288</v>
      </c>
      <c r="E8" s="334">
        <v>2885757.7145703132</v>
      </c>
      <c r="F8" s="334">
        <v>1263706.4109375</v>
      </c>
      <c r="G8" s="334">
        <v>1622051.3036328128</v>
      </c>
      <c r="H8" s="295">
        <v>2288491.6470703124</v>
      </c>
      <c r="I8" s="223">
        <f t="shared" si="0"/>
        <v>0.79302972509286584</v>
      </c>
      <c r="J8" s="279">
        <f t="shared" si="1"/>
        <v>0.43791147280209725</v>
      </c>
    </row>
    <row r="9" spans="1:11">
      <c r="A9" s="278" t="s">
        <v>248</v>
      </c>
      <c r="B9" s="334">
        <v>2900354.1797000002</v>
      </c>
      <c r="C9" s="334">
        <v>2636686.0490000001</v>
      </c>
      <c r="D9" s="334">
        <v>2269534.3840000001</v>
      </c>
      <c r="E9" s="334">
        <v>1367069</v>
      </c>
      <c r="F9" s="334">
        <v>1264185</v>
      </c>
      <c r="G9" s="334">
        <v>102884</v>
      </c>
      <c r="H9" s="295">
        <v>1264185</v>
      </c>
      <c r="I9" s="223">
        <f t="shared" si="0"/>
        <v>0.92474117985266291</v>
      </c>
      <c r="J9" s="279">
        <f t="shared" si="1"/>
        <v>0.92474117985266291</v>
      </c>
    </row>
    <row r="10" spans="1:11">
      <c r="A10" s="278" t="s">
        <v>337</v>
      </c>
      <c r="B10" s="334">
        <v>1080000</v>
      </c>
      <c r="C10" s="334">
        <v>1069230</v>
      </c>
      <c r="D10" s="334">
        <v>968751.8</v>
      </c>
      <c r="E10" s="334">
        <v>484375.9</v>
      </c>
      <c r="F10" s="334">
        <v>237127.84</v>
      </c>
      <c r="G10" s="334">
        <v>247248.06</v>
      </c>
      <c r="H10" s="295">
        <v>237127.84</v>
      </c>
      <c r="I10" s="223">
        <f t="shared" si="0"/>
        <v>0.48955334070088952</v>
      </c>
      <c r="J10" s="279">
        <f t="shared" si="1"/>
        <v>0.48955334070088952</v>
      </c>
    </row>
    <row r="11" spans="1:11" ht="15.75" thickBot="1">
      <c r="A11" s="280" t="s">
        <v>2</v>
      </c>
      <c r="B11" s="281">
        <v>18365635.063984212</v>
      </c>
      <c r="C11" s="281">
        <v>16773497.609289002</v>
      </c>
      <c r="D11" s="281">
        <v>15119218.05075594</v>
      </c>
      <c r="E11" s="281">
        <v>9913341.0429663081</v>
      </c>
      <c r="F11" s="281">
        <v>5499982.9517333983</v>
      </c>
      <c r="G11" s="281">
        <v>4413358.0912329098</v>
      </c>
      <c r="H11" s="296">
        <v>7909322.4878662117</v>
      </c>
      <c r="I11" s="283">
        <f t="shared" si="0"/>
        <v>0.79784630162381198</v>
      </c>
      <c r="J11" s="283">
        <f t="shared" si="1"/>
        <v>0.55480618773180757</v>
      </c>
      <c r="K11" s="254"/>
    </row>
    <row r="12" spans="1:11">
      <c r="B12"/>
      <c r="C12"/>
      <c r="D12"/>
      <c r="E12"/>
      <c r="F12"/>
      <c r="G12"/>
      <c r="H12"/>
      <c r="I12" s="368"/>
      <c r="J12" s="368"/>
      <c r="K12" s="254"/>
    </row>
    <row r="13" spans="1:11">
      <c r="B13"/>
      <c r="C13"/>
      <c r="D13"/>
      <c r="E13"/>
      <c r="F13"/>
      <c r="G13"/>
      <c r="H13"/>
      <c r="K13" s="254"/>
    </row>
    <row r="14" spans="1:11" ht="15.75" thickBot="1"/>
    <row r="15" spans="1:11" ht="15.75" thickBot="1">
      <c r="A15" s="293" t="s">
        <v>389</v>
      </c>
      <c r="B15" s="289" t="s">
        <v>473</v>
      </c>
      <c r="C15" s="289" t="s">
        <v>468</v>
      </c>
      <c r="D15" s="289" t="s">
        <v>469</v>
      </c>
      <c r="E15" s="289" t="s">
        <v>470</v>
      </c>
      <c r="F15" s="289" t="s">
        <v>471</v>
      </c>
      <c r="G15" s="289" t="s">
        <v>472</v>
      </c>
      <c r="H15" s="289" t="s">
        <v>286</v>
      </c>
      <c r="I15" s="289" t="s">
        <v>475</v>
      </c>
      <c r="J15" s="290" t="s">
        <v>476</v>
      </c>
    </row>
    <row r="16" spans="1:11">
      <c r="A16" s="285" t="s">
        <v>164</v>
      </c>
      <c r="B16" s="239">
        <f t="shared" ref="B16:H22" si="2">B5/1024</f>
        <v>1245.2601562500001</v>
      </c>
      <c r="C16" s="239">
        <f t="shared" si="2"/>
        <v>1132.0546875</v>
      </c>
      <c r="D16" s="239">
        <f t="shared" si="2"/>
        <v>797.15624999999989</v>
      </c>
      <c r="E16" s="239">
        <f t="shared" si="2"/>
        <v>697.51171875</v>
      </c>
      <c r="F16" s="239">
        <f t="shared" si="2"/>
        <v>697.51171875</v>
      </c>
      <c r="G16" s="239">
        <f t="shared" si="2"/>
        <v>0</v>
      </c>
      <c r="H16" s="239">
        <f t="shared" si="2"/>
        <v>697.51171875</v>
      </c>
      <c r="I16" s="60">
        <f>H16/E16</f>
        <v>1</v>
      </c>
      <c r="J16" s="286">
        <f>F16/E16</f>
        <v>1</v>
      </c>
    </row>
    <row r="17" spans="1:10">
      <c r="A17" s="278" t="s">
        <v>141</v>
      </c>
      <c r="B17" s="263">
        <f t="shared" si="2"/>
        <v>124.93214255049827</v>
      </c>
      <c r="C17" s="263">
        <f t="shared" si="2"/>
        <v>115.14554723352194</v>
      </c>
      <c r="D17" s="263">
        <f t="shared" si="2"/>
        <v>113.5746750459075</v>
      </c>
      <c r="E17" s="263">
        <f t="shared" si="2"/>
        <v>58.182293355464935</v>
      </c>
      <c r="F17" s="263">
        <f t="shared" si="2"/>
        <v>57.189639449119568</v>
      </c>
      <c r="G17" s="263">
        <f t="shared" si="2"/>
        <v>0.99265390634536743</v>
      </c>
      <c r="H17" s="263">
        <f t="shared" si="2"/>
        <v>57.189639449119568</v>
      </c>
      <c r="I17" s="223">
        <f t="shared" ref="I17:I22" si="3">H17/E17</f>
        <v>0.98293890032349285</v>
      </c>
      <c r="J17" s="279">
        <f t="shared" ref="J17:J22" si="4">F17/E17</f>
        <v>0.98293890032349285</v>
      </c>
    </row>
    <row r="18" spans="1:10">
      <c r="A18" s="278" t="s">
        <v>460</v>
      </c>
      <c r="B18" s="263">
        <f t="shared" si="2"/>
        <v>7122.2265625</v>
      </c>
      <c r="C18" s="263">
        <f t="shared" si="2"/>
        <v>6464.3036003112793</v>
      </c>
      <c r="D18" s="263">
        <f t="shared" si="2"/>
        <v>5925.8965234375009</v>
      </c>
      <c r="E18" s="263">
        <f t="shared" si="2"/>
        <v>4299.1286718749989</v>
      </c>
      <c r="F18" s="263">
        <f t="shared" si="2"/>
        <v>1916.1616308593752</v>
      </c>
      <c r="G18" s="263">
        <f t="shared" si="2"/>
        <v>2382.9670410156245</v>
      </c>
      <c r="H18" s="263">
        <f t="shared" si="2"/>
        <v>3268.2654394531255</v>
      </c>
      <c r="I18" s="223">
        <f t="shared" si="3"/>
        <v>0.76021577600926327</v>
      </c>
      <c r="J18" s="279">
        <f t="shared" si="4"/>
        <v>0.44570929997860959</v>
      </c>
    </row>
    <row r="19" spans="1:10">
      <c r="A19" s="278" t="s">
        <v>459</v>
      </c>
      <c r="B19" s="263">
        <f t="shared" si="2"/>
        <v>5555.7070022583011</v>
      </c>
      <c r="C19" s="263">
        <f t="shared" si="2"/>
        <v>5049.8062824249264</v>
      </c>
      <c r="D19" s="263">
        <f t="shared" si="2"/>
        <v>4765.8450776454383</v>
      </c>
      <c r="E19" s="263">
        <f t="shared" si="2"/>
        <v>2818.1227681350715</v>
      </c>
      <c r="F19" s="263">
        <f t="shared" si="2"/>
        <v>1234.0882919311523</v>
      </c>
      <c r="G19" s="263">
        <f t="shared" si="2"/>
        <v>1584.0344762039188</v>
      </c>
      <c r="H19" s="263">
        <f t="shared" si="2"/>
        <v>2234.855124092102</v>
      </c>
      <c r="I19" s="223">
        <f t="shared" si="3"/>
        <v>0.79302972509286584</v>
      </c>
      <c r="J19" s="279">
        <f t="shared" si="4"/>
        <v>0.43791147280209725</v>
      </c>
    </row>
    <row r="20" spans="1:10">
      <c r="A20" s="278" t="s">
        <v>248</v>
      </c>
      <c r="B20" s="263">
        <f t="shared" si="2"/>
        <v>2832.3771286132815</v>
      </c>
      <c r="C20" s="263">
        <f t="shared" si="2"/>
        <v>2574.8887197265626</v>
      </c>
      <c r="D20" s="263">
        <f t="shared" si="2"/>
        <v>2216.3421718750001</v>
      </c>
      <c r="E20" s="263">
        <f t="shared" si="2"/>
        <v>1335.0283203125</v>
      </c>
      <c r="F20" s="263">
        <f t="shared" si="2"/>
        <v>1234.5556640625</v>
      </c>
      <c r="G20" s="263">
        <f t="shared" si="2"/>
        <v>100.47265625</v>
      </c>
      <c r="H20" s="263">
        <f t="shared" si="2"/>
        <v>1234.5556640625</v>
      </c>
      <c r="I20" s="223">
        <f t="shared" si="3"/>
        <v>0.92474117985266291</v>
      </c>
      <c r="J20" s="279">
        <f t="shared" si="4"/>
        <v>0.92474117985266291</v>
      </c>
    </row>
    <row r="21" spans="1:10">
      <c r="A21" s="278" t="s">
        <v>337</v>
      </c>
      <c r="B21" s="263">
        <f t="shared" si="2"/>
        <v>1054.6875</v>
      </c>
      <c r="C21" s="263">
        <f t="shared" si="2"/>
        <v>1044.169921875</v>
      </c>
      <c r="D21" s="263">
        <f t="shared" si="2"/>
        <v>946.04667968750005</v>
      </c>
      <c r="E21" s="263">
        <f t="shared" si="2"/>
        <v>473.02333984375002</v>
      </c>
      <c r="F21" s="263">
        <f t="shared" si="2"/>
        <v>231.57015625</v>
      </c>
      <c r="G21" s="263">
        <f t="shared" si="2"/>
        <v>241.45318359375</v>
      </c>
      <c r="H21" s="263">
        <f t="shared" si="2"/>
        <v>231.57015625</v>
      </c>
      <c r="I21" s="223">
        <f t="shared" si="3"/>
        <v>0.48955334070088952</v>
      </c>
      <c r="J21" s="279">
        <f t="shared" si="4"/>
        <v>0.48955334070088952</v>
      </c>
    </row>
    <row r="22" spans="1:10" ht="15.75" thickBot="1">
      <c r="A22" s="284" t="s">
        <v>2</v>
      </c>
      <c r="B22" s="359">
        <f t="shared" si="2"/>
        <v>17935.190492172082</v>
      </c>
      <c r="C22" s="359">
        <f t="shared" si="2"/>
        <v>16380.368759071291</v>
      </c>
      <c r="D22" s="359">
        <f t="shared" si="2"/>
        <v>14764.861377691348</v>
      </c>
      <c r="E22" s="359">
        <f t="shared" si="2"/>
        <v>9680.9971122717852</v>
      </c>
      <c r="F22" s="359">
        <f t="shared" si="2"/>
        <v>5371.0771013021467</v>
      </c>
      <c r="G22" s="359">
        <f t="shared" si="2"/>
        <v>4309.9200109696385</v>
      </c>
      <c r="H22" s="359">
        <f t="shared" si="2"/>
        <v>7723.9477420568473</v>
      </c>
      <c r="I22" s="360">
        <f t="shared" si="3"/>
        <v>0.79784630162381198</v>
      </c>
      <c r="J22" s="360">
        <f t="shared" si="4"/>
        <v>0.55480618773180757</v>
      </c>
    </row>
    <row r="23" spans="1:10" s="254" customFormat="1"/>
    <row r="24" spans="1:10" s="254" customFormat="1" ht="15.75" thickBot="1">
      <c r="A24"/>
    </row>
    <row r="25" spans="1:10" ht="15.75" thickBot="1">
      <c r="A25" s="293" t="s">
        <v>389</v>
      </c>
      <c r="B25" s="289" t="s">
        <v>473</v>
      </c>
      <c r="C25" s="289" t="s">
        <v>468</v>
      </c>
      <c r="D25" s="289" t="s">
        <v>469</v>
      </c>
      <c r="E25" s="289" t="s">
        <v>470</v>
      </c>
      <c r="F25" s="289" t="s">
        <v>471</v>
      </c>
      <c r="G25" s="289" t="s">
        <v>472</v>
      </c>
      <c r="H25" s="289" t="s">
        <v>286</v>
      </c>
      <c r="I25" s="289" t="s">
        <v>475</v>
      </c>
      <c r="J25" s="290" t="s">
        <v>476</v>
      </c>
    </row>
    <row r="26" spans="1:10">
      <c r="A26" s="292" t="s">
        <v>459</v>
      </c>
      <c r="B26" s="365">
        <f>B19</f>
        <v>5555.7070022583011</v>
      </c>
      <c r="C26" s="365">
        <f t="shared" ref="C26:H26" si="5">C19</f>
        <v>5049.8062824249264</v>
      </c>
      <c r="D26" s="365">
        <f t="shared" si="5"/>
        <v>4765.8450776454383</v>
      </c>
      <c r="E26" s="365">
        <f t="shared" si="5"/>
        <v>2818.1227681350715</v>
      </c>
      <c r="F26" s="365">
        <f t="shared" si="5"/>
        <v>1234.0882919311523</v>
      </c>
      <c r="G26" s="365">
        <f t="shared" si="5"/>
        <v>1584.0344762039188</v>
      </c>
      <c r="H26" s="365">
        <f t="shared" si="5"/>
        <v>2234.855124092102</v>
      </c>
      <c r="I26" s="60">
        <f>H26/E26</f>
        <v>0.79302972509286584</v>
      </c>
      <c r="J26" s="286">
        <f>F26/E26</f>
        <v>0.43791147280209725</v>
      </c>
    </row>
    <row r="27" spans="1:10">
      <c r="A27" s="291" t="s">
        <v>460</v>
      </c>
      <c r="B27" s="364">
        <f>B16+B17+B18+B20+B21</f>
        <v>12379.48348991378</v>
      </c>
      <c r="C27" s="364">
        <f t="shared" ref="C27:H27" si="6">C16+C17+C18+C20+C21</f>
        <v>11330.562476646364</v>
      </c>
      <c r="D27" s="364">
        <f t="shared" si="6"/>
        <v>9999.0163000459088</v>
      </c>
      <c r="E27" s="364">
        <f t="shared" si="6"/>
        <v>6862.8743441367142</v>
      </c>
      <c r="F27" s="364">
        <f t="shared" si="6"/>
        <v>4136.9888093709951</v>
      </c>
      <c r="G27" s="364">
        <f t="shared" si="6"/>
        <v>2725.88553476572</v>
      </c>
      <c r="H27" s="364">
        <f t="shared" si="6"/>
        <v>5489.0926179647449</v>
      </c>
      <c r="I27" s="223">
        <f>H27/E27</f>
        <v>0.79982414695590964</v>
      </c>
      <c r="J27" s="279">
        <f>F27/E27</f>
        <v>0.60280701669926751</v>
      </c>
    </row>
    <row r="28" spans="1:10" ht="15.75" thickBot="1">
      <c r="A28" s="284" t="s">
        <v>2</v>
      </c>
      <c r="B28" s="361">
        <f>SUM(B26:B27)</f>
        <v>17935.190492172082</v>
      </c>
      <c r="C28" s="361">
        <f t="shared" ref="C28:H28" si="7">SUM(C26:C27)</f>
        <v>16380.368759071291</v>
      </c>
      <c r="D28" s="361">
        <f t="shared" si="7"/>
        <v>14764.861377691348</v>
      </c>
      <c r="E28" s="361">
        <f t="shared" si="7"/>
        <v>9680.9971122717852</v>
      </c>
      <c r="F28" s="361">
        <f t="shared" si="7"/>
        <v>5371.0771013021476</v>
      </c>
      <c r="G28" s="361">
        <f t="shared" si="7"/>
        <v>4309.9200109696385</v>
      </c>
      <c r="H28" s="361">
        <f t="shared" si="7"/>
        <v>7723.9477420568473</v>
      </c>
      <c r="I28" s="282">
        <f>H28/E28</f>
        <v>0.79784630162381198</v>
      </c>
      <c r="J28" s="283">
        <f>F28/E28</f>
        <v>0.55480618773180768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6"/>
  <sheetViews>
    <sheetView zoomScale="85" zoomScaleNormal="85" workbookViewId="0">
      <pane xSplit="5" ySplit="4" topLeftCell="O41" activePane="bottomRight" state="frozen"/>
      <selection pane="topRight" activeCell="B1" sqref="B1"/>
      <selection pane="bottomLeft" activeCell="A5" sqref="A5"/>
      <selection pane="bottomRight" activeCell="R24" sqref="R24"/>
    </sheetView>
  </sheetViews>
  <sheetFormatPr defaultRowHeight="15"/>
  <cols>
    <col min="1" max="1" width="17.7109375" style="140" bestFit="1" customWidth="1"/>
    <col min="2" max="2" width="19.85546875" style="140" bestFit="1" customWidth="1"/>
    <col min="3" max="3" width="19.5703125" style="150" customWidth="1"/>
    <col min="4" max="4" width="9.140625" style="150"/>
    <col min="5" max="5" width="17.85546875" customWidth="1"/>
    <col min="6" max="6" width="19" style="139" customWidth="1"/>
    <col min="7" max="7" width="17.140625" style="139" customWidth="1"/>
    <col min="8" max="8" width="13.140625" style="139" customWidth="1"/>
    <col min="9" max="9" width="20.28515625" style="139" customWidth="1"/>
    <col min="10" max="10" width="12.5703125" style="139" customWidth="1"/>
    <col min="11" max="11" width="9.5703125" style="139" customWidth="1"/>
    <col min="12" max="13" width="9.28515625" style="139" customWidth="1"/>
    <col min="14" max="14" width="17.7109375" style="139" customWidth="1"/>
    <col min="15" max="15" width="11.7109375" style="139" customWidth="1"/>
    <col min="16" max="16" width="13.140625" style="139" customWidth="1"/>
    <col min="17" max="17" width="8" style="225" customWidth="1"/>
    <col min="18" max="18" width="9.140625" style="139" customWidth="1"/>
    <col min="19" max="19" width="10.7109375" customWidth="1"/>
    <col min="20" max="22" width="9.140625" customWidth="1"/>
    <col min="23" max="23" width="13.28515625" customWidth="1"/>
    <col min="24" max="24" width="8.5703125" style="255" customWidth="1"/>
    <col min="25" max="25" width="8.140625" customWidth="1"/>
    <col min="26" max="26" width="16.28515625" bestFit="1" customWidth="1"/>
  </cols>
  <sheetData>
    <row r="1" spans="1:28">
      <c r="E1" s="351" t="s">
        <v>323</v>
      </c>
      <c r="F1" s="375" t="s">
        <v>322</v>
      </c>
    </row>
    <row r="2" spans="1:28">
      <c r="E2" s="351" t="s">
        <v>261</v>
      </c>
      <c r="F2" s="375" t="s">
        <v>324</v>
      </c>
    </row>
    <row r="4" spans="1:28">
      <c r="A4" s="144" t="s">
        <v>325</v>
      </c>
      <c r="B4" s="144" t="s">
        <v>326</v>
      </c>
      <c r="C4" s="144" t="s">
        <v>323</v>
      </c>
      <c r="D4" s="144" t="s">
        <v>261</v>
      </c>
      <c r="E4" s="351" t="s">
        <v>10</v>
      </c>
      <c r="F4" s="334" t="s">
        <v>255</v>
      </c>
      <c r="G4" s="375" t="s">
        <v>310</v>
      </c>
      <c r="H4" s="375" t="s">
        <v>311</v>
      </c>
      <c r="I4" s="334" t="s">
        <v>305</v>
      </c>
      <c r="J4" s="342" t="s">
        <v>257</v>
      </c>
      <c r="K4" s="342" t="s">
        <v>238</v>
      </c>
      <c r="L4" s="334" t="s">
        <v>239</v>
      </c>
      <c r="M4" s="375" t="s">
        <v>306</v>
      </c>
      <c r="N4" s="350" t="s">
        <v>309</v>
      </c>
      <c r="O4" s="375" t="s">
        <v>307</v>
      </c>
      <c r="P4" s="350" t="s">
        <v>313</v>
      </c>
      <c r="Q4" s="375" t="s">
        <v>446</v>
      </c>
      <c r="R4" s="144" t="s">
        <v>291</v>
      </c>
      <c r="S4" s="144" t="s">
        <v>308</v>
      </c>
      <c r="T4" s="144" t="s">
        <v>294</v>
      </c>
      <c r="U4" s="144" t="s">
        <v>295</v>
      </c>
      <c r="V4" s="144" t="s">
        <v>296</v>
      </c>
      <c r="W4" s="144" t="s">
        <v>297</v>
      </c>
      <c r="X4" s="191" t="s">
        <v>298</v>
      </c>
      <c r="Y4" s="144" t="s">
        <v>299</v>
      </c>
      <c r="Z4" s="144" t="s">
        <v>458</v>
      </c>
      <c r="AB4" s="132" t="s">
        <v>300</v>
      </c>
    </row>
    <row r="5" spans="1:28">
      <c r="A5" s="137">
        <v>290105349</v>
      </c>
      <c r="B5" s="137">
        <v>5349</v>
      </c>
      <c r="C5" s="151" t="s">
        <v>102</v>
      </c>
      <c r="D5" s="151" t="s">
        <v>234</v>
      </c>
      <c r="E5" s="335">
        <v>290105349</v>
      </c>
      <c r="F5" s="334">
        <v>25193.970312500001</v>
      </c>
      <c r="G5" s="334">
        <v>22903.609375</v>
      </c>
      <c r="H5" s="334">
        <v>2290.3609375000015</v>
      </c>
      <c r="I5" s="334">
        <v>20426.2109375</v>
      </c>
      <c r="J5" s="334">
        <v>2553.2763671875</v>
      </c>
      <c r="K5" s="334">
        <v>17872.9345703125</v>
      </c>
      <c r="L5" s="334">
        <v>10018.1748046875</v>
      </c>
      <c r="M5" s="334">
        <v>7854.759765625</v>
      </c>
      <c r="N5" s="334">
        <v>2477.3984375</v>
      </c>
      <c r="O5" s="334">
        <v>10018.1748046875</v>
      </c>
      <c r="P5" s="334"/>
      <c r="Q5" s="334"/>
      <c r="R5" s="138">
        <f t="shared" ref="R5:R68" si="0">L5/K5</f>
        <v>0.56052209922639118</v>
      </c>
      <c r="S5" s="138">
        <f>O5/K5</f>
        <v>0.56052209922639118</v>
      </c>
      <c r="T5" s="122">
        <f t="shared" ref="T5:T68" si="1">H5/$F5</f>
        <v>9.0909090909090967E-2</v>
      </c>
      <c r="U5" s="122">
        <f t="shared" ref="U5:U68" si="2">N5/$F5</f>
        <v>9.8332990265962067E-2</v>
      </c>
      <c r="V5" s="122">
        <f t="shared" ref="V5:V68" si="3">J5/$F5</f>
        <v>0.10134473985311837</v>
      </c>
      <c r="W5" s="123">
        <f t="shared" ref="W5:W36" si="4">H5+J5+K5+N5+P5</f>
        <v>25193.970312500001</v>
      </c>
      <c r="X5" s="272">
        <f t="shared" ref="X5:X36" si="5">F5-W5</f>
        <v>0</v>
      </c>
      <c r="Y5" s="133">
        <f t="shared" ref="Y5:Y68" si="6">X5/F5</f>
        <v>0</v>
      </c>
      <c r="Z5" s="268" t="s">
        <v>459</v>
      </c>
      <c r="AB5" s="132" t="s">
        <v>301</v>
      </c>
    </row>
    <row r="6" spans="1:28">
      <c r="A6" s="137">
        <v>492600377</v>
      </c>
      <c r="B6" s="137">
        <v>377</v>
      </c>
      <c r="C6" s="151" t="s">
        <v>197</v>
      </c>
      <c r="D6" s="151" t="s">
        <v>233</v>
      </c>
      <c r="E6" s="335">
        <v>492600377</v>
      </c>
      <c r="F6" s="334">
        <v>46800</v>
      </c>
      <c r="G6" s="334">
        <v>42525</v>
      </c>
      <c r="H6" s="334">
        <v>4275</v>
      </c>
      <c r="I6" s="334">
        <v>37817.714285714283</v>
      </c>
      <c r="J6" s="334">
        <v>4727.2142857142826</v>
      </c>
      <c r="K6" s="334">
        <v>33090.5</v>
      </c>
      <c r="L6" s="334">
        <v>14757.2</v>
      </c>
      <c r="M6" s="334">
        <v>18333.3</v>
      </c>
      <c r="N6" s="334">
        <v>3271</v>
      </c>
      <c r="O6" s="334">
        <v>42854.1</v>
      </c>
      <c r="P6" s="334"/>
      <c r="Q6" s="334"/>
      <c r="R6" s="223">
        <f t="shared" si="0"/>
        <v>0.44596485396110669</v>
      </c>
      <c r="S6" s="223">
        <f t="shared" ref="S6:S69" si="7">O6/K6</f>
        <v>1.2950574938426436</v>
      </c>
      <c r="T6" s="122">
        <f t="shared" si="1"/>
        <v>9.1346153846153841E-2</v>
      </c>
      <c r="U6" s="122">
        <f t="shared" si="2"/>
        <v>6.9893162393162386E-2</v>
      </c>
      <c r="V6" s="122">
        <f t="shared" si="3"/>
        <v>0.10100885225885219</v>
      </c>
      <c r="W6" s="123">
        <f t="shared" si="4"/>
        <v>45363.714285714283</v>
      </c>
      <c r="X6" s="272">
        <f t="shared" si="5"/>
        <v>1436.2857142857174</v>
      </c>
      <c r="Y6" s="133">
        <f t="shared" si="6"/>
        <v>3.0689865689865755E-2</v>
      </c>
      <c r="Z6" s="268" t="s">
        <v>460</v>
      </c>
      <c r="AB6" s="132" t="s">
        <v>302</v>
      </c>
    </row>
    <row r="7" spans="1:28">
      <c r="A7" s="137" t="s">
        <v>231</v>
      </c>
      <c r="B7" s="137">
        <v>5373</v>
      </c>
      <c r="C7" s="151" t="s">
        <v>83</v>
      </c>
      <c r="D7" s="151" t="s">
        <v>234</v>
      </c>
      <c r="E7" s="335" t="s">
        <v>231</v>
      </c>
      <c r="F7" s="334">
        <v>68850</v>
      </c>
      <c r="G7" s="334">
        <v>63533.599999999999</v>
      </c>
      <c r="H7" s="334">
        <v>5316.4000000000015</v>
      </c>
      <c r="I7" s="334">
        <v>60211.519999999997</v>
      </c>
      <c r="J7" s="334">
        <v>7526.44</v>
      </c>
      <c r="K7" s="334">
        <v>52685.079999999994</v>
      </c>
      <c r="L7" s="334">
        <v>1943.0361328125</v>
      </c>
      <c r="M7" s="334">
        <v>50742.043867187494</v>
      </c>
      <c r="N7" s="334">
        <v>3322.08</v>
      </c>
      <c r="O7" s="334">
        <v>3886.072265625</v>
      </c>
      <c r="P7" s="334"/>
      <c r="Q7" s="334">
        <v>1943.0361328125</v>
      </c>
      <c r="R7" s="223">
        <f t="shared" si="0"/>
        <v>3.6880197065516464E-2</v>
      </c>
      <c r="S7" s="223">
        <f t="shared" si="7"/>
        <v>7.3760394131032928E-2</v>
      </c>
      <c r="T7" s="122">
        <f t="shared" si="1"/>
        <v>7.7217138707334806E-2</v>
      </c>
      <c r="U7" s="122">
        <f t="shared" si="2"/>
        <v>4.8250980392156861E-2</v>
      </c>
      <c r="V7" s="122">
        <f t="shared" si="3"/>
        <v>0.10931648511256353</v>
      </c>
      <c r="W7" s="123">
        <f t="shared" si="4"/>
        <v>68850</v>
      </c>
      <c r="X7" s="272">
        <f t="shared" si="5"/>
        <v>0</v>
      </c>
      <c r="Y7" s="133">
        <f t="shared" si="6"/>
        <v>0</v>
      </c>
      <c r="Z7" s="268" t="s">
        <v>459</v>
      </c>
    </row>
    <row r="8" spans="1:28">
      <c r="A8" s="137" t="s">
        <v>80</v>
      </c>
      <c r="B8" s="137" t="s">
        <v>81</v>
      </c>
      <c r="C8" s="151" t="s">
        <v>70</v>
      </c>
      <c r="D8" s="151" t="s">
        <v>233</v>
      </c>
      <c r="E8" s="335" t="s">
        <v>80</v>
      </c>
      <c r="F8" s="334">
        <v>340268</v>
      </c>
      <c r="G8" s="334">
        <v>304207.171875</v>
      </c>
      <c r="H8" s="334">
        <v>36060.828125</v>
      </c>
      <c r="I8" s="334">
        <v>285733.97098214284</v>
      </c>
      <c r="J8" s="334">
        <v>35716.746372767841</v>
      </c>
      <c r="K8" s="334">
        <v>250017.224609375</v>
      </c>
      <c r="L8" s="334">
        <v>18007.640625</v>
      </c>
      <c r="M8" s="334">
        <v>232009.583984375</v>
      </c>
      <c r="N8" s="334">
        <v>8209.546875</v>
      </c>
      <c r="O8" s="334">
        <v>25322.400000000001</v>
      </c>
      <c r="P8" s="334"/>
      <c r="Q8" s="334"/>
      <c r="R8" s="223">
        <f t="shared" si="0"/>
        <v>7.2025600048696639E-2</v>
      </c>
      <c r="S8" s="223">
        <f t="shared" si="7"/>
        <v>0.10128262178561308</v>
      </c>
      <c r="T8" s="122">
        <f t="shared" si="1"/>
        <v>0.10597772380888006</v>
      </c>
      <c r="U8" s="122">
        <f t="shared" si="2"/>
        <v>2.4126708579707761E-2</v>
      </c>
      <c r="V8" s="122">
        <f t="shared" si="3"/>
        <v>0.10496651572515735</v>
      </c>
      <c r="W8" s="123">
        <f t="shared" si="4"/>
        <v>330004.34598214284</v>
      </c>
      <c r="X8" s="272">
        <f t="shared" si="5"/>
        <v>10263.654017857159</v>
      </c>
      <c r="Y8" s="133">
        <f t="shared" si="6"/>
        <v>3.0163441810153055E-2</v>
      </c>
      <c r="Z8" s="268" t="s">
        <v>460</v>
      </c>
    </row>
    <row r="9" spans="1:28">
      <c r="A9" s="137" t="s">
        <v>95</v>
      </c>
      <c r="B9" s="137" t="s">
        <v>96</v>
      </c>
      <c r="C9" s="151" t="s">
        <v>83</v>
      </c>
      <c r="D9" s="151" t="s">
        <v>233</v>
      </c>
      <c r="E9" s="335" t="s">
        <v>95</v>
      </c>
      <c r="F9" s="334">
        <v>243000</v>
      </c>
      <c r="G9" s="334">
        <v>220804.1015625</v>
      </c>
      <c r="H9" s="334">
        <v>22195.8984375</v>
      </c>
      <c r="I9" s="334">
        <v>207997.40178571429</v>
      </c>
      <c r="J9" s="334">
        <v>25999.67522321429</v>
      </c>
      <c r="K9" s="334">
        <v>181997.7265625</v>
      </c>
      <c r="L9" s="334">
        <v>103227.90625</v>
      </c>
      <c r="M9" s="334">
        <v>78769.8203125</v>
      </c>
      <c r="N9" s="334">
        <v>4906.7578125</v>
      </c>
      <c r="O9" s="334">
        <v>94562.4</v>
      </c>
      <c r="P9" s="334">
        <v>16.843800000000002</v>
      </c>
      <c r="Q9" s="334"/>
      <c r="R9" s="223">
        <f t="shared" si="0"/>
        <v>0.56719338312476342</v>
      </c>
      <c r="S9" s="223">
        <f t="shared" si="7"/>
        <v>0.51958011666440373</v>
      </c>
      <c r="T9" s="122">
        <f t="shared" si="1"/>
        <v>9.1341145833333331E-2</v>
      </c>
      <c r="U9" s="122">
        <f t="shared" si="2"/>
        <v>2.0192418981481483E-2</v>
      </c>
      <c r="V9" s="122">
        <f t="shared" si="3"/>
        <v>0.10699454824368021</v>
      </c>
      <c r="W9" s="123">
        <f t="shared" si="4"/>
        <v>235116.90183571429</v>
      </c>
      <c r="X9" s="272">
        <f t="shared" si="5"/>
        <v>7883.0981642857078</v>
      </c>
      <c r="Y9" s="133">
        <f t="shared" si="6"/>
        <v>3.244073318636094E-2</v>
      </c>
      <c r="Z9" s="268" t="s">
        <v>460</v>
      </c>
    </row>
    <row r="10" spans="1:28">
      <c r="A10" s="137" t="s">
        <v>103</v>
      </c>
      <c r="B10" s="137" t="s">
        <v>104</v>
      </c>
      <c r="C10" s="151" t="s">
        <v>102</v>
      </c>
      <c r="D10" s="151" t="s">
        <v>233</v>
      </c>
      <c r="E10" s="335" t="s">
        <v>103</v>
      </c>
      <c r="F10" s="334">
        <v>257400</v>
      </c>
      <c r="G10" s="334">
        <v>233888.7890625</v>
      </c>
      <c r="H10" s="334">
        <v>23511.2109375</v>
      </c>
      <c r="I10" s="334">
        <v>220603.44196428571</v>
      </c>
      <c r="J10" s="334">
        <v>27575.43024553571</v>
      </c>
      <c r="K10" s="334">
        <v>193028.01171875</v>
      </c>
      <c r="L10" s="334">
        <v>25918.98046875</v>
      </c>
      <c r="M10" s="334">
        <v>167109.03125</v>
      </c>
      <c r="N10" s="334">
        <v>4906.7578125</v>
      </c>
      <c r="O10" s="334">
        <v>72666.100000000006</v>
      </c>
      <c r="P10" s="334">
        <v>16.843800000000002</v>
      </c>
      <c r="Q10" s="334"/>
      <c r="R10" s="223">
        <f t="shared" si="0"/>
        <v>0.13427574701704462</v>
      </c>
      <c r="S10" s="223">
        <f t="shared" si="7"/>
        <v>0.3764536522599507</v>
      </c>
      <c r="T10" s="122">
        <f t="shared" si="1"/>
        <v>9.1341145833333331E-2</v>
      </c>
      <c r="U10" s="122">
        <f t="shared" si="2"/>
        <v>1.9062773164335665E-2</v>
      </c>
      <c r="V10" s="122">
        <f t="shared" si="3"/>
        <v>0.10713065363455987</v>
      </c>
      <c r="W10" s="123">
        <f t="shared" si="4"/>
        <v>249038.25451428571</v>
      </c>
      <c r="X10" s="272">
        <f t="shared" si="5"/>
        <v>8361.7454857142875</v>
      </c>
      <c r="Y10" s="133">
        <f t="shared" si="6"/>
        <v>3.2485413697413701E-2</v>
      </c>
      <c r="Z10" s="268" t="s">
        <v>460</v>
      </c>
    </row>
    <row r="11" spans="1:28">
      <c r="A11" s="137" t="s">
        <v>106</v>
      </c>
      <c r="B11" s="137" t="s">
        <v>107</v>
      </c>
      <c r="C11" s="151" t="s">
        <v>102</v>
      </c>
      <c r="D11" s="151" t="s">
        <v>233</v>
      </c>
      <c r="E11" s="335" t="s">
        <v>106</v>
      </c>
      <c r="F11" s="334">
        <v>118400</v>
      </c>
      <c r="G11" s="334">
        <v>107740.88671875</v>
      </c>
      <c r="H11" s="334">
        <v>10659.11328125</v>
      </c>
      <c r="I11" s="334">
        <v>95168.674553571429</v>
      </c>
      <c r="J11" s="334">
        <v>12130.234319196432</v>
      </c>
      <c r="K11" s="334">
        <v>83038.440234374997</v>
      </c>
      <c r="L11" s="334">
        <v>59851.01171875</v>
      </c>
      <c r="M11" s="334">
        <v>23187.428515624997</v>
      </c>
      <c r="N11" s="334">
        <v>3643.79296875</v>
      </c>
      <c r="O11" s="334">
        <v>108532</v>
      </c>
      <c r="P11" s="334">
        <v>4595.96</v>
      </c>
      <c r="Q11" s="334">
        <v>0</v>
      </c>
      <c r="R11" s="223">
        <f t="shared" si="0"/>
        <v>0.72076271603634701</v>
      </c>
      <c r="S11" s="223">
        <f t="shared" si="7"/>
        <v>1.3070091356926954</v>
      </c>
      <c r="T11" s="122">
        <f t="shared" si="1"/>
        <v>9.0026294605152032E-2</v>
      </c>
      <c r="U11" s="122">
        <f t="shared" si="2"/>
        <v>3.0775278452280404E-2</v>
      </c>
      <c r="V11" s="122">
        <f t="shared" si="3"/>
        <v>0.10245130337159149</v>
      </c>
      <c r="W11" s="123">
        <f t="shared" si="4"/>
        <v>114067.54080357144</v>
      </c>
      <c r="X11" s="272">
        <f t="shared" si="5"/>
        <v>4332.4591964285646</v>
      </c>
      <c r="Y11" s="133">
        <f t="shared" si="6"/>
        <v>3.6591716186052066E-2</v>
      </c>
      <c r="Z11" s="268" t="s">
        <v>459</v>
      </c>
    </row>
    <row r="12" spans="1:28">
      <c r="A12" s="137" t="s">
        <v>108</v>
      </c>
      <c r="B12" s="137" t="s">
        <v>109</v>
      </c>
      <c r="C12" s="151" t="s">
        <v>102</v>
      </c>
      <c r="D12" s="151" t="s">
        <v>233</v>
      </c>
      <c r="E12" s="335" t="s">
        <v>108</v>
      </c>
      <c r="F12" s="334">
        <v>597408</v>
      </c>
      <c r="G12" s="334">
        <v>527587.59375</v>
      </c>
      <c r="H12" s="334">
        <v>69820.40625</v>
      </c>
      <c r="I12" s="334">
        <v>500822.19419642864</v>
      </c>
      <c r="J12" s="334">
        <v>62602.774274553638</v>
      </c>
      <c r="K12" s="334">
        <v>438219.419921875</v>
      </c>
      <c r="L12" s="334">
        <v>211688.2763671875</v>
      </c>
      <c r="M12" s="334">
        <v>226531.1435546875</v>
      </c>
      <c r="N12" s="334">
        <v>10767.09375</v>
      </c>
      <c r="O12" s="334">
        <v>374596</v>
      </c>
      <c r="P12" s="334"/>
      <c r="Q12" s="334">
        <v>0</v>
      </c>
      <c r="R12" s="223">
        <f t="shared" si="0"/>
        <v>0.48306457163611533</v>
      </c>
      <c r="S12" s="223">
        <f t="shared" si="7"/>
        <v>0.85481378270908748</v>
      </c>
      <c r="T12" s="122">
        <f t="shared" si="1"/>
        <v>0.11687223179133858</v>
      </c>
      <c r="U12" s="122">
        <f t="shared" si="2"/>
        <v>1.8023015677727783E-2</v>
      </c>
      <c r="V12" s="122">
        <f t="shared" si="3"/>
        <v>0.10479065274411062</v>
      </c>
      <c r="W12" s="123">
        <f t="shared" si="4"/>
        <v>581409.69419642864</v>
      </c>
      <c r="X12" s="272">
        <f t="shared" si="5"/>
        <v>15998.305803571362</v>
      </c>
      <c r="Y12" s="133">
        <f t="shared" si="6"/>
        <v>2.6779530578049444E-2</v>
      </c>
      <c r="Z12" s="268" t="s">
        <v>460</v>
      </c>
    </row>
    <row r="13" spans="1:28">
      <c r="A13" s="137" t="s">
        <v>97</v>
      </c>
      <c r="B13" s="137" t="s">
        <v>98</v>
      </c>
      <c r="C13" s="151" t="s">
        <v>83</v>
      </c>
      <c r="D13" s="151" t="s">
        <v>233</v>
      </c>
      <c r="E13" s="335" t="s">
        <v>97</v>
      </c>
      <c r="F13" s="334">
        <v>531872</v>
      </c>
      <c r="G13" s="334">
        <v>470601.1875</v>
      </c>
      <c r="H13" s="334">
        <v>61270.8125</v>
      </c>
      <c r="I13" s="334">
        <v>445146.03013392864</v>
      </c>
      <c r="J13" s="334">
        <v>55643.253766741138</v>
      </c>
      <c r="K13" s="334">
        <v>389502.7763671875</v>
      </c>
      <c r="L13" s="334">
        <v>215487.474609375</v>
      </c>
      <c r="M13" s="334">
        <v>174015.3017578125</v>
      </c>
      <c r="N13" s="334">
        <v>10767.09375</v>
      </c>
      <c r="O13" s="334">
        <v>327291</v>
      </c>
      <c r="P13" s="334"/>
      <c r="Q13" s="334">
        <v>0</v>
      </c>
      <c r="R13" s="223">
        <f t="shared" si="0"/>
        <v>0.55323732636563594</v>
      </c>
      <c r="S13" s="223">
        <f t="shared" si="7"/>
        <v>0.84027899121175986</v>
      </c>
      <c r="T13" s="122">
        <f t="shared" si="1"/>
        <v>0.11519841710035497</v>
      </c>
      <c r="U13" s="122">
        <f t="shared" si="2"/>
        <v>2.0243768707508575E-2</v>
      </c>
      <c r="V13" s="122">
        <f t="shared" si="3"/>
        <v>0.10461775345711212</v>
      </c>
      <c r="W13" s="123">
        <f t="shared" si="4"/>
        <v>517183.93638392864</v>
      </c>
      <c r="X13" s="272">
        <f t="shared" si="5"/>
        <v>14688.063616071362</v>
      </c>
      <c r="Y13" s="133">
        <f t="shared" si="6"/>
        <v>2.7615786535240362E-2</v>
      </c>
      <c r="Z13" s="268" t="s">
        <v>460</v>
      </c>
    </row>
    <row r="14" spans="1:28">
      <c r="A14" s="137" t="s">
        <v>86</v>
      </c>
      <c r="B14" s="137" t="s">
        <v>87</v>
      </c>
      <c r="C14" s="151" t="s">
        <v>83</v>
      </c>
      <c r="D14" s="151" t="s">
        <v>233</v>
      </c>
      <c r="E14" s="335" t="s">
        <v>86</v>
      </c>
      <c r="F14" s="334">
        <v>227300</v>
      </c>
      <c r="G14" s="334">
        <v>206693.8359375</v>
      </c>
      <c r="H14" s="334">
        <v>20606.1640625</v>
      </c>
      <c r="I14" s="334">
        <v>189713.02053571428</v>
      </c>
      <c r="J14" s="334">
        <v>23948.277566964272</v>
      </c>
      <c r="K14" s="334">
        <v>165764.74296875001</v>
      </c>
      <c r="L14" s="334">
        <v>118754.40625</v>
      </c>
      <c r="M14" s="334">
        <v>47010.336718750012</v>
      </c>
      <c r="N14" s="334">
        <v>4461.5859375</v>
      </c>
      <c r="O14" s="334">
        <v>231128.4</v>
      </c>
      <c r="P14" s="334">
        <v>4595.96</v>
      </c>
      <c r="Q14" s="334">
        <v>134002</v>
      </c>
      <c r="R14" s="223">
        <f t="shared" si="0"/>
        <v>0.71640328409514442</v>
      </c>
      <c r="S14" s="223">
        <f t="shared" si="7"/>
        <v>1.3943157987677293</v>
      </c>
      <c r="T14" s="122">
        <f t="shared" si="1"/>
        <v>9.0656243125824904E-2</v>
      </c>
      <c r="U14" s="122">
        <f t="shared" si="2"/>
        <v>1.9628622690277167E-2</v>
      </c>
      <c r="V14" s="122">
        <f t="shared" si="3"/>
        <v>0.10535977812126825</v>
      </c>
      <c r="W14" s="123">
        <f t="shared" si="4"/>
        <v>219376.73053571428</v>
      </c>
      <c r="X14" s="272">
        <f t="shared" si="5"/>
        <v>7923.2694642857241</v>
      </c>
      <c r="Y14" s="133">
        <f t="shared" si="6"/>
        <v>3.4858202658538159E-2</v>
      </c>
      <c r="Z14" s="231" t="s">
        <v>459</v>
      </c>
    </row>
    <row r="15" spans="1:28">
      <c r="A15" s="137" t="s">
        <v>89</v>
      </c>
      <c r="B15" s="137" t="s">
        <v>90</v>
      </c>
      <c r="C15" s="151" t="s">
        <v>83</v>
      </c>
      <c r="D15" s="151" t="s">
        <v>233</v>
      </c>
      <c r="E15" s="335" t="s">
        <v>89</v>
      </c>
      <c r="F15" s="334">
        <v>227100</v>
      </c>
      <c r="G15" s="334">
        <v>206507.525390625</v>
      </c>
      <c r="H15" s="334">
        <v>20592.474609375</v>
      </c>
      <c r="I15" s="334">
        <v>190337.625</v>
      </c>
      <c r="J15" s="334">
        <v>24260.578125</v>
      </c>
      <c r="K15" s="334">
        <v>166077.046875</v>
      </c>
      <c r="L15" s="334">
        <v>30136.71875</v>
      </c>
      <c r="M15" s="334">
        <v>135940.328125</v>
      </c>
      <c r="N15" s="334">
        <v>4275.275390625</v>
      </c>
      <c r="O15" s="334">
        <v>173040.4</v>
      </c>
      <c r="P15" s="334">
        <v>4595.96</v>
      </c>
      <c r="Q15" s="334">
        <v>137563</v>
      </c>
      <c r="R15" s="223">
        <f t="shared" si="0"/>
        <v>0.18146227499265918</v>
      </c>
      <c r="S15" s="223">
        <f t="shared" si="7"/>
        <v>1.0419284498130621</v>
      </c>
      <c r="T15" s="122">
        <f t="shared" si="1"/>
        <v>9.0675801890686927E-2</v>
      </c>
      <c r="U15" s="122">
        <f t="shared" si="2"/>
        <v>1.8825519113276089E-2</v>
      </c>
      <c r="V15" s="122">
        <f t="shared" si="3"/>
        <v>0.10682773282694848</v>
      </c>
      <c r="W15" s="123">
        <f t="shared" si="4"/>
        <v>219801.33499999999</v>
      </c>
      <c r="X15" s="272">
        <f t="shared" si="5"/>
        <v>7298.6650000000081</v>
      </c>
      <c r="Y15" s="133">
        <f t="shared" si="6"/>
        <v>3.2138551298987267E-2</v>
      </c>
      <c r="Z15" s="231" t="s">
        <v>459</v>
      </c>
    </row>
    <row r="16" spans="1:28">
      <c r="A16" s="137" t="s">
        <v>110</v>
      </c>
      <c r="B16" s="137" t="s">
        <v>111</v>
      </c>
      <c r="C16" s="151" t="s">
        <v>102</v>
      </c>
      <c r="D16" s="151" t="s">
        <v>233</v>
      </c>
      <c r="E16" s="335" t="s">
        <v>110</v>
      </c>
      <c r="F16" s="334">
        <v>118400</v>
      </c>
      <c r="G16" s="334">
        <v>107740.88671875</v>
      </c>
      <c r="H16" s="334">
        <v>10659.11328125</v>
      </c>
      <c r="I16" s="334">
        <v>95793.31696428571</v>
      </c>
      <c r="J16" s="334">
        <v>12442.53962053571</v>
      </c>
      <c r="K16" s="334">
        <v>83350.77734375</v>
      </c>
      <c r="L16" s="334">
        <v>16076.60546875</v>
      </c>
      <c r="M16" s="334">
        <v>67274.171875</v>
      </c>
      <c r="N16" s="334">
        <v>3643.79296875</v>
      </c>
      <c r="O16" s="334">
        <v>33121.5</v>
      </c>
      <c r="P16" s="334">
        <v>4595.96</v>
      </c>
      <c r="Q16" s="334">
        <v>0</v>
      </c>
      <c r="R16" s="223">
        <f t="shared" si="0"/>
        <v>0.19287889064846847</v>
      </c>
      <c r="S16" s="223">
        <f t="shared" si="7"/>
        <v>0.39737481827436844</v>
      </c>
      <c r="T16" s="122">
        <f t="shared" si="1"/>
        <v>9.0026294605152032E-2</v>
      </c>
      <c r="U16" s="122">
        <f t="shared" si="2"/>
        <v>3.0775278452280404E-2</v>
      </c>
      <c r="V16" s="122">
        <f t="shared" si="3"/>
        <v>0.10508901706533538</v>
      </c>
      <c r="W16" s="123">
        <f t="shared" si="4"/>
        <v>114692.18321428572</v>
      </c>
      <c r="X16" s="272">
        <f t="shared" si="5"/>
        <v>3707.8167857142835</v>
      </c>
      <c r="Y16" s="133">
        <f t="shared" si="6"/>
        <v>3.1316020149613884E-2</v>
      </c>
      <c r="Z16" s="231" t="s">
        <v>459</v>
      </c>
    </row>
    <row r="17" spans="1:26">
      <c r="A17" s="137" t="s">
        <v>91</v>
      </c>
      <c r="B17" s="137" t="s">
        <v>92</v>
      </c>
      <c r="C17" s="151" t="s">
        <v>83</v>
      </c>
      <c r="D17" s="151" t="s">
        <v>233</v>
      </c>
      <c r="E17" s="335" t="s">
        <v>91</v>
      </c>
      <c r="F17" s="334">
        <v>287100</v>
      </c>
      <c r="G17" s="334">
        <v>260875.95703125</v>
      </c>
      <c r="H17" s="334">
        <v>26224.04296875</v>
      </c>
      <c r="I17" s="334">
        <v>248032.03515625</v>
      </c>
      <c r="J17" s="334">
        <v>124016.017578125</v>
      </c>
      <c r="K17" s="334">
        <v>124016.017578125</v>
      </c>
      <c r="L17" s="334">
        <v>91360.0703125</v>
      </c>
      <c r="M17" s="334">
        <v>32655.947265625</v>
      </c>
      <c r="N17" s="334">
        <v>5724.55078125</v>
      </c>
      <c r="O17" s="334">
        <v>171812</v>
      </c>
      <c r="P17" s="334"/>
      <c r="Q17" s="334">
        <v>37070</v>
      </c>
      <c r="R17" s="223">
        <f t="shared" si="0"/>
        <v>0.73667960072130934</v>
      </c>
      <c r="S17" s="223">
        <f t="shared" si="7"/>
        <v>1.3854016872599983</v>
      </c>
      <c r="T17" s="122">
        <f t="shared" si="1"/>
        <v>9.1341145833333331E-2</v>
      </c>
      <c r="U17" s="122">
        <f t="shared" si="2"/>
        <v>1.993922250522466E-2</v>
      </c>
      <c r="V17" s="122">
        <f t="shared" si="3"/>
        <v>0.43196105042885752</v>
      </c>
      <c r="W17" s="123">
        <f t="shared" si="4"/>
        <v>279980.62890625</v>
      </c>
      <c r="X17" s="272">
        <f t="shared" si="5"/>
        <v>7119.37109375</v>
      </c>
      <c r="Y17" s="133">
        <f t="shared" si="6"/>
        <v>2.4797530803726923E-2</v>
      </c>
      <c r="Z17" s="375" t="s">
        <v>459</v>
      </c>
    </row>
    <row r="18" spans="1:26">
      <c r="A18" s="137" t="s">
        <v>112</v>
      </c>
      <c r="B18" s="137" t="s">
        <v>113</v>
      </c>
      <c r="C18" s="151" t="s">
        <v>102</v>
      </c>
      <c r="D18" s="151" t="s">
        <v>233</v>
      </c>
      <c r="E18" s="335" t="s">
        <v>112</v>
      </c>
      <c r="F18" s="334">
        <v>441000</v>
      </c>
      <c r="G18" s="334">
        <v>400718.5546875</v>
      </c>
      <c r="H18" s="334">
        <v>40281.4453125</v>
      </c>
      <c r="I18" s="334">
        <v>383226.2109375</v>
      </c>
      <c r="J18" s="334">
        <v>191613.10546875</v>
      </c>
      <c r="K18" s="334">
        <v>191613.10546875</v>
      </c>
      <c r="L18" s="334">
        <v>149523.890625</v>
      </c>
      <c r="M18" s="334">
        <v>42089.21484375</v>
      </c>
      <c r="N18" s="334">
        <v>8177.9296875</v>
      </c>
      <c r="O18" s="334">
        <v>277419</v>
      </c>
      <c r="P18" s="334"/>
      <c r="Q18" s="334">
        <v>144244</v>
      </c>
      <c r="R18" s="223">
        <f t="shared" si="0"/>
        <v>0.78034271329831195</v>
      </c>
      <c r="S18" s="223">
        <f t="shared" si="7"/>
        <v>1.4478080678319991</v>
      </c>
      <c r="T18" s="122">
        <f t="shared" si="1"/>
        <v>9.1341145833333331E-2</v>
      </c>
      <c r="U18" s="122">
        <f t="shared" si="2"/>
        <v>1.8544058248299321E-2</v>
      </c>
      <c r="V18" s="122">
        <f t="shared" si="3"/>
        <v>0.43449683779761905</v>
      </c>
      <c r="W18" s="123">
        <f t="shared" si="4"/>
        <v>431685.5859375</v>
      </c>
      <c r="X18" s="272">
        <f t="shared" si="5"/>
        <v>9314.4140625</v>
      </c>
      <c r="Y18" s="133">
        <f t="shared" si="6"/>
        <v>2.1121120323129253E-2</v>
      </c>
      <c r="Z18" s="375" t="s">
        <v>459</v>
      </c>
    </row>
    <row r="19" spans="1:26">
      <c r="A19" s="137" t="s">
        <v>99</v>
      </c>
      <c r="B19" s="137" t="s">
        <v>100</v>
      </c>
      <c r="C19" s="151" t="s">
        <v>83</v>
      </c>
      <c r="D19" s="151" t="s">
        <v>233</v>
      </c>
      <c r="E19" s="335" t="s">
        <v>99</v>
      </c>
      <c r="F19" s="334">
        <v>588456</v>
      </c>
      <c r="G19" s="334">
        <v>535316.41796875</v>
      </c>
      <c r="H19" s="334">
        <v>53139.58203125</v>
      </c>
      <c r="I19" s="334">
        <v>354223.61458333331</v>
      </c>
      <c r="J19" s="334">
        <v>130153.39778645831</v>
      </c>
      <c r="K19" s="334">
        <v>224070.216796875</v>
      </c>
      <c r="L19" s="334">
        <v>103721.7919921875</v>
      </c>
      <c r="M19" s="334">
        <v>120348.4248046875</v>
      </c>
      <c r="N19" s="334">
        <v>10868.48046875</v>
      </c>
      <c r="O19" s="334">
        <v>189680</v>
      </c>
      <c r="P19" s="334">
        <v>165000</v>
      </c>
      <c r="Q19" s="334"/>
      <c r="R19" s="223">
        <f t="shared" si="0"/>
        <v>0.46289861042181157</v>
      </c>
      <c r="S19" s="223">
        <f t="shared" si="7"/>
        <v>0.84652035737506981</v>
      </c>
      <c r="T19" s="122">
        <f t="shared" si="1"/>
        <v>9.0303407614588008E-2</v>
      </c>
      <c r="U19" s="122">
        <f t="shared" si="2"/>
        <v>1.8469487045335589E-2</v>
      </c>
      <c r="V19" s="122">
        <f t="shared" si="3"/>
        <v>0.22117779033004731</v>
      </c>
      <c r="W19" s="123">
        <f t="shared" si="4"/>
        <v>583231.67708333326</v>
      </c>
      <c r="X19" s="272">
        <f t="shared" si="5"/>
        <v>5224.3229166667443</v>
      </c>
      <c r="Y19" s="133">
        <f t="shared" si="6"/>
        <v>8.8780179260076267E-3</v>
      </c>
      <c r="Z19" s="231" t="s">
        <v>460</v>
      </c>
    </row>
    <row r="20" spans="1:26">
      <c r="A20" s="137" t="s">
        <v>114</v>
      </c>
      <c r="B20" s="137" t="s">
        <v>115</v>
      </c>
      <c r="C20" s="151" t="s">
        <v>102</v>
      </c>
      <c r="D20" s="151" t="s">
        <v>233</v>
      </c>
      <c r="E20" s="335" t="s">
        <v>114</v>
      </c>
      <c r="F20" s="334">
        <v>588456</v>
      </c>
      <c r="G20" s="334">
        <v>535316.41796875</v>
      </c>
      <c r="H20" s="334">
        <v>53139.58203125</v>
      </c>
      <c r="I20" s="334">
        <v>427723.01822916663</v>
      </c>
      <c r="J20" s="334">
        <v>165435.64322916663</v>
      </c>
      <c r="K20" s="334">
        <v>262287.375</v>
      </c>
      <c r="L20" s="334">
        <v>172491.32421875</v>
      </c>
      <c r="M20" s="334">
        <v>89796.05078125</v>
      </c>
      <c r="N20" s="334">
        <v>10868.48046875</v>
      </c>
      <c r="O20" s="334">
        <v>294710</v>
      </c>
      <c r="P20" s="334">
        <v>165000</v>
      </c>
      <c r="Q20" s="334"/>
      <c r="R20" s="223">
        <f t="shared" si="0"/>
        <v>0.65764249697016486</v>
      </c>
      <c r="S20" s="223">
        <f t="shared" si="7"/>
        <v>1.123614889965634</v>
      </c>
      <c r="T20" s="122">
        <f t="shared" si="1"/>
        <v>9.0303407614588008E-2</v>
      </c>
      <c r="U20" s="122">
        <f t="shared" si="2"/>
        <v>1.8469487045335589E-2</v>
      </c>
      <c r="V20" s="122">
        <f t="shared" si="3"/>
        <v>0.28113511159571258</v>
      </c>
      <c r="W20" s="123">
        <f t="shared" si="4"/>
        <v>656731.08072916663</v>
      </c>
      <c r="X20" s="272">
        <f t="shared" si="5"/>
        <v>-68275.080729166628</v>
      </c>
      <c r="Y20" s="133">
        <f t="shared" si="6"/>
        <v>-0.116024104995389</v>
      </c>
      <c r="Z20" s="231" t="s">
        <v>460</v>
      </c>
    </row>
    <row r="21" spans="1:26">
      <c r="A21" s="137" t="s">
        <v>167</v>
      </c>
      <c r="B21" s="137" t="s">
        <v>168</v>
      </c>
      <c r="C21" s="151" t="s">
        <v>161</v>
      </c>
      <c r="D21" s="151" t="s">
        <v>164</v>
      </c>
      <c r="E21" s="335" t="s">
        <v>167</v>
      </c>
      <c r="F21" s="334">
        <v>44002.200000000004</v>
      </c>
      <c r="G21" s="334">
        <v>40002</v>
      </c>
      <c r="H21" s="334">
        <v>4000.2000000000044</v>
      </c>
      <c r="I21" s="334">
        <v>16625.142857142859</v>
      </c>
      <c r="J21" s="334">
        <v>2078.1428571428587</v>
      </c>
      <c r="K21" s="334">
        <v>14547</v>
      </c>
      <c r="L21" s="334">
        <v>14547</v>
      </c>
      <c r="M21" s="334">
        <v>0</v>
      </c>
      <c r="N21" s="334"/>
      <c r="O21" s="334">
        <v>14547</v>
      </c>
      <c r="P21" s="334"/>
      <c r="Q21" s="334"/>
      <c r="R21" s="223">
        <f t="shared" si="0"/>
        <v>1</v>
      </c>
      <c r="S21" s="223">
        <f t="shared" si="7"/>
        <v>1</v>
      </c>
      <c r="T21" s="122">
        <f t="shared" si="1"/>
        <v>9.0909090909090995E-2</v>
      </c>
      <c r="U21" s="122">
        <f t="shared" si="2"/>
        <v>0</v>
      </c>
      <c r="V21" s="122">
        <f t="shared" si="3"/>
        <v>4.7228158072615878E-2</v>
      </c>
      <c r="W21" s="123">
        <f t="shared" si="4"/>
        <v>20625.342857142863</v>
      </c>
      <c r="X21" s="272">
        <f t="shared" si="5"/>
        <v>23376.857142857141</v>
      </c>
      <c r="Y21" s="133">
        <f t="shared" si="6"/>
        <v>0.53126564450998226</v>
      </c>
      <c r="Z21" s="268" t="s">
        <v>164</v>
      </c>
    </row>
    <row r="22" spans="1:26">
      <c r="A22" s="137" t="s">
        <v>162</v>
      </c>
      <c r="B22" s="137" t="s">
        <v>163</v>
      </c>
      <c r="C22" s="151" t="s">
        <v>161</v>
      </c>
      <c r="D22" s="151" t="s">
        <v>164</v>
      </c>
      <c r="E22" s="335" t="s">
        <v>162</v>
      </c>
      <c r="F22" s="334">
        <v>64930.8</v>
      </c>
      <c r="G22" s="334">
        <v>59028</v>
      </c>
      <c r="H22" s="334">
        <v>5902.8000000000029</v>
      </c>
      <c r="I22" s="334">
        <v>55448</v>
      </c>
      <c r="J22" s="334">
        <v>6931</v>
      </c>
      <c r="K22" s="334">
        <v>48517</v>
      </c>
      <c r="L22" s="334">
        <v>48517</v>
      </c>
      <c r="M22" s="334">
        <v>0</v>
      </c>
      <c r="N22" s="334"/>
      <c r="O22" s="334">
        <v>48517</v>
      </c>
      <c r="P22" s="334"/>
      <c r="Q22" s="334"/>
      <c r="R22" s="223">
        <f t="shared" si="0"/>
        <v>1</v>
      </c>
      <c r="S22" s="223">
        <f t="shared" si="7"/>
        <v>1</v>
      </c>
      <c r="T22" s="122">
        <f t="shared" si="1"/>
        <v>9.0909090909090953E-2</v>
      </c>
      <c r="U22" s="122">
        <f t="shared" si="2"/>
        <v>0</v>
      </c>
      <c r="V22" s="122">
        <f t="shared" si="3"/>
        <v>0.10674441097291269</v>
      </c>
      <c r="W22" s="123">
        <f t="shared" si="4"/>
        <v>61350.8</v>
      </c>
      <c r="X22" s="272">
        <f t="shared" si="5"/>
        <v>3580</v>
      </c>
      <c r="Y22" s="133">
        <f t="shared" si="6"/>
        <v>5.5135621307607484E-2</v>
      </c>
      <c r="Z22" s="268" t="s">
        <v>164</v>
      </c>
    </row>
    <row r="23" spans="1:26">
      <c r="A23" s="137" t="s">
        <v>169</v>
      </c>
      <c r="B23" s="137" t="s">
        <v>170</v>
      </c>
      <c r="C23" s="151" t="s">
        <v>161</v>
      </c>
      <c r="D23" s="151" t="s">
        <v>164</v>
      </c>
      <c r="E23" s="335" t="s">
        <v>169</v>
      </c>
      <c r="F23" s="334">
        <v>86168.5</v>
      </c>
      <c r="G23" s="334">
        <v>78335</v>
      </c>
      <c r="H23" s="334">
        <v>7833.5</v>
      </c>
      <c r="I23" s="334">
        <v>58121.142857142855</v>
      </c>
      <c r="J23" s="334">
        <v>7265.1428571428551</v>
      </c>
      <c r="K23" s="334">
        <v>50856</v>
      </c>
      <c r="L23" s="334">
        <v>50856</v>
      </c>
      <c r="M23" s="334">
        <v>0</v>
      </c>
      <c r="N23" s="334"/>
      <c r="O23" s="334">
        <v>50856</v>
      </c>
      <c r="P23" s="334"/>
      <c r="Q23" s="334"/>
      <c r="R23" s="223">
        <f t="shared" si="0"/>
        <v>1</v>
      </c>
      <c r="S23" s="223">
        <f t="shared" si="7"/>
        <v>1</v>
      </c>
      <c r="T23" s="122">
        <f t="shared" si="1"/>
        <v>9.0909090909090912E-2</v>
      </c>
      <c r="U23" s="122">
        <f t="shared" si="2"/>
        <v>0</v>
      </c>
      <c r="V23" s="122">
        <f t="shared" si="3"/>
        <v>8.4313210246700993E-2</v>
      </c>
      <c r="W23" s="123">
        <f t="shared" si="4"/>
        <v>65954.642857142855</v>
      </c>
      <c r="X23" s="272">
        <f t="shared" si="5"/>
        <v>20213.857142857145</v>
      </c>
      <c r="Y23" s="133">
        <f t="shared" si="6"/>
        <v>0.23458522711730093</v>
      </c>
      <c r="Z23" s="268" t="s">
        <v>164</v>
      </c>
    </row>
    <row r="24" spans="1:26">
      <c r="A24" s="137" t="s">
        <v>171</v>
      </c>
      <c r="B24" s="137" t="s">
        <v>172</v>
      </c>
      <c r="C24" s="151" t="s">
        <v>161</v>
      </c>
      <c r="D24" s="151" t="s">
        <v>164</v>
      </c>
      <c r="E24" s="335" t="s">
        <v>171</v>
      </c>
      <c r="F24" s="334">
        <v>44003.3</v>
      </c>
      <c r="G24" s="334">
        <v>40003</v>
      </c>
      <c r="H24" s="334">
        <v>4000.3000000000029</v>
      </c>
      <c r="I24" s="334">
        <v>16627.428571428572</v>
      </c>
      <c r="J24" s="334">
        <v>2078.4285714285725</v>
      </c>
      <c r="K24" s="334">
        <v>14549</v>
      </c>
      <c r="L24" s="334">
        <v>14549</v>
      </c>
      <c r="M24" s="334">
        <v>0</v>
      </c>
      <c r="N24" s="334"/>
      <c r="O24" s="334">
        <v>14549</v>
      </c>
      <c r="P24" s="334"/>
      <c r="Q24" s="334"/>
      <c r="R24" s="223">
        <f t="shared" si="0"/>
        <v>1</v>
      </c>
      <c r="S24" s="223">
        <f t="shared" si="7"/>
        <v>1</v>
      </c>
      <c r="T24" s="122">
        <f t="shared" si="1"/>
        <v>9.0909090909090967E-2</v>
      </c>
      <c r="U24" s="122">
        <f t="shared" si="2"/>
        <v>0</v>
      </c>
      <c r="V24" s="122">
        <f t="shared" si="3"/>
        <v>4.7233470476727255E-2</v>
      </c>
      <c r="W24" s="123">
        <f t="shared" si="4"/>
        <v>20627.728571428575</v>
      </c>
      <c r="X24" s="272">
        <f t="shared" si="5"/>
        <v>23375.571428571428</v>
      </c>
      <c r="Y24" s="133">
        <f t="shared" si="6"/>
        <v>0.53122314527709114</v>
      </c>
      <c r="Z24" s="268" t="s">
        <v>164</v>
      </c>
    </row>
    <row r="25" spans="1:26">
      <c r="A25" s="137" t="s">
        <v>174</v>
      </c>
      <c r="B25" s="137" t="s">
        <v>175</v>
      </c>
      <c r="C25" s="151" t="s">
        <v>197</v>
      </c>
      <c r="D25" s="151" t="s">
        <v>164</v>
      </c>
      <c r="E25" s="335" t="s">
        <v>174</v>
      </c>
      <c r="F25" s="334">
        <v>50688.000000000007</v>
      </c>
      <c r="G25" s="334">
        <v>46080</v>
      </c>
      <c r="H25" s="334">
        <v>4608.0000000000073</v>
      </c>
      <c r="I25" s="334">
        <v>15213.714285714286</v>
      </c>
      <c r="J25" s="334">
        <v>1901.7142857142862</v>
      </c>
      <c r="K25" s="334">
        <v>13312</v>
      </c>
      <c r="L25" s="334">
        <v>13312</v>
      </c>
      <c r="M25" s="334">
        <v>0</v>
      </c>
      <c r="N25" s="334"/>
      <c r="O25" s="334">
        <v>13312</v>
      </c>
      <c r="P25" s="334"/>
      <c r="Q25" s="334"/>
      <c r="R25" s="223">
        <f t="shared" si="0"/>
        <v>1</v>
      </c>
      <c r="S25" s="223">
        <f t="shared" si="7"/>
        <v>1</v>
      </c>
      <c r="T25" s="122">
        <f t="shared" si="1"/>
        <v>9.0909090909091037E-2</v>
      </c>
      <c r="U25" s="122">
        <f t="shared" si="2"/>
        <v>0</v>
      </c>
      <c r="V25" s="122">
        <f t="shared" si="3"/>
        <v>3.751803751803752E-2</v>
      </c>
      <c r="W25" s="123">
        <f t="shared" si="4"/>
        <v>19821.714285714294</v>
      </c>
      <c r="X25" s="272">
        <f t="shared" si="5"/>
        <v>30866.285714285714</v>
      </c>
      <c r="Y25" s="133">
        <f t="shared" si="6"/>
        <v>0.6089466089466089</v>
      </c>
      <c r="Z25" s="268" t="s">
        <v>164</v>
      </c>
    </row>
    <row r="26" spans="1:26">
      <c r="A26" s="137" t="s">
        <v>176</v>
      </c>
      <c r="B26" s="137" t="s">
        <v>177</v>
      </c>
      <c r="C26" s="151" t="s">
        <v>197</v>
      </c>
      <c r="D26" s="151" t="s">
        <v>164</v>
      </c>
      <c r="E26" s="335" t="s">
        <v>176</v>
      </c>
      <c r="F26" s="334">
        <v>50688.000000000007</v>
      </c>
      <c r="G26" s="334">
        <v>46080</v>
      </c>
      <c r="H26" s="334">
        <v>4608.0000000000073</v>
      </c>
      <c r="I26" s="334">
        <v>19894.857142857141</v>
      </c>
      <c r="J26" s="334">
        <v>2486.8571428571413</v>
      </c>
      <c r="K26" s="334">
        <v>17408</v>
      </c>
      <c r="L26" s="334">
        <v>17408</v>
      </c>
      <c r="M26" s="334">
        <v>0</v>
      </c>
      <c r="N26" s="334"/>
      <c r="O26" s="334">
        <v>17408</v>
      </c>
      <c r="P26" s="334"/>
      <c r="Q26" s="334"/>
      <c r="R26" s="223">
        <f t="shared" si="0"/>
        <v>1</v>
      </c>
      <c r="S26" s="223">
        <f t="shared" si="7"/>
        <v>1</v>
      </c>
      <c r="T26" s="122">
        <f t="shared" si="1"/>
        <v>9.0909090909091037E-2</v>
      </c>
      <c r="U26" s="122">
        <f t="shared" si="2"/>
        <v>0</v>
      </c>
      <c r="V26" s="122">
        <f t="shared" si="3"/>
        <v>4.9062049062049022E-2</v>
      </c>
      <c r="W26" s="123">
        <f t="shared" si="4"/>
        <v>24502.857142857149</v>
      </c>
      <c r="X26" s="272">
        <f t="shared" si="5"/>
        <v>26185.142857142859</v>
      </c>
      <c r="Y26" s="133">
        <f t="shared" si="6"/>
        <v>0.51659451659451661</v>
      </c>
      <c r="Z26" s="268" t="s">
        <v>164</v>
      </c>
    </row>
    <row r="27" spans="1:26">
      <c r="A27" s="137" t="s">
        <v>179</v>
      </c>
      <c r="B27" s="137" t="s">
        <v>180</v>
      </c>
      <c r="C27" s="151" t="s">
        <v>212</v>
      </c>
      <c r="D27" s="151" t="s">
        <v>164</v>
      </c>
      <c r="E27" s="335" t="s">
        <v>179</v>
      </c>
      <c r="F27" s="334">
        <v>55559.9</v>
      </c>
      <c r="G27" s="334">
        <v>50509</v>
      </c>
      <c r="H27" s="334">
        <v>5050.9000000000015</v>
      </c>
      <c r="I27" s="334">
        <v>54083.428571428572</v>
      </c>
      <c r="J27" s="334">
        <v>6760.4285714285725</v>
      </c>
      <c r="K27" s="334">
        <v>47323</v>
      </c>
      <c r="L27" s="334">
        <v>47323</v>
      </c>
      <c r="M27" s="334">
        <v>0</v>
      </c>
      <c r="N27" s="334"/>
      <c r="O27" s="334">
        <v>47323</v>
      </c>
      <c r="P27" s="334"/>
      <c r="Q27" s="334"/>
      <c r="R27" s="223">
        <f t="shared" si="0"/>
        <v>1</v>
      </c>
      <c r="S27" s="223">
        <f t="shared" si="7"/>
        <v>1</v>
      </c>
      <c r="T27" s="122">
        <f t="shared" si="1"/>
        <v>9.0909090909090939E-2</v>
      </c>
      <c r="U27" s="122">
        <f t="shared" si="2"/>
        <v>0</v>
      </c>
      <c r="V27" s="122">
        <f t="shared" si="3"/>
        <v>0.12167819905054855</v>
      </c>
      <c r="W27" s="123">
        <f t="shared" si="4"/>
        <v>59134.328571428574</v>
      </c>
      <c r="X27" s="272">
        <f t="shared" si="5"/>
        <v>-3574.4285714285725</v>
      </c>
      <c r="Y27" s="133">
        <f t="shared" si="6"/>
        <v>-6.4334683313479191E-2</v>
      </c>
      <c r="Z27" s="268" t="s">
        <v>164</v>
      </c>
    </row>
    <row r="28" spans="1:26">
      <c r="A28" s="137" t="s">
        <v>181</v>
      </c>
      <c r="B28" s="137" t="s">
        <v>182</v>
      </c>
      <c r="C28" s="151" t="s">
        <v>212</v>
      </c>
      <c r="D28" s="151" t="s">
        <v>164</v>
      </c>
      <c r="E28" s="335" t="s">
        <v>181</v>
      </c>
      <c r="F28" s="334">
        <v>54818.500000000007</v>
      </c>
      <c r="G28" s="334">
        <v>49835</v>
      </c>
      <c r="H28" s="334">
        <v>4983.5000000000073</v>
      </c>
      <c r="I28" s="334">
        <v>46635.428571428572</v>
      </c>
      <c r="J28" s="334">
        <v>5829.4285714285725</v>
      </c>
      <c r="K28" s="334">
        <v>40806</v>
      </c>
      <c r="L28" s="334">
        <v>40806</v>
      </c>
      <c r="M28" s="334">
        <v>0</v>
      </c>
      <c r="N28" s="334"/>
      <c r="O28" s="334">
        <v>40806</v>
      </c>
      <c r="P28" s="334"/>
      <c r="Q28" s="334"/>
      <c r="R28" s="223">
        <f t="shared" si="0"/>
        <v>1</v>
      </c>
      <c r="S28" s="223">
        <f t="shared" si="7"/>
        <v>1</v>
      </c>
      <c r="T28" s="122">
        <f t="shared" si="1"/>
        <v>9.0909090909091037E-2</v>
      </c>
      <c r="U28" s="122">
        <f t="shared" si="2"/>
        <v>0</v>
      </c>
      <c r="V28" s="122">
        <f t="shared" si="3"/>
        <v>0.10634053415231302</v>
      </c>
      <c r="W28" s="123">
        <f t="shared" si="4"/>
        <v>51618.92857142858</v>
      </c>
      <c r="X28" s="272">
        <f t="shared" si="5"/>
        <v>3199.5714285714275</v>
      </c>
      <c r="Y28" s="133">
        <f t="shared" si="6"/>
        <v>5.8366635872404884E-2</v>
      </c>
      <c r="Z28" s="268" t="s">
        <v>164</v>
      </c>
    </row>
    <row r="29" spans="1:26">
      <c r="A29" s="137" t="s">
        <v>190</v>
      </c>
      <c r="B29" s="137" t="s">
        <v>191</v>
      </c>
      <c r="C29" s="151" t="s">
        <v>102</v>
      </c>
      <c r="D29" s="151" t="s">
        <v>164</v>
      </c>
      <c r="E29" s="335" t="s">
        <v>190</v>
      </c>
      <c r="F29" s="334">
        <v>272923.2</v>
      </c>
      <c r="G29" s="334">
        <v>248112</v>
      </c>
      <c r="H29" s="334">
        <v>24811.200000000012</v>
      </c>
      <c r="I29" s="334">
        <v>176107.42857142858</v>
      </c>
      <c r="J29" s="334">
        <v>22013.42857142858</v>
      </c>
      <c r="K29" s="334">
        <v>154094</v>
      </c>
      <c r="L29" s="334">
        <v>154094</v>
      </c>
      <c r="M29" s="334">
        <v>0</v>
      </c>
      <c r="N29" s="334"/>
      <c r="O29" s="334">
        <v>154094</v>
      </c>
      <c r="P29" s="334"/>
      <c r="Q29" s="334"/>
      <c r="R29" s="223">
        <f t="shared" si="0"/>
        <v>1</v>
      </c>
      <c r="S29" s="223">
        <f t="shared" si="7"/>
        <v>1</v>
      </c>
      <c r="T29" s="122">
        <f t="shared" si="1"/>
        <v>9.0909090909090953E-2</v>
      </c>
      <c r="U29" s="122">
        <f t="shared" si="2"/>
        <v>0</v>
      </c>
      <c r="V29" s="122">
        <f t="shared" si="3"/>
        <v>8.0657960083380886E-2</v>
      </c>
      <c r="W29" s="123">
        <f t="shared" si="4"/>
        <v>200918.62857142859</v>
      </c>
      <c r="X29" s="272">
        <f t="shared" si="5"/>
        <v>72004.57142857142</v>
      </c>
      <c r="Y29" s="133">
        <f t="shared" si="6"/>
        <v>0.26382722842386214</v>
      </c>
      <c r="Z29" s="231" t="s">
        <v>164</v>
      </c>
    </row>
    <row r="30" spans="1:26">
      <c r="A30" s="137" t="s">
        <v>183</v>
      </c>
      <c r="B30" s="137" t="s">
        <v>184</v>
      </c>
      <c r="C30" s="151" t="s">
        <v>83</v>
      </c>
      <c r="D30" s="151" t="s">
        <v>164</v>
      </c>
      <c r="E30" s="335" t="s">
        <v>183</v>
      </c>
      <c r="F30" s="334">
        <v>269577</v>
      </c>
      <c r="G30" s="334">
        <v>245070</v>
      </c>
      <c r="H30" s="334">
        <v>24507</v>
      </c>
      <c r="I30" s="334">
        <v>176035.42857142858</v>
      </c>
      <c r="J30" s="334">
        <v>22004.42857142858</v>
      </c>
      <c r="K30" s="334">
        <v>154031</v>
      </c>
      <c r="L30" s="334">
        <v>154031</v>
      </c>
      <c r="M30" s="334">
        <v>0</v>
      </c>
      <c r="N30" s="334"/>
      <c r="O30" s="334">
        <v>154031</v>
      </c>
      <c r="P30" s="334"/>
      <c r="Q30" s="334"/>
      <c r="R30" s="223">
        <f t="shared" si="0"/>
        <v>1</v>
      </c>
      <c r="S30" s="223">
        <f t="shared" si="7"/>
        <v>1</v>
      </c>
      <c r="T30" s="122">
        <f t="shared" si="1"/>
        <v>9.0909090909090912E-2</v>
      </c>
      <c r="U30" s="122">
        <f t="shared" si="2"/>
        <v>0</v>
      </c>
      <c r="V30" s="122">
        <f t="shared" si="3"/>
        <v>8.1625763961423195E-2</v>
      </c>
      <c r="W30" s="123">
        <f t="shared" si="4"/>
        <v>200542.42857142858</v>
      </c>
      <c r="X30" s="272">
        <f t="shared" si="5"/>
        <v>69034.57142857142</v>
      </c>
      <c r="Y30" s="133">
        <f t="shared" si="6"/>
        <v>0.25608479739952378</v>
      </c>
      <c r="Z30" s="231" t="s">
        <v>164</v>
      </c>
    </row>
    <row r="31" spans="1:26">
      <c r="A31" s="137" t="s">
        <v>192</v>
      </c>
      <c r="B31" s="137" t="s">
        <v>193</v>
      </c>
      <c r="C31" s="151" t="s">
        <v>102</v>
      </c>
      <c r="D31" s="151" t="s">
        <v>164</v>
      </c>
      <c r="E31" s="335" t="s">
        <v>192</v>
      </c>
      <c r="F31" s="334">
        <v>109422.50000000001</v>
      </c>
      <c r="G31" s="334">
        <v>99475</v>
      </c>
      <c r="H31" s="334">
        <v>9947.5000000000146</v>
      </c>
      <c r="I31" s="334">
        <v>82211.428571428565</v>
      </c>
      <c r="J31" s="334">
        <v>10276.428571428565</v>
      </c>
      <c r="K31" s="334">
        <v>71935</v>
      </c>
      <c r="L31" s="334">
        <v>71935</v>
      </c>
      <c r="M31" s="334">
        <v>0</v>
      </c>
      <c r="N31" s="334"/>
      <c r="O31" s="334">
        <v>71935</v>
      </c>
      <c r="P31" s="334"/>
      <c r="Q31" s="334"/>
      <c r="R31" s="223">
        <f t="shared" si="0"/>
        <v>1</v>
      </c>
      <c r="S31" s="223">
        <f t="shared" si="7"/>
        <v>1</v>
      </c>
      <c r="T31" s="122">
        <f t="shared" si="1"/>
        <v>9.0909090909091037E-2</v>
      </c>
      <c r="U31" s="122">
        <f t="shared" si="2"/>
        <v>0</v>
      </c>
      <c r="V31" s="122">
        <f t="shared" si="3"/>
        <v>9.3915132367004633E-2</v>
      </c>
      <c r="W31" s="123">
        <f t="shared" si="4"/>
        <v>92158.92857142858</v>
      </c>
      <c r="X31" s="272">
        <f t="shared" si="5"/>
        <v>17263.571428571435</v>
      </c>
      <c r="Y31" s="133">
        <f t="shared" si="6"/>
        <v>0.15776985015487155</v>
      </c>
      <c r="Z31" s="231" t="s">
        <v>164</v>
      </c>
    </row>
    <row r="32" spans="1:26">
      <c r="A32" s="137" t="s">
        <v>185</v>
      </c>
      <c r="B32" s="137" t="s">
        <v>186</v>
      </c>
      <c r="C32" s="151" t="s">
        <v>83</v>
      </c>
      <c r="D32" s="151" t="s">
        <v>164</v>
      </c>
      <c r="E32" s="335" t="s">
        <v>185</v>
      </c>
      <c r="F32" s="334">
        <v>116045.6</v>
      </c>
      <c r="G32" s="334">
        <v>105496</v>
      </c>
      <c r="H32" s="334">
        <v>10549.600000000006</v>
      </c>
      <c r="I32" s="334">
        <v>85177.142857142855</v>
      </c>
      <c r="J32" s="334">
        <v>10647.142857142855</v>
      </c>
      <c r="K32" s="334">
        <v>74530</v>
      </c>
      <c r="L32" s="334">
        <v>74530</v>
      </c>
      <c r="M32" s="334">
        <v>0</v>
      </c>
      <c r="N32" s="334"/>
      <c r="O32" s="334">
        <v>74530</v>
      </c>
      <c r="P32" s="334"/>
      <c r="Q32" s="334"/>
      <c r="R32" s="223">
        <f t="shared" si="0"/>
        <v>1</v>
      </c>
      <c r="S32" s="223">
        <f t="shared" si="7"/>
        <v>1</v>
      </c>
      <c r="T32" s="122">
        <f t="shared" si="1"/>
        <v>9.0909090909090953E-2</v>
      </c>
      <c r="U32" s="122">
        <f t="shared" si="2"/>
        <v>0</v>
      </c>
      <c r="V32" s="122">
        <f t="shared" si="3"/>
        <v>9.1749647183028527E-2</v>
      </c>
      <c r="W32" s="123">
        <f t="shared" si="4"/>
        <v>95726.742857142861</v>
      </c>
      <c r="X32" s="272">
        <f t="shared" si="5"/>
        <v>20318.857142857145</v>
      </c>
      <c r="Y32" s="133">
        <f t="shared" si="6"/>
        <v>0.17509373162668077</v>
      </c>
      <c r="Z32" s="231" t="s">
        <v>164</v>
      </c>
    </row>
    <row r="33" spans="1:26">
      <c r="A33" s="137" t="s">
        <v>187</v>
      </c>
      <c r="B33" s="137" t="s">
        <v>188</v>
      </c>
      <c r="C33" s="151" t="s">
        <v>83</v>
      </c>
      <c r="D33" s="151" t="s">
        <v>164</v>
      </c>
      <c r="E33" s="335" t="s">
        <v>187</v>
      </c>
      <c r="F33" s="334">
        <v>28154.500000000004</v>
      </c>
      <c r="G33" s="334">
        <v>25595</v>
      </c>
      <c r="H33" s="334">
        <v>2559.5000000000036</v>
      </c>
      <c r="I33" s="334">
        <v>4720</v>
      </c>
      <c r="J33" s="334">
        <v>590</v>
      </c>
      <c r="K33" s="334">
        <v>4130</v>
      </c>
      <c r="L33" s="334">
        <v>4130</v>
      </c>
      <c r="M33" s="334">
        <v>0</v>
      </c>
      <c r="N33" s="334"/>
      <c r="O33" s="334">
        <v>4130</v>
      </c>
      <c r="P33" s="334"/>
      <c r="Q33" s="334"/>
      <c r="R33" s="223">
        <f t="shared" si="0"/>
        <v>1</v>
      </c>
      <c r="S33" s="223">
        <f t="shared" si="7"/>
        <v>1</v>
      </c>
      <c r="T33" s="122">
        <f t="shared" si="1"/>
        <v>9.0909090909091023E-2</v>
      </c>
      <c r="U33" s="122">
        <f t="shared" si="2"/>
        <v>0</v>
      </c>
      <c r="V33" s="122">
        <f t="shared" si="3"/>
        <v>2.0955797474648812E-2</v>
      </c>
      <c r="W33" s="123">
        <f t="shared" si="4"/>
        <v>7279.5000000000036</v>
      </c>
      <c r="X33" s="272">
        <f t="shared" si="5"/>
        <v>20875</v>
      </c>
      <c r="Y33" s="133">
        <f t="shared" si="6"/>
        <v>0.74144452929371851</v>
      </c>
      <c r="Z33" s="231" t="s">
        <v>164</v>
      </c>
    </row>
    <row r="34" spans="1:26">
      <c r="A34" s="137" t="s">
        <v>194</v>
      </c>
      <c r="B34" s="137" t="s">
        <v>195</v>
      </c>
      <c r="C34" s="151" t="s">
        <v>102</v>
      </c>
      <c r="D34" s="151" t="s">
        <v>164</v>
      </c>
      <c r="E34" s="335" t="s">
        <v>194</v>
      </c>
      <c r="F34" s="334">
        <v>28164.400000000001</v>
      </c>
      <c r="G34" s="334">
        <v>25604</v>
      </c>
      <c r="H34" s="334">
        <v>2560.4000000000015</v>
      </c>
      <c r="I34" s="334">
        <v>9387.4285714285706</v>
      </c>
      <c r="J34" s="334">
        <v>1173.4285714285706</v>
      </c>
      <c r="K34" s="334">
        <v>8214</v>
      </c>
      <c r="L34" s="334">
        <v>8214</v>
      </c>
      <c r="M34" s="334">
        <v>0</v>
      </c>
      <c r="N34" s="334"/>
      <c r="O34" s="334">
        <v>8214</v>
      </c>
      <c r="P34" s="334"/>
      <c r="Q34" s="334"/>
      <c r="R34" s="223">
        <f t="shared" si="0"/>
        <v>1</v>
      </c>
      <c r="S34" s="223">
        <f t="shared" si="7"/>
        <v>1</v>
      </c>
      <c r="T34" s="122">
        <f t="shared" si="1"/>
        <v>9.0909090909090953E-2</v>
      </c>
      <c r="U34" s="122">
        <f t="shared" si="2"/>
        <v>0</v>
      </c>
      <c r="V34" s="122">
        <f t="shared" si="3"/>
        <v>4.166353877336533E-2</v>
      </c>
      <c r="W34" s="123">
        <f t="shared" si="4"/>
        <v>11947.828571428572</v>
      </c>
      <c r="X34" s="272">
        <f t="shared" si="5"/>
        <v>16216.571428571429</v>
      </c>
      <c r="Y34" s="133">
        <f t="shared" si="6"/>
        <v>0.5757825989039862</v>
      </c>
      <c r="Z34" s="231" t="s">
        <v>164</v>
      </c>
    </row>
    <row r="35" spans="1:26">
      <c r="A35" s="137" t="s">
        <v>153</v>
      </c>
      <c r="B35" s="137" t="s">
        <v>154</v>
      </c>
      <c r="C35" s="151" t="s">
        <v>83</v>
      </c>
      <c r="D35" s="151" t="s">
        <v>141</v>
      </c>
      <c r="E35" s="335" t="s">
        <v>153</v>
      </c>
      <c r="F35" s="334">
        <v>20876.676117706302</v>
      </c>
      <c r="G35" s="334">
        <v>18978.79647064209</v>
      </c>
      <c r="H35" s="334">
        <v>1897.8796470642119</v>
      </c>
      <c r="I35" s="334">
        <v>18978.79647064209</v>
      </c>
      <c r="J35" s="334">
        <v>8964.0000228881836</v>
      </c>
      <c r="K35" s="334">
        <v>10014.796447753906</v>
      </c>
      <c r="L35" s="334">
        <v>10014.796447753906</v>
      </c>
      <c r="M35" s="334">
        <v>0</v>
      </c>
      <c r="N35" s="334">
        <v>1050.7964477539062</v>
      </c>
      <c r="O35" s="334">
        <v>10014.796447753906</v>
      </c>
      <c r="P35" s="334"/>
      <c r="Q35" s="334"/>
      <c r="R35" s="223">
        <f t="shared" si="0"/>
        <v>1</v>
      </c>
      <c r="S35" s="223">
        <f t="shared" si="7"/>
        <v>1</v>
      </c>
      <c r="T35" s="122">
        <f t="shared" si="1"/>
        <v>9.0909090909091037E-2</v>
      </c>
      <c r="U35" s="122">
        <f t="shared" si="2"/>
        <v>5.0333512951455231E-2</v>
      </c>
      <c r="V35" s="122">
        <f t="shared" si="3"/>
        <v>0.42937869861790284</v>
      </c>
      <c r="W35" s="123">
        <f t="shared" si="4"/>
        <v>21927.472565460208</v>
      </c>
      <c r="X35" s="272">
        <f t="shared" si="5"/>
        <v>-1050.7964477539062</v>
      </c>
      <c r="Y35" s="133">
        <f t="shared" si="6"/>
        <v>-5.0333512951455231E-2</v>
      </c>
      <c r="Z35" s="231" t="s">
        <v>141</v>
      </c>
    </row>
    <row r="36" spans="1:26">
      <c r="A36" s="137" t="s">
        <v>246</v>
      </c>
      <c r="B36" s="137" t="s">
        <v>247</v>
      </c>
      <c r="C36" s="151" t="s">
        <v>83</v>
      </c>
      <c r="D36" s="151" t="s">
        <v>248</v>
      </c>
      <c r="E36" s="335" t="s">
        <v>246</v>
      </c>
      <c r="F36" s="334">
        <v>922300</v>
      </c>
      <c r="G36" s="334">
        <v>838454.76100000006</v>
      </c>
      <c r="H36" s="334">
        <v>83845.238999999943</v>
      </c>
      <c r="I36" s="334">
        <v>769905.99699999997</v>
      </c>
      <c r="J36" s="334">
        <v>322098.99699999997</v>
      </c>
      <c r="K36" s="334">
        <v>447807</v>
      </c>
      <c r="L36" s="334">
        <v>429728</v>
      </c>
      <c r="M36" s="334">
        <v>18079</v>
      </c>
      <c r="N36" s="334"/>
      <c r="O36" s="334">
        <v>429728</v>
      </c>
      <c r="P36" s="334">
        <v>68548.763999999996</v>
      </c>
      <c r="Q36" s="334"/>
      <c r="R36" s="223">
        <f t="shared" si="0"/>
        <v>0.95962769675328885</v>
      </c>
      <c r="S36" s="223">
        <f t="shared" si="7"/>
        <v>0.95962769675328885</v>
      </c>
      <c r="T36" s="122">
        <f t="shared" si="1"/>
        <v>9.0908857204813995E-2</v>
      </c>
      <c r="U36" s="122">
        <f t="shared" si="2"/>
        <v>0</v>
      </c>
      <c r="V36" s="122">
        <f t="shared" si="3"/>
        <v>0.3492345191369402</v>
      </c>
      <c r="W36" s="123">
        <f t="shared" si="4"/>
        <v>922299.99999999988</v>
      </c>
      <c r="X36" s="272">
        <f t="shared" si="5"/>
        <v>0</v>
      </c>
      <c r="Y36" s="133">
        <f t="shared" si="6"/>
        <v>0</v>
      </c>
      <c r="Z36" s="231" t="s">
        <v>248</v>
      </c>
    </row>
    <row r="37" spans="1:26">
      <c r="A37" s="137" t="s">
        <v>249</v>
      </c>
      <c r="B37" s="137" t="s">
        <v>250</v>
      </c>
      <c r="C37" s="151" t="s">
        <v>83</v>
      </c>
      <c r="D37" s="151" t="s">
        <v>248</v>
      </c>
      <c r="E37" s="335" t="s">
        <v>249</v>
      </c>
      <c r="F37" s="334">
        <v>922300</v>
      </c>
      <c r="G37" s="334">
        <v>838454.76100000006</v>
      </c>
      <c r="H37" s="334">
        <v>83845.238999999943</v>
      </c>
      <c r="I37" s="334">
        <v>769905.99699999997</v>
      </c>
      <c r="J37" s="334">
        <v>322098.99699999997</v>
      </c>
      <c r="K37" s="334">
        <v>447807</v>
      </c>
      <c r="L37" s="334">
        <v>429728</v>
      </c>
      <c r="M37" s="334">
        <v>18079</v>
      </c>
      <c r="N37" s="334"/>
      <c r="O37" s="334">
        <v>429728</v>
      </c>
      <c r="P37" s="334">
        <v>68548.763999999996</v>
      </c>
      <c r="Q37" s="334"/>
      <c r="R37" s="223">
        <f t="shared" si="0"/>
        <v>0.95962769675328885</v>
      </c>
      <c r="S37" s="223">
        <f t="shared" si="7"/>
        <v>0.95962769675328885</v>
      </c>
      <c r="T37" s="122">
        <f t="shared" si="1"/>
        <v>9.0908857204813995E-2</v>
      </c>
      <c r="U37" s="122">
        <f t="shared" si="2"/>
        <v>0</v>
      </c>
      <c r="V37" s="122">
        <f t="shared" si="3"/>
        <v>0.3492345191369402</v>
      </c>
      <c r="W37" s="123">
        <f t="shared" ref="W37:W68" si="8">H37+J37+K37+N37+P37</f>
        <v>922299.99999999988</v>
      </c>
      <c r="X37" s="272">
        <f t="shared" ref="X37:X68" si="9">F37-W37</f>
        <v>0</v>
      </c>
      <c r="Y37" s="133">
        <f t="shared" si="6"/>
        <v>0</v>
      </c>
      <c r="Z37" s="231" t="s">
        <v>248</v>
      </c>
    </row>
    <row r="38" spans="1:26">
      <c r="A38" s="137" t="s">
        <v>251</v>
      </c>
      <c r="B38" s="137" t="s">
        <v>252</v>
      </c>
      <c r="C38" s="151" t="s">
        <v>102</v>
      </c>
      <c r="D38" s="151" t="s">
        <v>248</v>
      </c>
      <c r="E38" s="335" t="s">
        <v>251</v>
      </c>
      <c r="F38" s="334">
        <v>583722.19510000001</v>
      </c>
      <c r="G38" s="334">
        <v>530656.54099999997</v>
      </c>
      <c r="H38" s="334">
        <v>53065.654100000043</v>
      </c>
      <c r="I38" s="334">
        <v>436644.25099999999</v>
      </c>
      <c r="J38" s="334">
        <v>177936.25099999999</v>
      </c>
      <c r="K38" s="334">
        <v>258708</v>
      </c>
      <c r="L38" s="334">
        <v>226561</v>
      </c>
      <c r="M38" s="334">
        <v>32147</v>
      </c>
      <c r="N38" s="334"/>
      <c r="O38" s="334">
        <v>226561</v>
      </c>
      <c r="P38" s="334">
        <v>94010.274999999994</v>
      </c>
      <c r="Q38" s="334"/>
      <c r="R38" s="223">
        <f t="shared" si="0"/>
        <v>0.87574021676948532</v>
      </c>
      <c r="S38" s="223">
        <f t="shared" si="7"/>
        <v>0.87574021676948532</v>
      </c>
      <c r="T38" s="122">
        <f t="shared" si="1"/>
        <v>9.0909090909090981E-2</v>
      </c>
      <c r="U38" s="122">
        <f t="shared" si="2"/>
        <v>0</v>
      </c>
      <c r="V38" s="122">
        <f t="shared" si="3"/>
        <v>0.3048303670713034</v>
      </c>
      <c r="W38" s="123">
        <f t="shared" si="8"/>
        <v>583720.1801</v>
      </c>
      <c r="X38" s="272">
        <f t="shared" si="9"/>
        <v>2.0150000000139698</v>
      </c>
      <c r="Y38" s="133">
        <f t="shared" si="6"/>
        <v>3.451984551775989E-6</v>
      </c>
      <c r="Z38" s="231" t="s">
        <v>248</v>
      </c>
    </row>
    <row r="39" spans="1:26">
      <c r="A39" s="137" t="s">
        <v>253</v>
      </c>
      <c r="B39" s="137" t="s">
        <v>254</v>
      </c>
      <c r="C39" s="151" t="s">
        <v>102</v>
      </c>
      <c r="D39" s="151" t="s">
        <v>248</v>
      </c>
      <c r="E39" s="335" t="s">
        <v>253</v>
      </c>
      <c r="F39" s="334">
        <v>472031.98460000003</v>
      </c>
      <c r="G39" s="334">
        <v>429119.98599999998</v>
      </c>
      <c r="H39" s="334">
        <v>42911.99860000005</v>
      </c>
      <c r="I39" s="334">
        <v>293078.13900000002</v>
      </c>
      <c r="J39" s="334">
        <v>80331.139000000025</v>
      </c>
      <c r="K39" s="334">
        <v>212747</v>
      </c>
      <c r="L39" s="334">
        <v>178168</v>
      </c>
      <c r="M39" s="334">
        <v>34579</v>
      </c>
      <c r="N39" s="334"/>
      <c r="O39" s="334">
        <v>178168</v>
      </c>
      <c r="P39" s="334">
        <v>136039.83300000001</v>
      </c>
      <c r="Q39" s="334"/>
      <c r="R39" s="223">
        <f t="shared" si="0"/>
        <v>0.83746421806182936</v>
      </c>
      <c r="S39" s="223">
        <f t="shared" si="7"/>
        <v>0.83746421806182936</v>
      </c>
      <c r="T39" s="122">
        <f t="shared" si="1"/>
        <v>9.0909090909091009E-2</v>
      </c>
      <c r="U39" s="122">
        <f t="shared" si="2"/>
        <v>0</v>
      </c>
      <c r="V39" s="122">
        <f t="shared" si="3"/>
        <v>0.17018155892142064</v>
      </c>
      <c r="W39" s="123">
        <f t="shared" si="8"/>
        <v>472029.97060000012</v>
      </c>
      <c r="X39" s="272">
        <f t="shared" si="9"/>
        <v>2.0139999999082647</v>
      </c>
      <c r="Y39" s="133">
        <f t="shared" si="6"/>
        <v>4.2666600264703004E-6</v>
      </c>
      <c r="Z39" s="231" t="s">
        <v>248</v>
      </c>
    </row>
    <row r="40" spans="1:26">
      <c r="A40" s="137" t="s">
        <v>137</v>
      </c>
      <c r="B40" s="137" t="s">
        <v>138</v>
      </c>
      <c r="C40" s="151" t="s">
        <v>102</v>
      </c>
      <c r="D40" s="151" t="s">
        <v>118</v>
      </c>
      <c r="E40" s="335" t="s">
        <v>137</v>
      </c>
      <c r="F40" s="334">
        <v>270000</v>
      </c>
      <c r="G40" s="334">
        <v>245700</v>
      </c>
      <c r="H40" s="334">
        <v>24300</v>
      </c>
      <c r="I40" s="334">
        <v>240489.37142857144</v>
      </c>
      <c r="J40" s="334">
        <v>30061.171428571426</v>
      </c>
      <c r="K40" s="334">
        <v>210428.2</v>
      </c>
      <c r="L40" s="334">
        <v>114180.98</v>
      </c>
      <c r="M40" s="334">
        <v>96247.220000000016</v>
      </c>
      <c r="N40" s="334">
        <v>1092</v>
      </c>
      <c r="O40" s="334">
        <v>114180.98</v>
      </c>
      <c r="P40" s="334"/>
      <c r="Q40" s="334"/>
      <c r="R40" s="223">
        <f t="shared" si="0"/>
        <v>0.54261253957406841</v>
      </c>
      <c r="S40" s="223">
        <f t="shared" si="7"/>
        <v>0.54261253957406841</v>
      </c>
      <c r="T40" s="122">
        <f t="shared" si="1"/>
        <v>0.09</v>
      </c>
      <c r="U40" s="122">
        <f t="shared" si="2"/>
        <v>4.0444444444444443E-3</v>
      </c>
      <c r="V40" s="122">
        <f t="shared" si="3"/>
        <v>0.11133767195767195</v>
      </c>
      <c r="W40" s="146">
        <f t="shared" si="8"/>
        <v>265881.37142857141</v>
      </c>
      <c r="X40" s="273">
        <f t="shared" si="9"/>
        <v>4118.6285714285914</v>
      </c>
      <c r="Y40" s="133">
        <f t="shared" si="6"/>
        <v>1.5254179894179968E-2</v>
      </c>
      <c r="Z40" s="231" t="s">
        <v>460</v>
      </c>
    </row>
    <row r="41" spans="1:26">
      <c r="A41" s="137" t="s">
        <v>139</v>
      </c>
      <c r="B41" s="137" t="s">
        <v>140</v>
      </c>
      <c r="C41" s="151" t="s">
        <v>102</v>
      </c>
      <c r="D41" s="151" t="s">
        <v>118</v>
      </c>
      <c r="E41" s="335" t="s">
        <v>139</v>
      </c>
      <c r="F41" s="334">
        <v>260400</v>
      </c>
      <c r="G41" s="334">
        <v>236964</v>
      </c>
      <c r="H41" s="334">
        <v>23436</v>
      </c>
      <c r="I41" s="334">
        <v>231894.86857142858</v>
      </c>
      <c r="J41" s="334">
        <v>28986.858571428573</v>
      </c>
      <c r="K41" s="334">
        <v>202908.01</v>
      </c>
      <c r="L41" s="334">
        <v>124398.34</v>
      </c>
      <c r="M41" s="334">
        <v>78509.670000000013</v>
      </c>
      <c r="N41" s="334">
        <v>1092</v>
      </c>
      <c r="O41" s="334">
        <v>124398.34</v>
      </c>
      <c r="P41" s="334"/>
      <c r="Q41" s="334"/>
      <c r="R41" s="223">
        <f t="shared" si="0"/>
        <v>0.61307752217371803</v>
      </c>
      <c r="S41" s="223">
        <f t="shared" si="7"/>
        <v>0.61307752217371803</v>
      </c>
      <c r="T41" s="122">
        <f t="shared" si="1"/>
        <v>0.09</v>
      </c>
      <c r="U41" s="122">
        <f t="shared" si="2"/>
        <v>4.193548387096774E-3</v>
      </c>
      <c r="V41" s="122">
        <f t="shared" si="3"/>
        <v>0.11131666118060128</v>
      </c>
      <c r="W41" s="146">
        <f t="shared" si="8"/>
        <v>256422.86857142858</v>
      </c>
      <c r="X41" s="273">
        <f t="shared" si="9"/>
        <v>3977.1314285714179</v>
      </c>
      <c r="Y41" s="133">
        <f t="shared" si="6"/>
        <v>1.5273162168093003E-2</v>
      </c>
      <c r="Z41" s="231" t="s">
        <v>460</v>
      </c>
    </row>
    <row r="42" spans="1:26">
      <c r="A42" s="137" t="s">
        <v>133</v>
      </c>
      <c r="B42" s="137" t="s">
        <v>134</v>
      </c>
      <c r="C42" s="151" t="s">
        <v>102</v>
      </c>
      <c r="D42" s="151" t="s">
        <v>118</v>
      </c>
      <c r="E42" s="335" t="s">
        <v>133</v>
      </c>
      <c r="F42" s="334">
        <v>58800</v>
      </c>
      <c r="G42" s="334">
        <v>53508</v>
      </c>
      <c r="H42" s="334">
        <v>5292</v>
      </c>
      <c r="I42" s="334">
        <v>51533.533333333333</v>
      </c>
      <c r="J42" s="334">
        <v>12883.383333333331</v>
      </c>
      <c r="K42" s="334">
        <v>38650.15</v>
      </c>
      <c r="L42" s="334">
        <v>13705.29</v>
      </c>
      <c r="M42" s="334">
        <v>24944.86</v>
      </c>
      <c r="N42" s="334">
        <v>1092</v>
      </c>
      <c r="O42" s="334">
        <v>13705.29</v>
      </c>
      <c r="P42" s="334"/>
      <c r="Q42" s="334"/>
      <c r="R42" s="223">
        <f t="shared" si="0"/>
        <v>0.35459862380870449</v>
      </c>
      <c r="S42" s="223">
        <f t="shared" si="7"/>
        <v>0.35459862380870449</v>
      </c>
      <c r="T42" s="122">
        <f t="shared" si="1"/>
        <v>0.09</v>
      </c>
      <c r="U42" s="122">
        <f t="shared" si="2"/>
        <v>1.8571428571428572E-2</v>
      </c>
      <c r="V42" s="122">
        <f t="shared" si="3"/>
        <v>0.21910515873015871</v>
      </c>
      <c r="W42" s="146">
        <f t="shared" si="8"/>
        <v>57917.533333333333</v>
      </c>
      <c r="X42" s="273">
        <f t="shared" si="9"/>
        <v>882.46666666666715</v>
      </c>
      <c r="Y42" s="133">
        <f t="shared" si="6"/>
        <v>1.5007936507936517E-2</v>
      </c>
      <c r="Z42" s="231" t="s">
        <v>460</v>
      </c>
    </row>
    <row r="43" spans="1:26">
      <c r="A43" s="335" t="s">
        <v>145</v>
      </c>
      <c r="B43" s="335" t="s">
        <v>146</v>
      </c>
      <c r="C43" s="340" t="s">
        <v>102</v>
      </c>
      <c r="D43" s="340" t="s">
        <v>141</v>
      </c>
      <c r="E43" s="335" t="s">
        <v>145</v>
      </c>
      <c r="F43" s="334">
        <v>4078.9050720214846</v>
      </c>
      <c r="G43" s="334">
        <v>3976.1910400390611</v>
      </c>
      <c r="H43" s="334">
        <v>102.71403198242342</v>
      </c>
      <c r="I43" s="334">
        <v>3708.0955200195312</v>
      </c>
      <c r="J43" s="334">
        <v>1720</v>
      </c>
      <c r="K43" s="334">
        <v>1988.0955200195312</v>
      </c>
      <c r="L43" s="334">
        <v>1720</v>
      </c>
      <c r="M43" s="334">
        <v>268.09552001953125</v>
      </c>
      <c r="N43" s="334">
        <v>268.09552001953125</v>
      </c>
      <c r="O43" s="334">
        <v>1720</v>
      </c>
      <c r="P43" s="334"/>
      <c r="Q43" s="334"/>
      <c r="R43" s="223">
        <f t="shared" si="0"/>
        <v>0.86514957791520131</v>
      </c>
      <c r="S43" s="223">
        <f t="shared" si="7"/>
        <v>0.86514957791520131</v>
      </c>
      <c r="T43" s="122">
        <f t="shared" si="1"/>
        <v>2.5181765735851968E-2</v>
      </c>
      <c r="U43" s="122">
        <f t="shared" si="2"/>
        <v>6.5727325173239315E-2</v>
      </c>
      <c r="V43" s="122">
        <f t="shared" si="3"/>
        <v>0.42168179195883487</v>
      </c>
      <c r="W43" s="146">
        <f t="shared" si="8"/>
        <v>4078.9050720214859</v>
      </c>
      <c r="X43" s="273">
        <f t="shared" si="9"/>
        <v>0</v>
      </c>
      <c r="Y43" s="133">
        <f t="shared" si="6"/>
        <v>0</v>
      </c>
      <c r="Z43" s="340" t="s">
        <v>141</v>
      </c>
    </row>
    <row r="44" spans="1:26">
      <c r="A44" s="137" t="s">
        <v>155</v>
      </c>
      <c r="B44" s="137" t="s">
        <v>156</v>
      </c>
      <c r="C44" s="151" t="s">
        <v>83</v>
      </c>
      <c r="D44" s="151" t="s">
        <v>141</v>
      </c>
      <c r="E44" s="335" t="s">
        <v>155</v>
      </c>
      <c r="F44" s="334">
        <v>4078.9050720214846</v>
      </c>
      <c r="G44" s="334">
        <v>3976.1910400390611</v>
      </c>
      <c r="H44" s="334">
        <v>102.71403198242342</v>
      </c>
      <c r="I44" s="334">
        <v>3708.0955200195312</v>
      </c>
      <c r="J44" s="334">
        <v>1720</v>
      </c>
      <c r="K44" s="334">
        <v>1988.0955200195312</v>
      </c>
      <c r="L44" s="334">
        <v>1720</v>
      </c>
      <c r="M44" s="334">
        <v>268.09552001953125</v>
      </c>
      <c r="N44" s="334">
        <v>268.09552001953125</v>
      </c>
      <c r="O44" s="334">
        <v>1720</v>
      </c>
      <c r="P44" s="334"/>
      <c r="Q44" s="334"/>
      <c r="R44" s="223">
        <f t="shared" si="0"/>
        <v>0.86514957791520131</v>
      </c>
      <c r="S44" s="223">
        <f t="shared" si="7"/>
        <v>0.86514957791520131</v>
      </c>
      <c r="T44" s="122">
        <f t="shared" si="1"/>
        <v>2.5181765735851968E-2</v>
      </c>
      <c r="U44" s="122">
        <f t="shared" si="2"/>
        <v>6.5727325173239315E-2</v>
      </c>
      <c r="V44" s="122">
        <f t="shared" si="3"/>
        <v>0.42168179195883487</v>
      </c>
      <c r="W44" s="146">
        <f t="shared" si="8"/>
        <v>4078.9050720214859</v>
      </c>
      <c r="X44" s="273">
        <f t="shared" si="9"/>
        <v>0</v>
      </c>
      <c r="Y44" s="133">
        <f t="shared" si="6"/>
        <v>0</v>
      </c>
      <c r="Z44" s="231" t="s">
        <v>141</v>
      </c>
    </row>
    <row r="45" spans="1:26">
      <c r="A45" s="137" t="s">
        <v>271</v>
      </c>
      <c r="B45" s="137" t="s">
        <v>280</v>
      </c>
      <c r="C45" s="151" t="s">
        <v>203</v>
      </c>
      <c r="D45" s="151" t="s">
        <v>141</v>
      </c>
      <c r="E45" s="335" t="s">
        <v>271</v>
      </c>
      <c r="F45" s="334">
        <v>8847.1453125000007</v>
      </c>
      <c r="G45" s="334">
        <v>8042.859375</v>
      </c>
      <c r="H45" s="334">
        <v>804.28593750000073</v>
      </c>
      <c r="I45" s="334">
        <v>8042.859375</v>
      </c>
      <c r="J45" s="334">
        <v>4021.4296875</v>
      </c>
      <c r="K45" s="334">
        <v>4021.4296875</v>
      </c>
      <c r="L45" s="334">
        <v>4021.4296875</v>
      </c>
      <c r="M45" s="334">
        <v>0</v>
      </c>
      <c r="N45" s="334"/>
      <c r="O45" s="334">
        <v>4021.4296875</v>
      </c>
      <c r="P45" s="334"/>
      <c r="Q45" s="334"/>
      <c r="R45" s="223">
        <f t="shared" si="0"/>
        <v>1</v>
      </c>
      <c r="S45" s="223">
        <f t="shared" si="7"/>
        <v>1</v>
      </c>
      <c r="T45" s="122">
        <f t="shared" si="1"/>
        <v>9.0909090909090981E-2</v>
      </c>
      <c r="U45" s="122">
        <f t="shared" si="2"/>
        <v>0</v>
      </c>
      <c r="V45" s="122">
        <f t="shared" si="3"/>
        <v>0.45454545454545453</v>
      </c>
      <c r="W45" s="146">
        <f t="shared" si="8"/>
        <v>8847.1453125000007</v>
      </c>
      <c r="X45" s="273">
        <f t="shared" si="9"/>
        <v>0</v>
      </c>
      <c r="Y45" s="133">
        <f t="shared" si="6"/>
        <v>0</v>
      </c>
      <c r="Z45" s="268" t="s">
        <v>141</v>
      </c>
    </row>
    <row r="46" spans="1:26">
      <c r="A46" s="137" t="s">
        <v>209</v>
      </c>
      <c r="B46" s="137" t="s">
        <v>208</v>
      </c>
      <c r="C46" s="151" t="s">
        <v>203</v>
      </c>
      <c r="D46" s="151" t="s">
        <v>141</v>
      </c>
      <c r="E46" s="335" t="s">
        <v>209</v>
      </c>
      <c r="F46" s="334">
        <v>8847.1453125000007</v>
      </c>
      <c r="G46" s="334">
        <v>8042.859375</v>
      </c>
      <c r="H46" s="334">
        <v>804.28593750000073</v>
      </c>
      <c r="I46" s="334">
        <v>8042.859375</v>
      </c>
      <c r="J46" s="334">
        <v>4021.4296875</v>
      </c>
      <c r="K46" s="334">
        <v>4021.4296875</v>
      </c>
      <c r="L46" s="334">
        <v>4021.4296875</v>
      </c>
      <c r="M46" s="334">
        <v>0</v>
      </c>
      <c r="N46" s="334"/>
      <c r="O46" s="334">
        <v>4021.4296875</v>
      </c>
      <c r="P46" s="334"/>
      <c r="Q46" s="334"/>
      <c r="R46" s="223">
        <f t="shared" si="0"/>
        <v>1</v>
      </c>
      <c r="S46" s="223">
        <f t="shared" si="7"/>
        <v>1</v>
      </c>
      <c r="T46" s="122">
        <f t="shared" si="1"/>
        <v>9.0909090909090981E-2</v>
      </c>
      <c r="U46" s="122">
        <f t="shared" si="2"/>
        <v>0</v>
      </c>
      <c r="V46" s="122">
        <f t="shared" si="3"/>
        <v>0.45454545454545453</v>
      </c>
      <c r="W46" s="146">
        <f t="shared" si="8"/>
        <v>8847.1453125000007</v>
      </c>
      <c r="X46" s="273">
        <f t="shared" si="9"/>
        <v>0</v>
      </c>
      <c r="Y46" s="133">
        <f t="shared" si="6"/>
        <v>0</v>
      </c>
      <c r="Z46" s="268" t="s">
        <v>141</v>
      </c>
    </row>
    <row r="47" spans="1:26">
      <c r="A47" s="137" t="s">
        <v>127</v>
      </c>
      <c r="B47" s="137" t="s">
        <v>128</v>
      </c>
      <c r="C47" s="151" t="s">
        <v>83</v>
      </c>
      <c r="D47" s="151" t="s">
        <v>118</v>
      </c>
      <c r="E47" s="335" t="s">
        <v>127</v>
      </c>
      <c r="F47" s="334">
        <v>324000</v>
      </c>
      <c r="G47" s="334">
        <v>294840</v>
      </c>
      <c r="H47" s="334">
        <v>29160</v>
      </c>
      <c r="I47" s="334">
        <v>285077.29142857145</v>
      </c>
      <c r="J47" s="334">
        <v>35634.661428571446</v>
      </c>
      <c r="K47" s="334">
        <v>249442.63</v>
      </c>
      <c r="L47" s="334">
        <v>151545</v>
      </c>
      <c r="M47" s="334">
        <v>97897.63</v>
      </c>
      <c r="N47" s="334">
        <v>6552</v>
      </c>
      <c r="O47" s="334">
        <v>151545</v>
      </c>
      <c r="P47" s="334"/>
      <c r="Q47" s="334"/>
      <c r="R47" s="223">
        <f t="shared" si="0"/>
        <v>0.60753448598581561</v>
      </c>
      <c r="S47" s="223">
        <f t="shared" si="7"/>
        <v>0.60753448598581561</v>
      </c>
      <c r="T47" s="122">
        <f t="shared" si="1"/>
        <v>0.09</v>
      </c>
      <c r="U47" s="122">
        <f t="shared" si="2"/>
        <v>2.0222222222222221E-2</v>
      </c>
      <c r="V47" s="122">
        <f t="shared" si="3"/>
        <v>0.10998352292768965</v>
      </c>
      <c r="W47" s="146">
        <f t="shared" si="8"/>
        <v>320789.29142857145</v>
      </c>
      <c r="X47" s="273">
        <f t="shared" si="9"/>
        <v>3210.7085714285495</v>
      </c>
      <c r="Y47" s="133">
        <f t="shared" si="6"/>
        <v>9.9095943562609555E-3</v>
      </c>
      <c r="Z47" s="231" t="s">
        <v>460</v>
      </c>
    </row>
    <row r="48" spans="1:26">
      <c r="A48" s="137" t="s">
        <v>131</v>
      </c>
      <c r="B48" s="137" t="s">
        <v>132</v>
      </c>
      <c r="C48" s="151" t="s">
        <v>83</v>
      </c>
      <c r="D48" s="151" t="s">
        <v>118</v>
      </c>
      <c r="E48" s="335" t="s">
        <v>131</v>
      </c>
      <c r="F48" s="334">
        <v>221700</v>
      </c>
      <c r="G48" s="334">
        <v>201747</v>
      </c>
      <c r="H48" s="334">
        <v>19953</v>
      </c>
      <c r="I48" s="334">
        <v>197544.84571428571</v>
      </c>
      <c r="J48" s="334">
        <v>24693.105714285717</v>
      </c>
      <c r="K48" s="334">
        <v>172851.74</v>
      </c>
      <c r="L48" s="334">
        <v>105953</v>
      </c>
      <c r="M48" s="334">
        <v>66898.739999999991</v>
      </c>
      <c r="N48" s="334">
        <v>819</v>
      </c>
      <c r="O48" s="334">
        <v>105953</v>
      </c>
      <c r="P48" s="334"/>
      <c r="Q48" s="334"/>
      <c r="R48" s="223">
        <f t="shared" si="0"/>
        <v>0.61297039879378712</v>
      </c>
      <c r="S48" s="223">
        <f t="shared" si="7"/>
        <v>0.61297039879378712</v>
      </c>
      <c r="T48" s="122">
        <f t="shared" si="1"/>
        <v>0.09</v>
      </c>
      <c r="U48" s="122">
        <f t="shared" si="2"/>
        <v>3.6941813261163734E-3</v>
      </c>
      <c r="V48" s="122">
        <f t="shared" si="3"/>
        <v>0.11138072040724274</v>
      </c>
      <c r="W48" s="146">
        <f t="shared" si="8"/>
        <v>218316.84571428571</v>
      </c>
      <c r="X48" s="273">
        <f t="shared" si="9"/>
        <v>3383.1542857142922</v>
      </c>
      <c r="Y48" s="133">
        <f t="shared" si="6"/>
        <v>1.5260055415941777E-2</v>
      </c>
      <c r="Z48" s="231" t="s">
        <v>460</v>
      </c>
    </row>
    <row r="49" spans="1:26">
      <c r="A49" s="137" t="s">
        <v>116</v>
      </c>
      <c r="B49" s="137" t="s">
        <v>117</v>
      </c>
      <c r="C49" s="151" t="s">
        <v>83</v>
      </c>
      <c r="D49" s="151" t="s">
        <v>118</v>
      </c>
      <c r="E49" s="335" t="s">
        <v>116</v>
      </c>
      <c r="F49" s="334">
        <v>58800</v>
      </c>
      <c r="G49" s="334">
        <v>53508</v>
      </c>
      <c r="H49" s="334">
        <v>5292</v>
      </c>
      <c r="I49" s="334">
        <v>51533.533333333333</v>
      </c>
      <c r="J49" s="334">
        <v>12883.383333333331</v>
      </c>
      <c r="K49" s="334">
        <v>38650.15</v>
      </c>
      <c r="L49" s="334">
        <v>31157</v>
      </c>
      <c r="M49" s="334">
        <v>7493.1500000000015</v>
      </c>
      <c r="N49" s="334">
        <v>1092</v>
      </c>
      <c r="O49" s="334">
        <v>31157</v>
      </c>
      <c r="P49" s="334"/>
      <c r="Q49" s="334"/>
      <c r="R49" s="223">
        <f t="shared" si="0"/>
        <v>0.80612882485578963</v>
      </c>
      <c r="S49" s="223">
        <f t="shared" si="7"/>
        <v>0.80612882485578963</v>
      </c>
      <c r="T49" s="122">
        <f t="shared" si="1"/>
        <v>0.09</v>
      </c>
      <c r="U49" s="122">
        <f t="shared" si="2"/>
        <v>1.8571428571428572E-2</v>
      </c>
      <c r="V49" s="122">
        <f t="shared" si="3"/>
        <v>0.21910515873015871</v>
      </c>
      <c r="W49" s="146">
        <f t="shared" si="8"/>
        <v>57917.533333333333</v>
      </c>
      <c r="X49" s="273">
        <f t="shared" si="9"/>
        <v>882.46666666666715</v>
      </c>
      <c r="Y49" s="133">
        <f t="shared" si="6"/>
        <v>1.5007936507936517E-2</v>
      </c>
      <c r="Z49" s="231" t="s">
        <v>460</v>
      </c>
    </row>
    <row r="50" spans="1:26">
      <c r="A50" s="137" t="s">
        <v>122</v>
      </c>
      <c r="B50" s="137" t="s">
        <v>123</v>
      </c>
      <c r="C50" s="151" t="s">
        <v>70</v>
      </c>
      <c r="D50" s="151" t="s">
        <v>118</v>
      </c>
      <c r="E50" s="335" t="s">
        <v>122</v>
      </c>
      <c r="F50" s="334">
        <v>102000</v>
      </c>
      <c r="G50" s="334">
        <v>92820</v>
      </c>
      <c r="H50" s="334">
        <v>9180</v>
      </c>
      <c r="I50" s="334">
        <v>85486.605714285717</v>
      </c>
      <c r="J50" s="334">
        <v>10685.825714285718</v>
      </c>
      <c r="K50" s="334">
        <v>74800.78</v>
      </c>
      <c r="L50" s="334">
        <v>63958</v>
      </c>
      <c r="M50" s="334">
        <v>10842.779999999999</v>
      </c>
      <c r="N50" s="334">
        <v>5460</v>
      </c>
      <c r="O50" s="334">
        <v>63958</v>
      </c>
      <c r="P50" s="334"/>
      <c r="Q50" s="334"/>
      <c r="R50" s="223">
        <f t="shared" si="0"/>
        <v>0.85504455969576787</v>
      </c>
      <c r="S50" s="223">
        <f t="shared" si="7"/>
        <v>0.85504455969576787</v>
      </c>
      <c r="T50" s="122">
        <f t="shared" si="1"/>
        <v>0.09</v>
      </c>
      <c r="U50" s="122">
        <f t="shared" si="2"/>
        <v>5.3529411764705881E-2</v>
      </c>
      <c r="V50" s="122">
        <f t="shared" si="3"/>
        <v>0.10476299719887959</v>
      </c>
      <c r="W50" s="146">
        <f t="shared" si="8"/>
        <v>100126.60571428572</v>
      </c>
      <c r="X50" s="273">
        <f t="shared" si="9"/>
        <v>1873.3942857142829</v>
      </c>
      <c r="Y50" s="133">
        <f t="shared" si="6"/>
        <v>1.8366610644257677E-2</v>
      </c>
      <c r="Z50" s="231" t="s">
        <v>460</v>
      </c>
    </row>
    <row r="51" spans="1:26">
      <c r="A51" s="137" t="s">
        <v>214</v>
      </c>
      <c r="B51" s="137" t="s">
        <v>213</v>
      </c>
      <c r="C51" s="151" t="s">
        <v>212</v>
      </c>
      <c r="D51" s="151" t="s">
        <v>141</v>
      </c>
      <c r="E51" s="335" t="s">
        <v>214</v>
      </c>
      <c r="F51" s="334">
        <v>3962.2000000000003</v>
      </c>
      <c r="G51" s="334">
        <v>3602</v>
      </c>
      <c r="H51" s="334">
        <v>360.20000000000027</v>
      </c>
      <c r="I51" s="334">
        <v>3602</v>
      </c>
      <c r="J51" s="334">
        <v>1801</v>
      </c>
      <c r="K51" s="334">
        <v>1801</v>
      </c>
      <c r="L51" s="334">
        <v>1801</v>
      </c>
      <c r="M51" s="334">
        <v>0</v>
      </c>
      <c r="N51" s="334"/>
      <c r="O51" s="334">
        <v>1801</v>
      </c>
      <c r="P51" s="334"/>
      <c r="Q51" s="334"/>
      <c r="R51" s="223">
        <f t="shared" si="0"/>
        <v>1</v>
      </c>
      <c r="S51" s="223">
        <f t="shared" si="7"/>
        <v>1</v>
      </c>
      <c r="T51" s="122">
        <f t="shared" si="1"/>
        <v>9.0909090909090967E-2</v>
      </c>
      <c r="U51" s="122">
        <f t="shared" si="2"/>
        <v>0</v>
      </c>
      <c r="V51" s="122">
        <f t="shared" si="3"/>
        <v>0.45454545454545453</v>
      </c>
      <c r="W51" s="146">
        <f t="shared" si="8"/>
        <v>3962.2000000000003</v>
      </c>
      <c r="X51" s="273">
        <f t="shared" si="9"/>
        <v>0</v>
      </c>
      <c r="Y51" s="133">
        <f t="shared" si="6"/>
        <v>0</v>
      </c>
      <c r="Z51" s="268" t="s">
        <v>141</v>
      </c>
    </row>
    <row r="52" spans="1:26">
      <c r="A52" s="137" t="s">
        <v>207</v>
      </c>
      <c r="B52" s="137" t="s">
        <v>206</v>
      </c>
      <c r="C52" s="151" t="s">
        <v>203</v>
      </c>
      <c r="D52" s="151" t="s">
        <v>141</v>
      </c>
      <c r="E52" s="335" t="s">
        <v>207</v>
      </c>
      <c r="F52" s="334">
        <v>23002.583398437502</v>
      </c>
      <c r="G52" s="334">
        <v>20911.439453125</v>
      </c>
      <c r="H52" s="334">
        <v>2091.1439453125022</v>
      </c>
      <c r="I52" s="334">
        <v>20911.439453125</v>
      </c>
      <c r="J52" s="334">
        <v>10455.7197265625</v>
      </c>
      <c r="K52" s="334">
        <v>10455.7197265625</v>
      </c>
      <c r="L52" s="334">
        <v>10455.7197265625</v>
      </c>
      <c r="M52" s="334">
        <v>0</v>
      </c>
      <c r="N52" s="334"/>
      <c r="O52" s="334">
        <v>10455.7197265625</v>
      </c>
      <c r="P52" s="334"/>
      <c r="Q52" s="334"/>
      <c r="R52" s="223">
        <f t="shared" si="0"/>
        <v>1</v>
      </c>
      <c r="S52" s="223">
        <f t="shared" si="7"/>
        <v>1</v>
      </c>
      <c r="T52" s="122">
        <f t="shared" si="1"/>
        <v>9.0909090909090995E-2</v>
      </c>
      <c r="U52" s="122">
        <f t="shared" si="2"/>
        <v>0</v>
      </c>
      <c r="V52" s="122">
        <f t="shared" si="3"/>
        <v>0.45454545454545447</v>
      </c>
      <c r="W52" s="123">
        <f t="shared" si="8"/>
        <v>23002.583398437502</v>
      </c>
      <c r="X52" s="272">
        <f t="shared" si="9"/>
        <v>0</v>
      </c>
      <c r="Y52" s="133">
        <f t="shared" si="6"/>
        <v>0</v>
      </c>
      <c r="Z52" s="268" t="s">
        <v>141</v>
      </c>
    </row>
    <row r="53" spans="1:26">
      <c r="A53" s="137" t="s">
        <v>205</v>
      </c>
      <c r="B53" s="137" t="s">
        <v>204</v>
      </c>
      <c r="C53" s="151" t="s">
        <v>203</v>
      </c>
      <c r="D53" s="151" t="s">
        <v>141</v>
      </c>
      <c r="E53" s="335" t="s">
        <v>205</v>
      </c>
      <c r="F53" s="334">
        <v>23002.583398437502</v>
      </c>
      <c r="G53" s="334">
        <v>20911.439453125</v>
      </c>
      <c r="H53" s="334">
        <v>2091.1439453125022</v>
      </c>
      <c r="I53" s="334">
        <v>20911.439453125</v>
      </c>
      <c r="J53" s="334">
        <v>10455.7197265625</v>
      </c>
      <c r="K53" s="334">
        <v>10455.7197265625</v>
      </c>
      <c r="L53" s="334">
        <v>10455.7197265625</v>
      </c>
      <c r="M53" s="334">
        <v>0</v>
      </c>
      <c r="N53" s="334"/>
      <c r="O53" s="334">
        <v>10455.7197265625</v>
      </c>
      <c r="P53" s="334"/>
      <c r="Q53" s="334"/>
      <c r="R53" s="223">
        <f t="shared" si="0"/>
        <v>1</v>
      </c>
      <c r="S53" s="223">
        <f t="shared" si="7"/>
        <v>1</v>
      </c>
      <c r="T53" s="122">
        <f t="shared" si="1"/>
        <v>9.0909090909090995E-2</v>
      </c>
      <c r="U53" s="122">
        <f t="shared" si="2"/>
        <v>0</v>
      </c>
      <c r="V53" s="122">
        <f t="shared" si="3"/>
        <v>0.45454545454545447</v>
      </c>
      <c r="W53" s="123">
        <f t="shared" si="8"/>
        <v>23002.583398437502</v>
      </c>
      <c r="X53" s="272">
        <f t="shared" si="9"/>
        <v>0</v>
      </c>
      <c r="Y53" s="133">
        <f t="shared" si="6"/>
        <v>0</v>
      </c>
      <c r="Z53" s="268" t="s">
        <v>141</v>
      </c>
    </row>
    <row r="54" spans="1:26">
      <c r="A54" s="137" t="s">
        <v>148</v>
      </c>
      <c r="B54" s="137" t="s">
        <v>149</v>
      </c>
      <c r="C54" s="151" t="s">
        <v>102</v>
      </c>
      <c r="D54" s="151" t="s">
        <v>141</v>
      </c>
      <c r="E54" s="335" t="s">
        <v>148</v>
      </c>
      <c r="F54" s="334">
        <v>7862.9050720214846</v>
      </c>
      <c r="G54" s="334">
        <v>7416.1910400390616</v>
      </c>
      <c r="H54" s="334">
        <v>446.71403198242297</v>
      </c>
      <c r="I54" s="334">
        <v>7148.0955200195312</v>
      </c>
      <c r="J54" s="334">
        <v>3440</v>
      </c>
      <c r="K54" s="334">
        <v>3708.0955200195312</v>
      </c>
      <c r="L54" s="334">
        <v>3602</v>
      </c>
      <c r="M54" s="334">
        <v>106.09552001953125</v>
      </c>
      <c r="N54" s="334">
        <v>268.09552001953125</v>
      </c>
      <c r="O54" s="334">
        <v>3602</v>
      </c>
      <c r="P54" s="334"/>
      <c r="Q54" s="334"/>
      <c r="R54" s="223">
        <f t="shared" si="0"/>
        <v>0.97138813726703233</v>
      </c>
      <c r="S54" s="223">
        <f t="shared" si="7"/>
        <v>0.97138813726703233</v>
      </c>
      <c r="T54" s="122">
        <f t="shared" si="1"/>
        <v>5.6812848163710142E-2</v>
      </c>
      <c r="U54" s="122">
        <f t="shared" si="2"/>
        <v>3.4096242745380902E-2</v>
      </c>
      <c r="V54" s="122">
        <f t="shared" si="3"/>
        <v>0.43749733317276407</v>
      </c>
      <c r="W54" s="123">
        <f t="shared" si="8"/>
        <v>7862.9050720214855</v>
      </c>
      <c r="X54" s="272">
        <f t="shared" si="9"/>
        <v>0</v>
      </c>
      <c r="Y54" s="133">
        <f t="shared" si="6"/>
        <v>0</v>
      </c>
      <c r="Z54" s="231" t="s">
        <v>141</v>
      </c>
    </row>
    <row r="55" spans="1:26">
      <c r="A55" s="137" t="s">
        <v>150</v>
      </c>
      <c r="B55" s="137" t="s">
        <v>151</v>
      </c>
      <c r="C55" s="151" t="s">
        <v>102</v>
      </c>
      <c r="D55" s="151" t="s">
        <v>141</v>
      </c>
      <c r="E55" s="335" t="s">
        <v>150</v>
      </c>
      <c r="F55" s="334">
        <v>7862.9050720214846</v>
      </c>
      <c r="G55" s="334">
        <v>7416.1910400390616</v>
      </c>
      <c r="H55" s="334">
        <v>446.71403198242297</v>
      </c>
      <c r="I55" s="334">
        <v>7148.0955200195312</v>
      </c>
      <c r="J55" s="334">
        <v>3440</v>
      </c>
      <c r="K55" s="334">
        <v>3708.0955200195312</v>
      </c>
      <c r="L55" s="334">
        <v>3602</v>
      </c>
      <c r="M55" s="334">
        <v>106.09552001953125</v>
      </c>
      <c r="N55" s="334">
        <v>268.09552001953125</v>
      </c>
      <c r="O55" s="334">
        <v>3602</v>
      </c>
      <c r="P55" s="334"/>
      <c r="Q55" s="334"/>
      <c r="R55" s="223">
        <f t="shared" si="0"/>
        <v>0.97138813726703233</v>
      </c>
      <c r="S55" s="223">
        <f t="shared" si="7"/>
        <v>0.97138813726703233</v>
      </c>
      <c r="T55" s="122">
        <f t="shared" si="1"/>
        <v>5.6812848163710142E-2</v>
      </c>
      <c r="U55" s="122">
        <f t="shared" si="2"/>
        <v>3.4096242745380902E-2</v>
      </c>
      <c r="V55" s="122">
        <f t="shared" si="3"/>
        <v>0.43749733317276407</v>
      </c>
      <c r="W55" s="123">
        <f t="shared" si="8"/>
        <v>7862.9050720214855</v>
      </c>
      <c r="X55" s="272">
        <f t="shared" si="9"/>
        <v>0</v>
      </c>
      <c r="Y55" s="133">
        <f t="shared" si="6"/>
        <v>0</v>
      </c>
      <c r="Z55" s="269" t="s">
        <v>141</v>
      </c>
    </row>
    <row r="56" spans="1:26">
      <c r="A56" s="137" t="s">
        <v>157</v>
      </c>
      <c r="B56" s="137" t="s">
        <v>158</v>
      </c>
      <c r="C56" s="151" t="s">
        <v>83</v>
      </c>
      <c r="D56" s="151" t="s">
        <v>141</v>
      </c>
      <c r="E56" s="335" t="s">
        <v>157</v>
      </c>
      <c r="F56" s="334">
        <v>7862.9050720214846</v>
      </c>
      <c r="G56" s="334">
        <v>7416.1910400390616</v>
      </c>
      <c r="H56" s="334">
        <v>446.71403198242297</v>
      </c>
      <c r="I56" s="334">
        <v>7148.0955200195312</v>
      </c>
      <c r="J56" s="334">
        <v>3440</v>
      </c>
      <c r="K56" s="334">
        <v>3708.0955200195312</v>
      </c>
      <c r="L56" s="334">
        <v>3440</v>
      </c>
      <c r="M56" s="334">
        <v>268.09552001953125</v>
      </c>
      <c r="N56" s="334">
        <v>268.09552001953125</v>
      </c>
      <c r="O56" s="334">
        <v>3440</v>
      </c>
      <c r="P56" s="334"/>
      <c r="Q56" s="334"/>
      <c r="R56" s="223">
        <f t="shared" si="0"/>
        <v>0.92769994230943675</v>
      </c>
      <c r="S56" s="223">
        <f t="shared" si="7"/>
        <v>0.92769994230943675</v>
      </c>
      <c r="T56" s="122">
        <f t="shared" si="1"/>
        <v>5.6812848163710142E-2</v>
      </c>
      <c r="U56" s="122">
        <f t="shared" si="2"/>
        <v>3.4096242745380902E-2</v>
      </c>
      <c r="V56" s="122">
        <f t="shared" si="3"/>
        <v>0.43749733317276407</v>
      </c>
      <c r="W56" s="123">
        <f t="shared" si="8"/>
        <v>7862.9050720214855</v>
      </c>
      <c r="X56" s="272">
        <f t="shared" si="9"/>
        <v>0</v>
      </c>
      <c r="Y56" s="133">
        <f t="shared" si="6"/>
        <v>0</v>
      </c>
      <c r="Z56" s="231" t="s">
        <v>141</v>
      </c>
    </row>
    <row r="57" spans="1:26">
      <c r="A57" s="137" t="s">
        <v>159</v>
      </c>
      <c r="B57" s="137" t="s">
        <v>160</v>
      </c>
      <c r="C57" s="151" t="s">
        <v>83</v>
      </c>
      <c r="D57" s="151" t="s">
        <v>141</v>
      </c>
      <c r="E57" s="335" t="s">
        <v>159</v>
      </c>
      <c r="F57" s="334">
        <v>7645.6550720214846</v>
      </c>
      <c r="G57" s="334">
        <v>7218.6910400390616</v>
      </c>
      <c r="H57" s="334">
        <v>426.96403198242297</v>
      </c>
      <c r="I57" s="334">
        <v>6950.5955200195312</v>
      </c>
      <c r="J57" s="334">
        <v>3242.5</v>
      </c>
      <c r="K57" s="334">
        <v>3708.0955200195312</v>
      </c>
      <c r="L57" s="334">
        <v>3708.0955200195312</v>
      </c>
      <c r="M57" s="334">
        <v>0</v>
      </c>
      <c r="N57" s="334">
        <v>268.09552001953125</v>
      </c>
      <c r="O57" s="334">
        <v>3708.0955200195312</v>
      </c>
      <c r="P57" s="334"/>
      <c r="Q57" s="334"/>
      <c r="R57" s="223">
        <f t="shared" si="0"/>
        <v>1</v>
      </c>
      <c r="S57" s="223">
        <f t="shared" si="7"/>
        <v>1</v>
      </c>
      <c r="T57" s="122">
        <f t="shared" si="1"/>
        <v>5.5844009173897396E-2</v>
      </c>
      <c r="U57" s="122">
        <f t="shared" si="2"/>
        <v>3.5065081735193647E-2</v>
      </c>
      <c r="V57" s="122">
        <f t="shared" si="3"/>
        <v>0.42409708121225698</v>
      </c>
      <c r="W57" s="123">
        <f t="shared" si="8"/>
        <v>7645.6550720214855</v>
      </c>
      <c r="X57" s="272">
        <f t="shared" si="9"/>
        <v>0</v>
      </c>
      <c r="Y57" s="133">
        <f t="shared" si="6"/>
        <v>0</v>
      </c>
      <c r="Z57" s="231" t="s">
        <v>141</v>
      </c>
    </row>
    <row r="58" spans="1:26">
      <c r="A58" s="137">
        <v>295700667</v>
      </c>
      <c r="B58" s="137">
        <v>667</v>
      </c>
      <c r="C58" s="151" t="s">
        <v>102</v>
      </c>
      <c r="D58" s="151" t="s">
        <v>233</v>
      </c>
      <c r="E58" s="335" t="s">
        <v>330</v>
      </c>
      <c r="F58" s="334">
        <v>235200</v>
      </c>
      <c r="G58" s="334">
        <v>213716.5625</v>
      </c>
      <c r="H58" s="334">
        <v>21483.4375</v>
      </c>
      <c r="I58" s="334">
        <v>200645.3359375</v>
      </c>
      <c r="J58" s="334">
        <v>98451.16796875</v>
      </c>
      <c r="K58" s="334">
        <v>102194.16796875</v>
      </c>
      <c r="L58" s="334">
        <v>22019.47265625</v>
      </c>
      <c r="M58" s="334">
        <v>80174.6953125</v>
      </c>
      <c r="N58" s="334">
        <v>4361.5625</v>
      </c>
      <c r="O58" s="334">
        <v>55807.8</v>
      </c>
      <c r="P58" s="334"/>
      <c r="Q58" s="334"/>
      <c r="R58" s="223">
        <f t="shared" si="0"/>
        <v>0.21546701826451919</v>
      </c>
      <c r="S58" s="223">
        <f t="shared" si="7"/>
        <v>0.54609574214710077</v>
      </c>
      <c r="T58" s="122">
        <f t="shared" si="1"/>
        <v>9.1341145833333331E-2</v>
      </c>
      <c r="U58" s="122">
        <f t="shared" si="2"/>
        <v>1.8544058248299321E-2</v>
      </c>
      <c r="V58" s="122">
        <f t="shared" si="3"/>
        <v>0.41858489782631803</v>
      </c>
      <c r="W58" s="415">
        <f t="shared" si="8"/>
        <v>226490.3359375</v>
      </c>
      <c r="X58" s="272">
        <f t="shared" si="9"/>
        <v>8709.6640625</v>
      </c>
      <c r="Y58" s="133">
        <f t="shared" si="6"/>
        <v>3.7030884619472793E-2</v>
      </c>
      <c r="Z58" s="231" t="s">
        <v>459</v>
      </c>
    </row>
    <row r="59" spans="1:26">
      <c r="A59" s="137">
        <v>295700671</v>
      </c>
      <c r="B59" s="137">
        <v>671</v>
      </c>
      <c r="C59" s="151" t="s">
        <v>83</v>
      </c>
      <c r="D59" s="151" t="s">
        <v>233</v>
      </c>
      <c r="E59" s="335" t="s">
        <v>328</v>
      </c>
      <c r="F59" s="334">
        <v>480000</v>
      </c>
      <c r="G59" s="334">
        <v>436156.25</v>
      </c>
      <c r="H59" s="334">
        <v>43843.75</v>
      </c>
      <c r="I59" s="334">
        <v>415238.640625</v>
      </c>
      <c r="J59" s="334">
        <v>205747.8203125</v>
      </c>
      <c r="K59" s="334">
        <v>209490.8203125</v>
      </c>
      <c r="L59" s="334">
        <v>44542.2578125</v>
      </c>
      <c r="M59" s="334">
        <v>164948.5625</v>
      </c>
      <c r="N59" s="334">
        <v>8723.125</v>
      </c>
      <c r="O59" s="334">
        <v>152240.1</v>
      </c>
      <c r="P59" s="334"/>
      <c r="Q59" s="334">
        <v>94476.800000000003</v>
      </c>
      <c r="R59" s="223">
        <f t="shared" si="0"/>
        <v>0.21262152559265257</v>
      </c>
      <c r="S59" s="223">
        <f t="shared" si="7"/>
        <v>0.72671489744945195</v>
      </c>
      <c r="T59" s="122">
        <f t="shared" si="1"/>
        <v>9.1341145833333331E-2</v>
      </c>
      <c r="U59" s="122">
        <f t="shared" si="2"/>
        <v>1.8173177083333332E-2</v>
      </c>
      <c r="V59" s="122">
        <f t="shared" si="3"/>
        <v>0.42864129231770831</v>
      </c>
      <c r="W59" s="123">
        <f t="shared" si="8"/>
        <v>467805.515625</v>
      </c>
      <c r="X59" s="272">
        <f t="shared" si="9"/>
        <v>12194.484375</v>
      </c>
      <c r="Y59" s="133">
        <f t="shared" si="6"/>
        <v>2.5405175781250001E-2</v>
      </c>
      <c r="Z59" s="231" t="s">
        <v>459</v>
      </c>
    </row>
    <row r="60" spans="1:26">
      <c r="A60" s="137">
        <v>295700710</v>
      </c>
      <c r="B60" s="137">
        <v>710</v>
      </c>
      <c r="C60" s="151" t="s">
        <v>102</v>
      </c>
      <c r="D60" s="151" t="s">
        <v>233</v>
      </c>
      <c r="E60" s="335" t="s">
        <v>329</v>
      </c>
      <c r="F60" s="334">
        <v>480000</v>
      </c>
      <c r="G60" s="334">
        <v>436156.25</v>
      </c>
      <c r="H60" s="334">
        <v>43843.75</v>
      </c>
      <c r="I60" s="334">
        <v>415238.921875</v>
      </c>
      <c r="J60" s="334">
        <v>205747.9609375</v>
      </c>
      <c r="K60" s="334">
        <v>209490.9609375</v>
      </c>
      <c r="L60" s="334">
        <v>150025.34375</v>
      </c>
      <c r="M60" s="334">
        <v>59465.6171875</v>
      </c>
      <c r="N60" s="334">
        <v>8723.125</v>
      </c>
      <c r="O60" s="334">
        <v>244329</v>
      </c>
      <c r="P60" s="334"/>
      <c r="Q60" s="334">
        <v>134810</v>
      </c>
      <c r="R60" s="223">
        <f t="shared" si="0"/>
        <v>0.71614232460730798</v>
      </c>
      <c r="S60" s="223">
        <f t="shared" si="7"/>
        <v>1.166298531003892</v>
      </c>
      <c r="T60" s="122">
        <f t="shared" si="1"/>
        <v>9.1341145833333331E-2</v>
      </c>
      <c r="U60" s="122">
        <f t="shared" si="2"/>
        <v>1.8173177083333332E-2</v>
      </c>
      <c r="V60" s="122">
        <f t="shared" si="3"/>
        <v>0.42864158528645835</v>
      </c>
      <c r="W60" s="123">
        <f t="shared" si="8"/>
        <v>467805.796875</v>
      </c>
      <c r="X60" s="272">
        <f t="shared" si="9"/>
        <v>12194.203125</v>
      </c>
      <c r="Y60" s="133">
        <f t="shared" si="6"/>
        <v>2.5404589843749999E-2</v>
      </c>
      <c r="Z60" s="231" t="s">
        <v>459</v>
      </c>
    </row>
    <row r="61" spans="1:26">
      <c r="A61" s="137">
        <v>295700689</v>
      </c>
      <c r="B61" s="137">
        <v>689</v>
      </c>
      <c r="C61" s="151" t="s">
        <v>83</v>
      </c>
      <c r="D61" s="151" t="s">
        <v>233</v>
      </c>
      <c r="E61" s="335" t="s">
        <v>327</v>
      </c>
      <c r="F61" s="334">
        <v>235200</v>
      </c>
      <c r="G61" s="334">
        <v>213716.5625</v>
      </c>
      <c r="H61" s="334">
        <v>21483.4375</v>
      </c>
      <c r="I61" s="334">
        <v>200645.375</v>
      </c>
      <c r="J61" s="334">
        <v>98451.1875</v>
      </c>
      <c r="K61" s="334">
        <v>102194.1875</v>
      </c>
      <c r="L61" s="334">
        <v>75884.2109375</v>
      </c>
      <c r="M61" s="334">
        <v>26309.9765625</v>
      </c>
      <c r="N61" s="334">
        <v>4361.5625</v>
      </c>
      <c r="O61" s="334">
        <v>109520</v>
      </c>
      <c r="P61" s="334"/>
      <c r="Q61" s="334"/>
      <c r="R61" s="223">
        <f t="shared" si="0"/>
        <v>0.74254918791247304</v>
      </c>
      <c r="S61" s="223">
        <f t="shared" si="7"/>
        <v>1.0716852169307574</v>
      </c>
      <c r="T61" s="122">
        <f t="shared" si="1"/>
        <v>9.1341145833333331E-2</v>
      </c>
      <c r="U61" s="122">
        <f t="shared" si="2"/>
        <v>1.8544058248299321E-2</v>
      </c>
      <c r="V61" s="122">
        <f t="shared" si="3"/>
        <v>0.41858498086734691</v>
      </c>
      <c r="W61" s="123">
        <f t="shared" si="8"/>
        <v>226490.375</v>
      </c>
      <c r="X61" s="272">
        <f t="shared" si="9"/>
        <v>8709.625</v>
      </c>
      <c r="Y61" s="133">
        <f t="shared" si="6"/>
        <v>3.7030718537414964E-2</v>
      </c>
      <c r="Z61" s="231" t="s">
        <v>459</v>
      </c>
    </row>
    <row r="62" spans="1:26">
      <c r="A62" s="137">
        <v>7861188</v>
      </c>
      <c r="B62" s="137">
        <v>61188</v>
      </c>
      <c r="C62" s="180" t="s">
        <v>102</v>
      </c>
      <c r="D62" s="180" t="s">
        <v>337</v>
      </c>
      <c r="E62" s="335" t="s">
        <v>341</v>
      </c>
      <c r="F62" s="334">
        <v>540000</v>
      </c>
      <c r="G62" s="334">
        <v>534615</v>
      </c>
      <c r="H62" s="334">
        <v>5385</v>
      </c>
      <c r="I62" s="334">
        <v>486785.03125</v>
      </c>
      <c r="J62" s="334">
        <v>243392.515625</v>
      </c>
      <c r="K62" s="334">
        <v>243392.515625</v>
      </c>
      <c r="L62" s="334">
        <v>214069.765625</v>
      </c>
      <c r="M62" s="334">
        <v>29322.75</v>
      </c>
      <c r="N62" s="334">
        <v>44551.25</v>
      </c>
      <c r="O62" s="334">
        <v>214069.765625</v>
      </c>
      <c r="P62" s="334"/>
      <c r="Q62" s="334"/>
      <c r="R62" s="223">
        <f t="shared" si="0"/>
        <v>0.87952484929660624</v>
      </c>
      <c r="S62" s="223">
        <f t="shared" si="7"/>
        <v>0.87952484929660624</v>
      </c>
      <c r="T62" s="122">
        <f t="shared" si="1"/>
        <v>9.9722222222222226E-3</v>
      </c>
      <c r="U62" s="122">
        <f t="shared" si="2"/>
        <v>8.250231481481482E-2</v>
      </c>
      <c r="V62" s="122">
        <f t="shared" si="3"/>
        <v>0.45072688078703704</v>
      </c>
      <c r="W62" s="123">
        <f t="shared" si="8"/>
        <v>536721.28125</v>
      </c>
      <c r="X62" s="272">
        <f t="shared" si="9"/>
        <v>3278.71875</v>
      </c>
      <c r="Y62" s="133">
        <f t="shared" si="6"/>
        <v>6.0717013888888886E-3</v>
      </c>
      <c r="Z62" s="231" t="s">
        <v>337</v>
      </c>
    </row>
    <row r="63" spans="1:26">
      <c r="A63" s="137">
        <v>7861239</v>
      </c>
      <c r="B63" s="137">
        <v>61239</v>
      </c>
      <c r="C63" s="180" t="s">
        <v>83</v>
      </c>
      <c r="D63" s="180" t="s">
        <v>337</v>
      </c>
      <c r="E63" s="335" t="s">
        <v>342</v>
      </c>
      <c r="F63" s="334">
        <v>540000</v>
      </c>
      <c r="G63" s="334">
        <v>534615</v>
      </c>
      <c r="H63" s="334">
        <v>5385</v>
      </c>
      <c r="I63" s="334">
        <v>481966.75</v>
      </c>
      <c r="J63" s="334">
        <v>240983.375</v>
      </c>
      <c r="K63" s="334">
        <v>240983.375</v>
      </c>
      <c r="L63" s="334">
        <v>130093.84375</v>
      </c>
      <c r="M63" s="334">
        <v>110889.53125</v>
      </c>
      <c r="N63" s="334">
        <v>44551.25</v>
      </c>
      <c r="O63" s="334">
        <v>130093.84375</v>
      </c>
      <c r="P63" s="334"/>
      <c r="Q63" s="334"/>
      <c r="R63" s="223">
        <f t="shared" si="0"/>
        <v>0.53984572068508874</v>
      </c>
      <c r="S63" s="223">
        <f t="shared" si="7"/>
        <v>0.53984572068508874</v>
      </c>
      <c r="T63" s="122">
        <f t="shared" si="1"/>
        <v>9.9722222222222226E-3</v>
      </c>
      <c r="U63" s="122">
        <f t="shared" si="2"/>
        <v>8.250231481481482E-2</v>
      </c>
      <c r="V63" s="122">
        <f t="shared" si="3"/>
        <v>0.44626550925925929</v>
      </c>
      <c r="W63" s="123">
        <f t="shared" si="8"/>
        <v>531903</v>
      </c>
      <c r="X63" s="272">
        <f t="shared" si="9"/>
        <v>8097</v>
      </c>
      <c r="Y63" s="133">
        <f t="shared" si="6"/>
        <v>1.4994444444444444E-2</v>
      </c>
      <c r="Z63" s="231" t="s">
        <v>337</v>
      </c>
    </row>
    <row r="64" spans="1:26">
      <c r="A64" s="222">
        <v>295700712</v>
      </c>
      <c r="B64" s="222">
        <v>712</v>
      </c>
      <c r="C64" s="231" t="s">
        <v>102</v>
      </c>
      <c r="D64" s="231" t="s">
        <v>233</v>
      </c>
      <c r="E64" s="335" t="s">
        <v>350</v>
      </c>
      <c r="F64" s="334">
        <v>480000</v>
      </c>
      <c r="G64" s="334">
        <v>436156.25</v>
      </c>
      <c r="H64" s="334">
        <v>43843.75</v>
      </c>
      <c r="I64" s="334">
        <v>415238.640625</v>
      </c>
      <c r="J64" s="334">
        <v>205747.8203125</v>
      </c>
      <c r="K64" s="334">
        <v>209490.8203125</v>
      </c>
      <c r="L64" s="334">
        <v>135018</v>
      </c>
      <c r="M64" s="334">
        <v>74472.8203125</v>
      </c>
      <c r="N64" s="334">
        <v>8723.125</v>
      </c>
      <c r="O64" s="334">
        <v>254516</v>
      </c>
      <c r="P64" s="334"/>
      <c r="Q64" s="334">
        <v>133832</v>
      </c>
      <c r="R64" s="223">
        <f t="shared" si="0"/>
        <v>0.64450556734940467</v>
      </c>
      <c r="S64" s="223">
        <f t="shared" si="7"/>
        <v>1.2149267429490962</v>
      </c>
      <c r="T64" s="122">
        <f t="shared" si="1"/>
        <v>9.1341145833333331E-2</v>
      </c>
      <c r="U64" s="122">
        <f t="shared" si="2"/>
        <v>1.8173177083333332E-2</v>
      </c>
      <c r="V64" s="122">
        <f t="shared" si="3"/>
        <v>0.42864129231770831</v>
      </c>
      <c r="W64" s="123">
        <f t="shared" si="8"/>
        <v>467805.515625</v>
      </c>
      <c r="X64" s="272">
        <f t="shared" si="9"/>
        <v>12194.484375</v>
      </c>
      <c r="Y64" s="133">
        <f t="shared" si="6"/>
        <v>2.5405175781250001E-2</v>
      </c>
      <c r="Z64" s="231" t="s">
        <v>459</v>
      </c>
    </row>
    <row r="65" spans="1:26">
      <c r="A65" s="222">
        <v>295700706</v>
      </c>
      <c r="B65" s="222">
        <v>706</v>
      </c>
      <c r="C65" s="231" t="s">
        <v>83</v>
      </c>
      <c r="D65" s="231" t="s">
        <v>233</v>
      </c>
      <c r="E65" s="335" t="s">
        <v>353</v>
      </c>
      <c r="F65" s="334">
        <v>235200</v>
      </c>
      <c r="G65" s="334">
        <v>213716.5625</v>
      </c>
      <c r="H65" s="334">
        <v>21483.4375</v>
      </c>
      <c r="I65" s="334">
        <v>200645.15234375</v>
      </c>
      <c r="J65" s="334">
        <v>98451.076171875</v>
      </c>
      <c r="K65" s="334">
        <v>102194.076171875</v>
      </c>
      <c r="L65" s="334">
        <v>70487.53125</v>
      </c>
      <c r="M65" s="334">
        <v>31706.544921875</v>
      </c>
      <c r="N65" s="334">
        <v>4361.5625</v>
      </c>
      <c r="O65" s="334">
        <v>127434</v>
      </c>
      <c r="P65" s="334"/>
      <c r="Q65" s="334"/>
      <c r="R65" s="223">
        <f t="shared" si="0"/>
        <v>0.68974185090191154</v>
      </c>
      <c r="S65" s="223">
        <f t="shared" si="7"/>
        <v>1.2469803023188473</v>
      </c>
      <c r="T65" s="122">
        <f t="shared" si="1"/>
        <v>9.1341145833333331E-2</v>
      </c>
      <c r="U65" s="122">
        <f t="shared" si="2"/>
        <v>1.8544058248299321E-2</v>
      </c>
      <c r="V65" s="122">
        <f t="shared" si="3"/>
        <v>0.41858450753348214</v>
      </c>
      <c r="W65" s="123">
        <f t="shared" si="8"/>
        <v>226490.15234375</v>
      </c>
      <c r="X65" s="272">
        <f t="shared" si="9"/>
        <v>8709.84765625</v>
      </c>
      <c r="Y65" s="133">
        <f t="shared" si="6"/>
        <v>3.7031665205144559E-2</v>
      </c>
      <c r="Z65" s="231" t="s">
        <v>459</v>
      </c>
    </row>
    <row r="66" spans="1:26" s="147" customFormat="1">
      <c r="A66" s="222">
        <v>295700709</v>
      </c>
      <c r="B66" s="222">
        <v>709</v>
      </c>
      <c r="C66" s="180" t="s">
        <v>102</v>
      </c>
      <c r="D66" s="231" t="s">
        <v>233</v>
      </c>
      <c r="E66" s="335" t="s">
        <v>382</v>
      </c>
      <c r="F66" s="334">
        <v>587800</v>
      </c>
      <c r="G66" s="334">
        <v>541278.66796875</v>
      </c>
      <c r="H66" s="334">
        <v>46521.33203125</v>
      </c>
      <c r="I66" s="334">
        <v>516507.97005208331</v>
      </c>
      <c r="J66" s="334">
        <v>187816.40071614581</v>
      </c>
      <c r="K66" s="334">
        <v>328691.5693359375</v>
      </c>
      <c r="L66" s="334">
        <v>205981.373046875</v>
      </c>
      <c r="M66" s="334">
        <v>122710.1962890625</v>
      </c>
      <c r="N66" s="334">
        <v>10868.48046875</v>
      </c>
      <c r="O66" s="334">
        <v>323143</v>
      </c>
      <c r="P66" s="334"/>
      <c r="Q66" s="334"/>
      <c r="R66" s="223">
        <f t="shared" si="0"/>
        <v>0.62667069150274679</v>
      </c>
      <c r="S66" s="223">
        <f t="shared" si="7"/>
        <v>0.98311922223272297</v>
      </c>
      <c r="T66" s="122">
        <f t="shared" si="1"/>
        <v>7.9144831628530116E-2</v>
      </c>
      <c r="U66" s="122">
        <f t="shared" si="2"/>
        <v>1.8490099470483159E-2</v>
      </c>
      <c r="V66" s="122">
        <f t="shared" si="3"/>
        <v>0.31952432922107149</v>
      </c>
      <c r="W66" s="146">
        <f t="shared" si="8"/>
        <v>573897.78255208326</v>
      </c>
      <c r="X66" s="273">
        <f t="shared" si="9"/>
        <v>13902.217447916744</v>
      </c>
      <c r="Y66" s="133">
        <f t="shared" si="6"/>
        <v>2.3651271602444273E-2</v>
      </c>
      <c r="Z66" s="231" t="s">
        <v>460</v>
      </c>
    </row>
    <row r="67" spans="1:26">
      <c r="A67" s="257">
        <v>295700713</v>
      </c>
      <c r="B67" s="257">
        <v>713</v>
      </c>
      <c r="C67" s="180" t="s">
        <v>102</v>
      </c>
      <c r="D67" s="231" t="s">
        <v>233</v>
      </c>
      <c r="E67" s="335" t="s">
        <v>383</v>
      </c>
      <c r="F67" s="334">
        <v>431200</v>
      </c>
      <c r="G67" s="334">
        <v>392263.375</v>
      </c>
      <c r="H67" s="334">
        <v>38936.625</v>
      </c>
      <c r="I67" s="334">
        <v>372932.81640625</v>
      </c>
      <c r="J67" s="334">
        <v>182064.0244140625</v>
      </c>
      <c r="K67" s="334">
        <v>190868.7919921875</v>
      </c>
      <c r="L67" s="334">
        <v>64651.576171875</v>
      </c>
      <c r="M67" s="334">
        <v>126217.2158203125</v>
      </c>
      <c r="N67" s="334">
        <v>8005.375</v>
      </c>
      <c r="O67" s="334">
        <v>198313</v>
      </c>
      <c r="P67" s="334"/>
      <c r="Q67" s="334"/>
      <c r="R67" s="223">
        <f t="shared" si="0"/>
        <v>0.33872261409042326</v>
      </c>
      <c r="S67" s="223">
        <f t="shared" si="7"/>
        <v>1.0390017033697012</v>
      </c>
      <c r="T67" s="122">
        <f t="shared" si="1"/>
        <v>9.0298295454545457E-2</v>
      </c>
      <c r="U67" s="122">
        <f t="shared" si="2"/>
        <v>1.856534090909091E-2</v>
      </c>
      <c r="V67" s="122">
        <f t="shared" si="3"/>
        <v>0.4222264017023713</v>
      </c>
      <c r="W67" s="123">
        <f t="shared" si="8"/>
        <v>419874.81640625</v>
      </c>
      <c r="X67" s="272">
        <f t="shared" si="9"/>
        <v>11325.18359375</v>
      </c>
      <c r="Y67" s="133">
        <f t="shared" si="6"/>
        <v>2.6264340430774583E-2</v>
      </c>
      <c r="Z67" s="231" t="s">
        <v>460</v>
      </c>
    </row>
    <row r="68" spans="1:26">
      <c r="A68" s="257">
        <v>295700704</v>
      </c>
      <c r="B68" s="257">
        <v>704</v>
      </c>
      <c r="C68" s="180" t="s">
        <v>83</v>
      </c>
      <c r="D68" s="231" t="s">
        <v>233</v>
      </c>
      <c r="E68" s="335" t="s">
        <v>438</v>
      </c>
      <c r="F68" s="334">
        <v>405400</v>
      </c>
      <c r="G68" s="334">
        <v>373152.6875</v>
      </c>
      <c r="H68" s="334">
        <v>32247.3125</v>
      </c>
      <c r="I68" s="334">
        <v>354223.70703125006</v>
      </c>
      <c r="J68" s="334">
        <v>130153.46582031256</v>
      </c>
      <c r="K68" s="334">
        <v>224070.2412109375</v>
      </c>
      <c r="L68" s="334">
        <v>115441.5078125</v>
      </c>
      <c r="M68" s="334">
        <v>108628.7333984375</v>
      </c>
      <c r="N68" s="334">
        <v>7915.0625</v>
      </c>
      <c r="O68" s="334">
        <v>241478</v>
      </c>
      <c r="P68" s="334"/>
      <c r="Q68" s="334"/>
      <c r="R68" s="223">
        <f t="shared" si="0"/>
        <v>0.51520231865071497</v>
      </c>
      <c r="S68" s="223">
        <f t="shared" si="7"/>
        <v>1.0776888474568784</v>
      </c>
      <c r="T68" s="122">
        <f t="shared" si="1"/>
        <v>7.9544431425752349E-2</v>
      </c>
      <c r="U68" s="122">
        <f t="shared" si="2"/>
        <v>1.9524081154415392E-2</v>
      </c>
      <c r="V68" s="122">
        <f t="shared" si="3"/>
        <v>0.32104949635005564</v>
      </c>
      <c r="W68" s="123">
        <f t="shared" si="8"/>
        <v>394386.08203125006</v>
      </c>
      <c r="X68" s="272">
        <f t="shared" si="9"/>
        <v>11013.917968749942</v>
      </c>
      <c r="Y68" s="133">
        <f t="shared" si="6"/>
        <v>2.7168026563270699E-2</v>
      </c>
      <c r="Z68" s="231" t="s">
        <v>460</v>
      </c>
    </row>
    <row r="69" spans="1:26">
      <c r="A69" s="257">
        <v>295700688</v>
      </c>
      <c r="B69" s="257">
        <v>688</v>
      </c>
      <c r="C69" s="180" t="s">
        <v>83</v>
      </c>
      <c r="D69" s="180" t="s">
        <v>233</v>
      </c>
      <c r="E69" s="335" t="s">
        <v>449</v>
      </c>
      <c r="F69" s="334">
        <v>362400</v>
      </c>
      <c r="G69" s="334">
        <v>329297.96875</v>
      </c>
      <c r="H69" s="334">
        <v>33102.03125</v>
      </c>
      <c r="I69" s="334">
        <v>312383.5234375</v>
      </c>
      <c r="J69" s="334">
        <v>156191.76171875</v>
      </c>
      <c r="K69" s="334">
        <v>156191.76171875</v>
      </c>
      <c r="L69" s="334">
        <v>40292.56640625</v>
      </c>
      <c r="M69" s="334">
        <v>115899.1953125</v>
      </c>
      <c r="N69" s="334">
        <v>6542.34375</v>
      </c>
      <c r="O69" s="334">
        <v>55880.3</v>
      </c>
      <c r="P69" s="334"/>
      <c r="Q69" s="334"/>
      <c r="R69" s="223">
        <f t="shared" ref="R69:R78" si="10">L69/K69</f>
        <v>0.25796857633761544</v>
      </c>
      <c r="S69" s="223">
        <f t="shared" si="7"/>
        <v>0.35776726880526544</v>
      </c>
      <c r="T69" s="122">
        <f t="shared" ref="T69:T78" si="11">H69/$F69</f>
        <v>9.1341145833333331E-2</v>
      </c>
      <c r="U69" s="122">
        <f t="shared" ref="U69:U78" si="12">N69/$F69</f>
        <v>1.8052824917218543E-2</v>
      </c>
      <c r="V69" s="122">
        <f t="shared" ref="V69:V78" si="13">J69/$F69</f>
        <v>0.43099271997447569</v>
      </c>
      <c r="W69" s="123">
        <f t="shared" ref="W69:W78" si="14">H69+J69+K69+N69+P69</f>
        <v>352027.8984375</v>
      </c>
      <c r="X69" s="272">
        <f t="shared" ref="X69:X78" si="15">F69-W69</f>
        <v>10372.1015625</v>
      </c>
      <c r="Y69" s="133">
        <f t="shared" ref="Y69:Y78" si="16">X69/F69</f>
        <v>2.8620589300496688E-2</v>
      </c>
      <c r="Z69" s="231" t="s">
        <v>459</v>
      </c>
    </row>
    <row r="70" spans="1:26">
      <c r="A70" s="257">
        <v>295700703</v>
      </c>
      <c r="B70" s="257">
        <v>703</v>
      </c>
      <c r="C70" s="180" t="s">
        <v>70</v>
      </c>
      <c r="D70" s="180" t="s">
        <v>233</v>
      </c>
      <c r="E70" s="335" t="s">
        <v>447</v>
      </c>
      <c r="F70" s="334">
        <v>405400</v>
      </c>
      <c r="G70" s="334">
        <v>373152.6875</v>
      </c>
      <c r="H70" s="334">
        <v>32247.3125</v>
      </c>
      <c r="I70" s="334">
        <v>354223.67578125006</v>
      </c>
      <c r="J70" s="334">
        <v>130153.43066406256</v>
      </c>
      <c r="K70" s="334">
        <v>224070.2451171875</v>
      </c>
      <c r="L70" s="334">
        <v>105417.3974609375</v>
      </c>
      <c r="M70" s="334">
        <v>118652.84765625</v>
      </c>
      <c r="N70" s="334">
        <v>7915.0625</v>
      </c>
      <c r="O70" s="334">
        <v>182630</v>
      </c>
      <c r="P70" s="334"/>
      <c r="Q70" s="334"/>
      <c r="R70" s="223">
        <f t="shared" si="10"/>
        <v>0.47046584612698034</v>
      </c>
      <c r="S70" s="223">
        <f t="shared" ref="S70:S78" si="17">O70/K70</f>
        <v>0.81505690282297638</v>
      </c>
      <c r="T70" s="122">
        <f t="shared" si="11"/>
        <v>7.9544431425752349E-2</v>
      </c>
      <c r="U70" s="122">
        <f t="shared" si="12"/>
        <v>1.9524081154415392E-2</v>
      </c>
      <c r="V70" s="122">
        <f t="shared" si="13"/>
        <v>0.32104940963014938</v>
      </c>
      <c r="W70" s="123">
        <f t="shared" si="14"/>
        <v>394386.05078125006</v>
      </c>
      <c r="X70" s="272">
        <f t="shared" si="15"/>
        <v>11013.949218749942</v>
      </c>
      <c r="Y70" s="133">
        <f t="shared" si="16"/>
        <v>2.7168103647631826E-2</v>
      </c>
      <c r="Z70" s="231" t="s">
        <v>460</v>
      </c>
    </row>
    <row r="71" spans="1:26">
      <c r="A71" s="257">
        <v>295700705</v>
      </c>
      <c r="B71" s="257">
        <v>705</v>
      </c>
      <c r="C71" s="180" t="s">
        <v>70</v>
      </c>
      <c r="D71" s="180" t="s">
        <v>233</v>
      </c>
      <c r="E71" s="335" t="s">
        <v>448</v>
      </c>
      <c r="F71" s="334">
        <v>362400</v>
      </c>
      <c r="G71" s="334">
        <v>329297.96875</v>
      </c>
      <c r="H71" s="334">
        <v>33102.03125</v>
      </c>
      <c r="I71" s="334">
        <v>312383.765625</v>
      </c>
      <c r="J71" s="334">
        <v>156191.8828125</v>
      </c>
      <c r="K71" s="334">
        <v>156191.8828125</v>
      </c>
      <c r="L71" s="334">
        <v>40268.3125</v>
      </c>
      <c r="M71" s="334">
        <v>115923.5703125</v>
      </c>
      <c r="N71" s="334">
        <v>6542.34375</v>
      </c>
      <c r="O71" s="334">
        <v>55866.6</v>
      </c>
      <c r="P71" s="334"/>
      <c r="Q71" s="334"/>
      <c r="R71" s="223">
        <f t="shared" si="10"/>
        <v>0.25781309358015714</v>
      </c>
      <c r="S71" s="223">
        <f t="shared" si="17"/>
        <v>0.35767927880775252</v>
      </c>
      <c r="T71" s="122">
        <f t="shared" si="11"/>
        <v>9.1341145833333331E-2</v>
      </c>
      <c r="U71" s="122">
        <f t="shared" si="12"/>
        <v>1.8052824917218543E-2</v>
      </c>
      <c r="V71" s="122">
        <f t="shared" si="13"/>
        <v>0.43099305411837746</v>
      </c>
      <c r="W71" s="123">
        <f t="shared" si="14"/>
        <v>352028.140625</v>
      </c>
      <c r="X71" s="272">
        <f t="shared" si="15"/>
        <v>10371.859375</v>
      </c>
      <c r="Y71" s="133">
        <f t="shared" si="16"/>
        <v>2.8619921012693155E-2</v>
      </c>
      <c r="Z71" s="231" t="s">
        <v>459</v>
      </c>
    </row>
    <row r="72" spans="1:26">
      <c r="A72" s="300">
        <v>295700699</v>
      </c>
      <c r="B72" s="300">
        <v>699</v>
      </c>
      <c r="C72" s="180" t="s">
        <v>83</v>
      </c>
      <c r="D72" s="231" t="s">
        <v>233</v>
      </c>
      <c r="E72" s="335" t="s">
        <v>483</v>
      </c>
      <c r="F72" s="334">
        <v>405400</v>
      </c>
      <c r="G72" s="334">
        <v>373152.6875</v>
      </c>
      <c r="H72" s="334">
        <v>32247.3125</v>
      </c>
      <c r="I72" s="334">
        <v>354223.69661458331</v>
      </c>
      <c r="J72" s="334">
        <v>130153.44563802081</v>
      </c>
      <c r="K72" s="334">
        <v>224070.2509765625</v>
      </c>
      <c r="L72" s="334">
        <v>78598.720703125</v>
      </c>
      <c r="M72" s="334">
        <v>145471.5302734375</v>
      </c>
      <c r="N72" s="334">
        <v>7915.0625</v>
      </c>
      <c r="O72" s="334">
        <v>171470</v>
      </c>
      <c r="P72" s="334"/>
      <c r="Q72" s="334"/>
      <c r="R72" s="223">
        <f t="shared" si="10"/>
        <v>0.35077713511976355</v>
      </c>
      <c r="S72" s="223">
        <f t="shared" si="17"/>
        <v>0.76525107305715279</v>
      </c>
      <c r="T72" s="122">
        <f t="shared" si="11"/>
        <v>7.9544431425752349E-2</v>
      </c>
      <c r="U72" s="122">
        <f t="shared" si="12"/>
        <v>1.9524081154415392E-2</v>
      </c>
      <c r="V72" s="122">
        <f t="shared" si="13"/>
        <v>0.32104944656640555</v>
      </c>
      <c r="W72" s="123">
        <f t="shared" si="14"/>
        <v>394386.07161458331</v>
      </c>
      <c r="X72" s="272">
        <f t="shared" si="15"/>
        <v>11013.928385416686</v>
      </c>
      <c r="Y72" s="133">
        <f t="shared" si="16"/>
        <v>2.7168052258057934E-2</v>
      </c>
      <c r="Z72" s="231" t="s">
        <v>460</v>
      </c>
    </row>
    <row r="73" spans="1:26">
      <c r="A73" s="335">
        <v>298701383</v>
      </c>
      <c r="B73" s="335">
        <v>1383</v>
      </c>
      <c r="C73" s="180" t="s">
        <v>197</v>
      </c>
      <c r="D73" s="180" t="s">
        <v>233</v>
      </c>
      <c r="E73" s="335" t="s">
        <v>523</v>
      </c>
      <c r="F73" s="334">
        <v>137400</v>
      </c>
      <c r="G73" s="334">
        <v>124849.7265625</v>
      </c>
      <c r="H73" s="334">
        <v>12550.2734375</v>
      </c>
      <c r="I73" s="334">
        <v>119445.8</v>
      </c>
      <c r="J73" s="334">
        <v>59722.9</v>
      </c>
      <c r="K73" s="334">
        <v>59722.9</v>
      </c>
      <c r="L73" s="334">
        <v>19595.900000000001</v>
      </c>
      <c r="M73" s="334">
        <v>40127</v>
      </c>
      <c r="N73" s="334">
        <v>2725.9765625</v>
      </c>
      <c r="O73" s="334">
        <v>61297.2</v>
      </c>
      <c r="P73" s="334"/>
      <c r="Q73" s="334"/>
      <c r="R73" s="223">
        <f t="shared" si="10"/>
        <v>0.32811367164019162</v>
      </c>
      <c r="S73" s="223">
        <f t="shared" si="17"/>
        <v>1.0263600729368465</v>
      </c>
      <c r="T73" s="122">
        <f t="shared" si="11"/>
        <v>9.1341145833333331E-2</v>
      </c>
      <c r="U73" s="122">
        <f t="shared" si="12"/>
        <v>1.9839712973071324E-2</v>
      </c>
      <c r="V73" s="122">
        <f t="shared" si="13"/>
        <v>0.43466448326055313</v>
      </c>
      <c r="W73" s="123">
        <f t="shared" si="14"/>
        <v>134722.04999999999</v>
      </c>
      <c r="X73" s="272">
        <f t="shared" si="15"/>
        <v>2677.9500000000116</v>
      </c>
      <c r="Y73" s="133">
        <f t="shared" si="16"/>
        <v>1.9490174672489168E-2</v>
      </c>
      <c r="Z73" s="375" t="s">
        <v>460</v>
      </c>
    </row>
    <row r="74" spans="1:26">
      <c r="A74" s="335">
        <v>295700485</v>
      </c>
      <c r="B74" s="335">
        <v>485</v>
      </c>
      <c r="C74" s="180" t="s">
        <v>83</v>
      </c>
      <c r="D74" s="180" t="s">
        <v>233</v>
      </c>
      <c r="E74" s="335" t="s">
        <v>527</v>
      </c>
      <c r="F74" s="334">
        <v>431200</v>
      </c>
      <c r="G74" s="334">
        <v>392263.375</v>
      </c>
      <c r="H74" s="334">
        <v>38936.625</v>
      </c>
      <c r="I74" s="334">
        <v>372932.86067708331</v>
      </c>
      <c r="J74" s="334">
        <v>182064.04524739581</v>
      </c>
      <c r="K74" s="334">
        <v>190868.8154296875</v>
      </c>
      <c r="L74" s="334">
        <v>53031.1083984375</v>
      </c>
      <c r="M74" s="334">
        <v>137837.70703125</v>
      </c>
      <c r="N74" s="334">
        <v>8005.375</v>
      </c>
      <c r="O74" s="334">
        <v>141793</v>
      </c>
      <c r="P74" s="334"/>
      <c r="Q74" s="334"/>
      <c r="R74" s="223">
        <f t="shared" si="10"/>
        <v>0.27784061151662132</v>
      </c>
      <c r="S74" s="223">
        <f t="shared" si="17"/>
        <v>0.74288196152311681</v>
      </c>
      <c r="T74" s="122">
        <f t="shared" si="11"/>
        <v>9.0298295454545457E-2</v>
      </c>
      <c r="U74" s="122">
        <f t="shared" si="12"/>
        <v>1.856534090909091E-2</v>
      </c>
      <c r="V74" s="122">
        <f t="shared" si="13"/>
        <v>0.4222264500171517</v>
      </c>
      <c r="W74" s="123">
        <f t="shared" si="14"/>
        <v>419874.86067708331</v>
      </c>
      <c r="X74" s="272">
        <f t="shared" si="15"/>
        <v>11325.139322916686</v>
      </c>
      <c r="Y74" s="133">
        <f t="shared" si="16"/>
        <v>2.6264237761866156E-2</v>
      </c>
      <c r="Z74" s="375" t="s">
        <v>460</v>
      </c>
    </row>
    <row r="75" spans="1:26">
      <c r="A75" s="335">
        <v>295701144</v>
      </c>
      <c r="B75" s="335">
        <v>1144</v>
      </c>
      <c r="C75" s="180" t="s">
        <v>83</v>
      </c>
      <c r="D75" s="180" t="s">
        <v>233</v>
      </c>
      <c r="E75" s="335" t="s">
        <v>544</v>
      </c>
      <c r="F75" s="334">
        <v>235200</v>
      </c>
      <c r="G75" s="334">
        <v>213716.5625</v>
      </c>
      <c r="H75" s="334">
        <v>21483.4375</v>
      </c>
      <c r="I75" s="334">
        <v>200645.2</v>
      </c>
      <c r="J75" s="334">
        <v>100322.6</v>
      </c>
      <c r="K75" s="334">
        <v>100322.6</v>
      </c>
      <c r="L75" s="334">
        <v>21904.505859375</v>
      </c>
      <c r="M75" s="334">
        <v>78418.094140625006</v>
      </c>
      <c r="N75" s="334">
        <v>4361.5625</v>
      </c>
      <c r="O75" s="334">
        <v>49951.6</v>
      </c>
      <c r="P75" s="334"/>
      <c r="Q75" s="334"/>
      <c r="R75" s="223">
        <f t="shared" si="10"/>
        <v>0.21834069152289712</v>
      </c>
      <c r="S75" s="223">
        <f t="shared" si="17"/>
        <v>0.49790974316853825</v>
      </c>
      <c r="T75" s="122">
        <f t="shared" si="11"/>
        <v>9.1341145833333331E-2</v>
      </c>
      <c r="U75" s="122">
        <f t="shared" si="12"/>
        <v>1.8544058248299321E-2</v>
      </c>
      <c r="V75" s="122">
        <f t="shared" si="13"/>
        <v>0.42654166666666671</v>
      </c>
      <c r="W75" s="123">
        <f t="shared" si="14"/>
        <v>226490.2</v>
      </c>
      <c r="X75" s="272">
        <f t="shared" si="15"/>
        <v>8709.7999999999884</v>
      </c>
      <c r="Y75" s="133">
        <f t="shared" si="16"/>
        <v>3.7031462585033967E-2</v>
      </c>
      <c r="Z75" s="375" t="s">
        <v>459</v>
      </c>
    </row>
    <row r="76" spans="1:26">
      <c r="A76" s="335">
        <v>295701124</v>
      </c>
      <c r="B76" s="335">
        <v>1124</v>
      </c>
      <c r="C76" s="180" t="s">
        <v>102</v>
      </c>
      <c r="D76" s="180" t="s">
        <v>233</v>
      </c>
      <c r="E76" s="335" t="s">
        <v>545</v>
      </c>
      <c r="F76" s="334">
        <v>475200</v>
      </c>
      <c r="G76" s="334">
        <v>431794.6875</v>
      </c>
      <c r="H76" s="334">
        <v>43405.3125</v>
      </c>
      <c r="I76" s="334">
        <v>410947</v>
      </c>
      <c r="J76" s="334">
        <v>205473.5</v>
      </c>
      <c r="K76" s="334">
        <v>205473.5</v>
      </c>
      <c r="L76" s="334">
        <v>36829.0625</v>
      </c>
      <c r="M76" s="334">
        <v>168644.4375</v>
      </c>
      <c r="N76" s="334">
        <v>8723.125</v>
      </c>
      <c r="O76" s="334">
        <v>49778.8</v>
      </c>
      <c r="P76" s="334"/>
      <c r="Q76" s="334"/>
      <c r="R76" s="223">
        <f t="shared" si="10"/>
        <v>0.17923996281758961</v>
      </c>
      <c r="S76" s="223">
        <f t="shared" si="17"/>
        <v>0.24226384424268824</v>
      </c>
      <c r="T76" s="122">
        <f t="shared" si="11"/>
        <v>9.1341145833333331E-2</v>
      </c>
      <c r="U76" s="122">
        <f t="shared" si="12"/>
        <v>1.8356744528619528E-2</v>
      </c>
      <c r="V76" s="122">
        <f t="shared" si="13"/>
        <v>0.43239372895622896</v>
      </c>
      <c r="W76" s="123">
        <f t="shared" si="14"/>
        <v>463075.4375</v>
      </c>
      <c r="X76" s="272">
        <f t="shared" si="15"/>
        <v>12124.5625</v>
      </c>
      <c r="Y76" s="133">
        <f t="shared" si="16"/>
        <v>2.5514651725589227E-2</v>
      </c>
      <c r="Z76" s="375" t="s">
        <v>459</v>
      </c>
    </row>
    <row r="77" spans="1:26">
      <c r="A77" s="335">
        <v>294900877</v>
      </c>
      <c r="B77" s="335">
        <v>877</v>
      </c>
      <c r="C77" s="180" t="s">
        <v>566</v>
      </c>
      <c r="D77" s="180" t="s">
        <v>233</v>
      </c>
      <c r="E77" s="335" t="s">
        <v>561</v>
      </c>
      <c r="F77" s="334">
        <v>6600</v>
      </c>
      <c r="G77" s="334">
        <v>5940</v>
      </c>
      <c r="H77" s="334">
        <v>660</v>
      </c>
      <c r="I77" s="334">
        <v>5400</v>
      </c>
      <c r="J77" s="334">
        <v>675</v>
      </c>
      <c r="K77" s="334">
        <v>4725</v>
      </c>
      <c r="L77" s="334">
        <v>4282</v>
      </c>
      <c r="M77" s="334">
        <v>443</v>
      </c>
      <c r="N77" s="334">
        <v>540</v>
      </c>
      <c r="O77" s="334">
        <v>4282</v>
      </c>
      <c r="P77" s="334"/>
      <c r="Q77" s="334"/>
      <c r="R77" s="223">
        <f t="shared" si="10"/>
        <v>0.9062433862433863</v>
      </c>
      <c r="S77" s="223">
        <f t="shared" si="17"/>
        <v>0.9062433862433863</v>
      </c>
      <c r="T77" s="122">
        <f t="shared" si="11"/>
        <v>0.1</v>
      </c>
      <c r="U77" s="122">
        <f t="shared" si="12"/>
        <v>8.1818181818181818E-2</v>
      </c>
      <c r="V77" s="122">
        <f t="shared" si="13"/>
        <v>0.10227272727272728</v>
      </c>
      <c r="W77" s="123">
        <f t="shared" si="14"/>
        <v>6600</v>
      </c>
      <c r="X77" s="272">
        <f t="shared" si="15"/>
        <v>0</v>
      </c>
      <c r="Y77" s="133">
        <f t="shared" si="16"/>
        <v>0</v>
      </c>
      <c r="Z77" s="375" t="s">
        <v>460</v>
      </c>
    </row>
    <row r="78" spans="1:26">
      <c r="E78" s="335" t="s">
        <v>2</v>
      </c>
      <c r="F78" s="334">
        <v>17777335.063984212</v>
      </c>
      <c r="G78" s="334">
        <v>16238876.456945252</v>
      </c>
      <c r="H78" s="334">
        <v>1538458.6070389589</v>
      </c>
      <c r="I78" s="334">
        <v>14611312.764297606</v>
      </c>
      <c r="J78" s="334">
        <v>5141351.5574641079</v>
      </c>
      <c r="K78" s="334">
        <v>9469961.2068334967</v>
      </c>
      <c r="L78" s="334">
        <v>5613295.7660302743</v>
      </c>
      <c r="M78" s="334">
        <v>3856665.4408032228</v>
      </c>
      <c r="N78" s="334">
        <v>328566.31870849611</v>
      </c>
      <c r="O78" s="334">
        <v>7896430.3572412096</v>
      </c>
      <c r="P78" s="334">
        <v>715565.16359999997</v>
      </c>
      <c r="Q78" s="334">
        <v>817940.83613281255</v>
      </c>
      <c r="R78" s="234">
        <f t="shared" si="10"/>
        <v>0.59274749319772679</v>
      </c>
      <c r="S78" s="234">
        <f t="shared" si="17"/>
        <v>0.83383977872508797</v>
      </c>
      <c r="T78" s="416">
        <f t="shared" si="11"/>
        <v>8.6540451732598639E-2</v>
      </c>
      <c r="U78" s="416">
        <f t="shared" si="12"/>
        <v>1.8482315686008038E-2</v>
      </c>
      <c r="V78" s="416">
        <f t="shared" si="13"/>
        <v>0.28920822715887096</v>
      </c>
      <c r="W78" s="415">
        <f t="shared" si="14"/>
        <v>17193902.85364506</v>
      </c>
      <c r="X78" s="417">
        <f t="shared" si="15"/>
        <v>583432.21033915132</v>
      </c>
      <c r="Y78" s="418">
        <f t="shared" si="16"/>
        <v>3.2818879108666245E-2</v>
      </c>
    </row>
    <row r="79" spans="1:26">
      <c r="F79"/>
      <c r="G79"/>
      <c r="H79"/>
      <c r="I79"/>
      <c r="J79"/>
      <c r="K79"/>
      <c r="L79"/>
      <c r="M79"/>
      <c r="N79"/>
      <c r="O79"/>
      <c r="P79"/>
      <c r="Q79"/>
      <c r="R79" s="234"/>
      <c r="S79" s="234"/>
      <c r="T79" s="416"/>
      <c r="U79" s="416"/>
      <c r="V79" s="416"/>
      <c r="W79" s="415"/>
      <c r="X79" s="417"/>
      <c r="Y79" s="418"/>
    </row>
    <row r="80" spans="1:26">
      <c r="F80"/>
      <c r="G80"/>
      <c r="H80"/>
      <c r="I80"/>
      <c r="J80"/>
      <c r="K80"/>
      <c r="L80"/>
      <c r="M80"/>
      <c r="N80"/>
      <c r="O80"/>
      <c r="P80"/>
      <c r="Q80"/>
      <c r="R80" s="333"/>
      <c r="S80" s="333"/>
      <c r="T80" s="333"/>
      <c r="U80" s="333"/>
      <c r="V80" s="333"/>
      <c r="W80" s="333"/>
      <c r="X80" s="333"/>
      <c r="Y80" s="333"/>
    </row>
    <row r="81" spans="1:26">
      <c r="F81"/>
      <c r="G81"/>
      <c r="H81"/>
      <c r="I81"/>
      <c r="J81"/>
      <c r="K81"/>
      <c r="L81"/>
      <c r="M81"/>
      <c r="N81"/>
      <c r="O81"/>
      <c r="P81"/>
      <c r="Q81"/>
      <c r="R81" s="333"/>
      <c r="S81" s="333"/>
      <c r="T81" s="333"/>
      <c r="U81" s="333"/>
      <c r="V81" s="333"/>
      <c r="W81" s="333"/>
      <c r="X81" s="333"/>
      <c r="Y81" s="333"/>
    </row>
    <row r="82" spans="1:26">
      <c r="F82"/>
      <c r="G82"/>
      <c r="H82"/>
      <c r="I82"/>
      <c r="J82"/>
      <c r="K82"/>
      <c r="L82"/>
      <c r="M82"/>
      <c r="N82"/>
      <c r="O82"/>
      <c r="P82"/>
      <c r="Q82"/>
      <c r="R82" s="333"/>
      <c r="S82" s="333"/>
      <c r="T82" s="333"/>
      <c r="U82" s="333"/>
      <c r="V82" s="333"/>
      <c r="W82" s="333"/>
      <c r="X82" s="333"/>
      <c r="Y82" s="333"/>
    </row>
    <row r="83" spans="1:26">
      <c r="F83"/>
      <c r="G83"/>
      <c r="H83"/>
      <c r="I83"/>
      <c r="J83"/>
      <c r="K83"/>
      <c r="L83"/>
      <c r="M83"/>
      <c r="N83"/>
      <c r="O83"/>
      <c r="P83"/>
      <c r="Q83"/>
      <c r="R83" s="333"/>
      <c r="S83" s="333"/>
      <c r="T83" s="333"/>
      <c r="U83" s="333"/>
      <c r="V83" s="333"/>
      <c r="W83" s="333"/>
      <c r="X83" s="333"/>
      <c r="Y83" s="333"/>
    </row>
    <row r="84" spans="1:26">
      <c r="F84"/>
      <c r="G84"/>
      <c r="H84"/>
      <c r="I84"/>
      <c r="J84"/>
      <c r="K84"/>
      <c r="L84"/>
      <c r="M84"/>
      <c r="N84"/>
      <c r="O84"/>
      <c r="P84"/>
      <c r="Q84"/>
      <c r="R84" s="333"/>
      <c r="S84" s="333"/>
      <c r="T84" s="333"/>
      <c r="U84" s="333"/>
      <c r="V84" s="333"/>
      <c r="W84" s="333"/>
      <c r="X84" s="333"/>
      <c r="Y84" s="333"/>
    </row>
    <row r="85" spans="1:26">
      <c r="F85"/>
      <c r="G85"/>
      <c r="H85"/>
      <c r="I85"/>
      <c r="J85"/>
      <c r="K85"/>
      <c r="L85"/>
      <c r="M85"/>
      <c r="N85"/>
      <c r="O85"/>
      <c r="P85"/>
      <c r="Q85"/>
      <c r="R85" s="333"/>
      <c r="S85" s="333"/>
      <c r="T85" s="333"/>
      <c r="U85" s="333"/>
      <c r="V85" s="333"/>
      <c r="W85" s="333"/>
      <c r="X85" s="333"/>
      <c r="Y85" s="333"/>
    </row>
    <row r="86" spans="1:26">
      <c r="F86"/>
      <c r="G86" s="420"/>
      <c r="H86" s="420"/>
      <c r="I86" s="420"/>
      <c r="J86"/>
      <c r="K86"/>
      <c r="L86"/>
      <c r="M86"/>
      <c r="N86"/>
      <c r="O86"/>
      <c r="P86"/>
      <c r="Q86"/>
      <c r="R86" s="333"/>
      <c r="S86" s="333"/>
      <c r="T86" s="333"/>
      <c r="U86" s="333"/>
      <c r="V86" s="333"/>
      <c r="W86" s="333"/>
      <c r="X86" s="333"/>
      <c r="Y86" s="333"/>
    </row>
    <row r="87" spans="1:26">
      <c r="F87"/>
      <c r="G87" s="421"/>
      <c r="H87" s="421"/>
      <c r="I87" s="421"/>
      <c r="J87"/>
      <c r="K87"/>
      <c r="L87"/>
      <c r="M87"/>
      <c r="N87"/>
      <c r="O87"/>
      <c r="P87"/>
      <c r="Q87"/>
      <c r="R87" s="333"/>
      <c r="S87" s="333"/>
      <c r="T87" s="333"/>
      <c r="U87" s="333"/>
      <c r="V87" s="333"/>
      <c r="W87" s="333"/>
      <c r="X87" s="333"/>
      <c r="Y87" s="333"/>
    </row>
    <row r="88" spans="1:26" s="147" customFormat="1">
      <c r="A88" s="140"/>
      <c r="B88" s="140"/>
      <c r="C88" s="150"/>
      <c r="D88" s="150"/>
      <c r="E88"/>
      <c r="F88"/>
      <c r="G88" s="421"/>
      <c r="H88" s="421"/>
      <c r="I88" s="421"/>
      <c r="J88"/>
      <c r="K88"/>
      <c r="L88"/>
      <c r="M88"/>
      <c r="N88"/>
      <c r="O88"/>
      <c r="P88"/>
      <c r="Q88"/>
      <c r="R88" s="333"/>
      <c r="S88" s="333"/>
      <c r="T88" s="333"/>
      <c r="U88" s="333"/>
      <c r="V88" s="333"/>
      <c r="W88" s="333"/>
      <c r="X88" s="333"/>
      <c r="Y88" s="333"/>
      <c r="Z88"/>
    </row>
    <row r="89" spans="1:26">
      <c r="F89"/>
      <c r="G89"/>
      <c r="H89"/>
      <c r="I89"/>
      <c r="J89"/>
      <c r="K89"/>
      <c r="L89"/>
      <c r="M89"/>
      <c r="N89"/>
      <c r="O89"/>
      <c r="P89"/>
      <c r="Q89"/>
      <c r="R89" s="333"/>
      <c r="S89" s="333"/>
      <c r="T89" s="333"/>
      <c r="U89" s="333"/>
      <c r="V89" s="333"/>
      <c r="W89" s="333"/>
      <c r="X89" s="333"/>
      <c r="Y89" s="333"/>
    </row>
    <row r="90" spans="1:26">
      <c r="F90"/>
      <c r="G90"/>
      <c r="H90"/>
      <c r="I90"/>
      <c r="J90"/>
      <c r="K90"/>
      <c r="L90"/>
      <c r="M90"/>
      <c r="N90"/>
      <c r="O90"/>
      <c r="P90"/>
      <c r="Q90"/>
      <c r="R90" s="333"/>
      <c r="S90" s="333"/>
      <c r="T90" s="333"/>
      <c r="U90" s="333"/>
      <c r="V90" s="333"/>
      <c r="W90" s="333"/>
      <c r="X90" s="333"/>
      <c r="Y90" s="333"/>
    </row>
    <row r="91" spans="1:26">
      <c r="F91"/>
      <c r="G91"/>
      <c r="H91"/>
      <c r="I91"/>
      <c r="J91"/>
      <c r="K91"/>
      <c r="L91"/>
      <c r="M91"/>
      <c r="N91"/>
      <c r="O91"/>
      <c r="P91"/>
      <c r="Q91" s="333"/>
      <c r="R91" s="333"/>
      <c r="S91" s="333"/>
      <c r="T91" s="333"/>
      <c r="U91" s="333"/>
      <c r="V91" s="333"/>
      <c r="W91" s="333"/>
      <c r="X91" s="333"/>
      <c r="Y91" s="333"/>
    </row>
    <row r="92" spans="1:26">
      <c r="F92"/>
      <c r="G92"/>
      <c r="H92"/>
      <c r="I92"/>
      <c r="J92"/>
      <c r="K92"/>
      <c r="L92"/>
      <c r="M92"/>
      <c r="N92"/>
      <c r="O92"/>
      <c r="P92"/>
      <c r="Q92" s="333"/>
      <c r="R92" s="333"/>
      <c r="S92" s="333"/>
      <c r="T92" s="333"/>
      <c r="U92" s="333"/>
      <c r="V92" s="333"/>
      <c r="W92" s="333"/>
      <c r="X92" s="333"/>
      <c r="Y92" s="333"/>
    </row>
    <row r="93" spans="1:26">
      <c r="F93"/>
      <c r="G93"/>
      <c r="H93"/>
      <c r="I93"/>
      <c r="J93"/>
      <c r="K93"/>
      <c r="L93"/>
      <c r="M93"/>
      <c r="N93"/>
      <c r="O93"/>
      <c r="P93"/>
      <c r="Q93" s="333"/>
    </row>
    <row r="94" spans="1:26">
      <c r="F94"/>
      <c r="G94"/>
      <c r="H94"/>
      <c r="I94"/>
      <c r="J94"/>
      <c r="K94"/>
      <c r="L94"/>
      <c r="M94"/>
      <c r="N94"/>
      <c r="O94"/>
      <c r="P94"/>
      <c r="Q94" s="333"/>
    </row>
    <row r="95" spans="1:26">
      <c r="F95"/>
      <c r="G95"/>
      <c r="H95"/>
      <c r="I95"/>
      <c r="J95"/>
      <c r="K95"/>
      <c r="L95"/>
      <c r="M95"/>
      <c r="N95"/>
      <c r="O95"/>
      <c r="P95"/>
      <c r="Q95" s="333"/>
    </row>
    <row r="96" spans="1:26">
      <c r="F96"/>
      <c r="G96"/>
      <c r="H96"/>
      <c r="I96"/>
      <c r="J96"/>
      <c r="K96"/>
      <c r="L96"/>
      <c r="M96"/>
      <c r="N96"/>
      <c r="O96"/>
      <c r="P96"/>
      <c r="Q96" s="333"/>
    </row>
    <row r="97" spans="6:17">
      <c r="F97"/>
      <c r="G97"/>
      <c r="H97"/>
      <c r="I97"/>
      <c r="J97"/>
      <c r="K97"/>
      <c r="L97"/>
      <c r="M97"/>
      <c r="N97"/>
      <c r="O97"/>
      <c r="P97"/>
      <c r="Q97" s="333"/>
    </row>
    <row r="98" spans="6:17">
      <c r="F98"/>
      <c r="G98"/>
      <c r="H98"/>
      <c r="I98"/>
      <c r="J98"/>
      <c r="K98"/>
      <c r="L98"/>
      <c r="M98"/>
      <c r="N98"/>
      <c r="O98"/>
      <c r="P98"/>
      <c r="Q98" s="333"/>
    </row>
    <row r="99" spans="6:17">
      <c r="F99"/>
      <c r="G99"/>
      <c r="H99"/>
      <c r="I99"/>
      <c r="J99"/>
      <c r="K99"/>
      <c r="L99"/>
      <c r="M99"/>
      <c r="N99"/>
      <c r="O99"/>
      <c r="P99"/>
      <c r="Q99" s="333"/>
    </row>
    <row r="100" spans="6:17">
      <c r="F100"/>
      <c r="G100"/>
      <c r="H100"/>
      <c r="I100"/>
      <c r="J100"/>
      <c r="K100"/>
      <c r="L100"/>
      <c r="M100"/>
      <c r="N100"/>
      <c r="O100"/>
      <c r="P100"/>
      <c r="Q100" s="333"/>
    </row>
    <row r="101" spans="6:17">
      <c r="F101"/>
      <c r="G101"/>
      <c r="H101"/>
      <c r="I101"/>
      <c r="J101"/>
      <c r="K101"/>
      <c r="L101"/>
      <c r="M101"/>
      <c r="N101"/>
      <c r="O101"/>
      <c r="P101"/>
      <c r="Q101" s="333"/>
    </row>
    <row r="102" spans="6:17">
      <c r="F102"/>
      <c r="G102"/>
      <c r="H102"/>
      <c r="I102"/>
      <c r="J102"/>
      <c r="K102"/>
      <c r="L102"/>
      <c r="M102"/>
      <c r="N102"/>
      <c r="O102"/>
      <c r="P102"/>
      <c r="Q102" s="333"/>
    </row>
    <row r="103" spans="6:17">
      <c r="F103"/>
      <c r="G103"/>
      <c r="H103"/>
      <c r="I103"/>
      <c r="J103"/>
      <c r="K103"/>
      <c r="L103"/>
      <c r="M103"/>
      <c r="N103"/>
      <c r="O103"/>
      <c r="P103"/>
      <c r="Q103" s="333"/>
    </row>
    <row r="104" spans="6:17">
      <c r="F104"/>
      <c r="G104"/>
      <c r="H104"/>
      <c r="I104"/>
      <c r="J104"/>
      <c r="K104"/>
      <c r="L104"/>
      <c r="M104"/>
      <c r="N104"/>
      <c r="O104"/>
      <c r="P104"/>
      <c r="Q104" s="333"/>
    </row>
    <row r="105" spans="6:17">
      <c r="F105"/>
      <c r="G105"/>
      <c r="H105"/>
      <c r="I105"/>
      <c r="J105"/>
      <c r="K105"/>
      <c r="L105"/>
      <c r="M105"/>
      <c r="N105"/>
      <c r="O105"/>
      <c r="P105"/>
      <c r="Q105" s="333"/>
    </row>
    <row r="106" spans="6:17">
      <c r="F106"/>
      <c r="G106"/>
      <c r="H106"/>
      <c r="I106"/>
      <c r="J106"/>
      <c r="K106"/>
      <c r="L106"/>
      <c r="M106"/>
      <c r="N106"/>
      <c r="O106"/>
      <c r="P106"/>
      <c r="Q106" s="333"/>
    </row>
    <row r="107" spans="6:17">
      <c r="F107"/>
      <c r="G107"/>
      <c r="H107"/>
      <c r="I107"/>
      <c r="J107"/>
      <c r="K107"/>
      <c r="L107"/>
      <c r="M107"/>
      <c r="N107"/>
      <c r="O107"/>
      <c r="P107"/>
      <c r="Q107" s="333"/>
    </row>
    <row r="108" spans="6:17">
      <c r="F108"/>
      <c r="G108"/>
      <c r="H108"/>
      <c r="I108"/>
      <c r="J108"/>
      <c r="K108"/>
      <c r="L108"/>
      <c r="M108"/>
      <c r="N108"/>
      <c r="O108"/>
      <c r="P108"/>
      <c r="Q108" s="333"/>
    </row>
    <row r="109" spans="6:17">
      <c r="F109"/>
      <c r="G109"/>
      <c r="H109"/>
      <c r="I109"/>
      <c r="J109"/>
      <c r="K109"/>
      <c r="L109"/>
      <c r="M109"/>
      <c r="N109"/>
      <c r="O109"/>
      <c r="P109"/>
      <c r="Q109" s="219"/>
    </row>
    <row r="110" spans="6:17">
      <c r="F110"/>
      <c r="G110"/>
      <c r="H110"/>
      <c r="I110"/>
      <c r="J110"/>
      <c r="K110"/>
      <c r="L110"/>
      <c r="M110"/>
      <c r="N110"/>
      <c r="O110"/>
      <c r="P110"/>
      <c r="Q110" s="219"/>
    </row>
    <row r="111" spans="6:17">
      <c r="F111"/>
      <c r="G111"/>
      <c r="H111"/>
      <c r="I111"/>
      <c r="J111"/>
      <c r="K111"/>
      <c r="L111"/>
      <c r="M111"/>
      <c r="N111"/>
      <c r="O111"/>
      <c r="P111"/>
      <c r="Q111" s="219"/>
    </row>
    <row r="112" spans="6:17">
      <c r="F112"/>
      <c r="G112"/>
      <c r="H112"/>
      <c r="I112"/>
      <c r="J112"/>
      <c r="K112"/>
      <c r="L112"/>
      <c r="M112"/>
      <c r="N112"/>
      <c r="O112"/>
      <c r="P112"/>
      <c r="Q112" s="219"/>
    </row>
    <row r="113" spans="6:17">
      <c r="F113"/>
      <c r="G113"/>
      <c r="H113"/>
      <c r="I113"/>
      <c r="J113"/>
      <c r="K113"/>
      <c r="L113"/>
      <c r="M113"/>
      <c r="N113"/>
      <c r="O113"/>
      <c r="P113"/>
      <c r="Q113" s="219"/>
    </row>
    <row r="114" spans="6:17">
      <c r="F114"/>
      <c r="G114"/>
      <c r="H114"/>
      <c r="I114"/>
      <c r="J114"/>
      <c r="K114"/>
      <c r="L114"/>
      <c r="M114"/>
      <c r="N114"/>
      <c r="O114"/>
      <c r="P114"/>
      <c r="Q114" s="219"/>
    </row>
    <row r="115" spans="6:17">
      <c r="F115"/>
      <c r="G115"/>
      <c r="H115"/>
      <c r="I115"/>
      <c r="J115"/>
      <c r="K115"/>
      <c r="L115"/>
      <c r="M115"/>
      <c r="N115"/>
      <c r="O115"/>
      <c r="P115"/>
      <c r="Q115" s="219"/>
    </row>
    <row r="116" spans="6:17">
      <c r="F116"/>
      <c r="G116"/>
      <c r="H116"/>
      <c r="I116"/>
      <c r="J116"/>
      <c r="K116"/>
      <c r="L116"/>
      <c r="M116"/>
      <c r="N116"/>
      <c r="O116"/>
      <c r="P116"/>
      <c r="Q116" s="219"/>
    </row>
    <row r="117" spans="6:17">
      <c r="F117"/>
      <c r="G117"/>
      <c r="H117"/>
      <c r="I117"/>
      <c r="J117"/>
      <c r="K117"/>
      <c r="L117"/>
      <c r="M117"/>
      <c r="N117"/>
      <c r="O117"/>
      <c r="P117"/>
      <c r="Q117" s="219"/>
    </row>
    <row r="118" spans="6:17">
      <c r="F118"/>
      <c r="G118"/>
      <c r="H118"/>
      <c r="I118"/>
      <c r="J118"/>
      <c r="K118"/>
      <c r="L118"/>
      <c r="M118"/>
      <c r="N118"/>
      <c r="O118"/>
      <c r="P118"/>
      <c r="Q118" s="219"/>
    </row>
    <row r="119" spans="6:17">
      <c r="F119"/>
      <c r="G119"/>
      <c r="H119"/>
      <c r="I119"/>
      <c r="J119"/>
      <c r="K119"/>
      <c r="L119"/>
      <c r="M119"/>
      <c r="N119"/>
      <c r="O119"/>
      <c r="P119"/>
      <c r="Q119" s="219"/>
    </row>
    <row r="120" spans="6:17">
      <c r="F120"/>
      <c r="G120"/>
      <c r="H120"/>
      <c r="I120"/>
      <c r="J120"/>
      <c r="K120"/>
      <c r="L120"/>
      <c r="M120"/>
      <c r="N120"/>
      <c r="O120"/>
      <c r="P120"/>
      <c r="Q120" s="219"/>
    </row>
    <row r="121" spans="6:17">
      <c r="F121"/>
      <c r="G121"/>
      <c r="H121"/>
      <c r="I121"/>
      <c r="J121"/>
      <c r="K121"/>
      <c r="L121"/>
      <c r="M121"/>
      <c r="N121"/>
      <c r="O121"/>
      <c r="P121"/>
      <c r="Q121" s="219"/>
    </row>
    <row r="122" spans="6:17">
      <c r="F122"/>
      <c r="G122"/>
      <c r="H122"/>
      <c r="I122"/>
      <c r="J122"/>
      <c r="K122"/>
      <c r="L122"/>
      <c r="M122"/>
      <c r="N122"/>
      <c r="O122"/>
      <c r="P122"/>
      <c r="Q122" s="219"/>
    </row>
    <row r="123" spans="6:17">
      <c r="F123"/>
      <c r="G123"/>
      <c r="H123"/>
      <c r="I123"/>
      <c r="J123"/>
      <c r="K123"/>
      <c r="L123"/>
      <c r="M123"/>
      <c r="N123"/>
      <c r="O123"/>
      <c r="P123"/>
      <c r="Q123" s="219"/>
    </row>
    <row r="124" spans="6:17">
      <c r="F124"/>
      <c r="G124"/>
      <c r="H124"/>
      <c r="I124"/>
      <c r="J124"/>
      <c r="K124"/>
      <c r="L124"/>
      <c r="M124"/>
      <c r="N124"/>
      <c r="O124"/>
      <c r="P124"/>
      <c r="Q124" s="219"/>
    </row>
    <row r="125" spans="6:17">
      <c r="F125"/>
      <c r="G125"/>
      <c r="H125"/>
      <c r="I125"/>
      <c r="J125"/>
      <c r="K125"/>
      <c r="L125"/>
      <c r="M125"/>
      <c r="N125"/>
      <c r="O125"/>
      <c r="P125"/>
      <c r="Q125" s="219"/>
    </row>
    <row r="126" spans="6:17">
      <c r="F126"/>
      <c r="G126"/>
      <c r="H126"/>
      <c r="I126"/>
      <c r="J126"/>
      <c r="K126"/>
      <c r="L126"/>
      <c r="M126"/>
      <c r="N126"/>
      <c r="O126"/>
      <c r="P126"/>
      <c r="Q126" s="219"/>
    </row>
    <row r="127" spans="6:17">
      <c r="F127"/>
      <c r="G127"/>
      <c r="H127"/>
      <c r="I127"/>
      <c r="J127"/>
      <c r="K127"/>
      <c r="L127"/>
      <c r="M127"/>
      <c r="N127"/>
      <c r="O127"/>
      <c r="P127"/>
      <c r="Q127" s="219"/>
    </row>
    <row r="128" spans="6:17">
      <c r="F128"/>
      <c r="G128"/>
      <c r="H128"/>
      <c r="I128"/>
      <c r="J128"/>
      <c r="K128"/>
      <c r="L128"/>
      <c r="M128"/>
      <c r="N128"/>
      <c r="O128"/>
      <c r="P128"/>
      <c r="Q128" s="219"/>
    </row>
    <row r="129" spans="6:17">
      <c r="F129"/>
      <c r="G129"/>
      <c r="H129"/>
      <c r="I129"/>
      <c r="J129"/>
      <c r="K129"/>
      <c r="L129"/>
      <c r="M129"/>
      <c r="N129"/>
      <c r="O129"/>
      <c r="P129"/>
      <c r="Q129" s="219"/>
    </row>
    <row r="130" spans="6:17">
      <c r="F130"/>
      <c r="G130"/>
      <c r="H130"/>
      <c r="I130"/>
      <c r="J130"/>
      <c r="K130"/>
      <c r="L130"/>
      <c r="M130"/>
      <c r="N130"/>
      <c r="O130"/>
      <c r="P130"/>
      <c r="Q130" s="219"/>
    </row>
    <row r="131" spans="6:17">
      <c r="F131"/>
      <c r="G131"/>
      <c r="H131"/>
      <c r="I131"/>
      <c r="J131"/>
      <c r="K131"/>
      <c r="L131"/>
      <c r="M131"/>
      <c r="N131"/>
      <c r="O131"/>
      <c r="P131"/>
      <c r="Q131" s="219"/>
    </row>
    <row r="132" spans="6:17">
      <c r="F132"/>
      <c r="G132"/>
      <c r="H132"/>
      <c r="I132"/>
      <c r="J132"/>
      <c r="K132"/>
      <c r="L132"/>
      <c r="M132"/>
      <c r="N132"/>
      <c r="O132"/>
      <c r="P132"/>
      <c r="Q132" s="219"/>
    </row>
    <row r="133" spans="6:17">
      <c r="F133"/>
      <c r="G133"/>
      <c r="H133"/>
      <c r="I133"/>
      <c r="J133"/>
      <c r="K133"/>
      <c r="L133"/>
      <c r="M133"/>
      <c r="N133"/>
      <c r="O133"/>
      <c r="P133"/>
      <c r="Q133" s="219"/>
    </row>
    <row r="134" spans="6:17">
      <c r="F134"/>
      <c r="G134"/>
      <c r="H134"/>
      <c r="I134"/>
      <c r="J134"/>
      <c r="K134"/>
      <c r="L134"/>
      <c r="M134"/>
      <c r="N134"/>
      <c r="O134"/>
      <c r="P134"/>
      <c r="Q134" s="219"/>
    </row>
    <row r="135" spans="6:17">
      <c r="F135"/>
      <c r="G135"/>
      <c r="H135"/>
      <c r="I135"/>
      <c r="J135"/>
      <c r="K135"/>
      <c r="L135"/>
      <c r="M135"/>
      <c r="N135"/>
      <c r="O135"/>
      <c r="P135"/>
      <c r="Q135" s="219"/>
    </row>
    <row r="136" spans="6:17">
      <c r="F136"/>
      <c r="G136"/>
      <c r="H136"/>
      <c r="I136"/>
      <c r="J136"/>
      <c r="K136"/>
      <c r="L136"/>
      <c r="M136"/>
      <c r="N136"/>
      <c r="O136"/>
      <c r="P136"/>
      <c r="Q136" s="219"/>
    </row>
    <row r="137" spans="6:17">
      <c r="F137"/>
      <c r="G137"/>
      <c r="H137"/>
      <c r="I137"/>
      <c r="J137"/>
      <c r="K137"/>
      <c r="L137"/>
      <c r="M137"/>
      <c r="N137"/>
      <c r="O137"/>
      <c r="P137"/>
      <c r="Q137" s="219"/>
    </row>
    <row r="138" spans="6:17">
      <c r="F138"/>
      <c r="G138"/>
      <c r="H138"/>
      <c r="I138"/>
      <c r="J138"/>
      <c r="K138"/>
      <c r="L138"/>
      <c r="M138"/>
      <c r="N138"/>
      <c r="O138"/>
      <c r="P138"/>
      <c r="Q138" s="219"/>
    </row>
    <row r="139" spans="6:17">
      <c r="F139"/>
      <c r="G139"/>
      <c r="H139"/>
      <c r="I139"/>
      <c r="J139"/>
      <c r="K139"/>
      <c r="L139"/>
      <c r="M139"/>
      <c r="N139"/>
      <c r="O139"/>
      <c r="P139"/>
      <c r="Q139" s="219"/>
    </row>
    <row r="140" spans="6:17">
      <c r="F140"/>
      <c r="G140"/>
      <c r="H140"/>
      <c r="I140"/>
      <c r="J140"/>
      <c r="K140"/>
      <c r="L140"/>
      <c r="M140"/>
      <c r="N140"/>
      <c r="O140"/>
      <c r="P140"/>
      <c r="Q140" s="219"/>
    </row>
    <row r="141" spans="6:17">
      <c r="F141"/>
      <c r="G141"/>
      <c r="H141"/>
      <c r="I141"/>
      <c r="J141"/>
      <c r="K141"/>
      <c r="L141"/>
      <c r="M141"/>
      <c r="N141"/>
      <c r="O141"/>
      <c r="P141"/>
      <c r="Q141" s="219"/>
    </row>
    <row r="142" spans="6:17">
      <c r="F142"/>
      <c r="G142"/>
      <c r="H142"/>
      <c r="I142"/>
      <c r="J142"/>
      <c r="K142"/>
      <c r="L142"/>
      <c r="M142"/>
      <c r="N142"/>
      <c r="O142"/>
      <c r="P142"/>
      <c r="Q142" s="219"/>
    </row>
    <row r="143" spans="6:17">
      <c r="F143"/>
      <c r="G143"/>
      <c r="H143"/>
      <c r="I143"/>
      <c r="J143"/>
      <c r="K143"/>
      <c r="L143"/>
      <c r="M143"/>
      <c r="N143"/>
      <c r="O143"/>
      <c r="P143"/>
      <c r="Q143" s="219"/>
    </row>
    <row r="144" spans="6:17">
      <c r="F144"/>
      <c r="G144"/>
      <c r="H144"/>
      <c r="I144"/>
      <c r="J144"/>
      <c r="K144"/>
      <c r="L144"/>
      <c r="M144"/>
      <c r="N144"/>
      <c r="O144"/>
      <c r="P144"/>
      <c r="Q144" s="219"/>
    </row>
    <row r="145" spans="6:17">
      <c r="F145"/>
      <c r="G145"/>
      <c r="H145"/>
      <c r="I145"/>
      <c r="J145"/>
      <c r="K145"/>
      <c r="L145"/>
      <c r="M145"/>
      <c r="N145"/>
      <c r="O145"/>
      <c r="P145"/>
      <c r="Q145" s="219"/>
    </row>
    <row r="146" spans="6:17">
      <c r="F146"/>
      <c r="G146"/>
      <c r="H146"/>
      <c r="I146"/>
      <c r="J146"/>
      <c r="K146"/>
      <c r="L146"/>
      <c r="M146"/>
      <c r="N146"/>
      <c r="O146"/>
      <c r="P146"/>
      <c r="Q146" s="219"/>
    </row>
    <row r="147" spans="6:17">
      <c r="F147"/>
      <c r="G147"/>
      <c r="H147"/>
      <c r="I147"/>
      <c r="J147"/>
      <c r="K147"/>
      <c r="L147"/>
      <c r="M147"/>
      <c r="N147"/>
      <c r="O147"/>
      <c r="P147"/>
      <c r="Q147" s="219"/>
    </row>
    <row r="148" spans="6:17">
      <c r="F148"/>
      <c r="G148"/>
      <c r="H148"/>
      <c r="I148"/>
      <c r="J148"/>
      <c r="K148"/>
      <c r="L148"/>
      <c r="M148"/>
      <c r="N148"/>
      <c r="O148"/>
      <c r="P148"/>
      <c r="Q148" s="219"/>
    </row>
    <row r="149" spans="6:17">
      <c r="F149"/>
      <c r="G149"/>
      <c r="H149"/>
      <c r="I149"/>
      <c r="J149"/>
      <c r="K149"/>
      <c r="L149"/>
      <c r="M149"/>
      <c r="N149"/>
      <c r="O149"/>
      <c r="P149"/>
      <c r="Q149" s="219"/>
    </row>
    <row r="150" spans="6:17">
      <c r="F150"/>
      <c r="G150"/>
      <c r="H150"/>
      <c r="I150"/>
      <c r="J150"/>
      <c r="K150"/>
      <c r="L150"/>
      <c r="M150"/>
      <c r="N150"/>
      <c r="O150"/>
      <c r="P150"/>
      <c r="Q150" s="219"/>
    </row>
    <row r="151" spans="6:17">
      <c r="F151"/>
      <c r="G151"/>
      <c r="H151"/>
      <c r="I151"/>
      <c r="J151"/>
      <c r="K151"/>
      <c r="L151"/>
      <c r="M151"/>
      <c r="N151"/>
      <c r="O151"/>
      <c r="P151"/>
      <c r="Q151" s="219"/>
    </row>
    <row r="152" spans="6:17">
      <c r="F152"/>
      <c r="G152"/>
      <c r="H152"/>
      <c r="I152"/>
      <c r="J152"/>
      <c r="K152"/>
      <c r="L152"/>
      <c r="M152"/>
      <c r="N152"/>
      <c r="O152"/>
      <c r="P152"/>
      <c r="Q152" s="219"/>
    </row>
    <row r="153" spans="6:17">
      <c r="F153"/>
      <c r="G153"/>
      <c r="H153"/>
      <c r="I153"/>
      <c r="J153"/>
      <c r="K153"/>
      <c r="L153"/>
      <c r="M153"/>
      <c r="N153"/>
      <c r="O153"/>
      <c r="P153"/>
      <c r="Q153" s="219"/>
    </row>
    <row r="154" spans="6:17">
      <c r="F154"/>
      <c r="G154"/>
      <c r="H154"/>
      <c r="I154"/>
      <c r="J154"/>
      <c r="K154"/>
      <c r="L154"/>
      <c r="M154"/>
      <c r="N154"/>
      <c r="O154"/>
      <c r="P154"/>
      <c r="Q154" s="219"/>
    </row>
    <row r="155" spans="6:17">
      <c r="F155"/>
      <c r="G155"/>
      <c r="H155"/>
      <c r="I155"/>
      <c r="J155"/>
      <c r="K155"/>
      <c r="L155"/>
      <c r="M155"/>
      <c r="N155"/>
      <c r="O155"/>
      <c r="P155"/>
      <c r="Q155" s="219"/>
    </row>
    <row r="156" spans="6:17">
      <c r="F156"/>
      <c r="G156"/>
      <c r="H156"/>
      <c r="I156"/>
      <c r="J156"/>
      <c r="K156"/>
      <c r="L156"/>
      <c r="M156"/>
      <c r="N156"/>
      <c r="O156"/>
      <c r="P156"/>
      <c r="Q156" s="219"/>
    </row>
    <row r="157" spans="6:17">
      <c r="F157"/>
      <c r="G157"/>
      <c r="H157"/>
      <c r="I157"/>
      <c r="J157"/>
      <c r="K157"/>
      <c r="L157"/>
      <c r="M157"/>
      <c r="N157"/>
      <c r="O157"/>
      <c r="P157"/>
      <c r="Q157" s="219"/>
    </row>
    <row r="158" spans="6:17">
      <c r="F158"/>
      <c r="G158"/>
      <c r="H158"/>
      <c r="I158"/>
      <c r="J158"/>
      <c r="K158"/>
      <c r="L158"/>
      <c r="M158"/>
      <c r="N158"/>
      <c r="O158"/>
      <c r="P158"/>
      <c r="Q158" s="219"/>
    </row>
    <row r="159" spans="6:17">
      <c r="F159"/>
      <c r="G159"/>
      <c r="H159"/>
      <c r="I159"/>
      <c r="J159"/>
      <c r="K159"/>
      <c r="L159"/>
      <c r="M159"/>
      <c r="N159"/>
      <c r="O159"/>
      <c r="P159"/>
      <c r="Q159" s="219"/>
    </row>
    <row r="160" spans="6:17">
      <c r="F160"/>
      <c r="G160"/>
      <c r="H160"/>
      <c r="I160"/>
      <c r="J160"/>
      <c r="K160"/>
      <c r="L160"/>
      <c r="M160"/>
      <c r="N160"/>
      <c r="O160"/>
      <c r="P160"/>
      <c r="Q160" s="219"/>
    </row>
    <row r="161" spans="6:17">
      <c r="F161"/>
      <c r="G161"/>
      <c r="H161"/>
      <c r="I161"/>
      <c r="J161"/>
      <c r="K161"/>
      <c r="L161"/>
      <c r="M161"/>
      <c r="N161"/>
      <c r="O161"/>
      <c r="P161"/>
      <c r="Q161" s="219"/>
    </row>
    <row r="162" spans="6:17">
      <c r="F162"/>
      <c r="G162"/>
      <c r="H162"/>
      <c r="I162"/>
      <c r="J162"/>
      <c r="K162"/>
      <c r="L162"/>
      <c r="M162"/>
      <c r="N162"/>
      <c r="O162"/>
      <c r="P162"/>
      <c r="Q162" s="219"/>
    </row>
    <row r="163" spans="6:17">
      <c r="F163"/>
      <c r="G163"/>
      <c r="H163"/>
      <c r="I163"/>
      <c r="J163"/>
      <c r="K163"/>
      <c r="L163"/>
      <c r="M163"/>
      <c r="N163"/>
      <c r="O163"/>
      <c r="P163"/>
      <c r="Q163" s="219"/>
    </row>
    <row r="164" spans="6:17">
      <c r="F164"/>
      <c r="G164"/>
      <c r="H164"/>
      <c r="I164"/>
      <c r="J164"/>
      <c r="K164"/>
      <c r="L164"/>
      <c r="M164"/>
      <c r="N164"/>
      <c r="O164"/>
      <c r="P164"/>
      <c r="Q164" s="219"/>
    </row>
    <row r="165" spans="6:17">
      <c r="F165"/>
      <c r="G165"/>
      <c r="H165"/>
      <c r="I165"/>
      <c r="J165"/>
      <c r="K165"/>
      <c r="L165"/>
      <c r="M165"/>
      <c r="N165"/>
      <c r="O165"/>
      <c r="P165"/>
      <c r="Q165" s="219"/>
    </row>
    <row r="166" spans="6:17">
      <c r="F166"/>
      <c r="G166"/>
      <c r="H166"/>
      <c r="I166"/>
      <c r="J166"/>
      <c r="K166"/>
      <c r="L166"/>
      <c r="M166"/>
      <c r="N166"/>
      <c r="O166"/>
      <c r="P166"/>
      <c r="Q166" s="219"/>
    </row>
    <row r="167" spans="6:17">
      <c r="F167"/>
      <c r="G167"/>
      <c r="H167"/>
      <c r="I167"/>
      <c r="J167"/>
      <c r="K167"/>
      <c r="L167"/>
      <c r="M167"/>
      <c r="N167"/>
      <c r="O167"/>
      <c r="P167"/>
      <c r="Q167" s="219"/>
    </row>
    <row r="168" spans="6:17">
      <c r="F168"/>
      <c r="G168"/>
      <c r="H168"/>
      <c r="I168"/>
      <c r="J168"/>
      <c r="K168"/>
      <c r="L168"/>
      <c r="M168"/>
      <c r="N168"/>
      <c r="O168"/>
      <c r="P168"/>
      <c r="Q168" s="219"/>
    </row>
    <row r="169" spans="6:17">
      <c r="F169"/>
      <c r="G169"/>
      <c r="H169"/>
      <c r="I169"/>
      <c r="J169"/>
      <c r="K169"/>
      <c r="L169"/>
      <c r="M169"/>
      <c r="N169"/>
      <c r="O169"/>
      <c r="P169"/>
      <c r="Q169" s="219"/>
    </row>
    <row r="170" spans="6:17">
      <c r="F170"/>
      <c r="G170"/>
      <c r="H170"/>
      <c r="I170"/>
      <c r="J170"/>
      <c r="K170"/>
      <c r="L170"/>
      <c r="M170"/>
      <c r="N170"/>
      <c r="O170"/>
      <c r="P170"/>
      <c r="Q170" s="219"/>
    </row>
    <row r="171" spans="6:17">
      <c r="F171"/>
      <c r="G171"/>
      <c r="H171"/>
      <c r="I171"/>
      <c r="J171"/>
      <c r="K171"/>
      <c r="L171"/>
      <c r="M171"/>
      <c r="N171"/>
      <c r="O171"/>
      <c r="P171"/>
      <c r="Q171" s="219"/>
    </row>
    <row r="172" spans="6:17">
      <c r="F172"/>
      <c r="G172"/>
      <c r="H172"/>
      <c r="I172"/>
      <c r="J172"/>
      <c r="K172"/>
      <c r="L172"/>
      <c r="M172"/>
      <c r="N172"/>
      <c r="O172"/>
      <c r="P172"/>
      <c r="Q172" s="219"/>
    </row>
    <row r="173" spans="6:17">
      <c r="F173"/>
      <c r="G173"/>
      <c r="H173"/>
      <c r="I173"/>
      <c r="J173"/>
      <c r="K173"/>
      <c r="L173"/>
      <c r="M173"/>
      <c r="N173"/>
      <c r="O173"/>
      <c r="P173"/>
      <c r="Q173" s="219"/>
    </row>
    <row r="174" spans="6:17">
      <c r="F174"/>
      <c r="G174"/>
      <c r="H174"/>
      <c r="I174"/>
      <c r="J174"/>
      <c r="K174"/>
      <c r="L174"/>
      <c r="M174"/>
      <c r="N174"/>
      <c r="O174"/>
      <c r="P174"/>
      <c r="Q174" s="219"/>
    </row>
    <row r="175" spans="6:17">
      <c r="F175"/>
      <c r="G175"/>
      <c r="H175"/>
      <c r="I175"/>
      <c r="J175"/>
      <c r="K175"/>
      <c r="L175"/>
      <c r="M175"/>
      <c r="N175"/>
      <c r="O175"/>
      <c r="P175"/>
      <c r="Q175" s="219"/>
    </row>
    <row r="176" spans="6:17">
      <c r="F176"/>
      <c r="G176"/>
      <c r="H176"/>
      <c r="I176"/>
      <c r="J176"/>
      <c r="K176"/>
      <c r="L176"/>
      <c r="M176"/>
      <c r="N176"/>
      <c r="O176"/>
      <c r="P176"/>
      <c r="Q176" s="219"/>
    </row>
    <row r="177" spans="6:17">
      <c r="F177"/>
      <c r="G177"/>
      <c r="H177"/>
      <c r="I177"/>
      <c r="J177"/>
      <c r="K177"/>
      <c r="L177"/>
      <c r="M177"/>
      <c r="N177"/>
      <c r="O177"/>
      <c r="P177"/>
      <c r="Q177" s="219"/>
    </row>
    <row r="178" spans="6:17">
      <c r="F178"/>
      <c r="G178"/>
      <c r="H178"/>
      <c r="I178"/>
      <c r="J178"/>
      <c r="K178"/>
      <c r="L178"/>
      <c r="M178"/>
      <c r="N178"/>
      <c r="O178"/>
      <c r="P178"/>
      <c r="Q178" s="219"/>
    </row>
    <row r="179" spans="6:17">
      <c r="F179"/>
      <c r="G179"/>
      <c r="H179"/>
      <c r="I179"/>
      <c r="J179"/>
      <c r="K179"/>
      <c r="L179"/>
      <c r="M179"/>
      <c r="N179"/>
      <c r="O179"/>
      <c r="P179"/>
      <c r="Q179" s="219"/>
    </row>
    <row r="180" spans="6:17">
      <c r="F180"/>
      <c r="G180"/>
      <c r="H180"/>
      <c r="I180"/>
      <c r="J180"/>
      <c r="K180"/>
      <c r="L180"/>
      <c r="M180"/>
      <c r="N180"/>
      <c r="O180"/>
      <c r="P180"/>
      <c r="Q180" s="219"/>
    </row>
    <row r="181" spans="6:17">
      <c r="F181"/>
      <c r="G181"/>
      <c r="H181"/>
      <c r="I181"/>
      <c r="J181"/>
      <c r="K181"/>
      <c r="L181"/>
      <c r="M181"/>
      <c r="N181"/>
      <c r="O181"/>
      <c r="P181"/>
      <c r="Q181" s="219"/>
    </row>
    <row r="182" spans="6:17">
      <c r="F182"/>
      <c r="G182"/>
      <c r="H182"/>
      <c r="I182"/>
      <c r="J182"/>
      <c r="K182"/>
      <c r="L182"/>
      <c r="M182"/>
      <c r="N182"/>
      <c r="O182"/>
      <c r="P182"/>
      <c r="Q182" s="219"/>
    </row>
    <row r="183" spans="6:17">
      <c r="F183"/>
      <c r="G183"/>
      <c r="H183"/>
      <c r="I183"/>
      <c r="J183"/>
      <c r="K183"/>
      <c r="L183"/>
      <c r="M183"/>
      <c r="N183"/>
      <c r="O183"/>
      <c r="P183"/>
      <c r="Q183" s="219"/>
    </row>
    <row r="184" spans="6:17">
      <c r="F184"/>
      <c r="G184"/>
      <c r="H184"/>
      <c r="I184"/>
      <c r="J184"/>
      <c r="K184"/>
      <c r="L184"/>
      <c r="M184"/>
      <c r="N184"/>
      <c r="O184"/>
      <c r="P184"/>
      <c r="Q184" s="219"/>
    </row>
    <row r="185" spans="6:17">
      <c r="F185"/>
      <c r="G185"/>
      <c r="H185"/>
      <c r="I185"/>
      <c r="J185"/>
      <c r="K185"/>
      <c r="L185"/>
      <c r="M185"/>
      <c r="N185"/>
      <c r="O185"/>
      <c r="P185"/>
      <c r="Q185" s="219"/>
    </row>
    <row r="186" spans="6:17">
      <c r="F186"/>
      <c r="G186"/>
      <c r="H186"/>
      <c r="I186"/>
      <c r="J186"/>
      <c r="K186"/>
      <c r="L186"/>
      <c r="M186"/>
      <c r="N186"/>
      <c r="O186"/>
      <c r="P186"/>
      <c r="Q186" s="219"/>
    </row>
    <row r="187" spans="6:17">
      <c r="F187"/>
      <c r="G187"/>
      <c r="H187"/>
      <c r="I187"/>
      <c r="J187"/>
      <c r="K187"/>
      <c r="L187"/>
      <c r="M187"/>
      <c r="N187"/>
      <c r="O187"/>
      <c r="P187"/>
      <c r="Q187" s="219"/>
    </row>
    <row r="188" spans="6:17">
      <c r="F188"/>
      <c r="G188"/>
      <c r="H188"/>
      <c r="I188"/>
      <c r="J188"/>
      <c r="K188"/>
      <c r="L188"/>
      <c r="M188"/>
      <c r="N188"/>
      <c r="O188"/>
      <c r="P188"/>
      <c r="Q188" s="219"/>
    </row>
    <row r="189" spans="6:17">
      <c r="F189"/>
      <c r="G189"/>
      <c r="H189"/>
      <c r="I189"/>
      <c r="J189"/>
      <c r="K189"/>
      <c r="L189"/>
      <c r="M189"/>
      <c r="N189"/>
      <c r="O189"/>
      <c r="P189"/>
      <c r="Q189" s="219"/>
    </row>
    <row r="190" spans="6:17">
      <c r="F190"/>
      <c r="G190"/>
      <c r="H190"/>
      <c r="I190"/>
      <c r="J190"/>
      <c r="K190"/>
      <c r="L190"/>
      <c r="M190"/>
      <c r="N190"/>
      <c r="O190"/>
      <c r="P190"/>
      <c r="Q190" s="219"/>
    </row>
    <row r="191" spans="6:17">
      <c r="F191"/>
      <c r="G191"/>
      <c r="H191"/>
      <c r="I191"/>
      <c r="J191"/>
      <c r="K191"/>
      <c r="L191"/>
      <c r="M191"/>
      <c r="N191"/>
      <c r="O191"/>
      <c r="P191"/>
      <c r="Q191" s="219"/>
    </row>
    <row r="192" spans="6:17">
      <c r="F192"/>
      <c r="G192"/>
      <c r="H192"/>
      <c r="I192"/>
      <c r="J192"/>
      <c r="K192"/>
      <c r="L192"/>
      <c r="M192"/>
      <c r="N192"/>
      <c r="O192"/>
      <c r="P192"/>
      <c r="Q192" s="219"/>
    </row>
    <row r="193" spans="6:17">
      <c r="F193"/>
      <c r="G193"/>
      <c r="H193"/>
      <c r="I193"/>
      <c r="J193"/>
      <c r="K193"/>
      <c r="L193"/>
      <c r="M193"/>
      <c r="N193"/>
      <c r="O193"/>
      <c r="P193"/>
      <c r="Q193" s="219"/>
    </row>
    <row r="194" spans="6:17">
      <c r="F194"/>
      <c r="G194"/>
      <c r="H194"/>
      <c r="I194"/>
      <c r="J194"/>
      <c r="K194"/>
      <c r="L194"/>
      <c r="M194"/>
      <c r="N194"/>
      <c r="O194"/>
      <c r="P194"/>
      <c r="Q194" s="219"/>
    </row>
    <row r="195" spans="6:17">
      <c r="F195"/>
      <c r="G195"/>
      <c r="H195"/>
      <c r="I195"/>
      <c r="J195"/>
      <c r="K195"/>
      <c r="L195"/>
      <c r="M195"/>
      <c r="N195"/>
      <c r="O195"/>
      <c r="P195"/>
      <c r="Q195" s="219"/>
    </row>
    <row r="196" spans="6:17">
      <c r="F196"/>
      <c r="G196"/>
      <c r="H196"/>
      <c r="I196"/>
      <c r="J196"/>
      <c r="K196"/>
      <c r="L196"/>
      <c r="M196"/>
      <c r="N196"/>
      <c r="O196"/>
      <c r="P196"/>
      <c r="Q196" s="219"/>
    </row>
    <row r="197" spans="6:17">
      <c r="F197"/>
      <c r="G197"/>
      <c r="H197"/>
      <c r="I197"/>
      <c r="J197"/>
      <c r="K197"/>
      <c r="L197"/>
      <c r="M197"/>
      <c r="N197"/>
      <c r="O197"/>
      <c r="P197"/>
      <c r="Q197" s="219"/>
    </row>
    <row r="198" spans="6:17">
      <c r="F198"/>
      <c r="G198"/>
      <c r="H198"/>
      <c r="I198"/>
      <c r="J198"/>
      <c r="K198"/>
      <c r="L198"/>
      <c r="M198"/>
      <c r="N198"/>
      <c r="O198"/>
      <c r="P198"/>
      <c r="Q198" s="219"/>
    </row>
    <row r="199" spans="6:17">
      <c r="F199"/>
      <c r="G199"/>
      <c r="H199"/>
      <c r="I199"/>
      <c r="J199"/>
      <c r="K199"/>
      <c r="L199"/>
      <c r="M199"/>
      <c r="N199"/>
      <c r="O199"/>
      <c r="P199"/>
      <c r="Q199" s="219"/>
    </row>
    <row r="200" spans="6:17">
      <c r="F200"/>
      <c r="G200"/>
      <c r="H200"/>
      <c r="I200"/>
      <c r="J200"/>
      <c r="K200"/>
      <c r="L200"/>
      <c r="M200"/>
      <c r="N200"/>
      <c r="O200"/>
      <c r="P200"/>
      <c r="Q200" s="219"/>
    </row>
    <row r="201" spans="6:17">
      <c r="F201"/>
      <c r="G201"/>
      <c r="H201"/>
      <c r="I201"/>
      <c r="J201"/>
      <c r="K201"/>
      <c r="L201"/>
      <c r="M201"/>
      <c r="N201"/>
      <c r="O201"/>
      <c r="P201"/>
      <c r="Q201" s="219"/>
    </row>
    <row r="202" spans="6:17">
      <c r="F202"/>
      <c r="G202"/>
      <c r="H202"/>
      <c r="I202"/>
      <c r="J202"/>
      <c r="K202"/>
      <c r="L202"/>
      <c r="M202"/>
      <c r="N202"/>
      <c r="O202"/>
      <c r="P202"/>
      <c r="Q202" s="219"/>
    </row>
    <row r="203" spans="6:17">
      <c r="F203"/>
      <c r="G203"/>
      <c r="H203"/>
      <c r="I203"/>
      <c r="J203"/>
      <c r="K203"/>
      <c r="L203"/>
      <c r="M203"/>
      <c r="N203"/>
      <c r="O203"/>
      <c r="P203"/>
      <c r="Q203" s="219"/>
    </row>
    <row r="204" spans="6:17">
      <c r="F204"/>
      <c r="G204"/>
      <c r="H204"/>
      <c r="I204"/>
      <c r="J204"/>
      <c r="K204"/>
      <c r="L204"/>
      <c r="M204"/>
      <c r="N204"/>
      <c r="O204"/>
      <c r="P204"/>
      <c r="Q204" s="219"/>
    </row>
    <row r="205" spans="6:17">
      <c r="F205"/>
      <c r="G205"/>
      <c r="H205"/>
      <c r="I205"/>
      <c r="J205"/>
      <c r="K205"/>
      <c r="L205"/>
      <c r="M205"/>
      <c r="N205"/>
      <c r="O205"/>
      <c r="P205"/>
      <c r="Q205" s="219"/>
    </row>
    <row r="206" spans="6:17">
      <c r="F206"/>
      <c r="G206"/>
      <c r="H206"/>
      <c r="I206"/>
      <c r="J206"/>
      <c r="K206"/>
      <c r="L206"/>
      <c r="M206"/>
      <c r="N206"/>
      <c r="O206"/>
      <c r="P206"/>
      <c r="Q206" s="219"/>
    </row>
    <row r="207" spans="6:17">
      <c r="F207"/>
      <c r="G207"/>
      <c r="H207"/>
      <c r="I207"/>
      <c r="J207"/>
      <c r="K207"/>
      <c r="L207"/>
      <c r="M207"/>
      <c r="N207"/>
      <c r="O207"/>
      <c r="P207"/>
      <c r="Q207" s="219"/>
    </row>
    <row r="208" spans="6:17">
      <c r="F208"/>
      <c r="G208"/>
      <c r="H208"/>
      <c r="I208"/>
      <c r="J208"/>
      <c r="K208"/>
      <c r="L208"/>
      <c r="M208"/>
      <c r="N208"/>
      <c r="O208"/>
      <c r="P208"/>
      <c r="Q208" s="219"/>
    </row>
    <row r="209" spans="6:17">
      <c r="F209"/>
      <c r="G209"/>
      <c r="H209"/>
      <c r="I209"/>
      <c r="J209"/>
      <c r="K209"/>
      <c r="L209"/>
      <c r="M209"/>
      <c r="N209"/>
      <c r="O209"/>
      <c r="P209"/>
      <c r="Q209" s="219"/>
    </row>
    <row r="210" spans="6:17">
      <c r="F210"/>
      <c r="G210"/>
      <c r="H210"/>
      <c r="I210"/>
      <c r="J210"/>
      <c r="K210"/>
      <c r="L210"/>
      <c r="M210"/>
      <c r="N210"/>
      <c r="O210"/>
      <c r="P210"/>
      <c r="Q210" s="219"/>
    </row>
    <row r="211" spans="6:17">
      <c r="F211"/>
      <c r="G211"/>
      <c r="H211"/>
      <c r="I211"/>
      <c r="J211"/>
      <c r="K211"/>
      <c r="L211"/>
      <c r="M211"/>
      <c r="N211"/>
      <c r="O211"/>
      <c r="P211"/>
      <c r="Q211" s="219"/>
    </row>
    <row r="212" spans="6:17">
      <c r="F212"/>
      <c r="G212"/>
      <c r="H212"/>
      <c r="I212"/>
      <c r="J212"/>
      <c r="K212"/>
      <c r="L212"/>
      <c r="M212"/>
      <c r="N212"/>
      <c r="O212"/>
      <c r="P212"/>
      <c r="Q212" s="219"/>
    </row>
    <row r="213" spans="6:17">
      <c r="F213"/>
      <c r="G213"/>
      <c r="H213"/>
      <c r="I213"/>
      <c r="J213"/>
      <c r="K213"/>
      <c r="L213"/>
      <c r="M213"/>
      <c r="N213"/>
      <c r="O213"/>
      <c r="P213"/>
      <c r="Q213" s="219"/>
    </row>
    <row r="214" spans="6:17">
      <c r="F214"/>
      <c r="G214"/>
      <c r="H214"/>
      <c r="I214"/>
      <c r="J214"/>
      <c r="K214"/>
      <c r="L214"/>
      <c r="M214"/>
      <c r="N214"/>
      <c r="O214"/>
      <c r="P214"/>
      <c r="Q214" s="219"/>
    </row>
    <row r="215" spans="6:17">
      <c r="F215"/>
      <c r="G215"/>
      <c r="H215"/>
      <c r="I215"/>
      <c r="J215"/>
      <c r="K215"/>
      <c r="L215"/>
      <c r="M215"/>
      <c r="N215"/>
      <c r="O215"/>
      <c r="P215"/>
      <c r="Q215" s="219"/>
    </row>
    <row r="216" spans="6:17">
      <c r="F216"/>
      <c r="G216"/>
      <c r="H216"/>
      <c r="I216"/>
      <c r="J216"/>
      <c r="K216"/>
      <c r="L216"/>
      <c r="M216"/>
      <c r="N216"/>
      <c r="O216"/>
      <c r="P216"/>
      <c r="Q216" s="219"/>
    </row>
  </sheetData>
  <autoFilter ref="A4:AB108"/>
  <sortState ref="A4:X101">
    <sortCondition ref="A5:A100"/>
  </sortState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6"/>
  <sheetViews>
    <sheetView tabSelected="1" topLeftCell="A4" workbookViewId="0">
      <selection activeCell="L12" sqref="L12"/>
    </sheetView>
  </sheetViews>
  <sheetFormatPr defaultRowHeight="15"/>
  <cols>
    <col min="1" max="1" width="17.7109375" customWidth="1"/>
    <col min="2" max="4" width="9.5703125" customWidth="1"/>
    <col min="5" max="5" width="10.140625" style="336" bestFit="1" customWidth="1"/>
    <col min="6" max="6" width="10.140625" customWidth="1"/>
    <col min="7" max="10" width="12" bestFit="1" customWidth="1"/>
  </cols>
  <sheetData>
    <row r="2" spans="1:10">
      <c r="B2" t="s">
        <v>709</v>
      </c>
      <c r="C2" t="s">
        <v>710</v>
      </c>
      <c r="D2" t="s">
        <v>711</v>
      </c>
      <c r="E2" s="336" t="s">
        <v>712</v>
      </c>
      <c r="F2" t="s">
        <v>719</v>
      </c>
      <c r="G2" t="s">
        <v>718</v>
      </c>
      <c r="H2" t="s">
        <v>17</v>
      </c>
      <c r="I2" t="s">
        <v>16</v>
      </c>
      <c r="J2" t="s">
        <v>18</v>
      </c>
    </row>
    <row r="3" spans="1:10">
      <c r="A3" s="354" t="s">
        <v>1</v>
      </c>
      <c r="B3" s="388" t="s">
        <v>705</v>
      </c>
      <c r="C3" s="388" t="s">
        <v>706</v>
      </c>
      <c r="D3" s="388" t="s">
        <v>707</v>
      </c>
      <c r="E3" s="336" t="s">
        <v>708</v>
      </c>
      <c r="F3" s="388" t="s">
        <v>713</v>
      </c>
      <c r="G3" s="388" t="s">
        <v>714</v>
      </c>
      <c r="H3" s="388" t="s">
        <v>715</v>
      </c>
      <c r="I3" s="388" t="s">
        <v>717</v>
      </c>
      <c r="J3" s="388" t="s">
        <v>716</v>
      </c>
    </row>
    <row r="4" spans="1:10">
      <c r="A4" s="337">
        <v>290105349</v>
      </c>
      <c r="B4" s="332">
        <v>12</v>
      </c>
      <c r="C4" s="332">
        <v>228</v>
      </c>
      <c r="D4" s="336">
        <v>2477.3984375</v>
      </c>
      <c r="E4" s="336">
        <v>20426.2109375</v>
      </c>
      <c r="F4" s="336">
        <v>22903.609375</v>
      </c>
      <c r="G4" s="336">
        <v>20426.2109375</v>
      </c>
      <c r="H4" s="336">
        <v>17872.9345703125</v>
      </c>
      <c r="I4" s="336">
        <v>10018.1748046875</v>
      </c>
      <c r="J4" s="336">
        <v>7854.759765625</v>
      </c>
    </row>
    <row r="5" spans="1:10">
      <c r="A5" s="337">
        <v>492600377</v>
      </c>
      <c r="B5" s="332">
        <v>8</v>
      </c>
      <c r="C5" s="332">
        <v>96</v>
      </c>
      <c r="D5" s="336">
        <v>3271</v>
      </c>
      <c r="E5" s="336">
        <v>39254</v>
      </c>
      <c r="F5" s="336">
        <v>42525</v>
      </c>
      <c r="G5" s="336">
        <v>37817.714285714283</v>
      </c>
      <c r="H5" s="336">
        <v>33090.5</v>
      </c>
      <c r="I5" s="336">
        <v>14757.2</v>
      </c>
      <c r="J5" s="336">
        <v>18333.3</v>
      </c>
    </row>
    <row r="6" spans="1:10">
      <c r="A6" s="337" t="s">
        <v>720</v>
      </c>
      <c r="B6" s="332">
        <v>16</v>
      </c>
      <c r="C6" s="332">
        <v>340</v>
      </c>
      <c r="D6" s="336">
        <v>3322.08</v>
      </c>
      <c r="E6" s="336">
        <v>60212.7</v>
      </c>
      <c r="F6" s="336">
        <v>63533.599999999999</v>
      </c>
      <c r="G6" s="336">
        <v>60211.519999999997</v>
      </c>
      <c r="H6" s="336">
        <v>52685.079999999994</v>
      </c>
      <c r="I6" s="336">
        <v>1943.0361328125</v>
      </c>
      <c r="J6" s="336">
        <v>50742.043867187494</v>
      </c>
    </row>
    <row r="7" spans="1:10">
      <c r="A7" s="337" t="s">
        <v>721</v>
      </c>
      <c r="B7" s="332">
        <v>15</v>
      </c>
      <c r="C7" s="332">
        <v>544</v>
      </c>
      <c r="D7" s="336">
        <v>8209.546875</v>
      </c>
      <c r="E7" s="336">
        <v>295997.625</v>
      </c>
      <c r="F7" s="336">
        <v>304207.171875</v>
      </c>
      <c r="G7" s="336">
        <v>285733.97098214284</v>
      </c>
      <c r="H7" s="336">
        <v>250017.224609375</v>
      </c>
      <c r="I7" s="336">
        <v>18007.640625</v>
      </c>
      <c r="J7" s="336">
        <v>232009.583984375</v>
      </c>
    </row>
    <row r="8" spans="1:10">
      <c r="A8" s="337" t="s">
        <v>722</v>
      </c>
      <c r="B8" s="332">
        <v>12</v>
      </c>
      <c r="C8" s="332">
        <v>528</v>
      </c>
      <c r="D8" s="336">
        <v>4906.7578125</v>
      </c>
      <c r="E8" s="336">
        <v>215897.34375</v>
      </c>
      <c r="F8" s="336">
        <v>220804.1015625</v>
      </c>
      <c r="G8" s="336">
        <v>207997.40178571429</v>
      </c>
      <c r="H8" s="336">
        <v>181997.7265625</v>
      </c>
      <c r="I8" s="336">
        <v>103227.90625</v>
      </c>
      <c r="J8" s="336">
        <v>78769.8203125</v>
      </c>
    </row>
    <row r="9" spans="1:10">
      <c r="A9" s="337" t="s">
        <v>723</v>
      </c>
      <c r="B9" s="332">
        <v>12</v>
      </c>
      <c r="C9" s="332">
        <v>560</v>
      </c>
      <c r="D9" s="336">
        <v>4906.7578125</v>
      </c>
      <c r="E9" s="336">
        <v>228982.03125</v>
      </c>
      <c r="F9" s="336">
        <v>233888.7890625</v>
      </c>
      <c r="G9" s="336">
        <v>220603.44196428571</v>
      </c>
      <c r="H9" s="336">
        <v>193028.01171875</v>
      </c>
      <c r="I9" s="336">
        <v>25918.98046875</v>
      </c>
      <c r="J9" s="336">
        <v>167109.03125</v>
      </c>
    </row>
    <row r="10" spans="1:10">
      <c r="A10" s="337" t="s">
        <v>724</v>
      </c>
      <c r="B10" s="332">
        <v>10</v>
      </c>
      <c r="C10" s="332">
        <v>272</v>
      </c>
      <c r="D10" s="336">
        <v>3643.79296875</v>
      </c>
      <c r="E10" s="336">
        <v>104097.09375</v>
      </c>
      <c r="F10" s="336">
        <v>107740.88671875</v>
      </c>
      <c r="G10" s="336">
        <v>95168.674553571429</v>
      </c>
      <c r="H10" s="336">
        <v>83038.440234374997</v>
      </c>
      <c r="I10" s="336">
        <v>59851.01171875</v>
      </c>
      <c r="J10" s="336">
        <v>23187.428515624997</v>
      </c>
    </row>
    <row r="11" spans="1:10">
      <c r="A11" s="337" t="s">
        <v>725</v>
      </c>
      <c r="B11" s="332">
        <v>14</v>
      </c>
      <c r="C11" s="332">
        <v>672</v>
      </c>
      <c r="D11" s="336">
        <v>10767.09375</v>
      </c>
      <c r="E11" s="336">
        <v>516820.5</v>
      </c>
      <c r="F11" s="336">
        <v>527587.59375</v>
      </c>
      <c r="G11" s="336">
        <v>500822.19419642864</v>
      </c>
      <c r="H11" s="336">
        <v>438219.419921875</v>
      </c>
      <c r="I11" s="336">
        <v>211688.2763671875</v>
      </c>
      <c r="J11" s="336">
        <v>226531.1435546875</v>
      </c>
    </row>
    <row r="12" spans="1:10">
      <c r="A12" s="337" t="s">
        <v>726</v>
      </c>
      <c r="B12" s="332">
        <v>14</v>
      </c>
      <c r="C12" s="332">
        <v>640</v>
      </c>
      <c r="D12" s="336">
        <v>10767.09375</v>
      </c>
      <c r="E12" s="336">
        <v>459834.09375</v>
      </c>
      <c r="F12" s="336">
        <v>470601.1875</v>
      </c>
      <c r="G12" s="336">
        <v>445146.03013392864</v>
      </c>
      <c r="H12" s="336">
        <v>389502.7763671875</v>
      </c>
      <c r="I12" s="336">
        <v>215487.474609375</v>
      </c>
      <c r="J12" s="336">
        <v>174015.3017578125</v>
      </c>
    </row>
    <row r="13" spans="1:10">
      <c r="A13" s="337" t="s">
        <v>727</v>
      </c>
      <c r="B13" s="332">
        <v>12</v>
      </c>
      <c r="C13" s="332">
        <v>512</v>
      </c>
      <c r="D13" s="336">
        <v>4461.5859375</v>
      </c>
      <c r="E13" s="336">
        <v>202232.25</v>
      </c>
      <c r="F13" s="336">
        <v>206693.8359375</v>
      </c>
      <c r="G13" s="336">
        <v>189713.02053571428</v>
      </c>
      <c r="H13" s="336">
        <v>165764.74296875001</v>
      </c>
      <c r="I13" s="336">
        <v>118754.40625</v>
      </c>
      <c r="J13" s="336">
        <v>47010.336718750012</v>
      </c>
    </row>
    <row r="14" spans="1:10">
      <c r="A14" s="337" t="s">
        <v>728</v>
      </c>
      <c r="B14" s="332">
        <v>11</v>
      </c>
      <c r="C14" s="332">
        <v>512</v>
      </c>
      <c r="D14" s="336">
        <v>4275.275390625</v>
      </c>
      <c r="E14" s="336">
        <v>202232.25</v>
      </c>
      <c r="F14" s="336">
        <v>206507.525390625</v>
      </c>
      <c r="G14" s="336">
        <v>190337.625</v>
      </c>
      <c r="H14" s="336">
        <v>166077.046875</v>
      </c>
      <c r="I14" s="336">
        <v>30136.71875</v>
      </c>
      <c r="J14" s="336">
        <v>135940.328125</v>
      </c>
    </row>
    <row r="15" spans="1:10">
      <c r="A15" s="337" t="s">
        <v>729</v>
      </c>
      <c r="B15" s="332">
        <v>10</v>
      </c>
      <c r="C15" s="332">
        <v>272</v>
      </c>
      <c r="D15" s="336">
        <v>3643.79296875</v>
      </c>
      <c r="E15" s="336">
        <v>104097.09375</v>
      </c>
      <c r="F15" s="336">
        <v>107740.88671875</v>
      </c>
      <c r="G15" s="336">
        <v>95793.31696428571</v>
      </c>
      <c r="H15" s="336">
        <v>83350.77734375</v>
      </c>
      <c r="I15" s="336">
        <v>16076.60546875</v>
      </c>
      <c r="J15" s="336">
        <v>67274.171875</v>
      </c>
    </row>
    <row r="16" spans="1:10">
      <c r="A16" s="337" t="s">
        <v>730</v>
      </c>
      <c r="B16" s="332">
        <v>14</v>
      </c>
      <c r="C16" s="332">
        <v>624</v>
      </c>
      <c r="D16" s="336">
        <v>5724.55078125</v>
      </c>
      <c r="E16" s="336">
        <v>255151.40625</v>
      </c>
      <c r="F16" s="336">
        <v>260875.95703125</v>
      </c>
      <c r="G16" s="336">
        <v>248032.03515625</v>
      </c>
      <c r="H16" s="336">
        <v>124016.017578125</v>
      </c>
      <c r="I16" s="336">
        <v>91360.0703125</v>
      </c>
      <c r="J16" s="336">
        <v>32655.947265625</v>
      </c>
    </row>
    <row r="17" spans="1:10">
      <c r="A17" s="337" t="s">
        <v>731</v>
      </c>
      <c r="B17" s="332">
        <v>20</v>
      </c>
      <c r="C17" s="332">
        <v>960</v>
      </c>
      <c r="D17" s="336">
        <v>8177.9296875</v>
      </c>
      <c r="E17" s="336">
        <v>392540.625</v>
      </c>
      <c r="F17" s="336">
        <v>400718.5546875</v>
      </c>
      <c r="G17" s="336">
        <v>383226.2109375</v>
      </c>
      <c r="H17" s="336">
        <v>191613.10546875</v>
      </c>
      <c r="I17" s="336">
        <v>149523.890625</v>
      </c>
      <c r="J17" s="336">
        <v>42089.21484375</v>
      </c>
    </row>
    <row r="18" spans="1:10">
      <c r="A18" s="337" t="s">
        <v>732</v>
      </c>
      <c r="B18" s="332">
        <v>28</v>
      </c>
      <c r="C18" s="332">
        <v>1312</v>
      </c>
      <c r="D18" s="336">
        <v>10868.48046875</v>
      </c>
      <c r="E18" s="336">
        <v>524447.9375</v>
      </c>
      <c r="F18" s="336">
        <v>535316.41796875</v>
      </c>
      <c r="G18" s="336">
        <v>354223.61458333331</v>
      </c>
      <c r="H18" s="336">
        <v>224070.216796875</v>
      </c>
      <c r="I18" s="336">
        <v>103721.7919921875</v>
      </c>
      <c r="J18" s="336">
        <v>120348.4248046875</v>
      </c>
    </row>
    <row r="19" spans="1:10">
      <c r="A19" s="337" t="s">
        <v>733</v>
      </c>
      <c r="B19" s="332">
        <v>28</v>
      </c>
      <c r="C19" s="332">
        <v>1312</v>
      </c>
      <c r="D19" s="336">
        <v>10868.48046875</v>
      </c>
      <c r="E19" s="336">
        <v>524447.9375</v>
      </c>
      <c r="F19" s="336">
        <v>535316.41796875</v>
      </c>
      <c r="G19" s="336">
        <v>427723.01822916663</v>
      </c>
      <c r="H19" s="336">
        <v>262287.375</v>
      </c>
      <c r="I19" s="336">
        <v>172491.32421875</v>
      </c>
      <c r="J19" s="336">
        <v>89796.05078125</v>
      </c>
    </row>
    <row r="20" spans="1:10">
      <c r="A20" s="337" t="s">
        <v>734</v>
      </c>
      <c r="B20" s="332">
        <v>32</v>
      </c>
      <c r="C20" s="332">
        <v>1536</v>
      </c>
      <c r="D20" s="336">
        <v>8005.375</v>
      </c>
      <c r="E20" s="336">
        <v>384258</v>
      </c>
      <c r="F20" s="336">
        <v>392263.375</v>
      </c>
      <c r="G20" s="336">
        <v>372932.86067708331</v>
      </c>
      <c r="H20" s="336">
        <v>190868.8154296875</v>
      </c>
      <c r="I20" s="336">
        <v>53031.1083984375</v>
      </c>
      <c r="J20" s="336">
        <v>137837.70703125</v>
      </c>
    </row>
    <row r="21" spans="1:10">
      <c r="A21" s="337" t="s">
        <v>330</v>
      </c>
      <c r="B21" s="332">
        <v>16</v>
      </c>
      <c r="C21" s="332">
        <v>768</v>
      </c>
      <c r="D21" s="336">
        <v>4361.5625</v>
      </c>
      <c r="E21" s="336">
        <v>209355</v>
      </c>
      <c r="F21" s="336">
        <v>213716.5625</v>
      </c>
      <c r="G21" s="336">
        <v>200645.3359375</v>
      </c>
      <c r="H21" s="336">
        <v>102194.16796875</v>
      </c>
      <c r="I21" s="336">
        <v>22019.47265625</v>
      </c>
      <c r="J21" s="336">
        <v>80174.6953125</v>
      </c>
    </row>
    <row r="22" spans="1:10">
      <c r="A22" s="337" t="s">
        <v>328</v>
      </c>
      <c r="B22" s="332">
        <v>32</v>
      </c>
      <c r="C22" s="332">
        <v>1568</v>
      </c>
      <c r="D22" s="336">
        <v>8723.125</v>
      </c>
      <c r="E22" s="336">
        <v>427433.125</v>
      </c>
      <c r="F22" s="336">
        <v>436156.25</v>
      </c>
      <c r="G22" s="336">
        <v>415238.640625</v>
      </c>
      <c r="H22" s="336">
        <v>209490.8203125</v>
      </c>
      <c r="I22" s="336">
        <v>44542.2578125</v>
      </c>
      <c r="J22" s="336">
        <v>164948.5625</v>
      </c>
    </row>
    <row r="23" spans="1:10">
      <c r="A23" s="337" t="s">
        <v>449</v>
      </c>
      <c r="B23" s="332">
        <v>24</v>
      </c>
      <c r="C23" s="332">
        <v>1184</v>
      </c>
      <c r="D23" s="336">
        <v>6542.34375</v>
      </c>
      <c r="E23" s="336">
        <v>322755.625</v>
      </c>
      <c r="F23" s="336">
        <v>329297.96875</v>
      </c>
      <c r="G23" s="336">
        <v>312383.5234375</v>
      </c>
      <c r="H23" s="336">
        <v>156191.76171875</v>
      </c>
      <c r="I23" s="336">
        <v>40292.56640625</v>
      </c>
      <c r="J23" s="336">
        <v>115899.1953125</v>
      </c>
    </row>
    <row r="24" spans="1:10">
      <c r="A24" s="337" t="s">
        <v>327</v>
      </c>
      <c r="B24" s="332">
        <v>16</v>
      </c>
      <c r="C24" s="332">
        <v>768</v>
      </c>
      <c r="D24" s="336">
        <v>4361.5625</v>
      </c>
      <c r="E24" s="336">
        <v>209355</v>
      </c>
      <c r="F24" s="336">
        <v>213716.5625</v>
      </c>
      <c r="G24" s="336">
        <v>200645.375</v>
      </c>
      <c r="H24" s="336">
        <v>102194.1875</v>
      </c>
      <c r="I24" s="336">
        <v>75884.2109375</v>
      </c>
      <c r="J24" s="336">
        <v>26309.9765625</v>
      </c>
    </row>
    <row r="25" spans="1:10">
      <c r="A25" s="337" t="s">
        <v>483</v>
      </c>
      <c r="B25" s="332">
        <v>22</v>
      </c>
      <c r="C25" s="332">
        <v>960</v>
      </c>
      <c r="D25" s="336">
        <v>7915.0625</v>
      </c>
      <c r="E25" s="336">
        <v>365237.625</v>
      </c>
      <c r="F25" s="336">
        <v>373152.6875</v>
      </c>
      <c r="G25" s="336">
        <v>354223.69661458331</v>
      </c>
      <c r="H25" s="336">
        <v>224070.2509765625</v>
      </c>
      <c r="I25" s="336">
        <v>78598.720703125</v>
      </c>
      <c r="J25" s="336">
        <v>145471.5302734375</v>
      </c>
    </row>
    <row r="26" spans="1:10">
      <c r="A26" s="337" t="s">
        <v>447</v>
      </c>
      <c r="B26" s="332">
        <v>22</v>
      </c>
      <c r="C26" s="332">
        <v>960</v>
      </c>
      <c r="D26" s="336">
        <v>7915.0625</v>
      </c>
      <c r="E26" s="336">
        <v>365237.625</v>
      </c>
      <c r="F26" s="336">
        <v>373152.6875</v>
      </c>
      <c r="G26" s="336">
        <v>354223.67578125006</v>
      </c>
      <c r="H26" s="336">
        <v>224070.2451171875</v>
      </c>
      <c r="I26" s="336">
        <v>105417.3974609375</v>
      </c>
      <c r="J26" s="336">
        <v>118652.84765625</v>
      </c>
    </row>
    <row r="27" spans="1:10">
      <c r="A27" s="337" t="s">
        <v>438</v>
      </c>
      <c r="B27" s="332">
        <v>22</v>
      </c>
      <c r="C27" s="332">
        <v>960</v>
      </c>
      <c r="D27" s="336">
        <v>7915.0625</v>
      </c>
      <c r="E27" s="336">
        <v>365237.625</v>
      </c>
      <c r="F27" s="336">
        <v>373152.6875</v>
      </c>
      <c r="G27" s="336">
        <v>354223.70703125006</v>
      </c>
      <c r="H27" s="336">
        <v>224070.2412109375</v>
      </c>
      <c r="I27" s="336">
        <v>115441.5078125</v>
      </c>
      <c r="J27" s="336">
        <v>108628.7333984375</v>
      </c>
    </row>
    <row r="28" spans="1:10">
      <c r="A28" s="337" t="s">
        <v>448</v>
      </c>
      <c r="B28" s="332">
        <v>24</v>
      </c>
      <c r="C28" s="332">
        <v>1184</v>
      </c>
      <c r="D28" s="336">
        <v>6542.34375</v>
      </c>
      <c r="E28" s="336">
        <v>322755.625</v>
      </c>
      <c r="F28" s="336">
        <v>329297.96875</v>
      </c>
      <c r="G28" s="336">
        <v>312383.765625</v>
      </c>
      <c r="H28" s="336">
        <v>156191.8828125</v>
      </c>
      <c r="I28" s="336">
        <v>40268.3125</v>
      </c>
      <c r="J28" s="336">
        <v>115923.5703125</v>
      </c>
    </row>
    <row r="29" spans="1:10">
      <c r="A29" s="337" t="s">
        <v>353</v>
      </c>
      <c r="B29" s="332">
        <v>16</v>
      </c>
      <c r="C29" s="332">
        <v>768</v>
      </c>
      <c r="D29" s="336">
        <v>4361.5625</v>
      </c>
      <c r="E29" s="336">
        <v>209355</v>
      </c>
      <c r="F29" s="336">
        <v>213716.5625</v>
      </c>
      <c r="G29" s="336">
        <v>200645.15234375</v>
      </c>
      <c r="H29" s="336">
        <v>102194.076171875</v>
      </c>
      <c r="I29" s="336">
        <v>70487.53125</v>
      </c>
      <c r="J29" s="336">
        <v>31706.544921875</v>
      </c>
    </row>
    <row r="30" spans="1:10">
      <c r="A30" s="337" t="s">
        <v>735</v>
      </c>
      <c r="B30" s="332">
        <v>28</v>
      </c>
      <c r="C30" s="332">
        <v>1376</v>
      </c>
      <c r="D30" s="336">
        <v>10868.48046875</v>
      </c>
      <c r="E30" s="336">
        <v>530410.1875</v>
      </c>
      <c r="F30" s="336">
        <v>541278.66796875</v>
      </c>
      <c r="G30" s="336">
        <v>516507.97005208331</v>
      </c>
      <c r="H30" s="336">
        <v>328691.5693359375</v>
      </c>
      <c r="I30" s="336">
        <v>205981.373046875</v>
      </c>
      <c r="J30" s="336">
        <v>122710.1962890625</v>
      </c>
    </row>
    <row r="31" spans="1:10">
      <c r="A31" s="337" t="s">
        <v>329</v>
      </c>
      <c r="B31" s="332">
        <v>32</v>
      </c>
      <c r="C31" s="332">
        <v>1568</v>
      </c>
      <c r="D31" s="336">
        <v>8723.125</v>
      </c>
      <c r="E31" s="336">
        <v>427433.125</v>
      </c>
      <c r="F31" s="336">
        <v>436156.25</v>
      </c>
      <c r="G31" s="336">
        <v>415238.921875</v>
      </c>
      <c r="H31" s="336">
        <v>209490.9609375</v>
      </c>
      <c r="I31" s="336">
        <v>150025.34375</v>
      </c>
      <c r="J31" s="336">
        <v>59465.6171875</v>
      </c>
    </row>
    <row r="32" spans="1:10">
      <c r="A32" s="337" t="s">
        <v>350</v>
      </c>
      <c r="B32" s="332">
        <v>32</v>
      </c>
      <c r="C32" s="332">
        <v>1568</v>
      </c>
      <c r="D32" s="336">
        <v>8723.125</v>
      </c>
      <c r="E32" s="336">
        <v>427433.125</v>
      </c>
      <c r="F32" s="336">
        <v>436156.25</v>
      </c>
      <c r="G32" s="336">
        <v>415238.640625</v>
      </c>
      <c r="H32" s="336">
        <v>209490.8203125</v>
      </c>
      <c r="I32" s="336">
        <v>135018</v>
      </c>
      <c r="J32" s="336">
        <v>74472.8203125</v>
      </c>
    </row>
    <row r="33" spans="1:10">
      <c r="A33" s="337" t="s">
        <v>383</v>
      </c>
      <c r="B33" s="332">
        <v>32</v>
      </c>
      <c r="C33" s="332">
        <v>1536</v>
      </c>
      <c r="D33" s="336">
        <v>8005.375</v>
      </c>
      <c r="E33" s="336">
        <v>384258</v>
      </c>
      <c r="F33" s="336">
        <v>392263.375</v>
      </c>
      <c r="G33" s="336">
        <v>372932.81640625</v>
      </c>
      <c r="H33" s="336">
        <v>190868.7919921875</v>
      </c>
      <c r="I33" s="336">
        <v>64651.576171875</v>
      </c>
      <c r="J33" s="336">
        <v>126217.2158203125</v>
      </c>
    </row>
    <row r="34" spans="1:10">
      <c r="A34" s="337" t="s">
        <v>545</v>
      </c>
      <c r="B34" s="332">
        <v>32</v>
      </c>
      <c r="C34" s="332">
        <v>1552</v>
      </c>
      <c r="D34" s="336">
        <v>8723.125</v>
      </c>
      <c r="E34" s="336">
        <v>423071.5625</v>
      </c>
      <c r="F34" s="336">
        <v>431794.6875</v>
      </c>
      <c r="G34" s="336">
        <v>410947</v>
      </c>
      <c r="H34" s="336">
        <v>205473.5</v>
      </c>
      <c r="I34" s="336">
        <v>36829.0625</v>
      </c>
      <c r="J34" s="336">
        <v>168644.4375</v>
      </c>
    </row>
    <row r="35" spans="1:10">
      <c r="A35" s="337" t="s">
        <v>544</v>
      </c>
      <c r="B35" s="332">
        <v>16</v>
      </c>
      <c r="C35" s="332">
        <v>768</v>
      </c>
      <c r="D35" s="336">
        <v>4361.5625</v>
      </c>
      <c r="E35" s="336">
        <v>209355</v>
      </c>
      <c r="F35" s="336">
        <v>213716.5625</v>
      </c>
      <c r="G35" s="336">
        <v>200645.2</v>
      </c>
      <c r="H35" s="336">
        <v>100322.6</v>
      </c>
      <c r="I35" s="336">
        <v>21904.505859375</v>
      </c>
      <c r="J35" s="336">
        <v>78418.094140625006</v>
      </c>
    </row>
    <row r="36" spans="1:10">
      <c r="A36" s="337" t="s">
        <v>523</v>
      </c>
      <c r="B36" s="332">
        <v>10</v>
      </c>
      <c r="C36" s="332">
        <v>448</v>
      </c>
      <c r="D36" s="336">
        <v>2725.9765625</v>
      </c>
      <c r="E36" s="336">
        <v>122123.75</v>
      </c>
      <c r="F36" s="336">
        <v>124849.7265625</v>
      </c>
      <c r="G36" s="336">
        <v>119445.8</v>
      </c>
      <c r="H36" s="336">
        <v>59722.9</v>
      </c>
      <c r="I36" s="336">
        <v>19595.900000000001</v>
      </c>
      <c r="J36" s="336">
        <v>40127</v>
      </c>
    </row>
    <row r="37" spans="1:10">
      <c r="A37" s="337" t="s">
        <v>561</v>
      </c>
      <c r="B37" s="332">
        <v>4</v>
      </c>
      <c r="C37" s="332">
        <v>40</v>
      </c>
      <c r="D37" s="336">
        <v>540</v>
      </c>
      <c r="E37" s="336">
        <v>5400</v>
      </c>
      <c r="F37" s="336">
        <v>5940</v>
      </c>
      <c r="G37" s="336">
        <v>5400</v>
      </c>
      <c r="H37" s="336">
        <v>4725</v>
      </c>
      <c r="I37" s="336">
        <v>4282</v>
      </c>
      <c r="J37" s="336">
        <v>443</v>
      </c>
    </row>
    <row r="38" spans="1:10">
      <c r="A38" s="337" t="s">
        <v>341</v>
      </c>
      <c r="B38" s="332"/>
      <c r="C38" s="332">
        <v>180</v>
      </c>
      <c r="D38" s="336">
        <v>44551.25</v>
      </c>
      <c r="E38" s="336">
        <v>534615</v>
      </c>
      <c r="F38" s="336">
        <v>534615</v>
      </c>
      <c r="G38" s="336">
        <v>486785.03125</v>
      </c>
      <c r="H38" s="336">
        <v>243392.515625</v>
      </c>
      <c r="I38" s="336">
        <v>214069.765625</v>
      </c>
      <c r="J38" s="336">
        <v>29322.75</v>
      </c>
    </row>
    <row r="39" spans="1:10">
      <c r="A39" s="337" t="s">
        <v>342</v>
      </c>
      <c r="B39" s="332"/>
      <c r="C39" s="332">
        <v>180</v>
      </c>
      <c r="D39" s="336">
        <v>44551.25</v>
      </c>
      <c r="E39" s="336">
        <v>534615</v>
      </c>
      <c r="F39" s="336">
        <v>534615</v>
      </c>
      <c r="G39" s="336">
        <v>481966.75</v>
      </c>
      <c r="H39" s="336">
        <v>240983.375</v>
      </c>
      <c r="I39" s="336">
        <v>130093.84375</v>
      </c>
      <c r="J39" s="336">
        <v>110889.53125</v>
      </c>
    </row>
    <row r="40" spans="1:10">
      <c r="A40" s="337" t="s">
        <v>167</v>
      </c>
      <c r="B40" s="332"/>
      <c r="C40" s="332"/>
      <c r="D40" s="336"/>
      <c r="F40" s="336">
        <v>40002</v>
      </c>
      <c r="G40" s="336">
        <v>16625.142857142859</v>
      </c>
      <c r="H40" s="336">
        <v>14547</v>
      </c>
      <c r="I40" s="336">
        <v>14547</v>
      </c>
      <c r="J40" s="336">
        <v>0</v>
      </c>
    </row>
    <row r="41" spans="1:10">
      <c r="A41" s="337" t="s">
        <v>162</v>
      </c>
      <c r="B41" s="332"/>
      <c r="C41" s="332"/>
      <c r="D41" s="336"/>
      <c r="F41" s="336">
        <v>59028</v>
      </c>
      <c r="G41" s="336">
        <v>55448</v>
      </c>
      <c r="H41" s="336">
        <v>48517</v>
      </c>
      <c r="I41" s="336">
        <v>48517</v>
      </c>
      <c r="J41" s="336">
        <v>0</v>
      </c>
    </row>
    <row r="42" spans="1:10">
      <c r="A42" s="337" t="s">
        <v>169</v>
      </c>
      <c r="B42" s="332"/>
      <c r="C42" s="332"/>
      <c r="D42" s="336"/>
      <c r="F42" s="336">
        <v>78335</v>
      </c>
      <c r="G42" s="336">
        <v>58121.142857142855</v>
      </c>
      <c r="H42" s="336">
        <v>50856</v>
      </c>
      <c r="I42" s="336">
        <v>50856</v>
      </c>
      <c r="J42" s="336">
        <v>0</v>
      </c>
    </row>
    <row r="43" spans="1:10">
      <c r="A43" s="337" t="s">
        <v>171</v>
      </c>
      <c r="B43" s="332"/>
      <c r="C43" s="332"/>
      <c r="D43" s="336"/>
      <c r="F43" s="336">
        <v>40003</v>
      </c>
      <c r="G43" s="336">
        <v>16627.428571428572</v>
      </c>
      <c r="H43" s="336">
        <v>14549</v>
      </c>
      <c r="I43" s="336">
        <v>14549</v>
      </c>
      <c r="J43" s="336">
        <v>0</v>
      </c>
    </row>
    <row r="44" spans="1:10">
      <c r="A44" s="337" t="s">
        <v>60</v>
      </c>
      <c r="B44" s="332">
        <v>0</v>
      </c>
      <c r="C44" s="332">
        <v>0</v>
      </c>
      <c r="D44" s="336">
        <v>0</v>
      </c>
      <c r="E44" s="336">
        <v>0</v>
      </c>
      <c r="F44" s="336">
        <v>0</v>
      </c>
      <c r="G44" s="336"/>
      <c r="H44" s="336"/>
      <c r="I44" s="336"/>
      <c r="J44" s="336"/>
    </row>
    <row r="45" spans="1:10">
      <c r="A45" s="337" t="s">
        <v>174</v>
      </c>
      <c r="B45" s="332"/>
      <c r="C45" s="332"/>
      <c r="D45" s="336"/>
      <c r="F45" s="336">
        <v>46080</v>
      </c>
      <c r="G45" s="336">
        <v>15213.714285714286</v>
      </c>
      <c r="H45" s="336">
        <v>13312</v>
      </c>
      <c r="I45" s="336">
        <v>13312</v>
      </c>
      <c r="J45" s="336">
        <v>0</v>
      </c>
    </row>
    <row r="46" spans="1:10">
      <c r="A46" s="337" t="s">
        <v>176</v>
      </c>
      <c r="B46" s="332"/>
      <c r="C46" s="332"/>
      <c r="D46" s="336"/>
      <c r="F46" s="336">
        <v>46080</v>
      </c>
      <c r="G46" s="336">
        <v>19894.857142857141</v>
      </c>
      <c r="H46" s="336">
        <v>17408</v>
      </c>
      <c r="I46" s="336">
        <v>17408</v>
      </c>
      <c r="J46" s="336">
        <v>0</v>
      </c>
    </row>
    <row r="47" spans="1:10">
      <c r="A47" s="337" t="s">
        <v>179</v>
      </c>
      <c r="B47" s="332"/>
      <c r="C47" s="332"/>
      <c r="D47" s="336"/>
      <c r="F47" s="336">
        <v>50509</v>
      </c>
      <c r="G47" s="336">
        <v>54083.428571428572</v>
      </c>
      <c r="H47" s="336">
        <v>47323</v>
      </c>
      <c r="I47" s="336">
        <v>47323</v>
      </c>
      <c r="J47" s="336">
        <v>0</v>
      </c>
    </row>
    <row r="48" spans="1:10">
      <c r="A48" s="337" t="s">
        <v>181</v>
      </c>
      <c r="B48" s="332"/>
      <c r="C48" s="332"/>
      <c r="D48" s="336"/>
      <c r="F48" s="336">
        <v>49835</v>
      </c>
      <c r="G48" s="336">
        <v>46635.428571428572</v>
      </c>
      <c r="H48" s="336">
        <v>40806</v>
      </c>
      <c r="I48" s="336">
        <v>40806</v>
      </c>
      <c r="J48" s="336">
        <v>0</v>
      </c>
    </row>
    <row r="49" spans="1:10">
      <c r="A49" s="337" t="s">
        <v>190</v>
      </c>
      <c r="B49" s="332"/>
      <c r="C49" s="332"/>
      <c r="D49" s="336"/>
      <c r="F49" s="336">
        <v>248112</v>
      </c>
      <c r="G49" s="336">
        <v>176107.42857142858</v>
      </c>
      <c r="H49" s="336">
        <v>154094</v>
      </c>
      <c r="I49" s="336">
        <v>154094</v>
      </c>
      <c r="J49" s="336">
        <v>0</v>
      </c>
    </row>
    <row r="50" spans="1:10">
      <c r="A50" s="337" t="s">
        <v>183</v>
      </c>
      <c r="B50" s="332"/>
      <c r="C50" s="332"/>
      <c r="D50" s="336"/>
      <c r="F50" s="336">
        <v>245070</v>
      </c>
      <c r="G50" s="336">
        <v>176035.42857142858</v>
      </c>
      <c r="H50" s="336">
        <v>154031</v>
      </c>
      <c r="I50" s="336">
        <v>154031</v>
      </c>
      <c r="J50" s="336">
        <v>0</v>
      </c>
    </row>
    <row r="51" spans="1:10">
      <c r="A51" s="337" t="s">
        <v>192</v>
      </c>
      <c r="B51" s="332"/>
      <c r="C51" s="332"/>
      <c r="D51" s="336"/>
      <c r="F51" s="336">
        <v>99475</v>
      </c>
      <c r="G51" s="336">
        <v>82211.428571428565</v>
      </c>
      <c r="H51" s="336">
        <v>71935</v>
      </c>
      <c r="I51" s="336">
        <v>71935</v>
      </c>
      <c r="J51" s="336">
        <v>0</v>
      </c>
    </row>
    <row r="52" spans="1:10">
      <c r="A52" s="337" t="s">
        <v>185</v>
      </c>
      <c r="B52" s="332"/>
      <c r="C52" s="332"/>
      <c r="D52" s="336"/>
      <c r="F52" s="336">
        <v>105496</v>
      </c>
      <c r="G52" s="336">
        <v>85177.142857142855</v>
      </c>
      <c r="H52" s="336">
        <v>74530</v>
      </c>
      <c r="I52" s="336">
        <v>74530</v>
      </c>
      <c r="J52" s="336">
        <v>0</v>
      </c>
    </row>
    <row r="53" spans="1:10">
      <c r="A53" s="337" t="s">
        <v>187</v>
      </c>
      <c r="B53" s="332"/>
      <c r="C53" s="332"/>
      <c r="D53" s="336"/>
      <c r="F53" s="336">
        <v>25595</v>
      </c>
      <c r="G53" s="336">
        <v>4720</v>
      </c>
      <c r="H53" s="336">
        <v>4130</v>
      </c>
      <c r="I53" s="336">
        <v>4130</v>
      </c>
      <c r="J53" s="336">
        <v>0</v>
      </c>
    </row>
    <row r="54" spans="1:10">
      <c r="A54" s="337" t="s">
        <v>194</v>
      </c>
      <c r="B54" s="332"/>
      <c r="C54" s="332"/>
      <c r="D54" s="336"/>
      <c r="F54" s="336">
        <v>25604</v>
      </c>
      <c r="G54" s="336">
        <v>9387.4285714285706</v>
      </c>
      <c r="H54" s="336">
        <v>8214</v>
      </c>
      <c r="I54" s="336">
        <v>8214</v>
      </c>
      <c r="J54" s="336">
        <v>0</v>
      </c>
    </row>
    <row r="55" spans="1:10">
      <c r="A55" s="337" t="s">
        <v>153</v>
      </c>
      <c r="B55" s="332">
        <v>2</v>
      </c>
      <c r="C55" s="332">
        <v>24</v>
      </c>
      <c r="D55" s="336">
        <v>1050.7964477539062</v>
      </c>
      <c r="E55" s="336">
        <v>17928.000022888184</v>
      </c>
      <c r="F55" s="336">
        <v>18978.79647064209</v>
      </c>
      <c r="G55" s="336">
        <v>18978.79647064209</v>
      </c>
      <c r="H55" s="336">
        <v>10014.796447753906</v>
      </c>
      <c r="I55" s="336">
        <v>10014.796447753906</v>
      </c>
      <c r="J55" s="336">
        <v>0</v>
      </c>
    </row>
    <row r="56" spans="1:10">
      <c r="A56" s="337" t="s">
        <v>246</v>
      </c>
      <c r="B56" s="332"/>
      <c r="C56" s="332"/>
      <c r="D56" s="336"/>
      <c r="F56" s="336">
        <v>838454.76100000006</v>
      </c>
      <c r="G56" s="336">
        <v>769905.99699999997</v>
      </c>
      <c r="H56" s="336">
        <v>447807</v>
      </c>
      <c r="I56" s="336">
        <v>429728</v>
      </c>
      <c r="J56" s="336">
        <v>18079</v>
      </c>
    </row>
    <row r="57" spans="1:10">
      <c r="A57" s="337" t="s">
        <v>249</v>
      </c>
      <c r="B57" s="332"/>
      <c r="C57" s="332"/>
      <c r="D57" s="336"/>
      <c r="F57" s="336">
        <v>838454.76100000006</v>
      </c>
      <c r="G57" s="336">
        <v>769905.99699999997</v>
      </c>
      <c r="H57" s="336">
        <v>447807</v>
      </c>
      <c r="I57" s="336">
        <v>429728</v>
      </c>
      <c r="J57" s="336">
        <v>18079</v>
      </c>
    </row>
    <row r="58" spans="1:10">
      <c r="A58" s="337" t="s">
        <v>251</v>
      </c>
      <c r="B58" s="332"/>
      <c r="C58" s="332"/>
      <c r="D58" s="336"/>
      <c r="F58" s="336">
        <v>530656.54099999997</v>
      </c>
      <c r="G58" s="336">
        <v>436644.25099999999</v>
      </c>
      <c r="H58" s="336">
        <v>258708</v>
      </c>
      <c r="I58" s="336">
        <v>226561</v>
      </c>
      <c r="J58" s="336">
        <v>32147</v>
      </c>
    </row>
    <row r="59" spans="1:10">
      <c r="A59" s="337" t="s">
        <v>253</v>
      </c>
      <c r="B59" s="332"/>
      <c r="C59" s="332"/>
      <c r="D59" s="336"/>
      <c r="F59" s="336">
        <v>429119.98599999998</v>
      </c>
      <c r="G59" s="336">
        <v>293078.13900000002</v>
      </c>
      <c r="H59" s="336">
        <v>212747</v>
      </c>
      <c r="I59" s="336">
        <v>178168</v>
      </c>
      <c r="J59" s="336">
        <v>34579</v>
      </c>
    </row>
    <row r="60" spans="1:10">
      <c r="A60" s="337" t="s">
        <v>137</v>
      </c>
      <c r="B60" s="332">
        <v>2</v>
      </c>
      <c r="C60" s="332">
        <v>448</v>
      </c>
      <c r="D60" s="336">
        <v>1092</v>
      </c>
      <c r="E60" s="336">
        <v>244608</v>
      </c>
      <c r="F60" s="336">
        <v>245700</v>
      </c>
      <c r="G60" s="336">
        <v>240489.37142857144</v>
      </c>
      <c r="H60" s="336">
        <v>210428.2</v>
      </c>
      <c r="I60" s="336">
        <v>114180.98</v>
      </c>
      <c r="J60" s="336">
        <v>96247.220000000016</v>
      </c>
    </row>
    <row r="61" spans="1:10">
      <c r="A61" s="337" t="s">
        <v>139</v>
      </c>
      <c r="B61" s="332">
        <v>2</v>
      </c>
      <c r="C61" s="332">
        <v>432</v>
      </c>
      <c r="D61" s="336">
        <v>1092</v>
      </c>
      <c r="E61" s="336">
        <v>235872</v>
      </c>
      <c r="F61" s="336">
        <v>236964</v>
      </c>
      <c r="G61" s="336">
        <v>231894.86857142858</v>
      </c>
      <c r="H61" s="336">
        <v>202908.01</v>
      </c>
      <c r="I61" s="336">
        <v>124398.34</v>
      </c>
      <c r="J61" s="336">
        <v>78509.670000000013</v>
      </c>
    </row>
    <row r="62" spans="1:10">
      <c r="A62" s="337" t="s">
        <v>133</v>
      </c>
      <c r="B62" s="332">
        <v>2</v>
      </c>
      <c r="C62" s="332">
        <v>96</v>
      </c>
      <c r="D62" s="336">
        <v>1092</v>
      </c>
      <c r="E62" s="336">
        <v>52416</v>
      </c>
      <c r="F62" s="336">
        <v>53508</v>
      </c>
      <c r="G62" s="336">
        <v>51533.533333333333</v>
      </c>
      <c r="H62" s="336">
        <v>38650.15</v>
      </c>
      <c r="I62" s="336">
        <v>13705.29</v>
      </c>
      <c r="J62" s="336">
        <v>24944.86</v>
      </c>
    </row>
    <row r="63" spans="1:10">
      <c r="A63" s="337" t="s">
        <v>145</v>
      </c>
      <c r="B63" s="332">
        <v>1</v>
      </c>
      <c r="C63" s="332">
        <v>6</v>
      </c>
      <c r="D63" s="336">
        <v>268.09552001953125</v>
      </c>
      <c r="E63" s="336">
        <v>3440</v>
      </c>
      <c r="F63" s="336">
        <v>3976.1910400390611</v>
      </c>
      <c r="G63" s="336">
        <v>3708.0955200195312</v>
      </c>
      <c r="H63" s="336">
        <v>1988.0955200195312</v>
      </c>
      <c r="I63" s="336">
        <v>1720</v>
      </c>
      <c r="J63" s="336">
        <v>268.09552001953125</v>
      </c>
    </row>
    <row r="64" spans="1:10">
      <c r="A64" s="337" t="s">
        <v>155</v>
      </c>
      <c r="B64" s="332">
        <v>1</v>
      </c>
      <c r="C64" s="332">
        <v>6</v>
      </c>
      <c r="D64" s="336">
        <v>268.09552001953125</v>
      </c>
      <c r="E64" s="336">
        <v>3440</v>
      </c>
      <c r="F64" s="336">
        <v>3976.1910400390611</v>
      </c>
      <c r="G64" s="336">
        <v>3708.0955200195312</v>
      </c>
      <c r="H64" s="336">
        <v>1988.0955200195312</v>
      </c>
      <c r="I64" s="336">
        <v>1720</v>
      </c>
      <c r="J64" s="336">
        <v>268.09552001953125</v>
      </c>
    </row>
    <row r="65" spans="1:10">
      <c r="A65" s="337" t="s">
        <v>271</v>
      </c>
      <c r="B65" s="332"/>
      <c r="C65" s="332"/>
      <c r="D65" s="336"/>
      <c r="E65" s="336">
        <v>8042.859375</v>
      </c>
      <c r="F65" s="336">
        <v>8042.859375</v>
      </c>
      <c r="G65" s="336">
        <v>8042.859375</v>
      </c>
      <c r="H65" s="336">
        <v>4021.4296875</v>
      </c>
      <c r="I65" s="336">
        <v>4021.4296875</v>
      </c>
      <c r="J65" s="336">
        <v>0</v>
      </c>
    </row>
    <row r="66" spans="1:10">
      <c r="A66" s="337" t="s">
        <v>209</v>
      </c>
      <c r="B66" s="332"/>
      <c r="C66" s="332"/>
      <c r="D66" s="336"/>
      <c r="E66" s="336">
        <v>8042.859375</v>
      </c>
      <c r="F66" s="336">
        <v>8042.859375</v>
      </c>
      <c r="G66" s="336">
        <v>8042.859375</v>
      </c>
      <c r="H66" s="336">
        <v>4021.4296875</v>
      </c>
      <c r="I66" s="336">
        <v>4021.4296875</v>
      </c>
      <c r="J66" s="336">
        <v>0</v>
      </c>
    </row>
    <row r="67" spans="1:10">
      <c r="A67" s="337" t="s">
        <v>127</v>
      </c>
      <c r="B67" s="332">
        <v>4</v>
      </c>
      <c r="C67" s="332">
        <v>400</v>
      </c>
      <c r="D67" s="336">
        <v>6552</v>
      </c>
      <c r="E67" s="336">
        <v>288288</v>
      </c>
      <c r="F67" s="336">
        <v>294840</v>
      </c>
      <c r="G67" s="336">
        <v>285077.29142857145</v>
      </c>
      <c r="H67" s="336">
        <v>249442.63</v>
      </c>
      <c r="I67" s="336">
        <v>151545</v>
      </c>
      <c r="J67" s="336">
        <v>97897.63</v>
      </c>
    </row>
    <row r="68" spans="1:10">
      <c r="A68" s="337" t="s">
        <v>131</v>
      </c>
      <c r="B68" s="332">
        <v>2</v>
      </c>
      <c r="C68" s="332">
        <v>368</v>
      </c>
      <c r="D68" s="336">
        <v>819</v>
      </c>
      <c r="E68" s="336">
        <v>200928</v>
      </c>
      <c r="F68" s="336">
        <v>201747</v>
      </c>
      <c r="G68" s="336">
        <v>197544.84571428571</v>
      </c>
      <c r="H68" s="336">
        <v>172851.74</v>
      </c>
      <c r="I68" s="336">
        <v>105953</v>
      </c>
      <c r="J68" s="336">
        <v>66898.739999999991</v>
      </c>
    </row>
    <row r="69" spans="1:10">
      <c r="A69" s="337" t="s">
        <v>116</v>
      </c>
      <c r="B69" s="332">
        <v>2</v>
      </c>
      <c r="C69" s="332">
        <v>96</v>
      </c>
      <c r="D69" s="336">
        <v>1092</v>
      </c>
      <c r="E69" s="336">
        <v>52416</v>
      </c>
      <c r="F69" s="336">
        <v>53508</v>
      </c>
      <c r="G69" s="336">
        <v>51533.533333333333</v>
      </c>
      <c r="H69" s="336">
        <v>38650.15</v>
      </c>
      <c r="I69" s="336">
        <v>31157</v>
      </c>
      <c r="J69" s="336">
        <v>7493.1500000000015</v>
      </c>
    </row>
    <row r="70" spans="1:10">
      <c r="A70" s="337" t="s">
        <v>122</v>
      </c>
      <c r="B70" s="332">
        <v>2</v>
      </c>
      <c r="C70" s="332">
        <v>32</v>
      </c>
      <c r="D70" s="336">
        <v>5460</v>
      </c>
      <c r="E70" s="336">
        <v>87360</v>
      </c>
      <c r="F70" s="336">
        <v>92820</v>
      </c>
      <c r="G70" s="336">
        <v>85486.605714285717</v>
      </c>
      <c r="H70" s="336">
        <v>74800.78</v>
      </c>
      <c r="I70" s="336">
        <v>63958</v>
      </c>
      <c r="J70" s="336">
        <v>10842.779999999999</v>
      </c>
    </row>
    <row r="71" spans="1:10">
      <c r="A71" s="337" t="s">
        <v>214</v>
      </c>
      <c r="B71" s="332"/>
      <c r="C71" s="332"/>
      <c r="D71" s="336"/>
      <c r="E71" s="336">
        <v>3602</v>
      </c>
      <c r="F71" s="336">
        <v>3602</v>
      </c>
      <c r="G71" s="336">
        <v>3602</v>
      </c>
      <c r="H71" s="336">
        <v>1801</v>
      </c>
      <c r="I71" s="336">
        <v>1801</v>
      </c>
      <c r="J71" s="336">
        <v>0</v>
      </c>
    </row>
    <row r="72" spans="1:10">
      <c r="A72" s="337" t="s">
        <v>207</v>
      </c>
      <c r="B72" s="332"/>
      <c r="C72" s="332"/>
      <c r="D72" s="336"/>
      <c r="E72" s="336">
        <v>20911.439453125</v>
      </c>
      <c r="F72" s="336">
        <v>20911.439453125</v>
      </c>
      <c r="G72" s="336">
        <v>20911.439453125</v>
      </c>
      <c r="H72" s="336">
        <v>10455.7197265625</v>
      </c>
      <c r="I72" s="336">
        <v>10455.7197265625</v>
      </c>
      <c r="J72" s="336">
        <v>0</v>
      </c>
    </row>
    <row r="73" spans="1:10">
      <c r="A73" s="337" t="s">
        <v>205</v>
      </c>
      <c r="B73" s="332"/>
      <c r="C73" s="332"/>
      <c r="D73" s="336"/>
      <c r="E73" s="336">
        <v>20911.439453125</v>
      </c>
      <c r="F73" s="336">
        <v>20911.439453125</v>
      </c>
      <c r="G73" s="336">
        <v>20911.439453125</v>
      </c>
      <c r="H73" s="336">
        <v>10455.7197265625</v>
      </c>
      <c r="I73" s="336">
        <v>10455.7197265625</v>
      </c>
      <c r="J73" s="336">
        <v>0</v>
      </c>
    </row>
    <row r="74" spans="1:10">
      <c r="A74" s="337" t="s">
        <v>148</v>
      </c>
      <c r="B74" s="332">
        <v>1</v>
      </c>
      <c r="C74" s="332">
        <v>12</v>
      </c>
      <c r="D74" s="336">
        <v>268.09552001953125</v>
      </c>
      <c r="E74" s="336">
        <v>6880</v>
      </c>
      <c r="F74" s="336">
        <v>7416.1910400390616</v>
      </c>
      <c r="G74" s="336">
        <v>7148.0955200195312</v>
      </c>
      <c r="H74" s="336">
        <v>3708.0955200195312</v>
      </c>
      <c r="I74" s="336">
        <v>3602</v>
      </c>
      <c r="J74" s="336">
        <v>106.09552001953125</v>
      </c>
    </row>
    <row r="75" spans="1:10">
      <c r="A75" s="337" t="s">
        <v>150</v>
      </c>
      <c r="B75" s="332">
        <v>1</v>
      </c>
      <c r="C75" s="332">
        <v>12</v>
      </c>
      <c r="D75" s="336">
        <v>268.09552001953125</v>
      </c>
      <c r="E75" s="336">
        <v>6880</v>
      </c>
      <c r="F75" s="336">
        <v>7416.1910400390616</v>
      </c>
      <c r="G75" s="336">
        <v>7148.0955200195312</v>
      </c>
      <c r="H75" s="336">
        <v>3708.0955200195312</v>
      </c>
      <c r="I75" s="336">
        <v>3602</v>
      </c>
      <c r="J75" s="336">
        <v>106.09552001953125</v>
      </c>
    </row>
    <row r="76" spans="1:10">
      <c r="A76" s="337" t="s">
        <v>157</v>
      </c>
      <c r="B76" s="332">
        <v>1</v>
      </c>
      <c r="C76" s="332">
        <v>12</v>
      </c>
      <c r="D76" s="336">
        <v>268.09552001953125</v>
      </c>
      <c r="E76" s="336">
        <v>6880</v>
      </c>
      <c r="F76" s="336">
        <v>7416.1910400390616</v>
      </c>
      <c r="G76" s="336">
        <v>7148.0955200195312</v>
      </c>
      <c r="H76" s="336">
        <v>3708.0955200195312</v>
      </c>
      <c r="I76" s="336">
        <v>3440</v>
      </c>
      <c r="J76" s="336">
        <v>268.09552001953125</v>
      </c>
    </row>
    <row r="77" spans="1:10">
      <c r="A77" s="337" t="s">
        <v>159</v>
      </c>
      <c r="B77" s="332">
        <v>1</v>
      </c>
      <c r="C77" s="332">
        <v>12</v>
      </c>
      <c r="D77" s="336">
        <v>268.09552001953125</v>
      </c>
      <c r="E77" s="336">
        <v>6682.5</v>
      </c>
      <c r="F77" s="336">
        <v>7218.6910400390616</v>
      </c>
      <c r="G77" s="336">
        <v>6950.5955200195312</v>
      </c>
      <c r="H77" s="336">
        <v>3708.0955200195312</v>
      </c>
      <c r="I77" s="336">
        <v>3708.0955200195312</v>
      </c>
      <c r="J77" s="336">
        <v>0</v>
      </c>
    </row>
    <row r="78" spans="1:10">
      <c r="A78" s="337" t="s">
        <v>704</v>
      </c>
      <c r="B78" s="332"/>
      <c r="C78" s="332"/>
      <c r="D78" s="336"/>
      <c r="F78" s="336">
        <v>5385</v>
      </c>
      <c r="G78" s="336">
        <v>0</v>
      </c>
      <c r="H78" s="336">
        <v>0</v>
      </c>
      <c r="I78" s="336">
        <v>0</v>
      </c>
      <c r="J78" s="336">
        <v>0</v>
      </c>
    </row>
    <row r="79" spans="1:10">
      <c r="A79" s="337" t="s">
        <v>2</v>
      </c>
      <c r="B79" s="332">
        <v>672</v>
      </c>
      <c r="C79" s="332">
        <v>31212</v>
      </c>
      <c r="D79" s="336">
        <v>328566.31870849611</v>
      </c>
      <c r="E79" s="336">
        <v>12201895.196116637</v>
      </c>
      <c r="F79" s="336">
        <v>16244261.45694525</v>
      </c>
      <c r="G79" s="332">
        <v>14611312.76429761</v>
      </c>
      <c r="H79" s="332">
        <v>9469961.2068334967</v>
      </c>
      <c r="I79" s="332">
        <v>5613295.7660302734</v>
      </c>
      <c r="J79" s="332">
        <v>3856665.4408032224</v>
      </c>
    </row>
    <row r="80" spans="1:10">
      <c r="E80"/>
    </row>
    <row r="81" spans="5:5">
      <c r="E81"/>
    </row>
    <row r="82" spans="5:5">
      <c r="E82"/>
    </row>
    <row r="83" spans="5:5">
      <c r="E83"/>
    </row>
    <row r="84" spans="5:5">
      <c r="E84"/>
    </row>
    <row r="85" spans="5:5">
      <c r="E85"/>
    </row>
    <row r="86" spans="5:5">
      <c r="E86"/>
    </row>
    <row r="87" spans="5:5">
      <c r="E87"/>
    </row>
    <row r="88" spans="5:5">
      <c r="E88"/>
    </row>
    <row r="89" spans="5:5">
      <c r="E89"/>
    </row>
    <row r="90" spans="5:5">
      <c r="E90"/>
    </row>
    <row r="91" spans="5:5">
      <c r="E91"/>
    </row>
    <row r="92" spans="5:5">
      <c r="E92"/>
    </row>
    <row r="93" spans="5:5">
      <c r="E93"/>
    </row>
    <row r="94" spans="5:5">
      <c r="E94"/>
    </row>
    <row r="95" spans="5:5">
      <c r="E95"/>
    </row>
    <row r="96" spans="5:5">
      <c r="E96"/>
    </row>
    <row r="97" spans="5:5">
      <c r="E97"/>
    </row>
    <row r="98" spans="5:5">
      <c r="E98"/>
    </row>
    <row r="99" spans="5:5">
      <c r="E99"/>
    </row>
    <row r="100" spans="5:5">
      <c r="E100"/>
    </row>
    <row r="101" spans="5:5">
      <c r="E101"/>
    </row>
    <row r="102" spans="5:5">
      <c r="E102"/>
    </row>
    <row r="103" spans="5:5">
      <c r="E103"/>
    </row>
    <row r="104" spans="5:5">
      <c r="E104"/>
    </row>
    <row r="105" spans="5:5">
      <c r="E105"/>
    </row>
    <row r="106" spans="5:5">
      <c r="E106"/>
    </row>
    <row r="107" spans="5:5">
      <c r="E107"/>
    </row>
    <row r="108" spans="5:5">
      <c r="E108"/>
    </row>
    <row r="109" spans="5:5">
      <c r="E109"/>
    </row>
    <row r="110" spans="5:5">
      <c r="E110"/>
    </row>
    <row r="111" spans="5:5">
      <c r="E111"/>
    </row>
    <row r="112" spans="5:5">
      <c r="E112"/>
    </row>
    <row r="113" spans="5:5">
      <c r="E113"/>
    </row>
    <row r="114" spans="5:5">
      <c r="E114"/>
    </row>
    <row r="115" spans="5:5">
      <c r="E115"/>
    </row>
    <row r="116" spans="5:5">
      <c r="E116"/>
    </row>
    <row r="117" spans="5:5">
      <c r="E117"/>
    </row>
    <row r="118" spans="5:5">
      <c r="E118"/>
    </row>
    <row r="119" spans="5:5">
      <c r="E119"/>
    </row>
    <row r="120" spans="5:5">
      <c r="E120"/>
    </row>
    <row r="121" spans="5:5">
      <c r="E121"/>
    </row>
    <row r="122" spans="5:5">
      <c r="E122"/>
    </row>
    <row r="123" spans="5:5">
      <c r="E123"/>
    </row>
    <row r="124" spans="5:5">
      <c r="E124"/>
    </row>
    <row r="125" spans="5:5">
      <c r="E125"/>
    </row>
    <row r="126" spans="5:5">
      <c r="E126"/>
    </row>
    <row r="127" spans="5:5">
      <c r="E127"/>
    </row>
    <row r="128" spans="5:5">
      <c r="E128"/>
    </row>
    <row r="129" spans="5:5">
      <c r="E129"/>
    </row>
    <row r="130" spans="5:5">
      <c r="E130"/>
    </row>
    <row r="131" spans="5:5">
      <c r="E131"/>
    </row>
    <row r="132" spans="5:5">
      <c r="E132"/>
    </row>
    <row r="133" spans="5:5">
      <c r="E133"/>
    </row>
    <row r="134" spans="5:5">
      <c r="E134"/>
    </row>
    <row r="135" spans="5:5">
      <c r="E135"/>
    </row>
    <row r="136" spans="5:5">
      <c r="E136"/>
    </row>
    <row r="137" spans="5:5">
      <c r="E137"/>
    </row>
    <row r="138" spans="5:5">
      <c r="E138"/>
    </row>
    <row r="139" spans="5:5">
      <c r="E139"/>
    </row>
    <row r="140" spans="5:5">
      <c r="E140"/>
    </row>
    <row r="141" spans="5:5">
      <c r="E141"/>
    </row>
    <row r="142" spans="5:5">
      <c r="E142"/>
    </row>
    <row r="143" spans="5:5">
      <c r="E143"/>
    </row>
    <row r="144" spans="5:5">
      <c r="E144"/>
    </row>
    <row r="145" spans="5:5">
      <c r="E145"/>
    </row>
    <row r="146" spans="5:5">
      <c r="E146"/>
    </row>
    <row r="147" spans="5:5">
      <c r="E147"/>
    </row>
    <row r="148" spans="5:5">
      <c r="E148"/>
    </row>
    <row r="149" spans="5:5">
      <c r="E149"/>
    </row>
    <row r="150" spans="5:5">
      <c r="E150"/>
    </row>
    <row r="151" spans="5:5">
      <c r="E151"/>
    </row>
    <row r="152" spans="5:5">
      <c r="E152"/>
    </row>
    <row r="153" spans="5:5">
      <c r="E153"/>
    </row>
    <row r="154" spans="5:5">
      <c r="E154"/>
    </row>
    <row r="155" spans="5:5">
      <c r="E155"/>
    </row>
    <row r="156" spans="5:5">
      <c r="E156"/>
    </row>
  </sheetData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XFB87"/>
  <sheetViews>
    <sheetView zoomScale="85" zoomScaleNormal="85" workbookViewId="0">
      <pane xSplit="3" ySplit="5" topLeftCell="CQ6" activePane="bottomRight" state="frozen"/>
      <selection pane="topRight" activeCell="D1" sqref="D1"/>
      <selection pane="bottomLeft" activeCell="A5" sqref="A5"/>
      <selection pane="bottomRight" activeCell="CQ63" sqref="CQ63"/>
    </sheetView>
  </sheetViews>
  <sheetFormatPr defaultRowHeight="15"/>
  <cols>
    <col min="1" max="1" width="11.7109375" style="12" hidden="1" customWidth="1"/>
    <col min="2" max="3" width="16.140625" style="12" bestFit="1" customWidth="1"/>
    <col min="4" max="5" width="9.140625" style="12" customWidth="1"/>
    <col min="6" max="6" width="12.7109375" style="12" bestFit="1" customWidth="1"/>
    <col min="7" max="7" width="9.140625" style="12" customWidth="1"/>
    <col min="8" max="8" width="10" style="12" customWidth="1"/>
    <col min="9" max="10" width="9.140625" style="12" customWidth="1"/>
    <col min="11" max="11" width="10.28515625" style="12" customWidth="1"/>
    <col min="12" max="12" width="31" style="10" bestFit="1" customWidth="1"/>
    <col min="13" max="13" width="7.7109375" style="11" bestFit="1" customWidth="1"/>
    <col min="14" max="14" width="4" style="11" customWidth="1"/>
    <col min="15" max="15" width="5.5703125" style="11" customWidth="1"/>
    <col min="16" max="17" width="4" style="11" customWidth="1"/>
    <col min="18" max="18" width="5.5703125" style="11" customWidth="1"/>
    <col min="19" max="21" width="6.5703125" style="11" customWidth="1"/>
    <col min="22" max="22" width="5.5703125" style="11" customWidth="1"/>
    <col min="23" max="23" width="4" style="11" customWidth="1"/>
    <col min="24" max="24" width="6.5703125" style="11" customWidth="1"/>
    <col min="25" max="25" width="11.28515625" style="11" bestFit="1" customWidth="1"/>
    <col min="26" max="26" width="9.85546875" style="11" bestFit="1" customWidth="1"/>
    <col min="27" max="29" width="5.5703125" style="11" customWidth="1"/>
    <col min="30" max="31" width="4" style="11" customWidth="1"/>
    <col min="32" max="32" width="6" style="11" customWidth="1"/>
    <col min="33" max="34" width="9.140625" style="11" customWidth="1"/>
    <col min="35" max="35" width="7.5703125" style="11" customWidth="1"/>
    <col min="36" max="37" width="6.5703125" style="11" customWidth="1"/>
    <col min="38" max="38" width="7.5703125" style="11" customWidth="1"/>
    <col min="39" max="40" width="11.28515625" style="11" bestFit="1" customWidth="1"/>
    <col min="41" max="41" width="5.5703125" style="11" customWidth="1"/>
    <col min="42" max="42" width="11" style="11" customWidth="1"/>
    <col min="43" max="43" width="5.5703125" style="11" customWidth="1"/>
    <col min="44" max="44" width="5" style="11" customWidth="1"/>
    <col min="45" max="45" width="4" style="11" customWidth="1"/>
    <col min="46" max="46" width="5.5703125" style="11" customWidth="1"/>
    <col min="47" max="48" width="9.140625" style="11" customWidth="1"/>
    <col min="49" max="49" width="7.5703125" style="11" customWidth="1"/>
    <col min="50" max="51" width="6.5703125" style="11" customWidth="1"/>
    <col min="52" max="52" width="7.5703125" style="11" customWidth="1"/>
    <col min="53" max="54" width="11.28515625" style="11" customWidth="1"/>
    <col min="55" max="56" width="4" style="11" customWidth="1"/>
    <col min="57" max="57" width="5.5703125" style="11" customWidth="1"/>
    <col min="58" max="58" width="6.5703125" style="11" customWidth="1"/>
    <col min="59" max="59" width="3" style="11" customWidth="1"/>
    <col min="60" max="60" width="4" style="11" customWidth="1"/>
    <col min="61" max="61" width="7.7109375" style="11" bestFit="1" customWidth="1"/>
    <col min="62" max="63" width="6.5703125" style="11" customWidth="1"/>
    <col min="64" max="64" width="5.5703125" style="11" customWidth="1"/>
    <col min="65" max="65" width="5.7109375" style="11" bestFit="1" customWidth="1"/>
    <col min="66" max="66" width="6.5703125" style="11" customWidth="1"/>
    <col min="67" max="67" width="7.42578125" style="11" customWidth="1"/>
    <col min="68" max="68" width="9.7109375" style="11" bestFit="1" customWidth="1"/>
    <col min="69" max="71" width="5.5703125" style="11" customWidth="1"/>
    <col min="72" max="74" width="4" style="11" customWidth="1"/>
    <col min="75" max="75" width="11.28515625" style="11" bestFit="1" customWidth="1"/>
    <col min="76" max="76" width="9.140625" style="11" customWidth="1"/>
    <col min="77" max="77" width="7.5703125" style="11" customWidth="1"/>
    <col min="78" max="78" width="6.5703125" style="11" customWidth="1"/>
    <col min="79" max="79" width="10.140625" style="11" bestFit="1" customWidth="1"/>
    <col min="80" max="80" width="7.5703125" style="11" customWidth="1"/>
    <col min="81" max="81" width="7.85546875" style="11" customWidth="1"/>
    <col min="82" max="82" width="9.85546875" style="11" bestFit="1" customWidth="1"/>
    <col min="83" max="85" width="5.5703125" style="11" customWidth="1"/>
    <col min="86" max="88" width="4" style="11" customWidth="1"/>
    <col min="89" max="89" width="12.28515625" style="11" customWidth="1"/>
    <col min="90" max="90" width="9.140625" style="11" customWidth="1"/>
    <col min="91" max="91" width="7.5703125" style="11" customWidth="1"/>
    <col min="92" max="93" width="6.5703125" style="11" customWidth="1"/>
    <col min="94" max="94" width="7.5703125" style="11" customWidth="1"/>
    <col min="95" max="95" width="7.7109375" style="11" customWidth="1"/>
    <col min="96" max="96" width="11.28515625" style="11" bestFit="1" customWidth="1"/>
    <col min="97" max="97" width="11.5703125" style="11" customWidth="1"/>
    <col min="98" max="98" width="13.7109375" style="11" bestFit="1" customWidth="1"/>
    <col min="99" max="99" width="12.85546875" style="11" customWidth="1"/>
    <col min="100" max="100" width="12.85546875" style="126" customWidth="1"/>
    <col min="101" max="101" width="12.85546875" style="11" customWidth="1"/>
    <col min="102" max="102" width="12.140625" style="11" bestFit="1" customWidth="1"/>
    <col min="103" max="104" width="7.5703125" style="11" bestFit="1" customWidth="1"/>
    <col min="105" max="105" width="12.85546875" style="126" customWidth="1"/>
    <col min="106" max="106" width="9.28515625" style="11" customWidth="1"/>
    <col min="107" max="107" width="10.140625" style="11" bestFit="1" customWidth="1"/>
    <col min="108" max="109" width="12.85546875" style="11" customWidth="1"/>
    <col min="110" max="110" width="12.85546875" style="126" customWidth="1"/>
    <col min="111" max="111" width="12.85546875" style="11" customWidth="1"/>
    <col min="112" max="112" width="13.140625" style="160" bestFit="1" customWidth="1"/>
    <col min="113" max="113" width="9.28515625" style="11" bestFit="1" customWidth="1"/>
    <col min="114" max="114" width="9.28515625" style="126" bestFit="1" customWidth="1"/>
    <col min="115" max="115" width="9.28515625" style="11" bestFit="1" customWidth="1"/>
    <col min="116" max="116" width="10.85546875" style="11" customWidth="1"/>
    <col min="117" max="117" width="12.28515625" style="160" bestFit="1" customWidth="1"/>
    <col min="118" max="118" width="9.28515625" style="11" bestFit="1" customWidth="1"/>
    <col min="119" max="119" width="9.28515625" style="126" bestFit="1" customWidth="1"/>
    <col min="120" max="120" width="9.28515625" style="11" bestFit="1" customWidth="1"/>
    <col min="121" max="121" width="11.7109375" style="11" customWidth="1"/>
    <col min="122" max="123" width="9.28515625" style="11" customWidth="1"/>
    <col min="124" max="124" width="9.28515625" style="139" customWidth="1"/>
    <col min="125" max="125" width="9.28515625" style="11" customWidth="1"/>
    <col min="126" max="126" width="10" style="54" customWidth="1"/>
    <col min="127" max="127" width="12.140625" style="10" bestFit="1" customWidth="1"/>
    <col min="128" max="128" width="10.140625" style="161" bestFit="1" customWidth="1"/>
    <col min="129" max="129" width="9.140625" style="79"/>
    <col min="130" max="130" width="9.140625" style="297"/>
    <col min="131" max="131" width="11.5703125" style="79" customWidth="1"/>
    <col min="132" max="132" width="10.85546875" style="297" customWidth="1"/>
    <col min="133" max="133" width="10.85546875" style="134" customWidth="1"/>
    <col min="134" max="134" width="13.42578125" style="256" bestFit="1" customWidth="1"/>
  </cols>
  <sheetData>
    <row r="1" spans="1:137" s="10" customFormat="1" ht="15.75" thickBot="1">
      <c r="A1" s="12">
        <v>1</v>
      </c>
      <c r="B1" s="12">
        <v>2</v>
      </c>
      <c r="C1" s="12">
        <v>3</v>
      </c>
      <c r="D1" s="12">
        <v>4</v>
      </c>
      <c r="E1" s="12">
        <v>5</v>
      </c>
      <c r="F1" s="12">
        <v>6</v>
      </c>
      <c r="G1" s="12">
        <v>7</v>
      </c>
      <c r="H1" s="12">
        <v>8</v>
      </c>
      <c r="I1" s="12">
        <v>9</v>
      </c>
      <c r="J1" s="12">
        <v>10</v>
      </c>
      <c r="K1" s="12">
        <v>11</v>
      </c>
      <c r="L1" s="12">
        <v>12</v>
      </c>
      <c r="M1" s="140">
        <v>13</v>
      </c>
      <c r="N1" s="140">
        <v>14</v>
      </c>
      <c r="O1" s="140">
        <v>15</v>
      </c>
      <c r="P1" s="140">
        <v>16</v>
      </c>
      <c r="Q1" s="140">
        <v>17</v>
      </c>
      <c r="R1" s="140">
        <v>18</v>
      </c>
      <c r="S1" s="140">
        <v>19</v>
      </c>
      <c r="T1" s="140">
        <v>20</v>
      </c>
      <c r="U1" s="140">
        <v>21</v>
      </c>
      <c r="V1" s="140">
        <v>22</v>
      </c>
      <c r="W1" s="140">
        <v>23</v>
      </c>
      <c r="X1" s="140">
        <v>24</v>
      </c>
      <c r="Y1" s="140">
        <v>25</v>
      </c>
      <c r="Z1" s="140">
        <v>26</v>
      </c>
      <c r="AA1" s="140">
        <v>27</v>
      </c>
      <c r="AB1" s="140">
        <v>28</v>
      </c>
      <c r="AC1" s="140">
        <v>29</v>
      </c>
      <c r="AD1" s="140">
        <v>30</v>
      </c>
      <c r="AE1" s="140">
        <v>31</v>
      </c>
      <c r="AF1" s="140">
        <v>32</v>
      </c>
      <c r="AG1" s="140">
        <v>33</v>
      </c>
      <c r="AH1" s="140">
        <v>34</v>
      </c>
      <c r="AI1" s="140">
        <v>35</v>
      </c>
      <c r="AJ1" s="140">
        <v>36</v>
      </c>
      <c r="AK1" s="140">
        <v>37</v>
      </c>
      <c r="AL1" s="140">
        <v>38</v>
      </c>
      <c r="AM1" s="140">
        <v>39</v>
      </c>
      <c r="AN1" s="140">
        <v>40</v>
      </c>
      <c r="AO1" s="140">
        <v>41</v>
      </c>
      <c r="AP1" s="140">
        <v>42</v>
      </c>
      <c r="AQ1" s="140">
        <v>43</v>
      </c>
      <c r="AR1" s="140">
        <v>44</v>
      </c>
      <c r="AS1" s="140">
        <v>45</v>
      </c>
      <c r="AT1" s="140">
        <v>46</v>
      </c>
      <c r="AU1" s="140">
        <v>47</v>
      </c>
      <c r="AV1" s="140">
        <v>48</v>
      </c>
      <c r="AW1" s="140">
        <v>49</v>
      </c>
      <c r="AX1" s="140">
        <v>50</v>
      </c>
      <c r="AY1" s="140">
        <v>51</v>
      </c>
      <c r="AZ1" s="140">
        <v>52</v>
      </c>
      <c r="BA1" s="140">
        <v>53</v>
      </c>
      <c r="BB1" s="140">
        <v>54</v>
      </c>
      <c r="BC1" s="140">
        <v>55</v>
      </c>
      <c r="BD1" s="140">
        <v>56</v>
      </c>
      <c r="BE1" s="140">
        <v>57</v>
      </c>
      <c r="BF1" s="140">
        <v>58</v>
      </c>
      <c r="BG1" s="140">
        <v>59</v>
      </c>
      <c r="BH1" s="140">
        <v>60</v>
      </c>
      <c r="BI1" s="140">
        <v>61</v>
      </c>
      <c r="BJ1" s="140">
        <v>62</v>
      </c>
      <c r="BK1" s="140">
        <v>63</v>
      </c>
      <c r="BL1" s="140">
        <v>64</v>
      </c>
      <c r="BM1" s="140">
        <v>65</v>
      </c>
      <c r="BN1" s="140">
        <v>66</v>
      </c>
      <c r="BO1" s="140">
        <v>67</v>
      </c>
      <c r="BP1" s="140">
        <v>68</v>
      </c>
      <c r="BQ1" s="140">
        <v>69</v>
      </c>
      <c r="BR1" s="140">
        <v>70</v>
      </c>
      <c r="BS1" s="140">
        <v>71</v>
      </c>
      <c r="BT1" s="140">
        <v>72</v>
      </c>
      <c r="BU1" s="140">
        <v>73</v>
      </c>
      <c r="BV1" s="140">
        <v>74</v>
      </c>
      <c r="BW1" s="140">
        <v>75</v>
      </c>
      <c r="BX1" s="140">
        <v>76</v>
      </c>
      <c r="BY1" s="140">
        <v>77</v>
      </c>
      <c r="BZ1" s="140">
        <v>78</v>
      </c>
      <c r="CA1" s="140">
        <v>79</v>
      </c>
      <c r="CB1" s="140">
        <v>80</v>
      </c>
      <c r="CC1" s="140">
        <v>81</v>
      </c>
      <c r="CD1" s="140">
        <v>82</v>
      </c>
      <c r="CE1" s="140">
        <v>83</v>
      </c>
      <c r="CF1" s="140">
        <v>84</v>
      </c>
      <c r="CG1" s="140">
        <v>85</v>
      </c>
      <c r="CH1" s="140">
        <v>86</v>
      </c>
      <c r="CI1" s="140">
        <v>87</v>
      </c>
      <c r="CJ1" s="140">
        <v>88</v>
      </c>
      <c r="CK1" s="140">
        <v>89</v>
      </c>
      <c r="CL1" s="140">
        <v>90</v>
      </c>
      <c r="CM1" s="140">
        <v>91</v>
      </c>
      <c r="CN1" s="140">
        <v>92</v>
      </c>
      <c r="CO1" s="140">
        <v>93</v>
      </c>
      <c r="CP1" s="140">
        <v>94</v>
      </c>
      <c r="CQ1" s="140">
        <v>95</v>
      </c>
      <c r="CR1" s="140">
        <v>96</v>
      </c>
      <c r="CS1" s="140">
        <v>97</v>
      </c>
      <c r="CT1" s="140">
        <v>98</v>
      </c>
      <c r="CU1" s="140">
        <v>99</v>
      </c>
      <c r="CV1" s="140">
        <v>100</v>
      </c>
      <c r="CW1" s="140">
        <v>101</v>
      </c>
      <c r="CX1" s="140">
        <v>102</v>
      </c>
      <c r="CY1" s="140">
        <v>103</v>
      </c>
      <c r="CZ1" s="140">
        <v>104</v>
      </c>
      <c r="DA1" s="140">
        <v>105</v>
      </c>
      <c r="DB1" s="140">
        <v>106</v>
      </c>
      <c r="DC1" s="140">
        <v>107</v>
      </c>
      <c r="DD1" s="140">
        <v>108</v>
      </c>
      <c r="DE1" s="140">
        <v>109</v>
      </c>
      <c r="DF1" s="140">
        <v>110</v>
      </c>
      <c r="DG1" s="140">
        <v>111</v>
      </c>
      <c r="DH1" s="156">
        <v>112</v>
      </c>
      <c r="DI1" s="140">
        <v>113</v>
      </c>
      <c r="DJ1" s="140">
        <v>114</v>
      </c>
      <c r="DK1" s="140">
        <v>115</v>
      </c>
      <c r="DL1" s="140">
        <v>116</v>
      </c>
      <c r="DM1" s="156">
        <v>117</v>
      </c>
      <c r="DN1" s="140">
        <v>118</v>
      </c>
      <c r="DO1" s="140">
        <v>119</v>
      </c>
      <c r="DP1" s="140">
        <v>120</v>
      </c>
      <c r="DQ1" s="140">
        <v>121</v>
      </c>
      <c r="DR1" s="140">
        <v>122</v>
      </c>
      <c r="DS1" s="140">
        <v>123</v>
      </c>
      <c r="DT1" s="140">
        <v>124</v>
      </c>
      <c r="DU1" s="140">
        <v>125</v>
      </c>
      <c r="DV1" s="140">
        <v>126</v>
      </c>
      <c r="DW1" s="140">
        <v>127</v>
      </c>
      <c r="DX1" s="156">
        <v>128</v>
      </c>
      <c r="DY1" s="140">
        <v>129</v>
      </c>
      <c r="DZ1" s="241">
        <v>130</v>
      </c>
      <c r="EA1" s="140">
        <v>131</v>
      </c>
      <c r="EB1" s="241">
        <v>132</v>
      </c>
      <c r="EC1" s="140">
        <v>133</v>
      </c>
      <c r="ED1" s="256"/>
    </row>
    <row r="2" spans="1:137" s="13" customFormat="1" ht="23.25" customHeight="1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  <c r="M2" s="454" t="s">
        <v>9</v>
      </c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  <c r="Z2" s="454"/>
      <c r="AA2" s="454"/>
      <c r="AB2" s="454"/>
      <c r="AC2" s="454"/>
      <c r="AD2" s="454"/>
      <c r="AE2" s="454"/>
      <c r="AF2" s="454"/>
      <c r="AG2" s="454"/>
      <c r="AH2" s="454"/>
      <c r="AI2" s="454"/>
      <c r="AJ2" s="454"/>
      <c r="AK2" s="454"/>
      <c r="AL2" s="454"/>
      <c r="AM2" s="454"/>
      <c r="AN2" s="454"/>
      <c r="AO2" s="454"/>
      <c r="AP2" s="454"/>
      <c r="AQ2" s="454"/>
      <c r="AR2" s="454"/>
      <c r="AS2" s="454"/>
      <c r="AT2" s="454"/>
      <c r="AU2" s="454"/>
      <c r="AV2" s="454"/>
      <c r="AW2" s="454"/>
      <c r="AX2" s="454"/>
      <c r="AY2" s="454"/>
      <c r="AZ2" s="454"/>
      <c r="BA2" s="454"/>
      <c r="BB2" s="454"/>
      <c r="BC2" s="454" t="s">
        <v>242</v>
      </c>
      <c r="BD2" s="454"/>
      <c r="BE2" s="454"/>
      <c r="BF2" s="454"/>
      <c r="BG2" s="454"/>
      <c r="BH2" s="454"/>
      <c r="BI2" s="454"/>
      <c r="BJ2" s="454"/>
      <c r="BK2" s="454"/>
      <c r="BL2" s="454"/>
      <c r="BM2" s="454"/>
      <c r="BN2" s="454"/>
      <c r="BO2" s="454"/>
      <c r="BP2" s="454"/>
      <c r="BQ2" s="454"/>
      <c r="BR2" s="454"/>
      <c r="BS2" s="454"/>
      <c r="BT2" s="454"/>
      <c r="BU2" s="454"/>
      <c r="BV2" s="454"/>
      <c r="BW2" s="454"/>
      <c r="BX2" s="454"/>
      <c r="BY2" s="454"/>
      <c r="BZ2" s="454"/>
      <c r="CA2" s="454"/>
      <c r="CB2" s="454"/>
      <c r="CC2" s="454"/>
      <c r="CD2" s="454"/>
      <c r="CE2" s="454"/>
      <c r="CF2" s="454"/>
      <c r="CG2" s="454"/>
      <c r="CH2" s="454"/>
      <c r="CI2" s="454"/>
      <c r="CJ2" s="454"/>
      <c r="CK2" s="454"/>
      <c r="CL2" s="454"/>
      <c r="CM2" s="454"/>
      <c r="CN2" s="454"/>
      <c r="CO2" s="454"/>
      <c r="CP2" s="454"/>
      <c r="CQ2" s="454"/>
      <c r="CR2" s="454"/>
      <c r="CS2" s="445" t="s">
        <v>11</v>
      </c>
      <c r="CT2" s="444" t="s">
        <v>236</v>
      </c>
      <c r="CU2" s="444"/>
      <c r="CV2" s="444"/>
      <c r="CW2" s="444"/>
      <c r="CX2" s="444" t="s">
        <v>237</v>
      </c>
      <c r="CY2" s="444"/>
      <c r="CZ2" s="444"/>
      <c r="DA2" s="444"/>
      <c r="DB2" s="444"/>
      <c r="DC2" s="443" t="s">
        <v>33</v>
      </c>
      <c r="DD2" s="454" t="s">
        <v>381</v>
      </c>
      <c r="DE2" s="454"/>
      <c r="DF2" s="454"/>
      <c r="DG2" s="454"/>
      <c r="DH2" s="454" t="s">
        <v>17</v>
      </c>
      <c r="DI2" s="454"/>
      <c r="DJ2" s="454"/>
      <c r="DK2" s="454"/>
      <c r="DL2" s="454"/>
      <c r="DM2" s="454" t="s">
        <v>16</v>
      </c>
      <c r="DN2" s="454"/>
      <c r="DO2" s="454"/>
      <c r="DP2" s="454"/>
      <c r="DQ2" s="454"/>
      <c r="DR2" s="448" t="s">
        <v>18</v>
      </c>
      <c r="DS2" s="449"/>
      <c r="DT2" s="449"/>
      <c r="DU2" s="449"/>
      <c r="DV2" s="450"/>
      <c r="DW2" s="438" t="s">
        <v>291</v>
      </c>
      <c r="DX2" s="476" t="s">
        <v>262</v>
      </c>
      <c r="DY2" s="429" t="s">
        <v>265</v>
      </c>
      <c r="DZ2" s="431" t="s">
        <v>263</v>
      </c>
      <c r="EA2" s="429" t="s">
        <v>292</v>
      </c>
      <c r="EB2" s="431" t="s">
        <v>293</v>
      </c>
      <c r="EC2" s="429" t="s">
        <v>312</v>
      </c>
      <c r="ED2" s="274"/>
    </row>
    <row r="3" spans="1:137" s="13" customFormat="1" ht="15" customHeight="1">
      <c r="A3" s="69"/>
      <c r="B3" s="70"/>
      <c r="C3" s="70"/>
      <c r="D3" s="71"/>
      <c r="E3" s="71"/>
      <c r="F3" s="71"/>
      <c r="G3" s="71"/>
      <c r="H3" s="71"/>
      <c r="I3" s="71"/>
      <c r="J3" s="71"/>
      <c r="K3" s="71"/>
      <c r="L3" s="1"/>
      <c r="M3" s="465" t="s">
        <v>8</v>
      </c>
      <c r="N3" s="465"/>
      <c r="O3" s="465"/>
      <c r="P3" s="465"/>
      <c r="Q3" s="465"/>
      <c r="R3" s="465"/>
      <c r="S3" s="465"/>
      <c r="T3" s="465"/>
      <c r="U3" s="465"/>
      <c r="V3" s="465"/>
      <c r="W3" s="465"/>
      <c r="X3" s="465"/>
      <c r="Y3" s="465"/>
      <c r="Z3" s="465"/>
      <c r="AA3" s="466" t="s">
        <v>6</v>
      </c>
      <c r="AB3" s="466"/>
      <c r="AC3" s="466"/>
      <c r="AD3" s="466"/>
      <c r="AE3" s="466"/>
      <c r="AF3" s="466"/>
      <c r="AG3" s="466"/>
      <c r="AH3" s="466"/>
      <c r="AI3" s="466"/>
      <c r="AJ3" s="466"/>
      <c r="AK3" s="466"/>
      <c r="AL3" s="466"/>
      <c r="AM3" s="466"/>
      <c r="AN3" s="466"/>
      <c r="AO3" s="467" t="s">
        <v>7</v>
      </c>
      <c r="AP3" s="467"/>
      <c r="AQ3" s="467"/>
      <c r="AR3" s="467"/>
      <c r="AS3" s="467"/>
      <c r="AT3" s="467"/>
      <c r="AU3" s="467"/>
      <c r="AV3" s="467"/>
      <c r="AW3" s="467"/>
      <c r="AX3" s="467"/>
      <c r="AY3" s="467"/>
      <c r="AZ3" s="467"/>
      <c r="BA3" s="467"/>
      <c r="BB3" s="467"/>
      <c r="BC3" s="465" t="s">
        <v>8</v>
      </c>
      <c r="BD3" s="465"/>
      <c r="BE3" s="465"/>
      <c r="BF3" s="465"/>
      <c r="BG3" s="465"/>
      <c r="BH3" s="465"/>
      <c r="BI3" s="465"/>
      <c r="BJ3" s="465"/>
      <c r="BK3" s="465"/>
      <c r="BL3" s="465"/>
      <c r="BM3" s="465"/>
      <c r="BN3" s="465"/>
      <c r="BO3" s="465"/>
      <c r="BP3" s="465"/>
      <c r="BQ3" s="466" t="s">
        <v>6</v>
      </c>
      <c r="BR3" s="466"/>
      <c r="BS3" s="466"/>
      <c r="BT3" s="466"/>
      <c r="BU3" s="466"/>
      <c r="BV3" s="466"/>
      <c r="BW3" s="466"/>
      <c r="BX3" s="466"/>
      <c r="BY3" s="466"/>
      <c r="BZ3" s="466"/>
      <c r="CA3" s="466"/>
      <c r="CB3" s="466"/>
      <c r="CC3" s="466"/>
      <c r="CD3" s="466"/>
      <c r="CE3" s="467" t="s">
        <v>7</v>
      </c>
      <c r="CF3" s="467"/>
      <c r="CG3" s="467"/>
      <c r="CH3" s="467"/>
      <c r="CI3" s="467"/>
      <c r="CJ3" s="467"/>
      <c r="CK3" s="467"/>
      <c r="CL3" s="467"/>
      <c r="CM3" s="467"/>
      <c r="CN3" s="467"/>
      <c r="CO3" s="467"/>
      <c r="CP3" s="467"/>
      <c r="CQ3" s="467"/>
      <c r="CR3" s="467"/>
      <c r="CS3" s="446"/>
      <c r="CT3" s="433" t="s">
        <v>15</v>
      </c>
      <c r="CU3" s="433" t="s">
        <v>13</v>
      </c>
      <c r="CV3" s="433" t="s">
        <v>14</v>
      </c>
      <c r="CW3" s="433" t="s">
        <v>304</v>
      </c>
      <c r="CX3" s="433" t="s">
        <v>15</v>
      </c>
      <c r="CY3" s="433" t="s">
        <v>13</v>
      </c>
      <c r="CZ3" s="433" t="s">
        <v>14</v>
      </c>
      <c r="DA3" s="433" t="s">
        <v>304</v>
      </c>
      <c r="DB3" s="433" t="s">
        <v>32</v>
      </c>
      <c r="DC3" s="436"/>
      <c r="DD3" s="433" t="s">
        <v>15</v>
      </c>
      <c r="DE3" s="433" t="s">
        <v>13</v>
      </c>
      <c r="DF3" s="433" t="s">
        <v>14</v>
      </c>
      <c r="DG3" s="433" t="s">
        <v>303</v>
      </c>
      <c r="DH3" s="441" t="s">
        <v>15</v>
      </c>
      <c r="DI3" s="433" t="s">
        <v>13</v>
      </c>
      <c r="DJ3" s="433" t="s">
        <v>14</v>
      </c>
      <c r="DK3" s="433" t="s">
        <v>303</v>
      </c>
      <c r="DL3" s="446" t="s">
        <v>19</v>
      </c>
      <c r="DM3" s="441" t="s">
        <v>15</v>
      </c>
      <c r="DN3" s="433" t="s">
        <v>13</v>
      </c>
      <c r="DO3" s="433" t="s">
        <v>14</v>
      </c>
      <c r="DP3" s="433" t="s">
        <v>303</v>
      </c>
      <c r="DQ3" s="455" t="s">
        <v>20</v>
      </c>
      <c r="DR3" s="435" t="s">
        <v>15</v>
      </c>
      <c r="DS3" s="435" t="s">
        <v>13</v>
      </c>
      <c r="DT3" s="435" t="s">
        <v>14</v>
      </c>
      <c r="DU3" s="435" t="s">
        <v>303</v>
      </c>
      <c r="DV3" s="451" t="s">
        <v>21</v>
      </c>
      <c r="DW3" s="439"/>
      <c r="DX3" s="477"/>
      <c r="DY3" s="430"/>
      <c r="DZ3" s="432"/>
      <c r="EA3" s="430"/>
      <c r="EB3" s="432"/>
      <c r="EC3" s="430"/>
      <c r="ED3" s="274"/>
    </row>
    <row r="4" spans="1:137" s="13" customFormat="1" ht="15.75" customHeight="1">
      <c r="A4" s="457" t="s">
        <v>59</v>
      </c>
      <c r="B4" s="459" t="s">
        <v>60</v>
      </c>
      <c r="C4" s="459" t="s">
        <v>61</v>
      </c>
      <c r="D4" s="459" t="s">
        <v>62</v>
      </c>
      <c r="E4" s="459" t="s">
        <v>63</v>
      </c>
      <c r="F4" s="459" t="s">
        <v>64</v>
      </c>
      <c r="G4" s="459" t="s">
        <v>65</v>
      </c>
      <c r="H4" s="459" t="s">
        <v>66</v>
      </c>
      <c r="I4" s="459" t="s">
        <v>67</v>
      </c>
      <c r="J4" s="459" t="s">
        <v>68</v>
      </c>
      <c r="K4" s="459" t="s">
        <v>69</v>
      </c>
      <c r="L4" s="459" t="s">
        <v>10</v>
      </c>
      <c r="M4" s="464" t="s">
        <v>3</v>
      </c>
      <c r="N4" s="464"/>
      <c r="O4" s="464"/>
      <c r="P4" s="464"/>
      <c r="Q4" s="464"/>
      <c r="R4" s="464"/>
      <c r="S4" s="464" t="s">
        <v>0</v>
      </c>
      <c r="T4" s="464"/>
      <c r="U4" s="464"/>
      <c r="V4" s="464"/>
      <c r="W4" s="464"/>
      <c r="X4" s="464"/>
      <c r="Y4" s="464" t="s">
        <v>4</v>
      </c>
      <c r="Z4" s="464" t="s">
        <v>5</v>
      </c>
      <c r="AA4" s="466" t="s">
        <v>3</v>
      </c>
      <c r="AB4" s="466"/>
      <c r="AC4" s="466"/>
      <c r="AD4" s="466"/>
      <c r="AE4" s="466"/>
      <c r="AF4" s="466"/>
      <c r="AG4" s="466" t="s">
        <v>0</v>
      </c>
      <c r="AH4" s="466"/>
      <c r="AI4" s="466"/>
      <c r="AJ4" s="466"/>
      <c r="AK4" s="466"/>
      <c r="AL4" s="466"/>
      <c r="AM4" s="466" t="s">
        <v>4</v>
      </c>
      <c r="AN4" s="466" t="s">
        <v>5</v>
      </c>
      <c r="AO4" s="467" t="s">
        <v>3</v>
      </c>
      <c r="AP4" s="467"/>
      <c r="AQ4" s="467"/>
      <c r="AR4" s="467"/>
      <c r="AS4" s="467"/>
      <c r="AT4" s="467"/>
      <c r="AU4" s="467" t="s">
        <v>0</v>
      </c>
      <c r="AV4" s="467"/>
      <c r="AW4" s="467"/>
      <c r="AX4" s="467"/>
      <c r="AY4" s="467"/>
      <c r="AZ4" s="467"/>
      <c r="BA4" s="467" t="s">
        <v>4</v>
      </c>
      <c r="BB4" s="467" t="s">
        <v>5</v>
      </c>
      <c r="BC4" s="464" t="s">
        <v>3</v>
      </c>
      <c r="BD4" s="464"/>
      <c r="BE4" s="464"/>
      <c r="BF4" s="464"/>
      <c r="BG4" s="464"/>
      <c r="BH4" s="464"/>
      <c r="BI4" s="464" t="s">
        <v>0</v>
      </c>
      <c r="BJ4" s="464"/>
      <c r="BK4" s="464"/>
      <c r="BL4" s="464"/>
      <c r="BM4" s="464"/>
      <c r="BN4" s="464"/>
      <c r="BO4" s="462" t="s">
        <v>4</v>
      </c>
      <c r="BP4" s="462" t="s">
        <v>5</v>
      </c>
      <c r="BQ4" s="471" t="s">
        <v>3</v>
      </c>
      <c r="BR4" s="471"/>
      <c r="BS4" s="471"/>
      <c r="BT4" s="471"/>
      <c r="BU4" s="471"/>
      <c r="BV4" s="471"/>
      <c r="BW4" s="471" t="s">
        <v>0</v>
      </c>
      <c r="BX4" s="471"/>
      <c r="BY4" s="471"/>
      <c r="BZ4" s="471"/>
      <c r="CA4" s="471"/>
      <c r="CB4" s="471"/>
      <c r="CC4" s="471" t="s">
        <v>4</v>
      </c>
      <c r="CD4" s="471" t="s">
        <v>5</v>
      </c>
      <c r="CE4" s="461" t="s">
        <v>3</v>
      </c>
      <c r="CF4" s="461"/>
      <c r="CG4" s="461"/>
      <c r="CH4" s="461"/>
      <c r="CI4" s="461"/>
      <c r="CJ4" s="461"/>
      <c r="CK4" s="461" t="s">
        <v>0</v>
      </c>
      <c r="CL4" s="461"/>
      <c r="CM4" s="461"/>
      <c r="CN4" s="461"/>
      <c r="CO4" s="461"/>
      <c r="CP4" s="461"/>
      <c r="CQ4" s="461" t="s">
        <v>4</v>
      </c>
      <c r="CR4" s="474" t="s">
        <v>5</v>
      </c>
      <c r="CS4" s="446"/>
      <c r="CT4" s="433"/>
      <c r="CU4" s="433"/>
      <c r="CV4" s="433"/>
      <c r="CW4" s="433"/>
      <c r="CX4" s="433"/>
      <c r="CY4" s="433"/>
      <c r="CZ4" s="433"/>
      <c r="DA4" s="433"/>
      <c r="DB4" s="433"/>
      <c r="DC4" s="436"/>
      <c r="DD4" s="433"/>
      <c r="DE4" s="433"/>
      <c r="DF4" s="433"/>
      <c r="DG4" s="433"/>
      <c r="DH4" s="441"/>
      <c r="DI4" s="433"/>
      <c r="DJ4" s="433"/>
      <c r="DK4" s="433"/>
      <c r="DL4" s="446"/>
      <c r="DM4" s="441"/>
      <c r="DN4" s="433"/>
      <c r="DO4" s="433"/>
      <c r="DP4" s="433"/>
      <c r="DQ4" s="455"/>
      <c r="DR4" s="436"/>
      <c r="DS4" s="436"/>
      <c r="DT4" s="436"/>
      <c r="DU4" s="436"/>
      <c r="DV4" s="452"/>
      <c r="DW4" s="439"/>
      <c r="DX4" s="477"/>
      <c r="DY4" s="430"/>
      <c r="DZ4" s="432"/>
      <c r="EA4" s="430"/>
      <c r="EB4" s="432"/>
      <c r="EC4" s="430"/>
      <c r="ED4" s="274"/>
    </row>
    <row r="5" spans="1:137" s="72" customFormat="1" ht="45.75" customHeight="1" thickBot="1">
      <c r="A5" s="458"/>
      <c r="B5" s="460" t="s">
        <v>60</v>
      </c>
      <c r="C5" s="460" t="s">
        <v>61</v>
      </c>
      <c r="D5" s="460" t="s">
        <v>62</v>
      </c>
      <c r="E5" s="460" t="s">
        <v>63</v>
      </c>
      <c r="F5" s="460" t="s">
        <v>64</v>
      </c>
      <c r="G5" s="460" t="s">
        <v>65</v>
      </c>
      <c r="H5" s="460" t="s">
        <v>66</v>
      </c>
      <c r="I5" s="460" t="s">
        <v>67</v>
      </c>
      <c r="J5" s="460" t="s">
        <v>68</v>
      </c>
      <c r="K5" s="460" t="s">
        <v>69</v>
      </c>
      <c r="L5" s="460" t="s">
        <v>10</v>
      </c>
      <c r="M5" s="64">
        <v>300</v>
      </c>
      <c r="N5" s="64">
        <v>450</v>
      </c>
      <c r="O5" s="64">
        <v>2048</v>
      </c>
      <c r="P5" s="64">
        <v>200</v>
      </c>
      <c r="Q5" s="64">
        <v>100</v>
      </c>
      <c r="R5" s="64">
        <v>1024</v>
      </c>
      <c r="S5" s="64">
        <v>300</v>
      </c>
      <c r="T5" s="64">
        <v>450</v>
      </c>
      <c r="U5" s="64">
        <v>2048</v>
      </c>
      <c r="V5" s="64">
        <v>200</v>
      </c>
      <c r="W5" s="64">
        <v>100</v>
      </c>
      <c r="X5" s="64">
        <v>1024</v>
      </c>
      <c r="Y5" s="468"/>
      <c r="Z5" s="468"/>
      <c r="AA5" s="65">
        <v>300</v>
      </c>
      <c r="AB5" s="65">
        <v>450</v>
      </c>
      <c r="AC5" s="65">
        <v>2048</v>
      </c>
      <c r="AD5" s="65">
        <v>200</v>
      </c>
      <c r="AE5" s="65">
        <v>100</v>
      </c>
      <c r="AF5" s="65">
        <v>1024</v>
      </c>
      <c r="AG5" s="65">
        <v>300</v>
      </c>
      <c r="AH5" s="65">
        <v>450</v>
      </c>
      <c r="AI5" s="65">
        <v>2048</v>
      </c>
      <c r="AJ5" s="65">
        <v>200</v>
      </c>
      <c r="AK5" s="65">
        <v>100</v>
      </c>
      <c r="AL5" s="65">
        <v>1024</v>
      </c>
      <c r="AM5" s="469"/>
      <c r="AN5" s="469"/>
      <c r="AO5" s="66">
        <v>300</v>
      </c>
      <c r="AP5" s="66">
        <v>450</v>
      </c>
      <c r="AQ5" s="66">
        <v>2048</v>
      </c>
      <c r="AR5" s="66">
        <v>200</v>
      </c>
      <c r="AS5" s="66">
        <v>100</v>
      </c>
      <c r="AT5" s="66">
        <v>1024</v>
      </c>
      <c r="AU5" s="66">
        <v>300</v>
      </c>
      <c r="AV5" s="66">
        <v>450</v>
      </c>
      <c r="AW5" s="66">
        <v>2048</v>
      </c>
      <c r="AX5" s="66">
        <v>200</v>
      </c>
      <c r="AY5" s="66">
        <v>100</v>
      </c>
      <c r="AZ5" s="66">
        <v>1024</v>
      </c>
      <c r="BA5" s="470"/>
      <c r="BB5" s="470"/>
      <c r="BC5" s="64">
        <v>272.59765625</v>
      </c>
      <c r="BD5" s="64">
        <v>408.896484375</v>
      </c>
      <c r="BE5" s="64">
        <v>1780.8251953125</v>
      </c>
      <c r="BF5" s="64">
        <v>186.310546875</v>
      </c>
      <c r="BG5" s="64">
        <v>93.16015625</v>
      </c>
      <c r="BH5" s="64">
        <v>931.513671875</v>
      </c>
      <c r="BI5" s="64">
        <v>272.59765625</v>
      </c>
      <c r="BJ5" s="64">
        <v>408.896484375</v>
      </c>
      <c r="BK5" s="64">
        <v>1780.8251953125</v>
      </c>
      <c r="BL5" s="64">
        <v>186.310546875</v>
      </c>
      <c r="BM5" s="64">
        <v>93.16015625</v>
      </c>
      <c r="BN5" s="64">
        <v>931.513671875</v>
      </c>
      <c r="BO5" s="463"/>
      <c r="BP5" s="463"/>
      <c r="BQ5" s="67">
        <v>272.59765625</v>
      </c>
      <c r="BR5" s="67">
        <v>408.896484375</v>
      </c>
      <c r="BS5" s="67">
        <v>1780.8251953125</v>
      </c>
      <c r="BT5" s="67">
        <v>186.310546875</v>
      </c>
      <c r="BU5" s="67">
        <v>93.16015625</v>
      </c>
      <c r="BV5" s="67">
        <v>931.513671875</v>
      </c>
      <c r="BW5" s="67">
        <v>272.59765625</v>
      </c>
      <c r="BX5" s="67">
        <v>408.896484375</v>
      </c>
      <c r="BY5" s="67">
        <v>1780.8251953125</v>
      </c>
      <c r="BZ5" s="67">
        <v>186.310546875</v>
      </c>
      <c r="CA5" s="67">
        <v>93.16015625</v>
      </c>
      <c r="CB5" s="67">
        <v>931.513671875</v>
      </c>
      <c r="CC5" s="472"/>
      <c r="CD5" s="472"/>
      <c r="CE5" s="68">
        <v>272.59765625</v>
      </c>
      <c r="CF5" s="68">
        <v>408.896484375</v>
      </c>
      <c r="CG5" s="68">
        <v>1780.8251953125</v>
      </c>
      <c r="CH5" s="68">
        <v>186.310546875</v>
      </c>
      <c r="CI5" s="68">
        <v>93.16015625</v>
      </c>
      <c r="CJ5" s="68">
        <v>931.513671875</v>
      </c>
      <c r="CK5" s="68">
        <v>272.59765625</v>
      </c>
      <c r="CL5" s="68">
        <v>408.896484375</v>
      </c>
      <c r="CM5" s="68">
        <v>1780.8251953125</v>
      </c>
      <c r="CN5" s="68">
        <v>186.310546875</v>
      </c>
      <c r="CO5" s="68">
        <v>93.16015625</v>
      </c>
      <c r="CP5" s="68">
        <v>931.513671875</v>
      </c>
      <c r="CQ5" s="473"/>
      <c r="CR5" s="475"/>
      <c r="CS5" s="447"/>
      <c r="CT5" s="434"/>
      <c r="CU5" s="434"/>
      <c r="CV5" s="434"/>
      <c r="CW5" s="434"/>
      <c r="CX5" s="434"/>
      <c r="CY5" s="434"/>
      <c r="CZ5" s="434"/>
      <c r="DA5" s="434"/>
      <c r="DB5" s="434"/>
      <c r="DC5" s="437"/>
      <c r="DD5" s="434"/>
      <c r="DE5" s="434"/>
      <c r="DF5" s="434"/>
      <c r="DG5" s="434"/>
      <c r="DH5" s="442"/>
      <c r="DI5" s="434"/>
      <c r="DJ5" s="434"/>
      <c r="DK5" s="434"/>
      <c r="DL5" s="447"/>
      <c r="DM5" s="442"/>
      <c r="DN5" s="434"/>
      <c r="DO5" s="434"/>
      <c r="DP5" s="434"/>
      <c r="DQ5" s="456"/>
      <c r="DR5" s="437"/>
      <c r="DS5" s="437"/>
      <c r="DT5" s="437"/>
      <c r="DU5" s="437"/>
      <c r="DV5" s="453"/>
      <c r="DW5" s="440"/>
      <c r="DX5" s="477" t="s">
        <v>262</v>
      </c>
      <c r="DY5" s="430"/>
      <c r="DZ5" s="432" t="s">
        <v>263</v>
      </c>
      <c r="EA5" s="430" t="s">
        <v>28</v>
      </c>
      <c r="EB5" s="432" t="s">
        <v>263</v>
      </c>
      <c r="EC5" s="430" t="s">
        <v>263</v>
      </c>
      <c r="ED5" s="275"/>
    </row>
    <row r="6" spans="1:137">
      <c r="A6" s="55" t="s">
        <v>83</v>
      </c>
      <c r="B6" s="56" t="s">
        <v>99</v>
      </c>
      <c r="C6" s="56" t="s">
        <v>100</v>
      </c>
      <c r="D6" s="55" t="s">
        <v>233</v>
      </c>
      <c r="E6" s="55" t="s">
        <v>101</v>
      </c>
      <c r="F6" s="55" t="s">
        <v>71</v>
      </c>
      <c r="G6" s="55" t="s">
        <v>78</v>
      </c>
      <c r="H6" s="55" t="s">
        <v>241</v>
      </c>
      <c r="I6" s="55" t="s">
        <v>82</v>
      </c>
      <c r="J6" s="55" t="s">
        <v>68</v>
      </c>
      <c r="K6" s="55" t="s">
        <v>79</v>
      </c>
      <c r="L6" s="57">
        <v>347</v>
      </c>
      <c r="M6" s="52">
        <v>18</v>
      </c>
      <c r="N6" s="15"/>
      <c r="O6" s="15"/>
      <c r="P6" s="15"/>
      <c r="Q6" s="15">
        <v>4</v>
      </c>
      <c r="R6" s="16">
        <v>6</v>
      </c>
      <c r="S6" s="17">
        <f>(M6*300)+(Q6*100)+(R6*1000)</f>
        <v>11800</v>
      </c>
      <c r="T6" s="15"/>
      <c r="U6" s="15"/>
      <c r="V6" s="15"/>
      <c r="W6" s="15">
        <v>400</v>
      </c>
      <c r="X6" s="16">
        <v>6144</v>
      </c>
      <c r="Y6" s="16">
        <v>28</v>
      </c>
      <c r="Z6" s="16">
        <v>11944</v>
      </c>
      <c r="AA6" s="20">
        <v>896</v>
      </c>
      <c r="AB6" s="21"/>
      <c r="AC6" s="21"/>
      <c r="AD6" s="21"/>
      <c r="AE6" s="21">
        <v>128</v>
      </c>
      <c r="AF6" s="22">
        <v>288</v>
      </c>
      <c r="AG6" s="20">
        <v>268800</v>
      </c>
      <c r="AH6" s="21"/>
      <c r="AI6" s="21"/>
      <c r="AJ6" s="21"/>
      <c r="AK6" s="21">
        <v>12800</v>
      </c>
      <c r="AL6" s="22">
        <v>294912</v>
      </c>
      <c r="AM6" s="26">
        <v>1312</v>
      </c>
      <c r="AN6" s="27">
        <v>576512</v>
      </c>
      <c r="AO6" s="30">
        <v>914</v>
      </c>
      <c r="AP6" s="31"/>
      <c r="AQ6" s="31"/>
      <c r="AR6" s="31"/>
      <c r="AS6" s="31">
        <v>132</v>
      </c>
      <c r="AT6" s="32">
        <v>294</v>
      </c>
      <c r="AU6" s="30">
        <v>274200</v>
      </c>
      <c r="AV6" s="31"/>
      <c r="AW6" s="31"/>
      <c r="AX6" s="31"/>
      <c r="AY6" s="31">
        <v>13200</v>
      </c>
      <c r="AZ6" s="32">
        <v>301056</v>
      </c>
      <c r="BA6" s="33">
        <v>1340</v>
      </c>
      <c r="BB6" s="33">
        <v>588456</v>
      </c>
      <c r="BC6" s="14">
        <v>18</v>
      </c>
      <c r="BD6" s="15"/>
      <c r="BE6" s="15"/>
      <c r="BF6" s="15"/>
      <c r="BG6" s="15">
        <v>4</v>
      </c>
      <c r="BH6" s="16">
        <v>6</v>
      </c>
      <c r="BI6" s="14">
        <v>4906.7578125</v>
      </c>
      <c r="BJ6" s="15"/>
      <c r="BK6" s="15"/>
      <c r="BL6" s="15"/>
      <c r="BM6" s="15">
        <v>372.640625</v>
      </c>
      <c r="BN6" s="16">
        <v>5589.08203125</v>
      </c>
      <c r="BO6" s="16">
        <v>28</v>
      </c>
      <c r="BP6" s="16">
        <v>10868.48046875</v>
      </c>
      <c r="BQ6" s="20">
        <v>896</v>
      </c>
      <c r="BR6" s="21"/>
      <c r="BS6" s="21"/>
      <c r="BT6" s="21"/>
      <c r="BU6" s="21">
        <v>128</v>
      </c>
      <c r="BV6" s="22">
        <v>288</v>
      </c>
      <c r="BW6" s="20">
        <v>244247.5</v>
      </c>
      <c r="BX6" s="21"/>
      <c r="BY6" s="21"/>
      <c r="BZ6" s="21"/>
      <c r="CA6" s="21">
        <v>11924.5</v>
      </c>
      <c r="CB6" s="22">
        <v>268275.9375</v>
      </c>
      <c r="CC6" s="26">
        <v>1312</v>
      </c>
      <c r="CD6" s="27">
        <v>524447.9375</v>
      </c>
      <c r="CE6" s="30">
        <v>914</v>
      </c>
      <c r="CF6" s="31"/>
      <c r="CG6" s="31"/>
      <c r="CH6" s="31"/>
      <c r="CI6" s="31">
        <v>132</v>
      </c>
      <c r="CJ6" s="32">
        <v>294</v>
      </c>
      <c r="CK6" s="30">
        <v>249154.2578125</v>
      </c>
      <c r="CL6" s="31"/>
      <c r="CM6" s="31"/>
      <c r="CN6" s="31"/>
      <c r="CO6" s="31">
        <v>12297.140625</v>
      </c>
      <c r="CP6" s="32">
        <v>273865.01953125</v>
      </c>
      <c r="CQ6" s="33">
        <v>1340</v>
      </c>
      <c r="CR6" s="117">
        <v>535316.41796875</v>
      </c>
      <c r="CS6" s="58">
        <f>BB6-CR6</f>
        <v>53139.58203125</v>
      </c>
      <c r="CT6" s="58" t="s">
        <v>35</v>
      </c>
      <c r="CU6" s="58" t="s">
        <v>36</v>
      </c>
      <c r="CV6" s="58" t="s">
        <v>37</v>
      </c>
      <c r="CW6" s="58"/>
      <c r="CX6" s="58">
        <f>DH6*2</f>
        <v>166389.9765625</v>
      </c>
      <c r="CY6" s="58">
        <f>DI6*8/6</f>
        <v>176093.94791666666</v>
      </c>
      <c r="CZ6" s="141">
        <f>DJ6*4/3</f>
        <v>11739.690104166666</v>
      </c>
      <c r="DA6" s="58"/>
      <c r="DB6" s="58">
        <f>CX6+CY6+CZ6+DA6</f>
        <v>354223.61458333331</v>
      </c>
      <c r="DC6" s="58">
        <f t="shared" ref="DC6:DC22" si="0">DB6-DL6</f>
        <v>130153.39778645831</v>
      </c>
      <c r="DD6" s="58" t="s">
        <v>38</v>
      </c>
      <c r="DE6" s="58" t="s">
        <v>39</v>
      </c>
      <c r="DF6" s="58" t="s">
        <v>40</v>
      </c>
      <c r="DG6" s="58"/>
      <c r="DH6" s="157">
        <f>VLOOKUP(DD:DD,SRM_pool!B:F,5,FALSE)</f>
        <v>83194.98828125</v>
      </c>
      <c r="DI6" s="58">
        <f>VLOOKUP(Source!DE:DE,SRM_pool!B:F,5,FALSE)</f>
        <v>132070.4609375</v>
      </c>
      <c r="DJ6" s="141">
        <f>VLOOKUP(DF:DF,SRM_pool!B:F,5,FALSE)</f>
        <v>8804.767578125</v>
      </c>
      <c r="DK6" s="58"/>
      <c r="DL6" s="58">
        <f>DH6+DI6+DJ6+DK6</f>
        <v>224070.216796875</v>
      </c>
      <c r="DM6" s="157">
        <f>VLOOKUP(DD:DD,SRM_pool!B:F,3,FALSE)</f>
        <v>40042.9140625</v>
      </c>
      <c r="DN6" s="239">
        <f>VLOOKUP(DE:DE,SRM_pool!B:F,3,FALSE)</f>
        <v>54967.2734375</v>
      </c>
      <c r="DO6" s="239">
        <f>VLOOKUP(DF:DF,SRM_pool!B:F,3,FALSE)</f>
        <v>8711.6044921875</v>
      </c>
      <c r="DP6" s="58"/>
      <c r="DQ6" s="58">
        <f>DM6+DN6+DO6+DP6</f>
        <v>103721.7919921875</v>
      </c>
      <c r="DR6" s="58">
        <f t="shared" ref="DR6:DR19" si="1">DH6-DM6</f>
        <v>43152.07421875</v>
      </c>
      <c r="DS6" s="58">
        <f t="shared" ref="DS6:DS19" si="2">DI6-DN6</f>
        <v>77103.1875</v>
      </c>
      <c r="DT6" s="141">
        <f t="shared" ref="DT6:DT19" si="3">DJ6-DO6</f>
        <v>93.1630859375</v>
      </c>
      <c r="DU6" s="58">
        <f t="shared" ref="DU6:DU19" si="4">DK6-DP6</f>
        <v>0</v>
      </c>
      <c r="DV6" s="59">
        <f t="shared" ref="DV6:DV19" si="5">DL6-DQ6</f>
        <v>120348.4248046875</v>
      </c>
      <c r="DW6" s="60">
        <f t="shared" ref="DW6:DW37" si="6">DQ6/DL6</f>
        <v>0.46289861042181157</v>
      </c>
      <c r="DX6" s="180">
        <f>VLOOKUP(ED:ED,Pool!K:Q,7,FALSE)</f>
        <v>189680</v>
      </c>
      <c r="DY6" s="80"/>
      <c r="DZ6" s="84">
        <f>SUM(DX6:DY6)</f>
        <v>189680</v>
      </c>
      <c r="EA6" s="83">
        <f t="shared" ref="EA6:EA37" si="7">DZ6/DL6</f>
        <v>0.84652035737506981</v>
      </c>
      <c r="EB6" s="84">
        <f>SUM(DX6:DZ6)</f>
        <v>379360</v>
      </c>
      <c r="EC6" s="145">
        <v>165000</v>
      </c>
      <c r="ED6" s="276">
        <v>295700347</v>
      </c>
    </row>
    <row r="7" spans="1:137">
      <c r="A7" s="49" t="s">
        <v>102</v>
      </c>
      <c r="B7" s="48" t="s">
        <v>114</v>
      </c>
      <c r="C7" s="48" t="s">
        <v>115</v>
      </c>
      <c r="D7" s="49" t="s">
        <v>233</v>
      </c>
      <c r="E7" s="49" t="s">
        <v>101</v>
      </c>
      <c r="F7" s="49" t="s">
        <v>71</v>
      </c>
      <c r="G7" s="49" t="s">
        <v>78</v>
      </c>
      <c r="H7" s="49" t="s">
        <v>73</v>
      </c>
      <c r="I7" s="49" t="s">
        <v>82</v>
      </c>
      <c r="J7" s="49" t="s">
        <v>68</v>
      </c>
      <c r="K7" s="49" t="s">
        <v>79</v>
      </c>
      <c r="L7" s="3">
        <v>349</v>
      </c>
      <c r="M7" s="51">
        <v>18</v>
      </c>
      <c r="N7" s="18"/>
      <c r="O7" s="18"/>
      <c r="P7" s="18"/>
      <c r="Q7" s="18">
        <v>4</v>
      </c>
      <c r="R7" s="19">
        <v>6</v>
      </c>
      <c r="S7" s="17">
        <f>(M7*300)+(Q7*100)+(R7*1000)</f>
        <v>11800</v>
      </c>
      <c r="T7" s="18"/>
      <c r="U7" s="18"/>
      <c r="V7" s="18"/>
      <c r="W7" s="18">
        <v>400</v>
      </c>
      <c r="X7" s="19">
        <v>6144</v>
      </c>
      <c r="Y7" s="19">
        <v>28</v>
      </c>
      <c r="Z7" s="19">
        <v>11944</v>
      </c>
      <c r="AA7" s="23">
        <v>896</v>
      </c>
      <c r="AB7" s="24"/>
      <c r="AC7" s="24"/>
      <c r="AD7" s="24"/>
      <c r="AE7" s="24">
        <v>128</v>
      </c>
      <c r="AF7" s="25">
        <v>288</v>
      </c>
      <c r="AG7" s="23">
        <v>268800</v>
      </c>
      <c r="AH7" s="24"/>
      <c r="AI7" s="24"/>
      <c r="AJ7" s="24"/>
      <c r="AK7" s="24">
        <v>12800</v>
      </c>
      <c r="AL7" s="25">
        <v>294912</v>
      </c>
      <c r="AM7" s="28">
        <v>1312</v>
      </c>
      <c r="AN7" s="29">
        <v>576512</v>
      </c>
      <c r="AO7" s="34">
        <v>914</v>
      </c>
      <c r="AP7" s="35"/>
      <c r="AQ7" s="35"/>
      <c r="AR7" s="35"/>
      <c r="AS7" s="35">
        <v>132</v>
      </c>
      <c r="AT7" s="36">
        <v>294</v>
      </c>
      <c r="AU7" s="34">
        <v>274200</v>
      </c>
      <c r="AV7" s="35"/>
      <c r="AW7" s="35"/>
      <c r="AX7" s="35"/>
      <c r="AY7" s="35">
        <v>13200</v>
      </c>
      <c r="AZ7" s="36">
        <v>301056</v>
      </c>
      <c r="BA7" s="37">
        <v>1340</v>
      </c>
      <c r="BB7" s="37">
        <v>588456</v>
      </c>
      <c r="BC7" s="17">
        <v>18</v>
      </c>
      <c r="BD7" s="18"/>
      <c r="BE7" s="18"/>
      <c r="BF7" s="18"/>
      <c r="BG7" s="18">
        <v>4</v>
      </c>
      <c r="BH7" s="19">
        <v>6</v>
      </c>
      <c r="BI7" s="17">
        <v>4906.7578125</v>
      </c>
      <c r="BJ7" s="18"/>
      <c r="BK7" s="18"/>
      <c r="BL7" s="18"/>
      <c r="BM7" s="18">
        <v>372.640625</v>
      </c>
      <c r="BN7" s="19">
        <v>5589.08203125</v>
      </c>
      <c r="BO7" s="19">
        <v>28</v>
      </c>
      <c r="BP7" s="19">
        <v>10868.48046875</v>
      </c>
      <c r="BQ7" s="23">
        <v>896</v>
      </c>
      <c r="BR7" s="24"/>
      <c r="BS7" s="24"/>
      <c r="BT7" s="24"/>
      <c r="BU7" s="24">
        <v>128</v>
      </c>
      <c r="BV7" s="25">
        <v>288</v>
      </c>
      <c r="BW7" s="23">
        <v>244247.5</v>
      </c>
      <c r="BX7" s="24"/>
      <c r="BY7" s="24"/>
      <c r="BZ7" s="24"/>
      <c r="CA7" s="24">
        <v>11924.5</v>
      </c>
      <c r="CB7" s="25">
        <v>268275.9375</v>
      </c>
      <c r="CC7" s="28">
        <v>1312</v>
      </c>
      <c r="CD7" s="29">
        <v>524447.9375</v>
      </c>
      <c r="CE7" s="34">
        <v>914</v>
      </c>
      <c r="CF7" s="35"/>
      <c r="CG7" s="35"/>
      <c r="CH7" s="35"/>
      <c r="CI7" s="35">
        <v>132</v>
      </c>
      <c r="CJ7" s="36">
        <v>294</v>
      </c>
      <c r="CK7" s="34">
        <v>249154.2578125</v>
      </c>
      <c r="CL7" s="35"/>
      <c r="CM7" s="35"/>
      <c r="CN7" s="35"/>
      <c r="CO7" s="35">
        <v>12297.140625</v>
      </c>
      <c r="CP7" s="36">
        <v>273865.01953125</v>
      </c>
      <c r="CQ7" s="37">
        <v>1340</v>
      </c>
      <c r="CR7" s="118">
        <v>535316.41796875</v>
      </c>
      <c r="CS7" s="2">
        <f t="shared" ref="CS7:CS19" si="8">BB7-CR7</f>
        <v>53139.58203125</v>
      </c>
      <c r="CT7" s="2" t="s">
        <v>35</v>
      </c>
      <c r="CU7" s="2" t="s">
        <v>57</v>
      </c>
      <c r="CV7" s="129" t="s">
        <v>58</v>
      </c>
      <c r="CW7" s="2"/>
      <c r="CX7" s="2">
        <f>DH7*2</f>
        <v>234019.5546875</v>
      </c>
      <c r="CY7" s="2">
        <f>DI7*8/6</f>
        <v>176093.93229166666</v>
      </c>
      <c r="CZ7" s="136">
        <f>DJ7*4/3</f>
        <v>17609.53125</v>
      </c>
      <c r="DA7" s="129"/>
      <c r="DB7" s="141">
        <f t="shared" ref="DB7:DB18" si="9">CX7+CY7+CZ7+DA7</f>
        <v>427723.01822916663</v>
      </c>
      <c r="DC7" s="2">
        <f t="shared" si="0"/>
        <v>165435.64322916663</v>
      </c>
      <c r="DD7" s="2" t="s">
        <v>364</v>
      </c>
      <c r="DE7" s="2" t="s">
        <v>365</v>
      </c>
      <c r="DF7" s="129" t="s">
        <v>366</v>
      </c>
      <c r="DG7" s="2"/>
      <c r="DH7" s="157">
        <f>VLOOKUP(DD:DD,SRM_pool!B:F,5,FALSE)</f>
        <v>117009.77734375</v>
      </c>
      <c r="DI7" s="239">
        <f>VLOOKUP(Source!DE:DE,SRM_pool!B:F,5,FALSE)</f>
        <v>132070.44921875</v>
      </c>
      <c r="DJ7" s="239">
        <f>VLOOKUP(DF:DF,SRM_pool!B:F,5,FALSE)</f>
        <v>13207.1484375</v>
      </c>
      <c r="DK7" s="2"/>
      <c r="DL7" s="141">
        <f t="shared" ref="DL7:DL19" si="10">DH7+DI7+DJ7+DK7</f>
        <v>262287.375</v>
      </c>
      <c r="DM7" s="157">
        <f>VLOOKUP(DD:DD,SRM_pool!B:F,3,FALSE)</f>
        <v>60573.3125</v>
      </c>
      <c r="DN7" s="239">
        <f>VLOOKUP(DE:DE,SRM_pool!B:F,3,FALSE)</f>
        <v>98845.6640625</v>
      </c>
      <c r="DO7" s="239">
        <f>VLOOKUP(DF:DF,SRM_pool!B:F,3,FALSE)</f>
        <v>13072.34765625</v>
      </c>
      <c r="DP7" s="2"/>
      <c r="DQ7" s="141">
        <f t="shared" ref="DQ7:DQ19" si="11">DM7+DN7+DO7+DP7</f>
        <v>172491.32421875</v>
      </c>
      <c r="DR7" s="85">
        <f t="shared" si="1"/>
        <v>56436.46484375</v>
      </c>
      <c r="DS7" s="85">
        <f t="shared" si="2"/>
        <v>33224.78515625</v>
      </c>
      <c r="DT7" s="141">
        <f t="shared" si="3"/>
        <v>134.80078125</v>
      </c>
      <c r="DU7" s="141">
        <f t="shared" si="4"/>
        <v>0</v>
      </c>
      <c r="DV7" s="53">
        <f t="shared" si="5"/>
        <v>89796.05078125</v>
      </c>
      <c r="DW7" s="83">
        <f t="shared" si="6"/>
        <v>0.65764249697016486</v>
      </c>
      <c r="DX7" s="180">
        <f>VLOOKUP(ED:ED,Pool!K:Q,7,FALSE)</f>
        <v>294710</v>
      </c>
      <c r="DY7" s="80"/>
      <c r="DZ7" s="143">
        <f t="shared" ref="DZ7:DZ39" si="12">SUM(DX7:DY7)</f>
        <v>294710</v>
      </c>
      <c r="EA7" s="83">
        <f t="shared" si="7"/>
        <v>1.123614889965634</v>
      </c>
      <c r="EB7" s="84"/>
      <c r="EC7" s="145">
        <v>165000</v>
      </c>
      <c r="ED7" s="276">
        <v>295700349</v>
      </c>
      <c r="EE7" s="79"/>
      <c r="EF7" s="79"/>
      <c r="EG7" s="79"/>
    </row>
    <row r="8" spans="1:137">
      <c r="A8" s="49" t="s">
        <v>83</v>
      </c>
      <c r="B8" s="48" t="s">
        <v>95</v>
      </c>
      <c r="C8" s="48" t="s">
        <v>96</v>
      </c>
      <c r="D8" s="49" t="s">
        <v>233</v>
      </c>
      <c r="E8" s="49" t="s">
        <v>77</v>
      </c>
      <c r="F8" s="49" t="s">
        <v>71</v>
      </c>
      <c r="G8" s="49" t="s">
        <v>78</v>
      </c>
      <c r="H8" s="49" t="s">
        <v>73</v>
      </c>
      <c r="I8" s="49" t="s">
        <v>82</v>
      </c>
      <c r="J8" s="49" t="s">
        <v>68</v>
      </c>
      <c r="K8" s="49" t="s">
        <v>79</v>
      </c>
      <c r="L8" s="3">
        <v>678</v>
      </c>
      <c r="M8" s="51"/>
      <c r="N8" s="18">
        <v>12</v>
      </c>
      <c r="O8" s="18"/>
      <c r="P8" s="18"/>
      <c r="Q8" s="18"/>
      <c r="R8" s="19"/>
      <c r="S8" s="17"/>
      <c r="T8" s="18">
        <v>5400</v>
      </c>
      <c r="U8" s="18"/>
      <c r="V8" s="18"/>
      <c r="W8" s="18"/>
      <c r="X8" s="19"/>
      <c r="Y8" s="19">
        <v>12</v>
      </c>
      <c r="Z8" s="19">
        <v>5400</v>
      </c>
      <c r="AA8" s="23"/>
      <c r="AB8" s="24">
        <v>528</v>
      </c>
      <c r="AC8" s="24"/>
      <c r="AD8" s="24"/>
      <c r="AE8" s="24"/>
      <c r="AF8" s="25"/>
      <c r="AG8" s="23"/>
      <c r="AH8" s="24">
        <v>237600</v>
      </c>
      <c r="AI8" s="24"/>
      <c r="AJ8" s="24"/>
      <c r="AK8" s="24"/>
      <c r="AL8" s="25"/>
      <c r="AM8" s="28">
        <v>528</v>
      </c>
      <c r="AN8" s="29">
        <v>237600</v>
      </c>
      <c r="AO8" s="34"/>
      <c r="AP8" s="35">
        <v>540</v>
      </c>
      <c r="AQ8" s="35"/>
      <c r="AR8" s="35"/>
      <c r="AS8" s="35"/>
      <c r="AT8" s="36"/>
      <c r="AU8" s="34"/>
      <c r="AV8" s="35">
        <v>243000</v>
      </c>
      <c r="AW8" s="35"/>
      <c r="AX8" s="35"/>
      <c r="AY8" s="35"/>
      <c r="AZ8" s="36"/>
      <c r="BA8" s="37">
        <v>540</v>
      </c>
      <c r="BB8" s="37">
        <v>243000</v>
      </c>
      <c r="BC8" s="17"/>
      <c r="BD8" s="18">
        <v>12</v>
      </c>
      <c r="BE8" s="18"/>
      <c r="BF8" s="18"/>
      <c r="BG8" s="18"/>
      <c r="BH8" s="19"/>
      <c r="BI8" s="17"/>
      <c r="BJ8" s="18">
        <v>4906.7578125</v>
      </c>
      <c r="BK8" s="18"/>
      <c r="BL8" s="18"/>
      <c r="BM8" s="18"/>
      <c r="BN8" s="19"/>
      <c r="BO8" s="19">
        <v>12</v>
      </c>
      <c r="BP8" s="19">
        <v>4906.7578125</v>
      </c>
      <c r="BQ8" s="23"/>
      <c r="BR8" s="24">
        <v>528</v>
      </c>
      <c r="BS8" s="24"/>
      <c r="BT8" s="24"/>
      <c r="BU8" s="24"/>
      <c r="BV8" s="25"/>
      <c r="BW8" s="23"/>
      <c r="BX8" s="24">
        <v>215897.34375</v>
      </c>
      <c r="BY8" s="24"/>
      <c r="BZ8" s="24"/>
      <c r="CA8" s="24"/>
      <c r="CB8" s="25"/>
      <c r="CC8" s="28">
        <v>528</v>
      </c>
      <c r="CD8" s="29">
        <v>215897.34375</v>
      </c>
      <c r="CE8" s="34"/>
      <c r="CF8" s="35">
        <v>540</v>
      </c>
      <c r="CG8" s="35"/>
      <c r="CH8" s="35"/>
      <c r="CI8" s="35"/>
      <c r="CJ8" s="36"/>
      <c r="CK8" s="34"/>
      <c r="CL8" s="35">
        <v>220804.1015625</v>
      </c>
      <c r="CM8" s="35"/>
      <c r="CN8" s="35"/>
      <c r="CO8" s="35"/>
      <c r="CP8" s="36"/>
      <c r="CQ8" s="37">
        <v>540</v>
      </c>
      <c r="CR8" s="118">
        <v>220804.1015625</v>
      </c>
      <c r="CS8" s="2">
        <f t="shared" si="8"/>
        <v>22195.8984375</v>
      </c>
      <c r="CT8" s="2" t="s">
        <v>25</v>
      </c>
      <c r="CU8" s="2"/>
      <c r="CV8" s="129"/>
      <c r="CW8" s="2"/>
      <c r="CX8" s="2">
        <f t="shared" ref="CX8:CX15" si="13">DH8*16/14</f>
        <v>207997.40178571429</v>
      </c>
      <c r="CY8" s="2">
        <f t="shared" ref="CY8:CY17" si="14">DI8*8/7</f>
        <v>0</v>
      </c>
      <c r="CZ8" s="136">
        <f t="shared" ref="CZ8:CZ19" si="15">DJ8*8/6</f>
        <v>0</v>
      </c>
      <c r="DA8" s="129"/>
      <c r="DB8" s="141">
        <f t="shared" si="9"/>
        <v>207997.40178571429</v>
      </c>
      <c r="DC8" s="2">
        <f t="shared" si="0"/>
        <v>25999.67522321429</v>
      </c>
      <c r="DD8" s="2" t="s">
        <v>41</v>
      </c>
      <c r="DE8" s="2"/>
      <c r="DF8" s="129"/>
      <c r="DG8" s="2"/>
      <c r="DH8" s="157">
        <f>VLOOKUP(DD:DD,SRM_pool!B:F,5,FALSE)</f>
        <v>181997.7265625</v>
      </c>
      <c r="DI8" s="239"/>
      <c r="DJ8" s="239"/>
      <c r="DK8" s="2"/>
      <c r="DL8" s="141">
        <f t="shared" si="10"/>
        <v>181997.7265625</v>
      </c>
      <c r="DM8" s="157">
        <f>VLOOKUP(DD:DD,SRM_pool!B:F,3,FALSE)</f>
        <v>103227.90625</v>
      </c>
      <c r="DN8" s="239"/>
      <c r="DO8" s="239"/>
      <c r="DP8" s="2"/>
      <c r="DQ8" s="141">
        <f t="shared" si="11"/>
        <v>103227.90625</v>
      </c>
      <c r="DR8" s="85">
        <f t="shared" si="1"/>
        <v>78769.8203125</v>
      </c>
      <c r="DS8" s="85">
        <f t="shared" si="2"/>
        <v>0</v>
      </c>
      <c r="DT8" s="141">
        <f t="shared" si="3"/>
        <v>0</v>
      </c>
      <c r="DU8" s="141">
        <f t="shared" si="4"/>
        <v>0</v>
      </c>
      <c r="DV8" s="53">
        <f t="shared" si="5"/>
        <v>78769.8203125</v>
      </c>
      <c r="DW8" s="83">
        <f t="shared" si="6"/>
        <v>0.56719338312476342</v>
      </c>
      <c r="DX8" s="180">
        <f>VLOOKUP(ED:ED,Pool!K:Q,7,FALSE)</f>
        <v>94562.4</v>
      </c>
      <c r="DY8" s="80"/>
      <c r="DZ8" s="143">
        <f t="shared" si="12"/>
        <v>94562.4</v>
      </c>
      <c r="EA8" s="83">
        <f t="shared" si="7"/>
        <v>0.51958011666440373</v>
      </c>
      <c r="EB8" s="84"/>
      <c r="EC8" s="143">
        <v>16.843800000000002</v>
      </c>
      <c r="ED8" s="276">
        <v>292600678</v>
      </c>
      <c r="EE8" s="79"/>
      <c r="EF8" s="79"/>
      <c r="EG8" s="79"/>
    </row>
    <row r="9" spans="1:137">
      <c r="A9" s="49" t="s">
        <v>102</v>
      </c>
      <c r="B9" s="48" t="s">
        <v>103</v>
      </c>
      <c r="C9" s="48" t="s">
        <v>104</v>
      </c>
      <c r="D9" s="49" t="s">
        <v>233</v>
      </c>
      <c r="E9" s="49" t="s">
        <v>77</v>
      </c>
      <c r="F9" s="49" t="s">
        <v>71</v>
      </c>
      <c r="G9" s="49" t="s">
        <v>78</v>
      </c>
      <c r="H9" s="49" t="s">
        <v>73</v>
      </c>
      <c r="I9" s="49" t="s">
        <v>82</v>
      </c>
      <c r="J9" s="49" t="s">
        <v>75</v>
      </c>
      <c r="K9" s="49" t="s">
        <v>79</v>
      </c>
      <c r="L9" s="3">
        <v>879</v>
      </c>
      <c r="M9" s="51"/>
      <c r="N9" s="18">
        <v>12</v>
      </c>
      <c r="O9" s="18"/>
      <c r="P9" s="18"/>
      <c r="Q9" s="18"/>
      <c r="R9" s="19"/>
      <c r="S9" s="17"/>
      <c r="T9" s="18">
        <v>5400</v>
      </c>
      <c r="U9" s="18"/>
      <c r="V9" s="18"/>
      <c r="W9" s="18"/>
      <c r="X9" s="19"/>
      <c r="Y9" s="19">
        <v>12</v>
      </c>
      <c r="Z9" s="19">
        <v>5400</v>
      </c>
      <c r="AA9" s="23"/>
      <c r="AB9" s="24">
        <v>560</v>
      </c>
      <c r="AC9" s="24"/>
      <c r="AD9" s="24"/>
      <c r="AE9" s="24"/>
      <c r="AF9" s="25"/>
      <c r="AG9" s="23"/>
      <c r="AH9" s="24">
        <v>252000</v>
      </c>
      <c r="AI9" s="24"/>
      <c r="AJ9" s="24"/>
      <c r="AK9" s="24"/>
      <c r="AL9" s="25"/>
      <c r="AM9" s="28">
        <v>560</v>
      </c>
      <c r="AN9" s="29">
        <v>252000</v>
      </c>
      <c r="AO9" s="34"/>
      <c r="AP9" s="35">
        <v>572</v>
      </c>
      <c r="AQ9" s="35"/>
      <c r="AR9" s="35"/>
      <c r="AS9" s="35"/>
      <c r="AT9" s="36"/>
      <c r="AU9" s="34"/>
      <c r="AV9" s="35">
        <v>257400</v>
      </c>
      <c r="AW9" s="35"/>
      <c r="AX9" s="35"/>
      <c r="AY9" s="35"/>
      <c r="AZ9" s="36"/>
      <c r="BA9" s="37">
        <v>572</v>
      </c>
      <c r="BB9" s="37">
        <v>257400</v>
      </c>
      <c r="BC9" s="17"/>
      <c r="BD9" s="18">
        <v>12</v>
      </c>
      <c r="BE9" s="18"/>
      <c r="BF9" s="18"/>
      <c r="BG9" s="18"/>
      <c r="BH9" s="19"/>
      <c r="BI9" s="17"/>
      <c r="BJ9" s="18">
        <v>4906.7578125</v>
      </c>
      <c r="BK9" s="18"/>
      <c r="BL9" s="18"/>
      <c r="BM9" s="18"/>
      <c r="BN9" s="19"/>
      <c r="BO9" s="19">
        <v>12</v>
      </c>
      <c r="BP9" s="19">
        <v>4906.7578125</v>
      </c>
      <c r="BQ9" s="23"/>
      <c r="BR9" s="24">
        <v>560</v>
      </c>
      <c r="BS9" s="24"/>
      <c r="BT9" s="24"/>
      <c r="BU9" s="24"/>
      <c r="BV9" s="25"/>
      <c r="BW9" s="23"/>
      <c r="BX9" s="24">
        <v>228982.03125</v>
      </c>
      <c r="BY9" s="24"/>
      <c r="BZ9" s="24"/>
      <c r="CA9" s="24"/>
      <c r="CB9" s="25"/>
      <c r="CC9" s="28">
        <v>560</v>
      </c>
      <c r="CD9" s="29">
        <v>228982.03125</v>
      </c>
      <c r="CE9" s="34"/>
      <c r="CF9" s="35">
        <v>572</v>
      </c>
      <c r="CG9" s="35"/>
      <c r="CH9" s="35"/>
      <c r="CI9" s="35"/>
      <c r="CJ9" s="36"/>
      <c r="CK9" s="34"/>
      <c r="CL9" s="35">
        <v>233888.7890625</v>
      </c>
      <c r="CM9" s="35"/>
      <c r="CN9" s="35"/>
      <c r="CO9" s="35"/>
      <c r="CP9" s="36"/>
      <c r="CQ9" s="37">
        <v>572</v>
      </c>
      <c r="CR9" s="118">
        <v>233888.7890625</v>
      </c>
      <c r="CS9" s="2">
        <f t="shared" si="8"/>
        <v>23511.2109375</v>
      </c>
      <c r="CT9" s="2" t="s">
        <v>25</v>
      </c>
      <c r="CU9" s="2"/>
      <c r="CV9" s="129"/>
      <c r="CW9" s="2"/>
      <c r="CX9" s="2">
        <f t="shared" si="13"/>
        <v>220603.44196428571</v>
      </c>
      <c r="CY9" s="2">
        <f t="shared" si="14"/>
        <v>0</v>
      </c>
      <c r="CZ9" s="136">
        <f t="shared" si="15"/>
        <v>0</v>
      </c>
      <c r="DA9" s="129"/>
      <c r="DB9" s="141">
        <f t="shared" si="9"/>
        <v>220603.44196428571</v>
      </c>
      <c r="DC9" s="2">
        <f t="shared" si="0"/>
        <v>27575.43024553571</v>
      </c>
      <c r="DD9" s="2" t="s">
        <v>54</v>
      </c>
      <c r="DE9" s="2"/>
      <c r="DF9" s="129"/>
      <c r="DG9" s="2"/>
      <c r="DH9" s="157">
        <f>VLOOKUP(DD:DD,SRM_pool!B:F,5,FALSE)</f>
        <v>193028.01171875</v>
      </c>
      <c r="DI9" s="239"/>
      <c r="DJ9" s="239"/>
      <c r="DK9" s="2"/>
      <c r="DL9" s="141">
        <f t="shared" si="10"/>
        <v>193028.01171875</v>
      </c>
      <c r="DM9" s="157">
        <f>VLOOKUP(DD:DD,SRM_pool!B:F,3,FALSE)</f>
        <v>25918.98046875</v>
      </c>
      <c r="DN9" s="239"/>
      <c r="DO9" s="239"/>
      <c r="DP9" s="2"/>
      <c r="DQ9" s="141">
        <f t="shared" si="11"/>
        <v>25918.98046875</v>
      </c>
      <c r="DR9" s="85">
        <f t="shared" si="1"/>
        <v>167109.03125</v>
      </c>
      <c r="DS9" s="85">
        <f t="shared" si="2"/>
        <v>0</v>
      </c>
      <c r="DT9" s="141">
        <f t="shared" si="3"/>
        <v>0</v>
      </c>
      <c r="DU9" s="141">
        <f t="shared" si="4"/>
        <v>0</v>
      </c>
      <c r="DV9" s="53">
        <f t="shared" si="5"/>
        <v>167109.03125</v>
      </c>
      <c r="DW9" s="83">
        <f t="shared" si="6"/>
        <v>0.13427574701704462</v>
      </c>
      <c r="DX9" s="180">
        <f>VLOOKUP(ED:ED,Pool!K:Q,7,FALSE)</f>
        <v>72666.100000000006</v>
      </c>
      <c r="DY9" s="80"/>
      <c r="DZ9" s="143">
        <f t="shared" si="12"/>
        <v>72666.100000000006</v>
      </c>
      <c r="EA9" s="83">
        <f t="shared" si="7"/>
        <v>0.3764536522599507</v>
      </c>
      <c r="EB9" s="84"/>
      <c r="EC9" s="143">
        <v>16.843800000000002</v>
      </c>
      <c r="ED9" s="276">
        <v>292600879</v>
      </c>
      <c r="EE9" s="79"/>
      <c r="EF9" s="79"/>
      <c r="EG9" s="79"/>
    </row>
    <row r="10" spans="1:137">
      <c r="A10" s="49" t="s">
        <v>102</v>
      </c>
      <c r="B10" s="48" t="s">
        <v>106</v>
      </c>
      <c r="C10" s="48" t="s">
        <v>107</v>
      </c>
      <c r="D10" s="49" t="s">
        <v>233</v>
      </c>
      <c r="E10" s="49" t="s">
        <v>77</v>
      </c>
      <c r="F10" s="49" t="s">
        <v>71</v>
      </c>
      <c r="G10" s="49" t="s">
        <v>78</v>
      </c>
      <c r="H10" s="49" t="s">
        <v>88</v>
      </c>
      <c r="I10" s="49" t="s">
        <v>85</v>
      </c>
      <c r="J10" s="49" t="s">
        <v>75</v>
      </c>
      <c r="K10" s="49" t="s">
        <v>79</v>
      </c>
      <c r="L10" s="3">
        <v>2804</v>
      </c>
      <c r="M10" s="51"/>
      <c r="N10" s="18">
        <v>8</v>
      </c>
      <c r="O10" s="18"/>
      <c r="P10" s="18">
        <v>2</v>
      </c>
      <c r="Q10" s="18"/>
      <c r="R10" s="19"/>
      <c r="S10" s="17"/>
      <c r="T10" s="18">
        <v>3600</v>
      </c>
      <c r="U10" s="18"/>
      <c r="V10" s="18">
        <v>400</v>
      </c>
      <c r="W10" s="18"/>
      <c r="X10" s="19"/>
      <c r="Y10" s="19">
        <v>10</v>
      </c>
      <c r="Z10" s="19">
        <v>4000</v>
      </c>
      <c r="AA10" s="23"/>
      <c r="AB10" s="24">
        <v>240</v>
      </c>
      <c r="AC10" s="24"/>
      <c r="AD10" s="24">
        <v>32</v>
      </c>
      <c r="AE10" s="24"/>
      <c r="AF10" s="25"/>
      <c r="AG10" s="23"/>
      <c r="AH10" s="24">
        <v>108000</v>
      </c>
      <c r="AI10" s="24"/>
      <c r="AJ10" s="24">
        <v>6400</v>
      </c>
      <c r="AK10" s="24"/>
      <c r="AL10" s="25"/>
      <c r="AM10" s="28">
        <v>272</v>
      </c>
      <c r="AN10" s="29">
        <v>114400</v>
      </c>
      <c r="AO10" s="34"/>
      <c r="AP10" s="35">
        <v>248</v>
      </c>
      <c r="AQ10" s="35"/>
      <c r="AR10" s="35">
        <v>34</v>
      </c>
      <c r="AS10" s="35"/>
      <c r="AT10" s="36"/>
      <c r="AU10" s="34"/>
      <c r="AV10" s="35">
        <v>111600</v>
      </c>
      <c r="AW10" s="35"/>
      <c r="AX10" s="35">
        <v>6800</v>
      </c>
      <c r="AY10" s="35"/>
      <c r="AZ10" s="36"/>
      <c r="BA10" s="37">
        <v>282</v>
      </c>
      <c r="BB10" s="37">
        <v>118400</v>
      </c>
      <c r="BC10" s="17"/>
      <c r="BD10" s="18">
        <v>8</v>
      </c>
      <c r="BE10" s="18"/>
      <c r="BF10" s="18">
        <v>2</v>
      </c>
      <c r="BG10" s="18"/>
      <c r="BH10" s="19"/>
      <c r="BI10" s="17"/>
      <c r="BJ10" s="18">
        <v>3271.171875</v>
      </c>
      <c r="BK10" s="18"/>
      <c r="BL10" s="18">
        <v>372.62109375</v>
      </c>
      <c r="BM10" s="18"/>
      <c r="BN10" s="19"/>
      <c r="BO10" s="19">
        <v>10</v>
      </c>
      <c r="BP10" s="19">
        <v>3643.79296875</v>
      </c>
      <c r="BQ10" s="23"/>
      <c r="BR10" s="24">
        <v>240</v>
      </c>
      <c r="BS10" s="24"/>
      <c r="BT10" s="24">
        <v>32</v>
      </c>
      <c r="BU10" s="24"/>
      <c r="BV10" s="25"/>
      <c r="BW10" s="23"/>
      <c r="BX10" s="24">
        <v>98135.15625</v>
      </c>
      <c r="BY10" s="24"/>
      <c r="BZ10" s="24">
        <v>5961.9375</v>
      </c>
      <c r="CA10" s="24"/>
      <c r="CB10" s="25"/>
      <c r="CC10" s="28">
        <v>272</v>
      </c>
      <c r="CD10" s="29">
        <v>104097.09375</v>
      </c>
      <c r="CE10" s="34"/>
      <c r="CF10" s="35">
        <v>248</v>
      </c>
      <c r="CG10" s="35"/>
      <c r="CH10" s="35">
        <v>34</v>
      </c>
      <c r="CI10" s="35"/>
      <c r="CJ10" s="36"/>
      <c r="CK10" s="34"/>
      <c r="CL10" s="35">
        <v>101406.328125</v>
      </c>
      <c r="CM10" s="35"/>
      <c r="CN10" s="35">
        <v>6334.55859375</v>
      </c>
      <c r="CO10" s="35"/>
      <c r="CP10" s="36"/>
      <c r="CQ10" s="37">
        <v>282</v>
      </c>
      <c r="CR10" s="118">
        <v>107740.88671875</v>
      </c>
      <c r="CS10" s="2">
        <f t="shared" si="8"/>
        <v>10659.11328125</v>
      </c>
      <c r="CT10" s="2" t="s">
        <v>25</v>
      </c>
      <c r="CU10" s="2"/>
      <c r="CV10" s="129"/>
      <c r="CW10" s="2"/>
      <c r="CX10" s="2">
        <f t="shared" si="13"/>
        <v>94544.274553571435</v>
      </c>
      <c r="CY10" s="2">
        <f t="shared" si="14"/>
        <v>0</v>
      </c>
      <c r="CZ10" s="136">
        <f t="shared" si="15"/>
        <v>0</v>
      </c>
      <c r="DA10" s="136">
        <f>DK10*2</f>
        <v>624.4</v>
      </c>
      <c r="DB10" s="141">
        <f t="shared" si="9"/>
        <v>95168.674553571429</v>
      </c>
      <c r="DC10" s="2">
        <f t="shared" si="0"/>
        <v>12130.234319196432</v>
      </c>
      <c r="DD10" s="2" t="s">
        <v>47</v>
      </c>
      <c r="DE10" s="2"/>
      <c r="DF10" s="129"/>
      <c r="DG10" s="2" t="s">
        <v>303</v>
      </c>
      <c r="DH10" s="157">
        <f>VLOOKUP(DD:DD,SRM_pool!B:F,5,FALSE)</f>
        <v>82726.240234375</v>
      </c>
      <c r="DI10" s="239"/>
      <c r="DJ10" s="239"/>
      <c r="DK10" s="136">
        <v>312.2</v>
      </c>
      <c r="DL10" s="141">
        <f t="shared" si="10"/>
        <v>83038.440234374997</v>
      </c>
      <c r="DM10" s="157">
        <f>VLOOKUP(DD:DD,SRM_pool!B:F,3,FALSE)</f>
        <v>59851.01171875</v>
      </c>
      <c r="DN10" s="239"/>
      <c r="DO10" s="239"/>
      <c r="DP10" s="2"/>
      <c r="DQ10" s="141">
        <f t="shared" si="11"/>
        <v>59851.01171875</v>
      </c>
      <c r="DR10" s="85">
        <f t="shared" si="1"/>
        <v>22875.228515625</v>
      </c>
      <c r="DS10" s="85">
        <f t="shared" si="2"/>
        <v>0</v>
      </c>
      <c r="DT10" s="141">
        <f t="shared" si="3"/>
        <v>0</v>
      </c>
      <c r="DU10" s="141">
        <f t="shared" si="4"/>
        <v>312.2</v>
      </c>
      <c r="DV10" s="53">
        <f t="shared" si="5"/>
        <v>23187.428515624997</v>
      </c>
      <c r="DW10" s="83">
        <f t="shared" si="6"/>
        <v>0.72076271603634701</v>
      </c>
      <c r="DX10" s="180">
        <f>VLOOKUP(ED:ED,Pool!K:Q,7,FALSE)</f>
        <v>108532</v>
      </c>
      <c r="DY10" s="81">
        <v>0</v>
      </c>
      <c r="DZ10" s="143">
        <f t="shared" si="12"/>
        <v>108532</v>
      </c>
      <c r="EA10" s="83">
        <f t="shared" si="7"/>
        <v>1.3070091356926954</v>
      </c>
      <c r="EB10" s="84"/>
      <c r="EC10" s="143">
        <v>4595.96</v>
      </c>
      <c r="ED10" s="276">
        <v>292602804</v>
      </c>
      <c r="EE10" s="79"/>
      <c r="EF10" s="79"/>
      <c r="EG10" s="79"/>
    </row>
    <row r="11" spans="1:137">
      <c r="A11" s="49" t="s">
        <v>102</v>
      </c>
      <c r="B11" s="48" t="s">
        <v>108</v>
      </c>
      <c r="C11" s="48" t="s">
        <v>109</v>
      </c>
      <c r="D11" s="49" t="s">
        <v>233</v>
      </c>
      <c r="E11" s="49" t="s">
        <v>77</v>
      </c>
      <c r="F11" s="49" t="s">
        <v>71</v>
      </c>
      <c r="G11" s="49" t="s">
        <v>78</v>
      </c>
      <c r="H11" s="49" t="s">
        <v>73</v>
      </c>
      <c r="I11" s="49" t="s">
        <v>82</v>
      </c>
      <c r="J11" s="49" t="s">
        <v>68</v>
      </c>
      <c r="K11" s="49" t="s">
        <v>79</v>
      </c>
      <c r="L11" s="3">
        <v>3004</v>
      </c>
      <c r="M11" s="51"/>
      <c r="N11" s="18">
        <v>8</v>
      </c>
      <c r="O11" s="18">
        <v>4</v>
      </c>
      <c r="P11" s="18">
        <v>2</v>
      </c>
      <c r="Q11" s="18"/>
      <c r="R11" s="19"/>
      <c r="S11" s="17"/>
      <c r="T11" s="18">
        <v>3600</v>
      </c>
      <c r="U11" s="18">
        <v>8192</v>
      </c>
      <c r="V11" s="18">
        <v>400</v>
      </c>
      <c r="W11" s="18"/>
      <c r="X11" s="19"/>
      <c r="Y11" s="19">
        <v>14</v>
      </c>
      <c r="Z11" s="19">
        <v>12192</v>
      </c>
      <c r="AA11" s="23"/>
      <c r="AB11" s="24">
        <v>384</v>
      </c>
      <c r="AC11" s="24">
        <v>192</v>
      </c>
      <c r="AD11" s="24">
        <v>96</v>
      </c>
      <c r="AE11" s="24"/>
      <c r="AF11" s="25"/>
      <c r="AG11" s="23"/>
      <c r="AH11" s="24">
        <v>172800</v>
      </c>
      <c r="AI11" s="24">
        <v>393216</v>
      </c>
      <c r="AJ11" s="24">
        <v>19200</v>
      </c>
      <c r="AK11" s="24"/>
      <c r="AL11" s="25"/>
      <c r="AM11" s="28">
        <v>672</v>
      </c>
      <c r="AN11" s="29">
        <v>585216</v>
      </c>
      <c r="AO11" s="34"/>
      <c r="AP11" s="35">
        <v>392</v>
      </c>
      <c r="AQ11" s="35">
        <v>196</v>
      </c>
      <c r="AR11" s="35">
        <v>98</v>
      </c>
      <c r="AS11" s="35"/>
      <c r="AT11" s="36"/>
      <c r="AU11" s="34"/>
      <c r="AV11" s="35">
        <v>176400</v>
      </c>
      <c r="AW11" s="35">
        <v>401408</v>
      </c>
      <c r="AX11" s="35">
        <v>19600</v>
      </c>
      <c r="AY11" s="35"/>
      <c r="AZ11" s="36"/>
      <c r="BA11" s="37">
        <v>686</v>
      </c>
      <c r="BB11" s="37">
        <v>597408</v>
      </c>
      <c r="BC11" s="17"/>
      <c r="BD11" s="18">
        <v>8</v>
      </c>
      <c r="BE11" s="18">
        <v>4</v>
      </c>
      <c r="BF11" s="18">
        <v>2</v>
      </c>
      <c r="BG11" s="18"/>
      <c r="BH11" s="19"/>
      <c r="BI11" s="17"/>
      <c r="BJ11" s="18">
        <v>3271.171875</v>
      </c>
      <c r="BK11" s="18">
        <v>7123.30078125</v>
      </c>
      <c r="BL11" s="18">
        <v>372.62109375</v>
      </c>
      <c r="BM11" s="18"/>
      <c r="BN11" s="19"/>
      <c r="BO11" s="19">
        <v>14</v>
      </c>
      <c r="BP11" s="19">
        <v>10767.09375</v>
      </c>
      <c r="BQ11" s="23"/>
      <c r="BR11" s="24">
        <v>384</v>
      </c>
      <c r="BS11" s="24">
        <v>192</v>
      </c>
      <c r="BT11" s="24">
        <v>96</v>
      </c>
      <c r="BU11" s="24"/>
      <c r="BV11" s="25"/>
      <c r="BW11" s="23"/>
      <c r="BX11" s="24">
        <v>157016.25</v>
      </c>
      <c r="BY11" s="24">
        <v>341918.4375</v>
      </c>
      <c r="BZ11" s="24">
        <v>17885.8125</v>
      </c>
      <c r="CA11" s="24"/>
      <c r="CB11" s="25"/>
      <c r="CC11" s="28">
        <v>672</v>
      </c>
      <c r="CD11" s="29">
        <v>516820.5</v>
      </c>
      <c r="CE11" s="34"/>
      <c r="CF11" s="35">
        <v>392</v>
      </c>
      <c r="CG11" s="35">
        <v>196</v>
      </c>
      <c r="CH11" s="35">
        <v>98</v>
      </c>
      <c r="CI11" s="35"/>
      <c r="CJ11" s="36"/>
      <c r="CK11" s="34"/>
      <c r="CL11" s="35">
        <v>160287.421875</v>
      </c>
      <c r="CM11" s="35">
        <v>349041.73828125</v>
      </c>
      <c r="CN11" s="35">
        <v>18258.43359375</v>
      </c>
      <c r="CO11" s="35"/>
      <c r="CP11" s="36"/>
      <c r="CQ11" s="37">
        <v>686</v>
      </c>
      <c r="CR11" s="118">
        <v>527587.59375</v>
      </c>
      <c r="CS11" s="2">
        <f t="shared" si="8"/>
        <v>69820.40625</v>
      </c>
      <c r="CT11" s="2" t="s">
        <v>25</v>
      </c>
      <c r="CU11" s="2" t="s">
        <v>26</v>
      </c>
      <c r="CV11" s="129" t="s">
        <v>25</v>
      </c>
      <c r="CW11" s="2"/>
      <c r="CX11" s="2">
        <f t="shared" si="13"/>
        <v>151008.26785714287</v>
      </c>
      <c r="CY11" s="2">
        <f t="shared" si="14"/>
        <v>15757.381696428571</v>
      </c>
      <c r="CZ11" s="136">
        <f>DJ11*16/14</f>
        <v>334056.54464285716</v>
      </c>
      <c r="DA11" s="129"/>
      <c r="DB11" s="141">
        <f t="shared" si="9"/>
        <v>500822.19419642864</v>
      </c>
      <c r="DC11" s="2">
        <f t="shared" si="0"/>
        <v>62602.774274553638</v>
      </c>
      <c r="DD11" s="2" t="s">
        <v>55</v>
      </c>
      <c r="DE11" s="2" t="s">
        <v>56</v>
      </c>
      <c r="DF11" s="129" t="s">
        <v>363</v>
      </c>
      <c r="DG11" s="2"/>
      <c r="DH11" s="157">
        <f>VLOOKUP(DD:DD,SRM_pool!B:F,5,FALSE)</f>
        <v>132132.234375</v>
      </c>
      <c r="DI11" s="239">
        <f>VLOOKUP(Source!DE:DE,SRM_pool!B:F,5,FALSE)</f>
        <v>13787.708984375</v>
      </c>
      <c r="DJ11" s="239">
        <f>VLOOKUP(DF:DF,SRM_pool!B:F,5,FALSE)</f>
        <v>292299.4765625</v>
      </c>
      <c r="DK11" s="2"/>
      <c r="DL11" s="141">
        <f t="shared" si="10"/>
        <v>438219.419921875</v>
      </c>
      <c r="DM11" s="157">
        <f>VLOOKUP(DD:DD,SRM_pool!B:F,3,FALSE)</f>
        <v>77682.25</v>
      </c>
      <c r="DN11" s="239">
        <f>VLOOKUP(DE:DE,SRM_pool!B:F,3,FALSE)</f>
        <v>13646.2841796875</v>
      </c>
      <c r="DO11" s="239">
        <f>VLOOKUP(DF:DF,SRM_pool!B:F,3,FALSE)</f>
        <v>120359.7421875</v>
      </c>
      <c r="DP11" s="2"/>
      <c r="DQ11" s="141">
        <f t="shared" si="11"/>
        <v>211688.2763671875</v>
      </c>
      <c r="DR11" s="85">
        <f t="shared" si="1"/>
        <v>54449.984375</v>
      </c>
      <c r="DS11" s="85">
        <f t="shared" si="2"/>
        <v>141.4248046875</v>
      </c>
      <c r="DT11" s="141">
        <f t="shared" si="3"/>
        <v>171939.734375</v>
      </c>
      <c r="DU11" s="141">
        <f t="shared" si="4"/>
        <v>0</v>
      </c>
      <c r="DV11" s="53">
        <f t="shared" si="5"/>
        <v>226531.1435546875</v>
      </c>
      <c r="DW11" s="83">
        <f t="shared" si="6"/>
        <v>0.48306457163611533</v>
      </c>
      <c r="DX11" s="180">
        <f>VLOOKUP(ED:ED,Pool!K:Q,7,FALSE)</f>
        <v>374596</v>
      </c>
      <c r="DY11" s="81">
        <v>0</v>
      </c>
      <c r="DZ11" s="143">
        <f t="shared" si="12"/>
        <v>374596</v>
      </c>
      <c r="EA11" s="83">
        <f t="shared" si="7"/>
        <v>0.85481378270908748</v>
      </c>
      <c r="EB11" s="84"/>
      <c r="EC11" s="145"/>
      <c r="ED11" s="276">
        <v>292603004</v>
      </c>
      <c r="EE11" s="79"/>
      <c r="EF11" s="79"/>
      <c r="EG11" s="79"/>
    </row>
    <row r="12" spans="1:137">
      <c r="A12" s="49" t="s">
        <v>83</v>
      </c>
      <c r="B12" s="48" t="s">
        <v>97</v>
      </c>
      <c r="C12" s="48" t="s">
        <v>98</v>
      </c>
      <c r="D12" s="49" t="s">
        <v>233</v>
      </c>
      <c r="E12" s="49" t="s">
        <v>77</v>
      </c>
      <c r="F12" s="49" t="s">
        <v>71</v>
      </c>
      <c r="G12" s="49" t="s">
        <v>78</v>
      </c>
      <c r="H12" s="49" t="s">
        <v>73</v>
      </c>
      <c r="I12" s="49" t="s">
        <v>82</v>
      </c>
      <c r="J12" s="49" t="s">
        <v>68</v>
      </c>
      <c r="K12" s="49" t="s">
        <v>79</v>
      </c>
      <c r="L12" s="3">
        <v>3073</v>
      </c>
      <c r="M12" s="51"/>
      <c r="N12" s="18">
        <v>8</v>
      </c>
      <c r="O12" s="18">
        <v>4</v>
      </c>
      <c r="P12" s="18">
        <v>2</v>
      </c>
      <c r="Q12" s="18"/>
      <c r="R12" s="19"/>
      <c r="S12" s="17"/>
      <c r="T12" s="18">
        <v>3600</v>
      </c>
      <c r="U12" s="18">
        <v>8192</v>
      </c>
      <c r="V12" s="18">
        <v>400</v>
      </c>
      <c r="W12" s="18"/>
      <c r="X12" s="19"/>
      <c r="Y12" s="19">
        <v>14</v>
      </c>
      <c r="Z12" s="19">
        <v>12192</v>
      </c>
      <c r="AA12" s="23"/>
      <c r="AB12" s="24">
        <v>384</v>
      </c>
      <c r="AC12" s="24">
        <v>160</v>
      </c>
      <c r="AD12" s="24">
        <v>96</v>
      </c>
      <c r="AE12" s="24"/>
      <c r="AF12" s="25"/>
      <c r="AG12" s="23"/>
      <c r="AH12" s="24">
        <v>172800</v>
      </c>
      <c r="AI12" s="24">
        <v>327680</v>
      </c>
      <c r="AJ12" s="24">
        <v>19200</v>
      </c>
      <c r="AK12" s="24"/>
      <c r="AL12" s="25"/>
      <c r="AM12" s="28">
        <v>640</v>
      </c>
      <c r="AN12" s="29">
        <v>519680</v>
      </c>
      <c r="AO12" s="34"/>
      <c r="AP12" s="35">
        <v>392</v>
      </c>
      <c r="AQ12" s="35">
        <v>164</v>
      </c>
      <c r="AR12" s="35">
        <v>98</v>
      </c>
      <c r="AS12" s="35"/>
      <c r="AT12" s="36"/>
      <c r="AU12" s="34"/>
      <c r="AV12" s="35">
        <v>176400</v>
      </c>
      <c r="AW12" s="35">
        <v>335872</v>
      </c>
      <c r="AX12" s="35">
        <v>19600</v>
      </c>
      <c r="AY12" s="35"/>
      <c r="AZ12" s="36"/>
      <c r="BA12" s="37">
        <v>654</v>
      </c>
      <c r="BB12" s="37">
        <v>531872</v>
      </c>
      <c r="BC12" s="17"/>
      <c r="BD12" s="18">
        <v>8</v>
      </c>
      <c r="BE12" s="18">
        <v>4</v>
      </c>
      <c r="BF12" s="18">
        <v>2</v>
      </c>
      <c r="BG12" s="18"/>
      <c r="BH12" s="19"/>
      <c r="BI12" s="17"/>
      <c r="BJ12" s="18">
        <v>3271.171875</v>
      </c>
      <c r="BK12" s="18">
        <v>7123.30078125</v>
      </c>
      <c r="BL12" s="18">
        <v>372.62109375</v>
      </c>
      <c r="BM12" s="18"/>
      <c r="BN12" s="19"/>
      <c r="BO12" s="19">
        <v>14</v>
      </c>
      <c r="BP12" s="19">
        <v>10767.09375</v>
      </c>
      <c r="BQ12" s="23"/>
      <c r="BR12" s="24">
        <v>384</v>
      </c>
      <c r="BS12" s="24">
        <v>160</v>
      </c>
      <c r="BT12" s="24">
        <v>96</v>
      </c>
      <c r="BU12" s="24"/>
      <c r="BV12" s="25"/>
      <c r="BW12" s="23"/>
      <c r="BX12" s="24">
        <v>157016.25</v>
      </c>
      <c r="BY12" s="24">
        <v>284932.03125</v>
      </c>
      <c r="BZ12" s="24">
        <v>17885.8125</v>
      </c>
      <c r="CA12" s="24"/>
      <c r="CB12" s="25"/>
      <c r="CC12" s="28">
        <v>640</v>
      </c>
      <c r="CD12" s="29">
        <v>459834.09375</v>
      </c>
      <c r="CE12" s="34"/>
      <c r="CF12" s="35">
        <v>392</v>
      </c>
      <c r="CG12" s="35">
        <v>164</v>
      </c>
      <c r="CH12" s="35">
        <v>98</v>
      </c>
      <c r="CI12" s="35"/>
      <c r="CJ12" s="36"/>
      <c r="CK12" s="34"/>
      <c r="CL12" s="35">
        <v>160287.421875</v>
      </c>
      <c r="CM12" s="35">
        <v>292055.33203125</v>
      </c>
      <c r="CN12" s="35">
        <v>18258.43359375</v>
      </c>
      <c r="CO12" s="35"/>
      <c r="CP12" s="36"/>
      <c r="CQ12" s="37">
        <v>654</v>
      </c>
      <c r="CR12" s="118">
        <v>470601.1875</v>
      </c>
      <c r="CS12" s="2">
        <f t="shared" si="8"/>
        <v>61270.8125</v>
      </c>
      <c r="CT12" s="2" t="s">
        <v>25</v>
      </c>
      <c r="CU12" s="2" t="s">
        <v>53</v>
      </c>
      <c r="CV12" s="129" t="s">
        <v>25</v>
      </c>
      <c r="CW12" s="2"/>
      <c r="CX12" s="2">
        <f t="shared" si="13"/>
        <v>151008.24107142858</v>
      </c>
      <c r="CY12" s="2">
        <f t="shared" si="14"/>
        <v>15757.378348214286</v>
      </c>
      <c r="CZ12" s="136">
        <f>DJ12*16/14</f>
        <v>278380.41071428574</v>
      </c>
      <c r="DA12" s="129"/>
      <c r="DB12" s="141">
        <f t="shared" si="9"/>
        <v>445146.03013392864</v>
      </c>
      <c r="DC12" s="2">
        <f t="shared" si="0"/>
        <v>55643.253766741138</v>
      </c>
      <c r="DD12" s="2" t="s">
        <v>51</v>
      </c>
      <c r="DE12" s="2" t="s">
        <v>369</v>
      </c>
      <c r="DF12" s="129" t="s">
        <v>52</v>
      </c>
      <c r="DG12" s="2"/>
      <c r="DH12" s="157">
        <f>VLOOKUP(DD:DD,SRM_pool!B:F,5,FALSE)</f>
        <v>132132.2109375</v>
      </c>
      <c r="DI12" s="239">
        <f>VLOOKUP(Source!DE:DE,SRM_pool!B:F,5,FALSE)</f>
        <v>13787.7060546875</v>
      </c>
      <c r="DJ12" s="239">
        <f>VLOOKUP(DF:DF,SRM_pool!B:F,5,FALSE)</f>
        <v>243582.859375</v>
      </c>
      <c r="DK12" s="2"/>
      <c r="DL12" s="141">
        <f t="shared" si="10"/>
        <v>389502.7763671875</v>
      </c>
      <c r="DM12" s="157">
        <f>VLOOKUP(DD:DD,SRM_pool!B:F,3,FALSE)</f>
        <v>70543.921875</v>
      </c>
      <c r="DN12" s="239">
        <f>VLOOKUP(DE:DE,SRM_pool!B:F,3,FALSE)</f>
        <v>13442.005859375</v>
      </c>
      <c r="DO12" s="239">
        <f>VLOOKUP(DF:DF,SRM_pool!B:F,3,FALSE)</f>
        <v>131501.546875</v>
      </c>
      <c r="DP12" s="2"/>
      <c r="DQ12" s="141">
        <f t="shared" si="11"/>
        <v>215487.474609375</v>
      </c>
      <c r="DR12" s="85">
        <f t="shared" si="1"/>
        <v>61588.2890625</v>
      </c>
      <c r="DS12" s="85">
        <f t="shared" si="2"/>
        <v>345.7001953125</v>
      </c>
      <c r="DT12" s="141">
        <f t="shared" si="3"/>
        <v>112081.3125</v>
      </c>
      <c r="DU12" s="141">
        <f t="shared" si="4"/>
        <v>0</v>
      </c>
      <c r="DV12" s="53">
        <f t="shared" si="5"/>
        <v>174015.3017578125</v>
      </c>
      <c r="DW12" s="83">
        <f t="shared" si="6"/>
        <v>0.55323732636563594</v>
      </c>
      <c r="DX12" s="180">
        <f>VLOOKUP(ED:ED,Pool!K:Q,7,FALSE)</f>
        <v>327291</v>
      </c>
      <c r="DY12" s="81">
        <v>0</v>
      </c>
      <c r="DZ12" s="143">
        <f t="shared" si="12"/>
        <v>327291</v>
      </c>
      <c r="EA12" s="83">
        <f t="shared" si="7"/>
        <v>0.84027899121175986</v>
      </c>
      <c r="EB12" s="84"/>
      <c r="EC12" s="145"/>
      <c r="ED12" s="276">
        <v>292603073</v>
      </c>
      <c r="EE12" s="79"/>
      <c r="EF12" s="79"/>
      <c r="EG12" s="79"/>
    </row>
    <row r="13" spans="1:137">
      <c r="A13" s="49" t="s">
        <v>83</v>
      </c>
      <c r="B13" s="48" t="s">
        <v>86</v>
      </c>
      <c r="C13" s="48" t="s">
        <v>87</v>
      </c>
      <c r="D13" s="49" t="s">
        <v>233</v>
      </c>
      <c r="E13" s="49" t="s">
        <v>77</v>
      </c>
      <c r="F13" s="49" t="s">
        <v>71</v>
      </c>
      <c r="G13" s="49" t="s">
        <v>78</v>
      </c>
      <c r="H13" s="49" t="s">
        <v>88</v>
      </c>
      <c r="I13" s="49" t="s">
        <v>85</v>
      </c>
      <c r="J13" s="49" t="s">
        <v>75</v>
      </c>
      <c r="K13" s="49" t="s">
        <v>79</v>
      </c>
      <c r="L13" s="3">
        <v>3286</v>
      </c>
      <c r="M13" s="51"/>
      <c r="N13" s="18">
        <v>10</v>
      </c>
      <c r="O13" s="18"/>
      <c r="P13" s="18">
        <v>2</v>
      </c>
      <c r="Q13" s="18"/>
      <c r="R13" s="19"/>
      <c r="S13" s="17"/>
      <c r="T13" s="18">
        <v>4500</v>
      </c>
      <c r="U13" s="18"/>
      <c r="V13" s="18">
        <v>400</v>
      </c>
      <c r="W13" s="18"/>
      <c r="X13" s="19"/>
      <c r="Y13" s="19">
        <v>12</v>
      </c>
      <c r="Z13" s="19">
        <v>4900</v>
      </c>
      <c r="AA13" s="23"/>
      <c r="AB13" s="24">
        <v>480</v>
      </c>
      <c r="AC13" s="24"/>
      <c r="AD13" s="24">
        <v>32</v>
      </c>
      <c r="AE13" s="24"/>
      <c r="AF13" s="25"/>
      <c r="AG13" s="23"/>
      <c r="AH13" s="24">
        <v>216000</v>
      </c>
      <c r="AI13" s="24"/>
      <c r="AJ13" s="24">
        <v>6400</v>
      </c>
      <c r="AK13" s="24"/>
      <c r="AL13" s="25"/>
      <c r="AM13" s="28">
        <v>512</v>
      </c>
      <c r="AN13" s="29">
        <v>222400</v>
      </c>
      <c r="AO13" s="34"/>
      <c r="AP13" s="35">
        <v>490</v>
      </c>
      <c r="AQ13" s="35"/>
      <c r="AR13" s="35">
        <v>34</v>
      </c>
      <c r="AS13" s="35"/>
      <c r="AT13" s="36"/>
      <c r="AU13" s="34"/>
      <c r="AV13" s="35">
        <v>220500</v>
      </c>
      <c r="AW13" s="35"/>
      <c r="AX13" s="35">
        <v>6800</v>
      </c>
      <c r="AY13" s="35"/>
      <c r="AZ13" s="36"/>
      <c r="BA13" s="37">
        <v>524</v>
      </c>
      <c r="BB13" s="37">
        <v>227300</v>
      </c>
      <c r="BC13" s="17"/>
      <c r="BD13" s="18">
        <v>10</v>
      </c>
      <c r="BE13" s="18"/>
      <c r="BF13" s="18">
        <v>2</v>
      </c>
      <c r="BG13" s="18"/>
      <c r="BH13" s="19"/>
      <c r="BI13" s="17"/>
      <c r="BJ13" s="18">
        <v>4088.96484375</v>
      </c>
      <c r="BK13" s="18"/>
      <c r="BL13" s="18">
        <v>372.62109375</v>
      </c>
      <c r="BM13" s="18"/>
      <c r="BN13" s="19"/>
      <c r="BO13" s="19">
        <v>12</v>
      </c>
      <c r="BP13" s="19">
        <v>4461.5859375</v>
      </c>
      <c r="BQ13" s="23"/>
      <c r="BR13" s="24">
        <v>480</v>
      </c>
      <c r="BS13" s="24"/>
      <c r="BT13" s="24">
        <v>32</v>
      </c>
      <c r="BU13" s="24"/>
      <c r="BV13" s="25"/>
      <c r="BW13" s="23"/>
      <c r="BX13" s="24">
        <v>196270.3125</v>
      </c>
      <c r="BY13" s="24"/>
      <c r="BZ13" s="24">
        <v>5961.9375</v>
      </c>
      <c r="CA13" s="24"/>
      <c r="CB13" s="25"/>
      <c r="CC13" s="28">
        <v>512</v>
      </c>
      <c r="CD13" s="29">
        <v>202232.25</v>
      </c>
      <c r="CE13" s="34"/>
      <c r="CF13" s="35">
        <v>490</v>
      </c>
      <c r="CG13" s="35"/>
      <c r="CH13" s="35">
        <v>34</v>
      </c>
      <c r="CI13" s="35"/>
      <c r="CJ13" s="36"/>
      <c r="CK13" s="34"/>
      <c r="CL13" s="35">
        <v>200359.27734375</v>
      </c>
      <c r="CM13" s="35"/>
      <c r="CN13" s="35">
        <v>6334.55859375</v>
      </c>
      <c r="CO13" s="35"/>
      <c r="CP13" s="36"/>
      <c r="CQ13" s="37">
        <v>524</v>
      </c>
      <c r="CR13" s="118">
        <v>206693.8359375</v>
      </c>
      <c r="CS13" s="2">
        <f t="shared" si="8"/>
        <v>20606.1640625</v>
      </c>
      <c r="CT13" s="2" t="s">
        <v>25</v>
      </c>
      <c r="CU13" s="2"/>
      <c r="CV13" s="129"/>
      <c r="CW13" s="2"/>
      <c r="CX13" s="2">
        <f t="shared" si="13"/>
        <v>189088.62053571429</v>
      </c>
      <c r="CY13" s="2">
        <f t="shared" si="14"/>
        <v>0</v>
      </c>
      <c r="CZ13" s="136">
        <f t="shared" si="15"/>
        <v>0</v>
      </c>
      <c r="DA13" s="136">
        <f>DK13*2</f>
        <v>624.4</v>
      </c>
      <c r="DB13" s="141">
        <f t="shared" si="9"/>
        <v>189713.02053571428</v>
      </c>
      <c r="DC13" s="2">
        <f t="shared" si="0"/>
        <v>23948.277566964272</v>
      </c>
      <c r="DD13" s="2" t="s">
        <v>42</v>
      </c>
      <c r="DE13" s="2"/>
      <c r="DF13" s="129"/>
      <c r="DG13" s="2" t="s">
        <v>303</v>
      </c>
      <c r="DH13" s="157">
        <f>VLOOKUP(DD:DD,SRM_pool!B:F,5,FALSE)</f>
        <v>165452.54296875</v>
      </c>
      <c r="DI13" s="239"/>
      <c r="DJ13" s="239"/>
      <c r="DK13" s="136">
        <v>312.2</v>
      </c>
      <c r="DL13" s="141">
        <f t="shared" si="10"/>
        <v>165764.74296875001</v>
      </c>
      <c r="DM13" s="157">
        <f>VLOOKUP(DD:DD,SRM_pool!B:F,3,FALSE)</f>
        <v>118754.40625</v>
      </c>
      <c r="DN13" s="239"/>
      <c r="DO13" s="239"/>
      <c r="DP13" s="2"/>
      <c r="DQ13" s="141">
        <f t="shared" si="11"/>
        <v>118754.40625</v>
      </c>
      <c r="DR13" s="85">
        <f t="shared" si="1"/>
        <v>46698.13671875</v>
      </c>
      <c r="DS13" s="85">
        <f t="shared" si="2"/>
        <v>0</v>
      </c>
      <c r="DT13" s="141">
        <f t="shared" si="3"/>
        <v>0</v>
      </c>
      <c r="DU13" s="141">
        <f t="shared" si="4"/>
        <v>312.2</v>
      </c>
      <c r="DV13" s="53">
        <f t="shared" si="5"/>
        <v>47010.336718750012</v>
      </c>
      <c r="DW13" s="83">
        <f t="shared" si="6"/>
        <v>0.71640328409514442</v>
      </c>
      <c r="DX13" s="180">
        <f>VLOOKUP(ED:ED,Pool!K:Q,7,FALSE)</f>
        <v>97126.399999999994</v>
      </c>
      <c r="DY13" s="326">
        <f>VLOOKUP(ED13,Pool!A87:C95,2,FALSE)</f>
        <v>134002</v>
      </c>
      <c r="DZ13" s="143">
        <f t="shared" si="12"/>
        <v>231128.4</v>
      </c>
      <c r="EA13" s="83">
        <f t="shared" si="7"/>
        <v>1.3943157987677293</v>
      </c>
      <c r="EB13" s="84"/>
      <c r="EC13" s="143">
        <v>4595.96</v>
      </c>
      <c r="ED13" s="276">
        <v>292603286</v>
      </c>
      <c r="EE13" s="79"/>
      <c r="EF13" s="79"/>
      <c r="EG13" s="79"/>
    </row>
    <row r="14" spans="1:137">
      <c r="A14" s="49" t="s">
        <v>83</v>
      </c>
      <c r="B14" s="48" t="s">
        <v>89</v>
      </c>
      <c r="C14" s="48" t="s">
        <v>90</v>
      </c>
      <c r="D14" s="49" t="s">
        <v>233</v>
      </c>
      <c r="E14" s="49" t="s">
        <v>77</v>
      </c>
      <c r="F14" s="49" t="s">
        <v>71</v>
      </c>
      <c r="G14" s="49" t="s">
        <v>78</v>
      </c>
      <c r="H14" s="49" t="s">
        <v>88</v>
      </c>
      <c r="I14" s="49" t="s">
        <v>85</v>
      </c>
      <c r="J14" s="49" t="s">
        <v>75</v>
      </c>
      <c r="K14" s="49" t="s">
        <v>79</v>
      </c>
      <c r="L14" s="3">
        <v>3696</v>
      </c>
      <c r="M14" s="51"/>
      <c r="N14" s="18">
        <v>10</v>
      </c>
      <c r="O14" s="18"/>
      <c r="P14" s="18">
        <v>1</v>
      </c>
      <c r="Q14" s="18"/>
      <c r="R14" s="19"/>
      <c r="S14" s="17"/>
      <c r="T14" s="18">
        <v>4500</v>
      </c>
      <c r="U14" s="18"/>
      <c r="V14" s="18">
        <v>200</v>
      </c>
      <c r="W14" s="18"/>
      <c r="X14" s="19"/>
      <c r="Y14" s="19">
        <v>11</v>
      </c>
      <c r="Z14" s="19">
        <v>4700</v>
      </c>
      <c r="AA14" s="23"/>
      <c r="AB14" s="24">
        <v>480</v>
      </c>
      <c r="AC14" s="24"/>
      <c r="AD14" s="24">
        <v>32</v>
      </c>
      <c r="AE14" s="24"/>
      <c r="AF14" s="25"/>
      <c r="AG14" s="23"/>
      <c r="AH14" s="24">
        <v>216000</v>
      </c>
      <c r="AI14" s="24"/>
      <c r="AJ14" s="24">
        <v>6400</v>
      </c>
      <c r="AK14" s="24"/>
      <c r="AL14" s="25"/>
      <c r="AM14" s="28">
        <v>512</v>
      </c>
      <c r="AN14" s="29">
        <v>222400</v>
      </c>
      <c r="AO14" s="34"/>
      <c r="AP14" s="35">
        <v>490</v>
      </c>
      <c r="AQ14" s="35"/>
      <c r="AR14" s="35">
        <v>33</v>
      </c>
      <c r="AS14" s="35"/>
      <c r="AT14" s="36"/>
      <c r="AU14" s="34"/>
      <c r="AV14" s="35">
        <v>220500</v>
      </c>
      <c r="AW14" s="35"/>
      <c r="AX14" s="35">
        <v>6600</v>
      </c>
      <c r="AY14" s="35"/>
      <c r="AZ14" s="36"/>
      <c r="BA14" s="37">
        <v>523</v>
      </c>
      <c r="BB14" s="37">
        <v>227100</v>
      </c>
      <c r="BC14" s="17"/>
      <c r="BD14" s="18">
        <v>10</v>
      </c>
      <c r="BE14" s="18"/>
      <c r="BF14" s="18">
        <v>1</v>
      </c>
      <c r="BG14" s="18"/>
      <c r="BH14" s="19"/>
      <c r="BI14" s="17"/>
      <c r="BJ14" s="18">
        <v>4088.96484375</v>
      </c>
      <c r="BK14" s="18"/>
      <c r="BL14" s="18">
        <v>186.310546875</v>
      </c>
      <c r="BM14" s="18"/>
      <c r="BN14" s="19"/>
      <c r="BO14" s="19">
        <v>11</v>
      </c>
      <c r="BP14" s="19">
        <v>4275.275390625</v>
      </c>
      <c r="BQ14" s="23"/>
      <c r="BR14" s="24">
        <v>480</v>
      </c>
      <c r="BS14" s="24"/>
      <c r="BT14" s="24">
        <v>32</v>
      </c>
      <c r="BU14" s="24"/>
      <c r="BV14" s="25"/>
      <c r="BW14" s="23"/>
      <c r="BX14" s="24">
        <v>196270.3125</v>
      </c>
      <c r="BY14" s="24"/>
      <c r="BZ14" s="24">
        <v>5961.9375</v>
      </c>
      <c r="CA14" s="24"/>
      <c r="CB14" s="25"/>
      <c r="CC14" s="28">
        <v>512</v>
      </c>
      <c r="CD14" s="29">
        <v>202232.25</v>
      </c>
      <c r="CE14" s="34"/>
      <c r="CF14" s="35">
        <v>490</v>
      </c>
      <c r="CG14" s="35"/>
      <c r="CH14" s="35">
        <v>33</v>
      </c>
      <c r="CI14" s="35"/>
      <c r="CJ14" s="36"/>
      <c r="CK14" s="34"/>
      <c r="CL14" s="35">
        <v>200359.27734375</v>
      </c>
      <c r="CM14" s="35"/>
      <c r="CN14" s="35">
        <v>6148.248046875</v>
      </c>
      <c r="CO14" s="35"/>
      <c r="CP14" s="36"/>
      <c r="CQ14" s="37">
        <v>523</v>
      </c>
      <c r="CR14" s="118">
        <v>206507.525390625</v>
      </c>
      <c r="CS14" s="2">
        <f t="shared" si="8"/>
        <v>20592.474609375</v>
      </c>
      <c r="CT14" s="2" t="s">
        <v>25</v>
      </c>
      <c r="CU14" s="2"/>
      <c r="CV14" s="129"/>
      <c r="CW14" s="2"/>
      <c r="CX14" s="2">
        <f t="shared" si="13"/>
        <v>189088.625</v>
      </c>
      <c r="CY14" s="2">
        <f t="shared" si="14"/>
        <v>0</v>
      </c>
      <c r="CZ14" s="136">
        <f t="shared" si="15"/>
        <v>0</v>
      </c>
      <c r="DA14" s="136">
        <f>DK14*2</f>
        <v>1249</v>
      </c>
      <c r="DB14" s="141">
        <f t="shared" si="9"/>
        <v>190337.625</v>
      </c>
      <c r="DC14" s="2">
        <f t="shared" si="0"/>
        <v>24260.578125</v>
      </c>
      <c r="DD14" s="2" t="s">
        <v>370</v>
      </c>
      <c r="DE14" s="2"/>
      <c r="DF14" s="129"/>
      <c r="DG14" s="2" t="s">
        <v>303</v>
      </c>
      <c r="DH14" s="157">
        <f>VLOOKUP(DD:DD,SRM_pool!B:F,5,FALSE)</f>
        <v>165452.546875</v>
      </c>
      <c r="DI14" s="239"/>
      <c r="DJ14" s="239"/>
      <c r="DK14" s="2">
        <v>624.5</v>
      </c>
      <c r="DL14" s="141">
        <f t="shared" si="10"/>
        <v>166077.046875</v>
      </c>
      <c r="DM14" s="157">
        <f>VLOOKUP(DD:DD,SRM_pool!B:F,3,FALSE)</f>
        <v>30136.71875</v>
      </c>
      <c r="DN14" s="239"/>
      <c r="DO14" s="239"/>
      <c r="DP14" s="2"/>
      <c r="DQ14" s="141">
        <f t="shared" si="11"/>
        <v>30136.71875</v>
      </c>
      <c r="DR14" s="85">
        <f t="shared" si="1"/>
        <v>135315.828125</v>
      </c>
      <c r="DS14" s="85">
        <f t="shared" si="2"/>
        <v>0</v>
      </c>
      <c r="DT14" s="141">
        <f t="shared" si="3"/>
        <v>0</v>
      </c>
      <c r="DU14" s="141">
        <f t="shared" si="4"/>
        <v>624.5</v>
      </c>
      <c r="DV14" s="53">
        <f t="shared" si="5"/>
        <v>135940.328125</v>
      </c>
      <c r="DW14" s="83">
        <f t="shared" si="6"/>
        <v>0.18146227499265918</v>
      </c>
      <c r="DX14" s="180">
        <f>VLOOKUP(ED:ED,Pool!K:Q,7,FALSE)</f>
        <v>35477.4</v>
      </c>
      <c r="DY14" s="326">
        <f>VLOOKUP(ED14,Pool!A87:C95,2,FALSE)</f>
        <v>137563</v>
      </c>
      <c r="DZ14" s="143">
        <f t="shared" si="12"/>
        <v>173040.4</v>
      </c>
      <c r="EA14" s="83">
        <f t="shared" si="7"/>
        <v>1.0419284498130621</v>
      </c>
      <c r="EB14" s="84"/>
      <c r="EC14" s="143">
        <v>4595.96</v>
      </c>
      <c r="ED14" s="276">
        <v>292603696</v>
      </c>
      <c r="EE14" s="79"/>
      <c r="EF14" s="79"/>
      <c r="EG14" s="79"/>
    </row>
    <row r="15" spans="1:137">
      <c r="A15" s="49" t="s">
        <v>102</v>
      </c>
      <c r="B15" s="48" t="s">
        <v>110</v>
      </c>
      <c r="C15" s="48" t="s">
        <v>111</v>
      </c>
      <c r="D15" s="49" t="s">
        <v>233</v>
      </c>
      <c r="E15" s="49" t="s">
        <v>77</v>
      </c>
      <c r="F15" s="49" t="s">
        <v>71</v>
      </c>
      <c r="G15" s="49" t="s">
        <v>78</v>
      </c>
      <c r="H15" s="49" t="s">
        <v>88</v>
      </c>
      <c r="I15" s="49" t="s">
        <v>85</v>
      </c>
      <c r="J15" s="49" t="s">
        <v>75</v>
      </c>
      <c r="K15" s="49" t="s">
        <v>79</v>
      </c>
      <c r="L15" s="3">
        <v>3875</v>
      </c>
      <c r="M15" s="51"/>
      <c r="N15" s="18">
        <v>8</v>
      </c>
      <c r="O15" s="18"/>
      <c r="P15" s="18">
        <v>2</v>
      </c>
      <c r="Q15" s="18"/>
      <c r="R15" s="19"/>
      <c r="S15" s="17"/>
      <c r="T15" s="18">
        <v>3600</v>
      </c>
      <c r="U15" s="18"/>
      <c r="V15" s="18">
        <v>400</v>
      </c>
      <c r="W15" s="18"/>
      <c r="X15" s="19"/>
      <c r="Y15" s="19">
        <v>10</v>
      </c>
      <c r="Z15" s="19">
        <v>4000</v>
      </c>
      <c r="AA15" s="23"/>
      <c r="AB15" s="24">
        <v>240</v>
      </c>
      <c r="AC15" s="24"/>
      <c r="AD15" s="24">
        <v>32</v>
      </c>
      <c r="AE15" s="24"/>
      <c r="AF15" s="25"/>
      <c r="AG15" s="23"/>
      <c r="AH15" s="24">
        <v>108000</v>
      </c>
      <c r="AI15" s="24"/>
      <c r="AJ15" s="24">
        <v>6400</v>
      </c>
      <c r="AK15" s="24"/>
      <c r="AL15" s="25"/>
      <c r="AM15" s="28">
        <v>272</v>
      </c>
      <c r="AN15" s="29">
        <v>114400</v>
      </c>
      <c r="AO15" s="34"/>
      <c r="AP15" s="35">
        <v>248</v>
      </c>
      <c r="AQ15" s="35"/>
      <c r="AR15" s="35">
        <v>34</v>
      </c>
      <c r="AS15" s="35"/>
      <c r="AT15" s="36"/>
      <c r="AU15" s="34"/>
      <c r="AV15" s="35">
        <v>111600</v>
      </c>
      <c r="AW15" s="35"/>
      <c r="AX15" s="35">
        <v>6800</v>
      </c>
      <c r="AY15" s="35"/>
      <c r="AZ15" s="36"/>
      <c r="BA15" s="37">
        <v>282</v>
      </c>
      <c r="BB15" s="37">
        <v>118400</v>
      </c>
      <c r="BC15" s="17"/>
      <c r="BD15" s="18">
        <v>8</v>
      </c>
      <c r="BE15" s="18"/>
      <c r="BF15" s="18">
        <v>2</v>
      </c>
      <c r="BG15" s="18"/>
      <c r="BH15" s="19"/>
      <c r="BI15" s="17"/>
      <c r="BJ15" s="18">
        <v>3271.171875</v>
      </c>
      <c r="BK15" s="18"/>
      <c r="BL15" s="18">
        <v>372.62109375</v>
      </c>
      <c r="BM15" s="18"/>
      <c r="BN15" s="19"/>
      <c r="BO15" s="19">
        <v>10</v>
      </c>
      <c r="BP15" s="19">
        <v>3643.79296875</v>
      </c>
      <c r="BQ15" s="23"/>
      <c r="BR15" s="24">
        <v>240</v>
      </c>
      <c r="BS15" s="24"/>
      <c r="BT15" s="24">
        <v>32</v>
      </c>
      <c r="BU15" s="24"/>
      <c r="BV15" s="25"/>
      <c r="BW15" s="23"/>
      <c r="BX15" s="24">
        <v>98135.15625</v>
      </c>
      <c r="BY15" s="24"/>
      <c r="BZ15" s="24">
        <v>5961.9375</v>
      </c>
      <c r="CA15" s="24"/>
      <c r="CB15" s="25"/>
      <c r="CC15" s="28">
        <v>272</v>
      </c>
      <c r="CD15" s="29">
        <v>104097.09375</v>
      </c>
      <c r="CE15" s="34"/>
      <c r="CF15" s="35">
        <v>248</v>
      </c>
      <c r="CG15" s="35"/>
      <c r="CH15" s="35">
        <v>34</v>
      </c>
      <c r="CI15" s="35"/>
      <c r="CJ15" s="36"/>
      <c r="CK15" s="34"/>
      <c r="CL15" s="35">
        <v>101406.328125</v>
      </c>
      <c r="CM15" s="35"/>
      <c r="CN15" s="35">
        <v>6334.55859375</v>
      </c>
      <c r="CO15" s="35"/>
      <c r="CP15" s="36"/>
      <c r="CQ15" s="37">
        <v>282</v>
      </c>
      <c r="CR15" s="118">
        <v>107740.88671875</v>
      </c>
      <c r="CS15" s="2">
        <f t="shared" si="8"/>
        <v>10659.11328125</v>
      </c>
      <c r="CT15" s="2" t="s">
        <v>25</v>
      </c>
      <c r="CU15" s="2"/>
      <c r="CV15" s="129"/>
      <c r="CW15" s="2"/>
      <c r="CX15" s="2">
        <f t="shared" si="13"/>
        <v>94544.31696428571</v>
      </c>
      <c r="CY15" s="2">
        <f t="shared" si="14"/>
        <v>0</v>
      </c>
      <c r="CZ15" s="136">
        <f t="shared" si="15"/>
        <v>0</v>
      </c>
      <c r="DA15" s="136">
        <f>DK15*2</f>
        <v>1249</v>
      </c>
      <c r="DB15" s="141">
        <f t="shared" si="9"/>
        <v>95793.31696428571</v>
      </c>
      <c r="DC15" s="2">
        <f t="shared" si="0"/>
        <v>12442.53962053571</v>
      </c>
      <c r="DD15" s="2" t="s">
        <v>48</v>
      </c>
      <c r="DE15" s="2"/>
      <c r="DF15" s="129"/>
      <c r="DG15" s="2" t="s">
        <v>303</v>
      </c>
      <c r="DH15" s="157">
        <f>VLOOKUP(DD:DD,SRM_pool!B:F,5,FALSE)</f>
        <v>82726.27734375</v>
      </c>
      <c r="DI15" s="239"/>
      <c r="DJ15" s="239"/>
      <c r="DK15" s="136">
        <v>624.5</v>
      </c>
      <c r="DL15" s="141">
        <f t="shared" si="10"/>
        <v>83350.77734375</v>
      </c>
      <c r="DM15" s="157">
        <f>VLOOKUP(DD:DD,SRM_pool!B:F,3,FALSE)</f>
        <v>16076.60546875</v>
      </c>
      <c r="DN15" s="239"/>
      <c r="DO15" s="239"/>
      <c r="DP15" s="136"/>
      <c r="DQ15" s="141">
        <f t="shared" si="11"/>
        <v>16076.60546875</v>
      </c>
      <c r="DR15" s="85">
        <f t="shared" si="1"/>
        <v>66649.671875</v>
      </c>
      <c r="DS15" s="85">
        <f t="shared" si="2"/>
        <v>0</v>
      </c>
      <c r="DT15" s="141">
        <f t="shared" si="3"/>
        <v>0</v>
      </c>
      <c r="DU15" s="141">
        <f t="shared" si="4"/>
        <v>624.5</v>
      </c>
      <c r="DV15" s="53">
        <f t="shared" si="5"/>
        <v>67274.171875</v>
      </c>
      <c r="DW15" s="83">
        <f t="shared" si="6"/>
        <v>0.19287889064846847</v>
      </c>
      <c r="DX15" s="180">
        <f>VLOOKUP(ED:ED,Pool!K:Q,7,FALSE)</f>
        <v>33121.5</v>
      </c>
      <c r="DY15" s="81">
        <v>0</v>
      </c>
      <c r="DZ15" s="143">
        <f t="shared" si="12"/>
        <v>33121.5</v>
      </c>
      <c r="EA15" s="83">
        <f t="shared" si="7"/>
        <v>0.39737481827436844</v>
      </c>
      <c r="EB15" s="84"/>
      <c r="EC15" s="143">
        <v>4595.96</v>
      </c>
      <c r="ED15" s="276">
        <v>292603875</v>
      </c>
      <c r="EE15" s="79"/>
      <c r="EF15" s="79"/>
      <c r="EG15" s="79"/>
    </row>
    <row r="16" spans="1:137">
      <c r="A16" s="49" t="s">
        <v>83</v>
      </c>
      <c r="B16" s="48" t="s">
        <v>91</v>
      </c>
      <c r="C16" s="48" t="s">
        <v>92</v>
      </c>
      <c r="D16" s="49" t="s">
        <v>233</v>
      </c>
      <c r="E16" s="49" t="s">
        <v>93</v>
      </c>
      <c r="F16" s="49" t="s">
        <v>71</v>
      </c>
      <c r="G16" s="49" t="s">
        <v>78</v>
      </c>
      <c r="H16" s="49" t="s">
        <v>94</v>
      </c>
      <c r="I16" s="49" t="s">
        <v>85</v>
      </c>
      <c r="J16" s="49" t="s">
        <v>75</v>
      </c>
      <c r="K16" s="49" t="s">
        <v>79</v>
      </c>
      <c r="L16" s="3">
        <v>4330</v>
      </c>
      <c r="M16" s="51"/>
      <c r="N16" s="18">
        <v>14</v>
      </c>
      <c r="O16" s="18"/>
      <c r="P16" s="18"/>
      <c r="Q16" s="18"/>
      <c r="R16" s="19"/>
      <c r="S16" s="17"/>
      <c r="T16" s="18">
        <v>6300</v>
      </c>
      <c r="U16" s="18"/>
      <c r="V16" s="18"/>
      <c r="W16" s="18"/>
      <c r="X16" s="19"/>
      <c r="Y16" s="19">
        <v>14</v>
      </c>
      <c r="Z16" s="19">
        <v>6300</v>
      </c>
      <c r="AA16" s="23"/>
      <c r="AB16" s="24">
        <v>624</v>
      </c>
      <c r="AC16" s="24"/>
      <c r="AD16" s="24"/>
      <c r="AE16" s="24"/>
      <c r="AF16" s="25"/>
      <c r="AG16" s="23"/>
      <c r="AH16" s="24">
        <v>280800</v>
      </c>
      <c r="AI16" s="24"/>
      <c r="AJ16" s="24"/>
      <c r="AK16" s="24"/>
      <c r="AL16" s="25"/>
      <c r="AM16" s="28">
        <v>624</v>
      </c>
      <c r="AN16" s="29">
        <v>280800</v>
      </c>
      <c r="AO16" s="34"/>
      <c r="AP16" s="35">
        <v>638</v>
      </c>
      <c r="AQ16" s="35"/>
      <c r="AR16" s="35"/>
      <c r="AS16" s="35"/>
      <c r="AT16" s="36"/>
      <c r="AU16" s="34"/>
      <c r="AV16" s="35">
        <v>287100</v>
      </c>
      <c r="AW16" s="35"/>
      <c r="AX16" s="35"/>
      <c r="AY16" s="35"/>
      <c r="AZ16" s="36"/>
      <c r="BA16" s="37">
        <v>638</v>
      </c>
      <c r="BB16" s="37">
        <v>287100</v>
      </c>
      <c r="BC16" s="17"/>
      <c r="BD16" s="18">
        <v>14</v>
      </c>
      <c r="BE16" s="18"/>
      <c r="BF16" s="18"/>
      <c r="BG16" s="18"/>
      <c r="BH16" s="19"/>
      <c r="BI16" s="17"/>
      <c r="BJ16" s="18">
        <v>5724.55078125</v>
      </c>
      <c r="BK16" s="18"/>
      <c r="BL16" s="18"/>
      <c r="BM16" s="18"/>
      <c r="BN16" s="19"/>
      <c r="BO16" s="19">
        <v>14</v>
      </c>
      <c r="BP16" s="19">
        <v>5724.55078125</v>
      </c>
      <c r="BQ16" s="23"/>
      <c r="BR16" s="24">
        <v>624</v>
      </c>
      <c r="BS16" s="24"/>
      <c r="BT16" s="24"/>
      <c r="BU16" s="24"/>
      <c r="BV16" s="25"/>
      <c r="BW16" s="23"/>
      <c r="BX16" s="24">
        <v>255151.40625</v>
      </c>
      <c r="BY16" s="24"/>
      <c r="BZ16" s="24"/>
      <c r="CA16" s="24"/>
      <c r="CB16" s="25"/>
      <c r="CC16" s="28">
        <v>624</v>
      </c>
      <c r="CD16" s="29">
        <v>255151.40625</v>
      </c>
      <c r="CE16" s="34"/>
      <c r="CF16" s="35">
        <v>638</v>
      </c>
      <c r="CG16" s="35"/>
      <c r="CH16" s="35"/>
      <c r="CI16" s="35"/>
      <c r="CJ16" s="36"/>
      <c r="CK16" s="34"/>
      <c r="CL16" s="35">
        <v>260875.95703125</v>
      </c>
      <c r="CM16" s="35"/>
      <c r="CN16" s="35"/>
      <c r="CO16" s="35"/>
      <c r="CP16" s="36"/>
      <c r="CQ16" s="37">
        <v>638</v>
      </c>
      <c r="CR16" s="118">
        <v>260875.95703125</v>
      </c>
      <c r="CS16" s="2">
        <f t="shared" si="8"/>
        <v>26224.04296875</v>
      </c>
      <c r="CT16" s="2" t="s">
        <v>35</v>
      </c>
      <c r="CU16" s="2"/>
      <c r="CV16" s="129"/>
      <c r="CW16" s="2"/>
      <c r="CX16" s="2">
        <f>DH16*2</f>
        <v>242759.03515625</v>
      </c>
      <c r="CY16" s="2">
        <f t="shared" si="14"/>
        <v>0</v>
      </c>
      <c r="CZ16" s="136">
        <f t="shared" si="15"/>
        <v>0</v>
      </c>
      <c r="DA16" s="136">
        <f>DK16*2</f>
        <v>5273</v>
      </c>
      <c r="DB16" s="141">
        <f t="shared" si="9"/>
        <v>248032.03515625</v>
      </c>
      <c r="DC16" s="2">
        <f t="shared" si="0"/>
        <v>124016.017578125</v>
      </c>
      <c r="DD16" s="2" t="s">
        <v>43</v>
      </c>
      <c r="DE16" s="2"/>
      <c r="DF16" s="129"/>
      <c r="DG16" s="136" t="s">
        <v>303</v>
      </c>
      <c r="DH16" s="157">
        <f>VLOOKUP(DD:DD,SRM_pool!B:F,5,FALSE)</f>
        <v>121379.517578125</v>
      </c>
      <c r="DI16" s="239"/>
      <c r="DJ16" s="239"/>
      <c r="DK16" s="2">
        <v>2636.5</v>
      </c>
      <c r="DL16" s="141">
        <f t="shared" si="10"/>
        <v>124016.017578125</v>
      </c>
      <c r="DM16" s="157">
        <f>VLOOKUP(DD:DD,SRM_pool!B:F,3,FALSE)</f>
        <v>91360.0703125</v>
      </c>
      <c r="DN16" s="239"/>
      <c r="DO16" s="239"/>
      <c r="DP16" s="2"/>
      <c r="DQ16" s="141">
        <f t="shared" si="11"/>
        <v>91360.0703125</v>
      </c>
      <c r="DR16" s="85">
        <f t="shared" si="1"/>
        <v>30019.447265625</v>
      </c>
      <c r="DS16" s="85">
        <f t="shared" si="2"/>
        <v>0</v>
      </c>
      <c r="DT16" s="141">
        <f t="shared" si="3"/>
        <v>0</v>
      </c>
      <c r="DU16" s="141">
        <f t="shared" si="4"/>
        <v>2636.5</v>
      </c>
      <c r="DV16" s="53">
        <f t="shared" si="5"/>
        <v>32655.947265625</v>
      </c>
      <c r="DW16" s="83">
        <f t="shared" si="6"/>
        <v>0.73667960072130934</v>
      </c>
      <c r="DX16" s="180">
        <f>VLOOKUP(ED:ED,Pool!K:Q,7,FALSE)</f>
        <v>134742</v>
      </c>
      <c r="DY16" s="326">
        <f>VLOOKUP(ED16,Pool!A87:C95,2,FALSE)</f>
        <v>37070</v>
      </c>
      <c r="DZ16" s="143">
        <f t="shared" si="12"/>
        <v>171812</v>
      </c>
      <c r="EA16" s="83">
        <f t="shared" si="7"/>
        <v>1.3854016872599983</v>
      </c>
      <c r="EB16" s="84"/>
      <c r="EC16" s="143"/>
      <c r="ED16" s="276">
        <v>292604330</v>
      </c>
      <c r="EE16" s="79"/>
      <c r="EF16" s="79"/>
      <c r="EG16" s="79"/>
    </row>
    <row r="17" spans="1:137">
      <c r="A17" s="49" t="s">
        <v>102</v>
      </c>
      <c r="B17" s="48" t="s">
        <v>112</v>
      </c>
      <c r="C17" s="48" t="s">
        <v>113</v>
      </c>
      <c r="D17" s="49" t="s">
        <v>233</v>
      </c>
      <c r="E17" s="49" t="s">
        <v>93</v>
      </c>
      <c r="F17" s="49" t="s">
        <v>71</v>
      </c>
      <c r="G17" s="49" t="s">
        <v>78</v>
      </c>
      <c r="H17" s="49" t="s">
        <v>73</v>
      </c>
      <c r="I17" s="49" t="s">
        <v>85</v>
      </c>
      <c r="J17" s="49" t="s">
        <v>75</v>
      </c>
      <c r="K17" s="49" t="s">
        <v>79</v>
      </c>
      <c r="L17" s="3">
        <v>4652</v>
      </c>
      <c r="M17" s="51"/>
      <c r="N17" s="18">
        <v>20</v>
      </c>
      <c r="O17" s="18"/>
      <c r="P17" s="18"/>
      <c r="Q17" s="18"/>
      <c r="R17" s="19"/>
      <c r="S17" s="17"/>
      <c r="T17" s="18">
        <v>9000</v>
      </c>
      <c r="U17" s="18"/>
      <c r="V17" s="18"/>
      <c r="W17" s="18"/>
      <c r="X17" s="19"/>
      <c r="Y17" s="19">
        <v>20</v>
      </c>
      <c r="Z17" s="19">
        <v>9000</v>
      </c>
      <c r="AA17" s="23"/>
      <c r="AB17" s="24">
        <v>960</v>
      </c>
      <c r="AC17" s="24"/>
      <c r="AD17" s="24"/>
      <c r="AE17" s="24"/>
      <c r="AF17" s="25"/>
      <c r="AG17" s="23"/>
      <c r="AH17" s="24">
        <v>432000</v>
      </c>
      <c r="AI17" s="24"/>
      <c r="AJ17" s="24"/>
      <c r="AK17" s="24"/>
      <c r="AL17" s="25"/>
      <c r="AM17" s="28">
        <v>960</v>
      </c>
      <c r="AN17" s="29">
        <v>432000</v>
      </c>
      <c r="AO17" s="34"/>
      <c r="AP17" s="35">
        <v>980</v>
      </c>
      <c r="AQ17" s="35"/>
      <c r="AR17" s="35"/>
      <c r="AS17" s="35"/>
      <c r="AT17" s="36"/>
      <c r="AU17" s="34"/>
      <c r="AV17" s="35">
        <v>441000</v>
      </c>
      <c r="AW17" s="35"/>
      <c r="AX17" s="35"/>
      <c r="AY17" s="35"/>
      <c r="AZ17" s="36"/>
      <c r="BA17" s="37">
        <v>980</v>
      </c>
      <c r="BB17" s="37">
        <v>441000</v>
      </c>
      <c r="BC17" s="17"/>
      <c r="BD17" s="18">
        <v>20</v>
      </c>
      <c r="BE17" s="18"/>
      <c r="BF17" s="18"/>
      <c r="BG17" s="18"/>
      <c r="BH17" s="19"/>
      <c r="BI17" s="17"/>
      <c r="BJ17" s="18">
        <v>8177.9296875</v>
      </c>
      <c r="BK17" s="18"/>
      <c r="BL17" s="18"/>
      <c r="BM17" s="18"/>
      <c r="BN17" s="19"/>
      <c r="BO17" s="19">
        <v>20</v>
      </c>
      <c r="BP17" s="19">
        <v>8177.9296875</v>
      </c>
      <c r="BQ17" s="23"/>
      <c r="BR17" s="24">
        <v>960</v>
      </c>
      <c r="BS17" s="24"/>
      <c r="BT17" s="24"/>
      <c r="BU17" s="24"/>
      <c r="BV17" s="25"/>
      <c r="BW17" s="23"/>
      <c r="BX17" s="24">
        <v>392540.625</v>
      </c>
      <c r="BY17" s="24"/>
      <c r="BZ17" s="24"/>
      <c r="CA17" s="24"/>
      <c r="CB17" s="25"/>
      <c r="CC17" s="28">
        <v>960</v>
      </c>
      <c r="CD17" s="29">
        <v>392540.625</v>
      </c>
      <c r="CE17" s="34"/>
      <c r="CF17" s="35">
        <v>980</v>
      </c>
      <c r="CG17" s="35"/>
      <c r="CH17" s="35"/>
      <c r="CI17" s="35"/>
      <c r="CJ17" s="36"/>
      <c r="CK17" s="34"/>
      <c r="CL17" s="35">
        <v>400718.5546875</v>
      </c>
      <c r="CM17" s="35"/>
      <c r="CN17" s="35"/>
      <c r="CO17" s="35"/>
      <c r="CP17" s="36"/>
      <c r="CQ17" s="37">
        <v>980</v>
      </c>
      <c r="CR17" s="118">
        <v>400718.5546875</v>
      </c>
      <c r="CS17" s="2">
        <f t="shared" si="8"/>
        <v>40281.4453125</v>
      </c>
      <c r="CT17" s="2" t="s">
        <v>49</v>
      </c>
      <c r="CU17" s="2"/>
      <c r="CV17" s="129"/>
      <c r="CW17" s="2"/>
      <c r="CX17" s="2">
        <f>DH17*2</f>
        <v>377953.2109375</v>
      </c>
      <c r="CY17" s="2">
        <f t="shared" si="14"/>
        <v>0</v>
      </c>
      <c r="CZ17" s="136">
        <f t="shared" si="15"/>
        <v>0</v>
      </c>
      <c r="DA17" s="136">
        <f>DK17*2</f>
        <v>5273</v>
      </c>
      <c r="DB17" s="141">
        <f t="shared" si="9"/>
        <v>383226.2109375</v>
      </c>
      <c r="DC17" s="2">
        <f t="shared" si="0"/>
        <v>191613.10546875</v>
      </c>
      <c r="DD17" s="2" t="s">
        <v>50</v>
      </c>
      <c r="DE17" s="2"/>
      <c r="DF17" s="129"/>
      <c r="DG17" s="136" t="s">
        <v>303</v>
      </c>
      <c r="DH17" s="157">
        <f>VLOOKUP(DD:DD,SRM_pool!B:F,5,FALSE)</f>
        <v>188976.60546875</v>
      </c>
      <c r="DI17" s="239"/>
      <c r="DJ17" s="239"/>
      <c r="DK17" s="2">
        <v>2636.5</v>
      </c>
      <c r="DL17" s="141">
        <f t="shared" si="10"/>
        <v>191613.10546875</v>
      </c>
      <c r="DM17" s="157">
        <f>VLOOKUP(DD:DD,SRM_pool!B:F,3,FALSE)</f>
        <v>149523.890625</v>
      </c>
      <c r="DN17" s="239"/>
      <c r="DO17" s="239"/>
      <c r="DP17" s="2"/>
      <c r="DQ17" s="141">
        <f t="shared" si="11"/>
        <v>149523.890625</v>
      </c>
      <c r="DR17" s="85">
        <f t="shared" si="1"/>
        <v>39452.71484375</v>
      </c>
      <c r="DS17" s="85">
        <f t="shared" si="2"/>
        <v>0</v>
      </c>
      <c r="DT17" s="141">
        <f t="shared" si="3"/>
        <v>0</v>
      </c>
      <c r="DU17" s="141">
        <f t="shared" si="4"/>
        <v>2636.5</v>
      </c>
      <c r="DV17" s="53">
        <f t="shared" si="5"/>
        <v>42089.21484375</v>
      </c>
      <c r="DW17" s="83">
        <f t="shared" si="6"/>
        <v>0.78034271329831195</v>
      </c>
      <c r="DX17" s="180">
        <f>VLOOKUP(ED:ED,Pool!K:Q,7,FALSE)</f>
        <v>133175</v>
      </c>
      <c r="DY17" s="326">
        <f>VLOOKUP(ED17,Pool!A87:C95,2,FALSE)</f>
        <v>144244</v>
      </c>
      <c r="DZ17" s="143">
        <f t="shared" si="12"/>
        <v>277419</v>
      </c>
      <c r="EA17" s="83">
        <f t="shared" si="7"/>
        <v>1.4478080678319991</v>
      </c>
      <c r="EB17" s="84"/>
      <c r="EC17" s="143"/>
      <c r="ED17" s="276">
        <v>292604652</v>
      </c>
      <c r="EE17" s="79"/>
      <c r="EF17" s="79"/>
      <c r="EG17" s="79"/>
    </row>
    <row r="18" spans="1:137">
      <c r="A18" s="49" t="s">
        <v>70</v>
      </c>
      <c r="B18" s="48" t="s">
        <v>80</v>
      </c>
      <c r="C18" s="48" t="s">
        <v>81</v>
      </c>
      <c r="D18" s="49" t="s">
        <v>233</v>
      </c>
      <c r="E18" s="49" t="s">
        <v>77</v>
      </c>
      <c r="F18" s="49" t="s">
        <v>71</v>
      </c>
      <c r="G18" s="49" t="s">
        <v>78</v>
      </c>
      <c r="H18" s="49" t="s">
        <v>73</v>
      </c>
      <c r="I18" s="49" t="s">
        <v>82</v>
      </c>
      <c r="J18" s="49" t="s">
        <v>68</v>
      </c>
      <c r="K18" s="49" t="s">
        <v>79</v>
      </c>
      <c r="L18" s="3">
        <v>623</v>
      </c>
      <c r="M18" s="51"/>
      <c r="N18" s="18">
        <v>10</v>
      </c>
      <c r="O18" s="18">
        <v>2</v>
      </c>
      <c r="P18" s="18">
        <v>3</v>
      </c>
      <c r="Q18" s="18"/>
      <c r="R18" s="19"/>
      <c r="S18" s="17"/>
      <c r="T18" s="18">
        <v>4500</v>
      </c>
      <c r="U18" s="18">
        <v>4096</v>
      </c>
      <c r="V18" s="18">
        <v>600</v>
      </c>
      <c r="W18" s="18"/>
      <c r="X18" s="19"/>
      <c r="Y18" s="19">
        <v>15</v>
      </c>
      <c r="Z18" s="19">
        <v>9196</v>
      </c>
      <c r="AA18" s="23"/>
      <c r="AB18" s="24">
        <v>416</v>
      </c>
      <c r="AC18" s="24">
        <v>64</v>
      </c>
      <c r="AD18" s="24">
        <v>64</v>
      </c>
      <c r="AE18" s="24"/>
      <c r="AF18" s="25"/>
      <c r="AG18" s="23"/>
      <c r="AH18" s="24">
        <v>187200</v>
      </c>
      <c r="AI18" s="24">
        <v>131072</v>
      </c>
      <c r="AJ18" s="24">
        <v>12800</v>
      </c>
      <c r="AK18" s="24"/>
      <c r="AL18" s="25"/>
      <c r="AM18" s="28">
        <v>544</v>
      </c>
      <c r="AN18" s="29">
        <v>331072</v>
      </c>
      <c r="AO18" s="34"/>
      <c r="AP18" s="35">
        <v>426</v>
      </c>
      <c r="AQ18" s="35">
        <v>66</v>
      </c>
      <c r="AR18" s="35">
        <v>67</v>
      </c>
      <c r="AS18" s="35"/>
      <c r="AT18" s="36"/>
      <c r="AU18" s="34"/>
      <c r="AV18" s="35">
        <v>191700</v>
      </c>
      <c r="AW18" s="35">
        <v>135168</v>
      </c>
      <c r="AX18" s="35">
        <v>13400</v>
      </c>
      <c r="AY18" s="35"/>
      <c r="AZ18" s="36"/>
      <c r="BA18" s="37">
        <v>559</v>
      </c>
      <c r="BB18" s="37">
        <v>340268</v>
      </c>
      <c r="BC18" s="17"/>
      <c r="BD18" s="18">
        <v>10</v>
      </c>
      <c r="BE18" s="18">
        <v>2</v>
      </c>
      <c r="BF18" s="18">
        <v>3</v>
      </c>
      <c r="BG18" s="18"/>
      <c r="BH18" s="19"/>
      <c r="BI18" s="17"/>
      <c r="BJ18" s="18">
        <v>4088.96484375</v>
      </c>
      <c r="BK18" s="18">
        <v>3561.650390625</v>
      </c>
      <c r="BL18" s="18">
        <v>558.931640625</v>
      </c>
      <c r="BM18" s="18"/>
      <c r="BN18" s="19"/>
      <c r="BO18" s="19">
        <v>15</v>
      </c>
      <c r="BP18" s="19">
        <v>8209.546875</v>
      </c>
      <c r="BQ18" s="23"/>
      <c r="BR18" s="24">
        <v>416</v>
      </c>
      <c r="BS18" s="24">
        <v>64</v>
      </c>
      <c r="BT18" s="24">
        <v>64</v>
      </c>
      <c r="BU18" s="24"/>
      <c r="BV18" s="25"/>
      <c r="BW18" s="23"/>
      <c r="BX18" s="24">
        <v>170100.9375</v>
      </c>
      <c r="BY18" s="24">
        <v>113972.8125</v>
      </c>
      <c r="BZ18" s="24">
        <v>11923.875</v>
      </c>
      <c r="CA18" s="24"/>
      <c r="CB18" s="25"/>
      <c r="CC18" s="28">
        <v>544</v>
      </c>
      <c r="CD18" s="29">
        <v>295997.625</v>
      </c>
      <c r="CE18" s="34"/>
      <c r="CF18" s="35">
        <v>426</v>
      </c>
      <c r="CG18" s="35">
        <v>66</v>
      </c>
      <c r="CH18" s="35">
        <v>67</v>
      </c>
      <c r="CI18" s="35"/>
      <c r="CJ18" s="36"/>
      <c r="CK18" s="34"/>
      <c r="CL18" s="35">
        <v>174189.90234375</v>
      </c>
      <c r="CM18" s="35">
        <v>117534.462890625</v>
      </c>
      <c r="CN18" s="35">
        <v>12482.806640625</v>
      </c>
      <c r="CO18" s="35"/>
      <c r="CP18" s="36"/>
      <c r="CQ18" s="37">
        <v>559</v>
      </c>
      <c r="CR18" s="118">
        <v>304207.171875</v>
      </c>
      <c r="CS18" s="2">
        <f t="shared" si="8"/>
        <v>36060.828125</v>
      </c>
      <c r="CT18" s="2" t="s">
        <v>30</v>
      </c>
      <c r="CU18" s="2" t="s">
        <v>26</v>
      </c>
      <c r="CV18" s="129" t="s">
        <v>25</v>
      </c>
      <c r="CW18" s="2"/>
      <c r="CX18" s="2">
        <f>DH18*16/14</f>
        <v>163876.86495535713</v>
      </c>
      <c r="CY18" s="2">
        <f>DI18*8/7</f>
        <v>10504.920758928571</v>
      </c>
      <c r="CZ18" s="136">
        <f>DJ18*16/14</f>
        <v>111352.18526785714</v>
      </c>
      <c r="DA18" s="129"/>
      <c r="DB18" s="141">
        <f t="shared" si="9"/>
        <v>285733.97098214284</v>
      </c>
      <c r="DC18" s="2">
        <f t="shared" si="0"/>
        <v>35716.746372767841</v>
      </c>
      <c r="DD18" s="8" t="s">
        <v>22</v>
      </c>
      <c r="DE18" s="2" t="s">
        <v>23</v>
      </c>
      <c r="DF18" s="129" t="s">
        <v>24</v>
      </c>
      <c r="DG18" s="2"/>
      <c r="DH18" s="157">
        <f>VLOOKUP(DD:DD,SRM_pool!B:F,5,FALSE)</f>
        <v>143392.2568359375</v>
      </c>
      <c r="DI18" s="239">
        <f>VLOOKUP(Source!DE:DE,SRM_pool!B:F,5,FALSE)</f>
        <v>9191.8056640625</v>
      </c>
      <c r="DJ18" s="239">
        <f>VLOOKUP(DF:DF,SRM_pool!B:F,5,FALSE)</f>
        <v>97433.162109375</v>
      </c>
      <c r="DK18" s="2"/>
      <c r="DL18" s="141">
        <f t="shared" si="10"/>
        <v>250017.224609375</v>
      </c>
      <c r="DM18" s="157">
        <f>VLOOKUP(DD:DD,SRM_pool!B:F,3,FALSE)</f>
        <v>3097.1630859375</v>
      </c>
      <c r="DN18" s="239">
        <f>VLOOKUP(DE:DE,SRM_pool!B:F,3,FALSE)</f>
        <v>1353.4091796875</v>
      </c>
      <c r="DO18" s="239">
        <f>VLOOKUP(DF:DF,SRM_pool!B:F,3,FALSE)</f>
        <v>13557.068359375</v>
      </c>
      <c r="DP18" s="2"/>
      <c r="DQ18" s="141">
        <f t="shared" si="11"/>
        <v>18007.640625</v>
      </c>
      <c r="DR18" s="85">
        <f t="shared" si="1"/>
        <v>140295.09375</v>
      </c>
      <c r="DS18" s="85">
        <f t="shared" si="2"/>
        <v>7838.396484375</v>
      </c>
      <c r="DT18" s="141">
        <f t="shared" si="3"/>
        <v>83876.09375</v>
      </c>
      <c r="DU18" s="141">
        <f t="shared" si="4"/>
        <v>0</v>
      </c>
      <c r="DV18" s="53">
        <f t="shared" si="5"/>
        <v>232009.583984375</v>
      </c>
      <c r="DW18" s="83">
        <f t="shared" si="6"/>
        <v>7.2025600048696639E-2</v>
      </c>
      <c r="DX18" s="180">
        <f>VLOOKUP(ED:ED,Pool!K:Q,7,FALSE)</f>
        <v>25322.400000000001</v>
      </c>
      <c r="DY18" s="80"/>
      <c r="DZ18" s="143">
        <f t="shared" si="12"/>
        <v>25322.400000000001</v>
      </c>
      <c r="EA18" s="83">
        <f t="shared" si="7"/>
        <v>0.10128262178561308</v>
      </c>
      <c r="EB18" s="84">
        <v>77939.569000000003</v>
      </c>
      <c r="EC18" s="145"/>
      <c r="ED18" s="276">
        <v>292600623</v>
      </c>
      <c r="EE18" s="79"/>
      <c r="EF18" s="79"/>
      <c r="EG18" s="79"/>
    </row>
    <row r="19" spans="1:137" s="4" customFormat="1">
      <c r="A19" s="49" t="s">
        <v>197</v>
      </c>
      <c r="B19" s="48">
        <v>492600377</v>
      </c>
      <c r="C19" s="48">
        <v>377</v>
      </c>
      <c r="D19" s="49" t="s">
        <v>233</v>
      </c>
      <c r="E19" s="49" t="s">
        <v>196</v>
      </c>
      <c r="F19" s="49" t="s">
        <v>71</v>
      </c>
      <c r="G19" s="49" t="s">
        <v>78</v>
      </c>
      <c r="H19" s="49" t="s">
        <v>73</v>
      </c>
      <c r="I19" s="49" t="s">
        <v>82</v>
      </c>
      <c r="J19" s="49" t="s">
        <v>68</v>
      </c>
      <c r="K19" s="49" t="s">
        <v>79</v>
      </c>
      <c r="L19" s="3">
        <v>377</v>
      </c>
      <c r="M19" s="50"/>
      <c r="N19" s="39">
        <v>8</v>
      </c>
      <c r="O19" s="39"/>
      <c r="P19" s="39"/>
      <c r="Q19" s="39"/>
      <c r="R19" s="40"/>
      <c r="S19" s="38"/>
      <c r="T19" s="39">
        <v>3600</v>
      </c>
      <c r="U19" s="39"/>
      <c r="V19" s="39"/>
      <c r="W19" s="39"/>
      <c r="X19" s="40"/>
      <c r="Y19" s="40">
        <v>8</v>
      </c>
      <c r="Z19" s="39">
        <v>3600</v>
      </c>
      <c r="AA19" s="41"/>
      <c r="AB19" s="42">
        <v>96</v>
      </c>
      <c r="AC19" s="42"/>
      <c r="AD19" s="42"/>
      <c r="AE19" s="42"/>
      <c r="AF19" s="43"/>
      <c r="AG19" s="41"/>
      <c r="AH19" s="42">
        <v>43200</v>
      </c>
      <c r="AI19" s="42"/>
      <c r="AJ19" s="42"/>
      <c r="AK19" s="42"/>
      <c r="AL19" s="43"/>
      <c r="AM19" s="44">
        <v>96</v>
      </c>
      <c r="AN19" s="42">
        <v>43200</v>
      </c>
      <c r="AO19" s="45"/>
      <c r="AP19" s="46">
        <v>104</v>
      </c>
      <c r="AQ19" s="46"/>
      <c r="AR19" s="46"/>
      <c r="AS19" s="46"/>
      <c r="AT19" s="47"/>
      <c r="AU19" s="45"/>
      <c r="AV19" s="46">
        <v>46800</v>
      </c>
      <c r="AW19" s="46"/>
      <c r="AX19" s="46"/>
      <c r="AY19" s="46"/>
      <c r="AZ19" s="47"/>
      <c r="BA19" s="46">
        <v>104</v>
      </c>
      <c r="BB19" s="46">
        <v>46800</v>
      </c>
      <c r="BC19" s="38"/>
      <c r="BD19" s="39">
        <v>8</v>
      </c>
      <c r="BE19" s="39"/>
      <c r="BF19" s="39"/>
      <c r="BG19" s="39"/>
      <c r="BH19" s="40"/>
      <c r="BI19" s="38"/>
      <c r="BJ19" s="39">
        <v>3271</v>
      </c>
      <c r="BK19" s="39"/>
      <c r="BL19" s="39"/>
      <c r="BM19" s="39"/>
      <c r="BN19" s="40"/>
      <c r="BO19" s="40">
        <v>8</v>
      </c>
      <c r="BP19" s="40">
        <v>3271</v>
      </c>
      <c r="BQ19" s="41"/>
      <c r="BR19" s="42">
        <v>96</v>
      </c>
      <c r="BS19" s="42"/>
      <c r="BT19" s="42"/>
      <c r="BU19" s="42"/>
      <c r="BV19" s="43"/>
      <c r="BW19" s="41"/>
      <c r="BX19" s="42">
        <v>39254</v>
      </c>
      <c r="BY19" s="42"/>
      <c r="BZ19" s="42"/>
      <c r="CA19" s="42"/>
      <c r="CB19" s="43"/>
      <c r="CC19" s="44">
        <v>96</v>
      </c>
      <c r="CD19" s="42">
        <v>39254</v>
      </c>
      <c r="CE19" s="45"/>
      <c r="CF19" s="46">
        <v>104</v>
      </c>
      <c r="CG19" s="46"/>
      <c r="CH19" s="46"/>
      <c r="CI19" s="46"/>
      <c r="CJ19" s="47"/>
      <c r="CK19" s="45"/>
      <c r="CL19" s="46">
        <v>42525</v>
      </c>
      <c r="CM19" s="46"/>
      <c r="CN19" s="46"/>
      <c r="CO19" s="46"/>
      <c r="CP19" s="47"/>
      <c r="CQ19" s="46">
        <v>104</v>
      </c>
      <c r="CR19" s="6">
        <v>42525</v>
      </c>
      <c r="CS19" s="2">
        <f t="shared" si="8"/>
        <v>4275</v>
      </c>
      <c r="CT19" s="2" t="s">
        <v>12</v>
      </c>
      <c r="CU19" s="2"/>
      <c r="CV19" s="128"/>
      <c r="CW19" s="124"/>
      <c r="CX19" s="2">
        <f>DH19*16/14</f>
        <v>37817.714285714283</v>
      </c>
      <c r="CY19" s="2">
        <f>DI19*8/7</f>
        <v>0</v>
      </c>
      <c r="CZ19" s="136">
        <f t="shared" si="15"/>
        <v>0</v>
      </c>
      <c r="DA19" s="128"/>
      <c r="DB19" s="2">
        <f>CX19+CY19+CZ19</f>
        <v>37817.714285714283</v>
      </c>
      <c r="DC19" s="2">
        <f t="shared" si="0"/>
        <v>4727.2142857142826</v>
      </c>
      <c r="DD19" s="2" t="s">
        <v>27</v>
      </c>
      <c r="DE19" s="2"/>
      <c r="DF19" s="129"/>
      <c r="DG19" s="2"/>
      <c r="DH19" s="242">
        <f>VLOOKUP(Source!DD:DD,Pool!C:H,2,FALSE)</f>
        <v>33090.5</v>
      </c>
      <c r="DI19" s="2"/>
      <c r="DJ19" s="129"/>
      <c r="DK19" s="2"/>
      <c r="DL19" s="141">
        <f t="shared" si="10"/>
        <v>33090.5</v>
      </c>
      <c r="DM19" s="157">
        <f>VLOOKUP(DD:DD,Pool!C:H,3,FALSE)</f>
        <v>14757.2</v>
      </c>
      <c r="DN19" s="2"/>
      <c r="DO19" s="129"/>
      <c r="DP19" s="2"/>
      <c r="DQ19" s="141">
        <f t="shared" si="11"/>
        <v>14757.2</v>
      </c>
      <c r="DR19" s="85">
        <f t="shared" si="1"/>
        <v>18333.3</v>
      </c>
      <c r="DS19" s="85">
        <f t="shared" si="2"/>
        <v>0</v>
      </c>
      <c r="DT19" s="141">
        <f t="shared" si="3"/>
        <v>0</v>
      </c>
      <c r="DU19" s="141">
        <f t="shared" si="4"/>
        <v>0</v>
      </c>
      <c r="DV19" s="53">
        <f t="shared" si="5"/>
        <v>18333.3</v>
      </c>
      <c r="DW19" s="83">
        <f t="shared" si="6"/>
        <v>0.44596485396110669</v>
      </c>
      <c r="DX19" s="180">
        <f>VLOOKUP(ED:ED,Pool!K:Q,7,FALSE)</f>
        <v>42854.1</v>
      </c>
      <c r="DY19" s="80"/>
      <c r="DZ19" s="143">
        <f t="shared" si="12"/>
        <v>42854.1</v>
      </c>
      <c r="EA19" s="83">
        <f t="shared" si="7"/>
        <v>1.2950574938426436</v>
      </c>
      <c r="EB19" s="84"/>
      <c r="EC19" s="143"/>
      <c r="ED19" s="276">
        <v>492600377</v>
      </c>
      <c r="EE19" s="79"/>
      <c r="EF19" s="79"/>
      <c r="EG19" s="79"/>
    </row>
    <row r="20" spans="1:137" s="10" customFormat="1" hidden="1">
      <c r="A20" s="49" t="s">
        <v>83</v>
      </c>
      <c r="B20" s="48" t="s">
        <v>153</v>
      </c>
      <c r="C20" s="48" t="s">
        <v>154</v>
      </c>
      <c r="D20" s="49" t="s">
        <v>141</v>
      </c>
      <c r="E20" s="49" t="s">
        <v>152</v>
      </c>
      <c r="F20" s="49" t="s">
        <v>71</v>
      </c>
      <c r="G20" s="49" t="s">
        <v>142</v>
      </c>
      <c r="H20" s="49" t="s">
        <v>143</v>
      </c>
      <c r="I20" s="49" t="s">
        <v>144</v>
      </c>
      <c r="J20" s="49" t="s">
        <v>75</v>
      </c>
      <c r="K20" s="49" t="s">
        <v>76</v>
      </c>
      <c r="L20" s="3" t="s">
        <v>153</v>
      </c>
      <c r="M20" s="50"/>
      <c r="N20" s="39"/>
      <c r="O20" s="39"/>
      <c r="P20" s="39"/>
      <c r="Q20" s="39"/>
      <c r="R20" s="40"/>
      <c r="S20" s="38"/>
      <c r="T20" s="39"/>
      <c r="U20" s="39"/>
      <c r="V20" s="39"/>
      <c r="W20" s="39"/>
      <c r="X20" s="40"/>
      <c r="Y20" s="40">
        <v>2</v>
      </c>
      <c r="Z20" s="39">
        <v>1050.7964477539062</v>
      </c>
      <c r="AA20" s="41"/>
      <c r="AB20" s="42"/>
      <c r="AC20" s="42"/>
      <c r="AD20" s="42"/>
      <c r="AE20" s="42"/>
      <c r="AF20" s="43"/>
      <c r="AG20" s="41"/>
      <c r="AH20" s="42"/>
      <c r="AI20" s="42"/>
      <c r="AJ20" s="42"/>
      <c r="AK20" s="42"/>
      <c r="AL20" s="43"/>
      <c r="AM20" s="44">
        <v>24</v>
      </c>
      <c r="AN20" s="42">
        <v>17928.000022888184</v>
      </c>
      <c r="AO20" s="45"/>
      <c r="AP20" s="46"/>
      <c r="AQ20" s="46"/>
      <c r="AR20" s="46"/>
      <c r="AS20" s="46"/>
      <c r="AT20" s="47"/>
      <c r="AU20" s="45"/>
      <c r="AV20" s="46"/>
      <c r="AW20" s="46"/>
      <c r="AX20" s="46"/>
      <c r="AY20" s="46"/>
      <c r="AZ20" s="47"/>
      <c r="BA20" s="46">
        <v>26</v>
      </c>
      <c r="BB20" s="46">
        <v>20876.676117706302</v>
      </c>
      <c r="BC20" s="38"/>
      <c r="BD20" s="39"/>
      <c r="BE20" s="39"/>
      <c r="BF20" s="39"/>
      <c r="BG20" s="39"/>
      <c r="BH20" s="40"/>
      <c r="BI20" s="38"/>
      <c r="BJ20" s="39"/>
      <c r="BK20" s="39"/>
      <c r="BL20" s="39"/>
      <c r="BM20" s="39"/>
      <c r="BN20" s="40"/>
      <c r="BO20" s="40">
        <v>2</v>
      </c>
      <c r="BP20" s="40">
        <v>1050.7964477539062</v>
      </c>
      <c r="BQ20" s="41"/>
      <c r="BR20" s="42"/>
      <c r="BS20" s="42"/>
      <c r="BT20" s="42"/>
      <c r="BU20" s="42"/>
      <c r="BV20" s="43"/>
      <c r="BW20" s="41"/>
      <c r="BX20" s="42"/>
      <c r="BY20" s="42"/>
      <c r="BZ20" s="42"/>
      <c r="CA20" s="42"/>
      <c r="CB20" s="43"/>
      <c r="CC20" s="44">
        <v>24</v>
      </c>
      <c r="CD20" s="42">
        <v>17928.000022888184</v>
      </c>
      <c r="CE20" s="45"/>
      <c r="CF20" s="46"/>
      <c r="CG20" s="46"/>
      <c r="CH20" s="46"/>
      <c r="CI20" s="46"/>
      <c r="CJ20" s="47"/>
      <c r="CK20" s="45"/>
      <c r="CL20" s="46"/>
      <c r="CM20" s="46"/>
      <c r="CN20" s="46"/>
      <c r="CO20" s="46"/>
      <c r="CP20" s="47"/>
      <c r="CQ20" s="46">
        <v>26</v>
      </c>
      <c r="CR20" s="6">
        <v>18978.79647064209</v>
      </c>
      <c r="CS20" s="2">
        <f t="shared" ref="CS20:CS51" si="16">BB20-CR20</f>
        <v>1897.8796470642119</v>
      </c>
      <c r="CT20" s="2" t="s">
        <v>199</v>
      </c>
      <c r="CU20" s="83"/>
      <c r="CV20" s="129"/>
      <c r="CW20" s="2"/>
      <c r="CX20" s="2">
        <v>10014.796447753906</v>
      </c>
      <c r="CY20" s="2"/>
      <c r="CZ20" s="2"/>
      <c r="DA20" s="129"/>
      <c r="DB20" s="2">
        <v>18978.79647064209</v>
      </c>
      <c r="DC20" s="2">
        <f t="shared" si="0"/>
        <v>8964.0000228881836</v>
      </c>
      <c r="DD20" s="2"/>
      <c r="DE20" s="2"/>
      <c r="DF20" s="129"/>
      <c r="DG20" s="2"/>
      <c r="DH20" s="158">
        <v>10014.796447753906</v>
      </c>
      <c r="DI20" s="2"/>
      <c r="DJ20" s="129"/>
      <c r="DK20" s="2"/>
      <c r="DL20" s="2">
        <f t="shared" ref="DL20:DL31" si="17">DH20+DI20+DK20</f>
        <v>10014.796447753906</v>
      </c>
      <c r="DM20" s="158">
        <v>10014.796447753906</v>
      </c>
      <c r="DN20" s="2"/>
      <c r="DO20" s="129"/>
      <c r="DP20" s="2"/>
      <c r="DQ20" s="2">
        <f t="shared" ref="DQ20:DQ47" si="18">DM20+DN20+DP20</f>
        <v>10014.796447753906</v>
      </c>
      <c r="DR20" s="85"/>
      <c r="DS20" s="85"/>
      <c r="DT20" s="136"/>
      <c r="DU20" s="85"/>
      <c r="DV20" s="53">
        <f t="shared" ref="DV20:DV51" si="19">DL20-DQ20</f>
        <v>0</v>
      </c>
      <c r="DW20" s="83">
        <f t="shared" si="6"/>
        <v>1</v>
      </c>
      <c r="DX20" s="218">
        <f t="shared" ref="DX20:DX31" si="20">DQ20</f>
        <v>10014.796447753906</v>
      </c>
      <c r="DY20" s="80"/>
      <c r="DZ20" s="143">
        <f t="shared" si="12"/>
        <v>10014.796447753906</v>
      </c>
      <c r="EA20" s="83">
        <f t="shared" si="7"/>
        <v>1</v>
      </c>
      <c r="EB20" s="84"/>
      <c r="EC20" s="143"/>
      <c r="ED20" s="256"/>
      <c r="EE20" s="79"/>
      <c r="EF20" s="79"/>
      <c r="EG20" s="79"/>
    </row>
    <row r="21" spans="1:137" s="79" customFormat="1" hidden="1">
      <c r="A21" s="49" t="s">
        <v>203</v>
      </c>
      <c r="B21" s="48" t="s">
        <v>271</v>
      </c>
      <c r="C21" s="48" t="s">
        <v>280</v>
      </c>
      <c r="D21" s="49" t="s">
        <v>141</v>
      </c>
      <c r="E21" s="49" t="s">
        <v>152</v>
      </c>
      <c r="F21" s="49" t="s">
        <v>71</v>
      </c>
      <c r="G21" s="49" t="s">
        <v>142</v>
      </c>
      <c r="H21" s="49" t="s">
        <v>143</v>
      </c>
      <c r="I21" s="49" t="s">
        <v>144</v>
      </c>
      <c r="J21" s="49" t="s">
        <v>75</v>
      </c>
      <c r="K21" s="49" t="s">
        <v>76</v>
      </c>
      <c r="L21" s="82" t="s">
        <v>271</v>
      </c>
      <c r="M21" s="50"/>
      <c r="N21" s="39"/>
      <c r="O21" s="39"/>
      <c r="P21" s="39"/>
      <c r="Q21" s="39"/>
      <c r="R21" s="40"/>
      <c r="S21" s="38"/>
      <c r="T21" s="39"/>
      <c r="U21" s="39"/>
      <c r="V21" s="39"/>
      <c r="W21" s="39"/>
      <c r="X21" s="40"/>
      <c r="Y21" s="40"/>
      <c r="Z21" s="39"/>
      <c r="AA21" s="41"/>
      <c r="AB21" s="42">
        <v>2262</v>
      </c>
      <c r="AC21" s="42"/>
      <c r="AD21" s="42">
        <v>160</v>
      </c>
      <c r="AE21" s="42"/>
      <c r="AF21" s="43">
        <f>AD21*450</f>
        <v>72000</v>
      </c>
      <c r="AG21" s="41"/>
      <c r="AH21" s="42"/>
      <c r="AI21" s="42"/>
      <c r="AJ21" s="42">
        <v>65423.4375</v>
      </c>
      <c r="AK21" s="42"/>
      <c r="AL21" s="43"/>
      <c r="AM21" s="44"/>
      <c r="AN21" s="42">
        <v>8042.859375</v>
      </c>
      <c r="AO21" s="45">
        <v>160</v>
      </c>
      <c r="AP21" s="46">
        <v>65423.4375</v>
      </c>
      <c r="AQ21" s="46"/>
      <c r="AR21" s="46">
        <v>2262</v>
      </c>
      <c r="AS21" s="46"/>
      <c r="AT21" s="47">
        <v>168</v>
      </c>
      <c r="AU21" s="45">
        <f>AT21*450</f>
        <v>75600</v>
      </c>
      <c r="AV21" s="46"/>
      <c r="AW21" s="46"/>
      <c r="AX21" s="46"/>
      <c r="AY21" s="46"/>
      <c r="AZ21" s="47">
        <v>68694.609375</v>
      </c>
      <c r="BA21" s="46"/>
      <c r="BB21" s="46">
        <v>8847.1453125000007</v>
      </c>
      <c r="BC21" s="38"/>
      <c r="BD21" s="39"/>
      <c r="BE21" s="39">
        <v>168</v>
      </c>
      <c r="BF21" s="39">
        <v>68694.609375</v>
      </c>
      <c r="BG21" s="39"/>
      <c r="BH21" s="40"/>
      <c r="BI21" s="38"/>
      <c r="BJ21" s="39"/>
      <c r="BK21" s="39"/>
      <c r="BL21" s="39"/>
      <c r="BM21" s="39"/>
      <c r="BN21" s="40"/>
      <c r="BO21" s="40"/>
      <c r="BP21" s="40"/>
      <c r="BQ21" s="41"/>
      <c r="BR21" s="42">
        <v>2262</v>
      </c>
      <c r="BS21" s="42"/>
      <c r="BT21" s="42">
        <v>160</v>
      </c>
      <c r="BU21" s="42"/>
      <c r="BV21" s="43">
        <f>BT21*450</f>
        <v>72000</v>
      </c>
      <c r="BW21" s="41"/>
      <c r="BX21" s="42"/>
      <c r="BY21" s="42"/>
      <c r="BZ21" s="42">
        <v>65423.4375</v>
      </c>
      <c r="CA21" s="42"/>
      <c r="CB21" s="43"/>
      <c r="CC21" s="44"/>
      <c r="CD21" s="42">
        <v>8042.859375</v>
      </c>
      <c r="CE21" s="45">
        <v>160</v>
      </c>
      <c r="CF21" s="46">
        <v>65423.4375</v>
      </c>
      <c r="CG21" s="46"/>
      <c r="CH21" s="46">
        <v>2262</v>
      </c>
      <c r="CI21" s="46"/>
      <c r="CJ21" s="47">
        <v>168</v>
      </c>
      <c r="CK21" s="45">
        <f>CJ21*450</f>
        <v>75600</v>
      </c>
      <c r="CL21" s="46"/>
      <c r="CM21" s="46"/>
      <c r="CN21" s="46"/>
      <c r="CO21" s="46"/>
      <c r="CP21" s="47">
        <v>68694.609375</v>
      </c>
      <c r="CQ21" s="46"/>
      <c r="CR21" s="6">
        <v>8042.859375</v>
      </c>
      <c r="CS21" s="85">
        <f>BB21-CR21</f>
        <v>804.28593750000073</v>
      </c>
      <c r="CT21" s="85" t="s">
        <v>199</v>
      </c>
      <c r="CU21" s="85"/>
      <c r="CV21" s="129"/>
      <c r="CW21" s="85"/>
      <c r="CX21" s="85">
        <v>4021.4296875</v>
      </c>
      <c r="CY21" s="85"/>
      <c r="CZ21" s="85"/>
      <c r="DA21" s="129"/>
      <c r="DB21" s="85">
        <v>8042.859375</v>
      </c>
      <c r="DC21" s="85">
        <f t="shared" si="0"/>
        <v>4021.4296875</v>
      </c>
      <c r="DD21" s="85"/>
      <c r="DE21" s="85"/>
      <c r="DF21" s="129"/>
      <c r="DG21" s="85"/>
      <c r="DH21" s="158">
        <v>4021.4296875</v>
      </c>
      <c r="DI21" s="85"/>
      <c r="DJ21" s="129"/>
      <c r="DK21" s="85"/>
      <c r="DL21" s="85">
        <f t="shared" si="17"/>
        <v>4021.4296875</v>
      </c>
      <c r="DM21" s="158">
        <v>4021.4296875</v>
      </c>
      <c r="DN21" s="85"/>
      <c r="DO21" s="129"/>
      <c r="DP21" s="85"/>
      <c r="DQ21" s="85">
        <f>DM21+DN21+DP21</f>
        <v>4021.4296875</v>
      </c>
      <c r="DR21" s="85"/>
      <c r="DS21" s="85"/>
      <c r="DT21" s="136"/>
      <c r="DU21" s="85"/>
      <c r="DV21" s="53">
        <f t="shared" si="19"/>
        <v>0</v>
      </c>
      <c r="DW21" s="83">
        <f t="shared" si="6"/>
        <v>1</v>
      </c>
      <c r="DX21" s="218">
        <f t="shared" si="20"/>
        <v>4021.4296875</v>
      </c>
      <c r="DY21" s="80"/>
      <c r="DZ21" s="143">
        <f t="shared" si="12"/>
        <v>4021.4296875</v>
      </c>
      <c r="EA21" s="83">
        <f t="shared" si="7"/>
        <v>1</v>
      </c>
      <c r="EB21" s="84"/>
      <c r="EC21" s="143"/>
      <c r="ED21" s="256"/>
    </row>
    <row r="22" spans="1:137" s="10" customFormat="1" hidden="1">
      <c r="A22" s="49" t="s">
        <v>203</v>
      </c>
      <c r="B22" s="48" t="s">
        <v>209</v>
      </c>
      <c r="C22" s="48" t="s">
        <v>208</v>
      </c>
      <c r="D22" s="49" t="s">
        <v>141</v>
      </c>
      <c r="E22" s="49" t="s">
        <v>152</v>
      </c>
      <c r="F22" s="49" t="s">
        <v>71</v>
      </c>
      <c r="G22" s="49" t="s">
        <v>142</v>
      </c>
      <c r="H22" s="49" t="s">
        <v>143</v>
      </c>
      <c r="I22" s="49" t="s">
        <v>144</v>
      </c>
      <c r="J22" s="49" t="s">
        <v>75</v>
      </c>
      <c r="K22" s="49" t="s">
        <v>76</v>
      </c>
      <c r="L22" s="3" t="s">
        <v>209</v>
      </c>
      <c r="M22" s="50"/>
      <c r="N22" s="39"/>
      <c r="O22" s="39"/>
      <c r="P22" s="39"/>
      <c r="Q22" s="39"/>
      <c r="R22" s="40"/>
      <c r="S22" s="38"/>
      <c r="T22" s="39"/>
      <c r="U22" s="39"/>
      <c r="V22" s="39"/>
      <c r="W22" s="39"/>
      <c r="X22" s="40"/>
      <c r="Y22" s="40"/>
      <c r="Z22" s="39"/>
      <c r="AA22" s="41"/>
      <c r="AB22" s="42">
        <v>2262</v>
      </c>
      <c r="AC22" s="42"/>
      <c r="AD22" s="42">
        <v>160</v>
      </c>
      <c r="AE22" s="42"/>
      <c r="AF22" s="43">
        <f>AD22*450</f>
        <v>72000</v>
      </c>
      <c r="AG22" s="41"/>
      <c r="AH22" s="42"/>
      <c r="AI22" s="42"/>
      <c r="AJ22" s="42">
        <v>65423.4375</v>
      </c>
      <c r="AK22" s="42"/>
      <c r="AL22" s="43"/>
      <c r="AM22" s="44"/>
      <c r="AN22" s="42">
        <v>8042.859375</v>
      </c>
      <c r="AO22" s="45">
        <v>160</v>
      </c>
      <c r="AP22" s="46">
        <v>65423.4375</v>
      </c>
      <c r="AQ22" s="46"/>
      <c r="AR22" s="46">
        <v>2262</v>
      </c>
      <c r="AS22" s="46"/>
      <c r="AT22" s="47">
        <v>168</v>
      </c>
      <c r="AU22" s="45">
        <f>AT22*450</f>
        <v>75600</v>
      </c>
      <c r="AV22" s="46"/>
      <c r="AW22" s="46"/>
      <c r="AX22" s="46"/>
      <c r="AY22" s="46"/>
      <c r="AZ22" s="47">
        <v>68694.609375</v>
      </c>
      <c r="BA22" s="46"/>
      <c r="BB22" s="46">
        <v>8847.1453125000007</v>
      </c>
      <c r="BC22" s="38"/>
      <c r="BD22" s="39"/>
      <c r="BE22" s="39">
        <v>168</v>
      </c>
      <c r="BF22" s="39">
        <v>68694.609375</v>
      </c>
      <c r="BG22" s="39"/>
      <c r="BH22" s="40"/>
      <c r="BI22" s="38"/>
      <c r="BJ22" s="39"/>
      <c r="BK22" s="39"/>
      <c r="BL22" s="39"/>
      <c r="BM22" s="39"/>
      <c r="BN22" s="40"/>
      <c r="BO22" s="40"/>
      <c r="BP22" s="40"/>
      <c r="BQ22" s="41"/>
      <c r="BR22" s="42">
        <v>2262</v>
      </c>
      <c r="BS22" s="42"/>
      <c r="BT22" s="42">
        <v>160</v>
      </c>
      <c r="BU22" s="42"/>
      <c r="BV22" s="43">
        <f>BT22*450</f>
        <v>72000</v>
      </c>
      <c r="BW22" s="41"/>
      <c r="BX22" s="42"/>
      <c r="BY22" s="42"/>
      <c r="BZ22" s="42">
        <v>65423.4375</v>
      </c>
      <c r="CA22" s="42"/>
      <c r="CB22" s="43"/>
      <c r="CC22" s="44"/>
      <c r="CD22" s="42">
        <v>8042.859375</v>
      </c>
      <c r="CE22" s="45">
        <v>160</v>
      </c>
      <c r="CF22" s="46">
        <v>65423.4375</v>
      </c>
      <c r="CG22" s="46"/>
      <c r="CH22" s="46">
        <v>2262</v>
      </c>
      <c r="CI22" s="46"/>
      <c r="CJ22" s="47">
        <v>168</v>
      </c>
      <c r="CK22" s="45">
        <f>CJ22*450</f>
        <v>75600</v>
      </c>
      <c r="CL22" s="46"/>
      <c r="CM22" s="46"/>
      <c r="CN22" s="46"/>
      <c r="CO22" s="46"/>
      <c r="CP22" s="47">
        <v>68694.609375</v>
      </c>
      <c r="CQ22" s="46"/>
      <c r="CR22" s="6">
        <v>8042.859375</v>
      </c>
      <c r="CS22" s="2">
        <f t="shared" si="16"/>
        <v>804.28593750000073</v>
      </c>
      <c r="CT22" s="2" t="s">
        <v>199</v>
      </c>
      <c r="CU22" s="2"/>
      <c r="CV22" s="128"/>
      <c r="CW22" s="124"/>
      <c r="CX22" s="2">
        <v>4021.4296875</v>
      </c>
      <c r="CY22" s="2"/>
      <c r="CZ22" s="2"/>
      <c r="DA22" s="128"/>
      <c r="DB22" s="2">
        <v>8042.859375</v>
      </c>
      <c r="DC22" s="2">
        <f t="shared" si="0"/>
        <v>4021.4296875</v>
      </c>
      <c r="DD22" s="2"/>
      <c r="DE22" s="2"/>
      <c r="DF22" s="129"/>
      <c r="DG22" s="2"/>
      <c r="DH22" s="158">
        <v>4021.4296875</v>
      </c>
      <c r="DI22" s="2"/>
      <c r="DJ22" s="129"/>
      <c r="DK22" s="2"/>
      <c r="DL22" s="2">
        <f t="shared" si="17"/>
        <v>4021.4296875</v>
      </c>
      <c r="DM22" s="158">
        <v>4021.4296875</v>
      </c>
      <c r="DN22" s="2"/>
      <c r="DO22" s="129"/>
      <c r="DP22" s="2"/>
      <c r="DQ22" s="2">
        <f t="shared" si="18"/>
        <v>4021.4296875</v>
      </c>
      <c r="DR22" s="85"/>
      <c r="DS22" s="85"/>
      <c r="DT22" s="136"/>
      <c r="DU22" s="85"/>
      <c r="DV22" s="53">
        <f t="shared" si="19"/>
        <v>0</v>
      </c>
      <c r="DW22" s="83">
        <f t="shared" si="6"/>
        <v>1</v>
      </c>
      <c r="DX22" s="218">
        <f t="shared" si="20"/>
        <v>4021.4296875</v>
      </c>
      <c r="DY22" s="80"/>
      <c r="DZ22" s="143">
        <f t="shared" si="12"/>
        <v>4021.4296875</v>
      </c>
      <c r="EA22" s="83">
        <f t="shared" si="7"/>
        <v>1</v>
      </c>
      <c r="EB22" s="84"/>
      <c r="EC22" s="143"/>
      <c r="ED22" s="256"/>
      <c r="EE22" s="79"/>
      <c r="EF22" s="79"/>
      <c r="EG22" s="79"/>
    </row>
    <row r="23" spans="1:137" s="10" customFormat="1" hidden="1">
      <c r="A23" s="49" t="s">
        <v>102</v>
      </c>
      <c r="B23" s="48" t="s">
        <v>148</v>
      </c>
      <c r="C23" s="48" t="s">
        <v>149</v>
      </c>
      <c r="D23" s="49" t="s">
        <v>141</v>
      </c>
      <c r="E23" s="49" t="s">
        <v>147</v>
      </c>
      <c r="F23" s="49" t="s">
        <v>71</v>
      </c>
      <c r="G23" s="49" t="s">
        <v>142</v>
      </c>
      <c r="H23" s="49" t="s">
        <v>143</v>
      </c>
      <c r="I23" s="49" t="s">
        <v>144</v>
      </c>
      <c r="J23" s="49" t="s">
        <v>75</v>
      </c>
      <c r="K23" s="49" t="s">
        <v>76</v>
      </c>
      <c r="L23" s="3" t="s">
        <v>210</v>
      </c>
      <c r="M23" s="50"/>
      <c r="N23" s="39"/>
      <c r="O23" s="39"/>
      <c r="P23" s="39"/>
      <c r="Q23" s="39"/>
      <c r="R23" s="40"/>
      <c r="S23" s="38"/>
      <c r="T23" s="39"/>
      <c r="U23" s="39"/>
      <c r="V23" s="39"/>
      <c r="W23" s="39"/>
      <c r="X23" s="40"/>
      <c r="Y23" s="40">
        <v>1</v>
      </c>
      <c r="Z23" s="39">
        <v>268.09552001953125</v>
      </c>
      <c r="AA23" s="41"/>
      <c r="AB23" s="42"/>
      <c r="AC23" s="42"/>
      <c r="AD23" s="42"/>
      <c r="AE23" s="42"/>
      <c r="AF23" s="43"/>
      <c r="AG23" s="41"/>
      <c r="AH23" s="42"/>
      <c r="AI23" s="42"/>
      <c r="AJ23" s="42"/>
      <c r="AK23" s="42"/>
      <c r="AL23" s="43"/>
      <c r="AM23" s="44">
        <v>12</v>
      </c>
      <c r="AN23" s="42">
        <v>6880</v>
      </c>
      <c r="AO23" s="45"/>
      <c r="AP23" s="46"/>
      <c r="AQ23" s="46"/>
      <c r="AR23" s="46"/>
      <c r="AS23" s="46"/>
      <c r="AT23" s="47"/>
      <c r="AU23" s="45"/>
      <c r="AV23" s="46"/>
      <c r="AW23" s="46"/>
      <c r="AX23" s="46"/>
      <c r="AY23" s="46"/>
      <c r="AZ23" s="47"/>
      <c r="BA23" s="46">
        <v>13</v>
      </c>
      <c r="BB23" s="46">
        <v>7862.9050720214846</v>
      </c>
      <c r="BC23" s="38"/>
      <c r="BD23" s="39"/>
      <c r="BE23" s="39"/>
      <c r="BF23" s="39"/>
      <c r="BG23" s="39"/>
      <c r="BH23" s="40"/>
      <c r="BI23" s="38"/>
      <c r="BJ23" s="39"/>
      <c r="BK23" s="39"/>
      <c r="BL23" s="39"/>
      <c r="BM23" s="39"/>
      <c r="BN23" s="40"/>
      <c r="BO23" s="40">
        <v>1</v>
      </c>
      <c r="BP23" s="40">
        <v>268.09552001953125</v>
      </c>
      <c r="BQ23" s="41"/>
      <c r="BR23" s="42"/>
      <c r="BS23" s="42"/>
      <c r="BT23" s="42"/>
      <c r="BU23" s="42"/>
      <c r="BV23" s="43"/>
      <c r="BW23" s="41"/>
      <c r="BX23" s="42"/>
      <c r="BY23" s="42"/>
      <c r="BZ23" s="42"/>
      <c r="CA23" s="42"/>
      <c r="CB23" s="43"/>
      <c r="CC23" s="44">
        <v>12</v>
      </c>
      <c r="CD23" s="42">
        <v>6880</v>
      </c>
      <c r="CE23" s="45"/>
      <c r="CF23" s="46"/>
      <c r="CG23" s="46"/>
      <c r="CH23" s="46"/>
      <c r="CI23" s="46"/>
      <c r="CJ23" s="47"/>
      <c r="CK23" s="45"/>
      <c r="CL23" s="46"/>
      <c r="CM23" s="46"/>
      <c r="CN23" s="46"/>
      <c r="CO23" s="46"/>
      <c r="CP23" s="47"/>
      <c r="CQ23" s="46">
        <v>13</v>
      </c>
      <c r="CR23" s="6">
        <f>7148.09552001953+BP23</f>
        <v>7416.1910400390616</v>
      </c>
      <c r="CS23" s="2">
        <f t="shared" si="16"/>
        <v>446.71403198242297</v>
      </c>
      <c r="CT23" s="2" t="s">
        <v>199</v>
      </c>
      <c r="CU23" s="2"/>
      <c r="CV23" s="129"/>
      <c r="CW23" s="2"/>
      <c r="CX23" s="2">
        <v>3708.0955200195312</v>
      </c>
      <c r="CY23" s="2"/>
      <c r="CZ23" s="2"/>
      <c r="DA23" s="129"/>
      <c r="DB23" s="2">
        <v>7148.0955200195312</v>
      </c>
      <c r="DC23" s="2">
        <f t="shared" ref="DC23:DC31" si="21">DB23-DL23</f>
        <v>3440</v>
      </c>
      <c r="DD23" s="2"/>
      <c r="DE23" s="2"/>
      <c r="DF23" s="129"/>
      <c r="DG23" s="2"/>
      <c r="DH23" s="158">
        <v>3708.0955200195312</v>
      </c>
      <c r="DI23" s="2"/>
      <c r="DJ23" s="129"/>
      <c r="DK23" s="2"/>
      <c r="DL23" s="2">
        <f t="shared" si="17"/>
        <v>3708.0955200195312</v>
      </c>
      <c r="DM23" s="158">
        <v>3602</v>
      </c>
      <c r="DN23" s="2"/>
      <c r="DO23" s="129"/>
      <c r="DP23" s="2"/>
      <c r="DQ23" s="2">
        <f t="shared" si="18"/>
        <v>3602</v>
      </c>
      <c r="DR23" s="85"/>
      <c r="DS23" s="85"/>
      <c r="DT23" s="136"/>
      <c r="DU23" s="85"/>
      <c r="DV23" s="53">
        <f t="shared" si="19"/>
        <v>106.09552001953125</v>
      </c>
      <c r="DW23" s="83">
        <f t="shared" si="6"/>
        <v>0.97138813726703233</v>
      </c>
      <c r="DX23" s="218">
        <f t="shared" si="20"/>
        <v>3602</v>
      </c>
      <c r="DY23" s="80"/>
      <c r="DZ23" s="143">
        <f t="shared" si="12"/>
        <v>3602</v>
      </c>
      <c r="EA23" s="83">
        <f t="shared" si="7"/>
        <v>0.97138813726703233</v>
      </c>
      <c r="EB23" s="84"/>
      <c r="EC23" s="143"/>
      <c r="ED23" s="256"/>
      <c r="EE23" s="79"/>
      <c r="EF23" s="79"/>
      <c r="EG23" s="79"/>
    </row>
    <row r="24" spans="1:137" s="10" customFormat="1" hidden="1">
      <c r="A24" s="49" t="s">
        <v>102</v>
      </c>
      <c r="B24" s="48" t="s">
        <v>150</v>
      </c>
      <c r="C24" s="48" t="s">
        <v>151</v>
      </c>
      <c r="D24" s="49" t="s">
        <v>141</v>
      </c>
      <c r="E24" s="49" t="s">
        <v>147</v>
      </c>
      <c r="F24" s="49" t="s">
        <v>71</v>
      </c>
      <c r="G24" s="49" t="s">
        <v>142</v>
      </c>
      <c r="H24" s="49" t="s">
        <v>143</v>
      </c>
      <c r="I24" s="49" t="s">
        <v>144</v>
      </c>
      <c r="J24" s="49" t="s">
        <v>75</v>
      </c>
      <c r="K24" s="49" t="s">
        <v>76</v>
      </c>
      <c r="L24" s="3" t="s">
        <v>211</v>
      </c>
      <c r="M24" s="50"/>
      <c r="N24" s="39"/>
      <c r="O24" s="39"/>
      <c r="P24" s="39"/>
      <c r="Q24" s="39"/>
      <c r="R24" s="40"/>
      <c r="S24" s="38"/>
      <c r="T24" s="39"/>
      <c r="U24" s="39"/>
      <c r="V24" s="39"/>
      <c r="W24" s="39"/>
      <c r="X24" s="40"/>
      <c r="Y24" s="40">
        <v>1</v>
      </c>
      <c r="Z24" s="39">
        <v>268.09552001953125</v>
      </c>
      <c r="AA24" s="41"/>
      <c r="AB24" s="42"/>
      <c r="AC24" s="42"/>
      <c r="AD24" s="42"/>
      <c r="AE24" s="42"/>
      <c r="AF24" s="43"/>
      <c r="AG24" s="41"/>
      <c r="AH24" s="42"/>
      <c r="AI24" s="42"/>
      <c r="AJ24" s="42"/>
      <c r="AK24" s="42"/>
      <c r="AL24" s="43"/>
      <c r="AM24" s="44">
        <v>12</v>
      </c>
      <c r="AN24" s="42">
        <v>6880</v>
      </c>
      <c r="AO24" s="45"/>
      <c r="AP24" s="46"/>
      <c r="AQ24" s="46"/>
      <c r="AR24" s="46"/>
      <c r="AS24" s="46"/>
      <c r="AT24" s="47"/>
      <c r="AU24" s="45"/>
      <c r="AV24" s="46"/>
      <c r="AW24" s="46"/>
      <c r="AX24" s="46"/>
      <c r="AY24" s="46"/>
      <c r="AZ24" s="47"/>
      <c r="BA24" s="46">
        <v>13</v>
      </c>
      <c r="BB24" s="46">
        <v>7862.9050720214846</v>
      </c>
      <c r="BC24" s="38"/>
      <c r="BD24" s="39"/>
      <c r="BE24" s="39"/>
      <c r="BF24" s="39"/>
      <c r="BG24" s="39"/>
      <c r="BH24" s="40"/>
      <c r="BI24" s="38"/>
      <c r="BJ24" s="39"/>
      <c r="BK24" s="39"/>
      <c r="BL24" s="39"/>
      <c r="BM24" s="39"/>
      <c r="BN24" s="40"/>
      <c r="BO24" s="40">
        <v>1</v>
      </c>
      <c r="BP24" s="40">
        <v>268.09552001953125</v>
      </c>
      <c r="BQ24" s="41"/>
      <c r="BR24" s="42"/>
      <c r="BS24" s="42"/>
      <c r="BT24" s="42"/>
      <c r="BU24" s="42"/>
      <c r="BV24" s="43"/>
      <c r="BW24" s="41"/>
      <c r="BX24" s="42"/>
      <c r="BY24" s="42"/>
      <c r="BZ24" s="42"/>
      <c r="CA24" s="42"/>
      <c r="CB24" s="43"/>
      <c r="CC24" s="44">
        <v>12</v>
      </c>
      <c r="CD24" s="42">
        <v>6880</v>
      </c>
      <c r="CE24" s="45"/>
      <c r="CF24" s="46"/>
      <c r="CG24" s="46"/>
      <c r="CH24" s="46"/>
      <c r="CI24" s="46"/>
      <c r="CJ24" s="47"/>
      <c r="CK24" s="45"/>
      <c r="CL24" s="46"/>
      <c r="CM24" s="46"/>
      <c r="CN24" s="46"/>
      <c r="CO24" s="46"/>
      <c r="CP24" s="47"/>
      <c r="CQ24" s="46">
        <v>13</v>
      </c>
      <c r="CR24" s="6">
        <f>7148.09552001953+BP24</f>
        <v>7416.1910400390616</v>
      </c>
      <c r="CS24" s="2">
        <f t="shared" si="16"/>
        <v>446.71403198242297</v>
      </c>
      <c r="CT24" s="2" t="s">
        <v>199</v>
      </c>
      <c r="CU24" s="2"/>
      <c r="CV24" s="129"/>
      <c r="CW24" s="2"/>
      <c r="CX24" s="2">
        <v>3708.0955200195312</v>
      </c>
      <c r="CY24" s="2"/>
      <c r="CZ24" s="2"/>
      <c r="DA24" s="129"/>
      <c r="DB24" s="2">
        <v>7148.0955200195312</v>
      </c>
      <c r="DC24" s="2">
        <f t="shared" si="21"/>
        <v>3440</v>
      </c>
      <c r="DD24" s="2"/>
      <c r="DE24" s="2"/>
      <c r="DF24" s="129"/>
      <c r="DG24" s="2"/>
      <c r="DH24" s="158">
        <v>3708.0955200195312</v>
      </c>
      <c r="DI24" s="2"/>
      <c r="DJ24" s="129"/>
      <c r="DK24" s="2"/>
      <c r="DL24" s="2">
        <f t="shared" si="17"/>
        <v>3708.0955200195312</v>
      </c>
      <c r="DM24" s="158">
        <v>3602</v>
      </c>
      <c r="DN24" s="2"/>
      <c r="DO24" s="129"/>
      <c r="DP24" s="2"/>
      <c r="DQ24" s="2">
        <f t="shared" si="18"/>
        <v>3602</v>
      </c>
      <c r="DR24" s="85"/>
      <c r="DS24" s="85"/>
      <c r="DT24" s="136"/>
      <c r="DU24" s="85"/>
      <c r="DV24" s="53">
        <f t="shared" si="19"/>
        <v>106.09552001953125</v>
      </c>
      <c r="DW24" s="83">
        <f t="shared" si="6"/>
        <v>0.97138813726703233</v>
      </c>
      <c r="DX24" s="218">
        <f t="shared" si="20"/>
        <v>3602</v>
      </c>
      <c r="DY24" s="80"/>
      <c r="DZ24" s="143">
        <f t="shared" si="12"/>
        <v>3602</v>
      </c>
      <c r="EA24" s="83">
        <f t="shared" si="7"/>
        <v>0.97138813726703233</v>
      </c>
      <c r="EB24" s="84"/>
      <c r="EC24" s="143"/>
      <c r="ED24" s="256"/>
      <c r="EE24" s="79"/>
      <c r="EF24" s="79"/>
      <c r="EG24" s="79"/>
    </row>
    <row r="25" spans="1:137" s="10" customFormat="1" hidden="1">
      <c r="A25" s="49" t="s">
        <v>102</v>
      </c>
      <c r="B25" s="48" t="s">
        <v>145</v>
      </c>
      <c r="C25" s="48" t="s">
        <v>146</v>
      </c>
      <c r="D25" s="49" t="s">
        <v>141</v>
      </c>
      <c r="E25" s="49" t="s">
        <v>147</v>
      </c>
      <c r="F25" s="49" t="s">
        <v>71</v>
      </c>
      <c r="G25" s="49" t="s">
        <v>142</v>
      </c>
      <c r="H25" s="49" t="s">
        <v>143</v>
      </c>
      <c r="I25" s="49" t="s">
        <v>144</v>
      </c>
      <c r="J25" s="49" t="s">
        <v>75</v>
      </c>
      <c r="K25" s="49" t="s">
        <v>76</v>
      </c>
      <c r="L25" s="3" t="s">
        <v>201</v>
      </c>
      <c r="M25" s="50"/>
      <c r="N25" s="39"/>
      <c r="O25" s="39"/>
      <c r="P25" s="39"/>
      <c r="Q25" s="39"/>
      <c r="R25" s="40"/>
      <c r="S25" s="38"/>
      <c r="T25" s="39"/>
      <c r="U25" s="39"/>
      <c r="V25" s="39"/>
      <c r="W25" s="39"/>
      <c r="X25" s="40"/>
      <c r="Y25" s="40">
        <v>1</v>
      </c>
      <c r="Z25" s="39">
        <v>268.09552001953125</v>
      </c>
      <c r="AA25" s="41"/>
      <c r="AB25" s="42"/>
      <c r="AC25" s="42"/>
      <c r="AD25" s="42"/>
      <c r="AE25" s="42"/>
      <c r="AF25" s="43"/>
      <c r="AG25" s="41"/>
      <c r="AH25" s="42"/>
      <c r="AI25" s="42"/>
      <c r="AJ25" s="42"/>
      <c r="AK25" s="42"/>
      <c r="AL25" s="43"/>
      <c r="AM25" s="44">
        <v>6</v>
      </c>
      <c r="AN25" s="42">
        <v>3440</v>
      </c>
      <c r="AO25" s="45"/>
      <c r="AP25" s="46"/>
      <c r="AQ25" s="46"/>
      <c r="AR25" s="46"/>
      <c r="AS25" s="46"/>
      <c r="AT25" s="47"/>
      <c r="AU25" s="45"/>
      <c r="AV25" s="46"/>
      <c r="AW25" s="46"/>
      <c r="AX25" s="46"/>
      <c r="AY25" s="46"/>
      <c r="AZ25" s="47"/>
      <c r="BA25" s="46">
        <v>7</v>
      </c>
      <c r="BB25" s="46">
        <v>4078.9050720214846</v>
      </c>
      <c r="BC25" s="38"/>
      <c r="BD25" s="39"/>
      <c r="BE25" s="39"/>
      <c r="BF25" s="39"/>
      <c r="BG25" s="39"/>
      <c r="BH25" s="40"/>
      <c r="BI25" s="38"/>
      <c r="BJ25" s="39"/>
      <c r="BK25" s="39"/>
      <c r="BL25" s="39"/>
      <c r="BM25" s="39"/>
      <c r="BN25" s="40"/>
      <c r="BO25" s="40">
        <v>1</v>
      </c>
      <c r="BP25" s="40">
        <v>268.09552001953125</v>
      </c>
      <c r="BQ25" s="41"/>
      <c r="BR25" s="42"/>
      <c r="BS25" s="42"/>
      <c r="BT25" s="42"/>
      <c r="BU25" s="42"/>
      <c r="BV25" s="43"/>
      <c r="BW25" s="41"/>
      <c r="BX25" s="42"/>
      <c r="BY25" s="42"/>
      <c r="BZ25" s="42"/>
      <c r="CA25" s="42"/>
      <c r="CB25" s="43"/>
      <c r="CC25" s="44">
        <v>6</v>
      </c>
      <c r="CD25" s="42">
        <v>3440</v>
      </c>
      <c r="CE25" s="45"/>
      <c r="CF25" s="46"/>
      <c r="CG25" s="46"/>
      <c r="CH25" s="46"/>
      <c r="CI25" s="46"/>
      <c r="CJ25" s="47"/>
      <c r="CK25" s="45"/>
      <c r="CL25" s="46"/>
      <c r="CM25" s="46"/>
      <c r="CN25" s="46"/>
      <c r="CO25" s="46"/>
      <c r="CP25" s="47"/>
      <c r="CQ25" s="46">
        <v>7</v>
      </c>
      <c r="CR25" s="6">
        <f>3708.09552001953+BP25</f>
        <v>3976.1910400390611</v>
      </c>
      <c r="CS25" s="2">
        <f t="shared" si="16"/>
        <v>102.71403198242342</v>
      </c>
      <c r="CT25" s="2" t="s">
        <v>199</v>
      </c>
      <c r="CU25" s="2"/>
      <c r="CV25" s="129"/>
      <c r="CW25" s="2"/>
      <c r="CX25" s="2">
        <v>1988.0955200195312</v>
      </c>
      <c r="CY25" s="2"/>
      <c r="CZ25" s="2"/>
      <c r="DA25" s="129"/>
      <c r="DB25" s="2">
        <v>3708.0955200195312</v>
      </c>
      <c r="DC25" s="2">
        <f t="shared" si="21"/>
        <v>1720</v>
      </c>
      <c r="DD25" s="2"/>
      <c r="DE25" s="2"/>
      <c r="DF25" s="129"/>
      <c r="DG25" s="2"/>
      <c r="DH25" s="158">
        <v>1988.0955200195312</v>
      </c>
      <c r="DI25" s="2"/>
      <c r="DJ25" s="129"/>
      <c r="DK25" s="2"/>
      <c r="DL25" s="2">
        <f t="shared" si="17"/>
        <v>1988.0955200195312</v>
      </c>
      <c r="DM25" s="158">
        <v>1720</v>
      </c>
      <c r="DN25" s="2"/>
      <c r="DO25" s="129"/>
      <c r="DP25" s="2"/>
      <c r="DQ25" s="2">
        <f t="shared" si="18"/>
        <v>1720</v>
      </c>
      <c r="DR25" s="85"/>
      <c r="DS25" s="85"/>
      <c r="DT25" s="136"/>
      <c r="DU25" s="85"/>
      <c r="DV25" s="53">
        <f t="shared" si="19"/>
        <v>268.09552001953125</v>
      </c>
      <c r="DW25" s="83">
        <f t="shared" si="6"/>
        <v>0.86514957791520131</v>
      </c>
      <c r="DX25" s="218">
        <f t="shared" si="20"/>
        <v>1720</v>
      </c>
      <c r="DY25" s="80"/>
      <c r="DZ25" s="143">
        <f t="shared" si="12"/>
        <v>1720</v>
      </c>
      <c r="EA25" s="83">
        <f t="shared" si="7"/>
        <v>0.86514957791520131</v>
      </c>
      <c r="EB25" s="84">
        <v>5411.2759999999998</v>
      </c>
      <c r="EC25" s="143"/>
      <c r="ED25" s="256"/>
      <c r="EE25" s="79"/>
      <c r="EF25" s="79"/>
      <c r="EG25" s="79"/>
    </row>
    <row r="26" spans="1:137" s="10" customFormat="1" hidden="1">
      <c r="A26" s="49" t="s">
        <v>83</v>
      </c>
      <c r="B26" s="48" t="s">
        <v>157</v>
      </c>
      <c r="C26" s="48" t="s">
        <v>158</v>
      </c>
      <c r="D26" s="49" t="s">
        <v>141</v>
      </c>
      <c r="E26" s="49" t="s">
        <v>147</v>
      </c>
      <c r="F26" s="49" t="s">
        <v>71</v>
      </c>
      <c r="G26" s="49" t="s">
        <v>142</v>
      </c>
      <c r="H26" s="49" t="s">
        <v>143</v>
      </c>
      <c r="I26" s="49" t="s">
        <v>144</v>
      </c>
      <c r="J26" s="49" t="s">
        <v>75</v>
      </c>
      <c r="K26" s="49" t="s">
        <v>76</v>
      </c>
      <c r="L26" s="3" t="s">
        <v>158</v>
      </c>
      <c r="M26" s="50"/>
      <c r="N26" s="39"/>
      <c r="O26" s="39"/>
      <c r="P26" s="39"/>
      <c r="Q26" s="39"/>
      <c r="R26" s="40"/>
      <c r="S26" s="38"/>
      <c r="T26" s="39"/>
      <c r="U26" s="39"/>
      <c r="V26" s="39"/>
      <c r="W26" s="39"/>
      <c r="X26" s="40"/>
      <c r="Y26" s="40">
        <v>1</v>
      </c>
      <c r="Z26" s="39">
        <v>268.09552001953125</v>
      </c>
      <c r="AA26" s="41"/>
      <c r="AB26" s="42"/>
      <c r="AC26" s="42"/>
      <c r="AD26" s="42"/>
      <c r="AE26" s="42"/>
      <c r="AF26" s="43"/>
      <c r="AG26" s="41"/>
      <c r="AH26" s="42"/>
      <c r="AI26" s="42"/>
      <c r="AJ26" s="42"/>
      <c r="AK26" s="42"/>
      <c r="AL26" s="43"/>
      <c r="AM26" s="44">
        <v>12</v>
      </c>
      <c r="AN26" s="42">
        <v>6880</v>
      </c>
      <c r="AO26" s="45"/>
      <c r="AP26" s="46"/>
      <c r="AQ26" s="46"/>
      <c r="AR26" s="46"/>
      <c r="AS26" s="46"/>
      <c r="AT26" s="47"/>
      <c r="AU26" s="45"/>
      <c r="AV26" s="46"/>
      <c r="AW26" s="46"/>
      <c r="AX26" s="46"/>
      <c r="AY26" s="46"/>
      <c r="AZ26" s="47"/>
      <c r="BA26" s="46">
        <v>13</v>
      </c>
      <c r="BB26" s="46">
        <v>7862.9050720214846</v>
      </c>
      <c r="BC26" s="38"/>
      <c r="BD26" s="39"/>
      <c r="BE26" s="39"/>
      <c r="BF26" s="39"/>
      <c r="BG26" s="39"/>
      <c r="BH26" s="40"/>
      <c r="BI26" s="38"/>
      <c r="BJ26" s="39"/>
      <c r="BK26" s="39"/>
      <c r="BL26" s="39"/>
      <c r="BM26" s="39"/>
      <c r="BN26" s="40"/>
      <c r="BO26" s="40">
        <v>1</v>
      </c>
      <c r="BP26" s="40">
        <v>268.09552001953125</v>
      </c>
      <c r="BQ26" s="41"/>
      <c r="BR26" s="42"/>
      <c r="BS26" s="42"/>
      <c r="BT26" s="42"/>
      <c r="BU26" s="42"/>
      <c r="BV26" s="43"/>
      <c r="BW26" s="41"/>
      <c r="BX26" s="42"/>
      <c r="BY26" s="42"/>
      <c r="BZ26" s="42"/>
      <c r="CA26" s="42"/>
      <c r="CB26" s="43"/>
      <c r="CC26" s="44">
        <v>12</v>
      </c>
      <c r="CD26" s="42">
        <v>6880</v>
      </c>
      <c r="CE26" s="45"/>
      <c r="CF26" s="46"/>
      <c r="CG26" s="46"/>
      <c r="CH26" s="46"/>
      <c r="CI26" s="46"/>
      <c r="CJ26" s="47"/>
      <c r="CK26" s="45"/>
      <c r="CL26" s="46"/>
      <c r="CM26" s="46"/>
      <c r="CN26" s="46"/>
      <c r="CO26" s="46"/>
      <c r="CP26" s="47"/>
      <c r="CQ26" s="46">
        <v>13</v>
      </c>
      <c r="CR26" s="6">
        <f>7148.09552001953+BP26</f>
        <v>7416.1910400390616</v>
      </c>
      <c r="CS26" s="2">
        <f t="shared" si="16"/>
        <v>446.71403198242297</v>
      </c>
      <c r="CT26" s="2" t="s">
        <v>199</v>
      </c>
      <c r="CU26" s="2"/>
      <c r="CV26" s="129"/>
      <c r="CW26" s="2"/>
      <c r="CX26" s="2">
        <v>3708.0955200195312</v>
      </c>
      <c r="CY26" s="2"/>
      <c r="CZ26" s="2"/>
      <c r="DA26" s="129"/>
      <c r="DB26" s="2">
        <v>7148.0955200195312</v>
      </c>
      <c r="DC26" s="2">
        <f t="shared" si="21"/>
        <v>3440</v>
      </c>
      <c r="DD26" s="2"/>
      <c r="DE26" s="2"/>
      <c r="DF26" s="129"/>
      <c r="DG26" s="2"/>
      <c r="DH26" s="158">
        <v>3708.0955200195312</v>
      </c>
      <c r="DI26" s="2"/>
      <c r="DJ26" s="129"/>
      <c r="DK26" s="2"/>
      <c r="DL26" s="2">
        <f t="shared" si="17"/>
        <v>3708.0955200195312</v>
      </c>
      <c r="DM26" s="158">
        <v>3440</v>
      </c>
      <c r="DN26" s="2"/>
      <c r="DO26" s="129"/>
      <c r="DP26" s="2"/>
      <c r="DQ26" s="2">
        <f t="shared" si="18"/>
        <v>3440</v>
      </c>
      <c r="DR26" s="2"/>
      <c r="DS26" s="2"/>
      <c r="DT26" s="136"/>
      <c r="DU26" s="2"/>
      <c r="DV26" s="53">
        <f t="shared" si="19"/>
        <v>268.09552001953125</v>
      </c>
      <c r="DW26" s="5">
        <f t="shared" si="6"/>
        <v>0.92769994230943675</v>
      </c>
      <c r="DX26" s="218">
        <f t="shared" si="20"/>
        <v>3440</v>
      </c>
      <c r="DY26" s="80"/>
      <c r="DZ26" s="143">
        <f t="shared" si="12"/>
        <v>3440</v>
      </c>
      <c r="EA26" s="83">
        <f t="shared" si="7"/>
        <v>0.92769994230943675</v>
      </c>
      <c r="EB26" s="84"/>
      <c r="EC26" s="143"/>
      <c r="ED26" s="256"/>
      <c r="EE26" s="79"/>
      <c r="EF26" s="79"/>
      <c r="EG26" s="79"/>
    </row>
    <row r="27" spans="1:137" s="10" customFormat="1" hidden="1">
      <c r="A27" s="49" t="s">
        <v>83</v>
      </c>
      <c r="B27" s="48" t="s">
        <v>159</v>
      </c>
      <c r="C27" s="48" t="s">
        <v>160</v>
      </c>
      <c r="D27" s="49" t="s">
        <v>141</v>
      </c>
      <c r="E27" s="49" t="s">
        <v>147</v>
      </c>
      <c r="F27" s="49" t="s">
        <v>71</v>
      </c>
      <c r="G27" s="49" t="s">
        <v>142</v>
      </c>
      <c r="H27" s="49" t="s">
        <v>143</v>
      </c>
      <c r="I27" s="49" t="s">
        <v>144</v>
      </c>
      <c r="J27" s="49" t="s">
        <v>75</v>
      </c>
      <c r="K27" s="49" t="s">
        <v>76</v>
      </c>
      <c r="L27" s="3" t="s">
        <v>160</v>
      </c>
      <c r="M27" s="50"/>
      <c r="N27" s="39"/>
      <c r="O27" s="39"/>
      <c r="P27" s="39"/>
      <c r="Q27" s="39"/>
      <c r="R27" s="40"/>
      <c r="S27" s="38"/>
      <c r="T27" s="39"/>
      <c r="U27" s="39"/>
      <c r="V27" s="39"/>
      <c r="W27" s="39"/>
      <c r="X27" s="40"/>
      <c r="Y27" s="40">
        <v>1</v>
      </c>
      <c r="Z27" s="39">
        <v>268.09552001953125</v>
      </c>
      <c r="AA27" s="41"/>
      <c r="AB27" s="42"/>
      <c r="AC27" s="42"/>
      <c r="AD27" s="42"/>
      <c r="AE27" s="42"/>
      <c r="AF27" s="43"/>
      <c r="AG27" s="41"/>
      <c r="AH27" s="42"/>
      <c r="AI27" s="42"/>
      <c r="AJ27" s="42"/>
      <c r="AK27" s="42"/>
      <c r="AL27" s="43"/>
      <c r="AM27" s="44">
        <v>12</v>
      </c>
      <c r="AN27" s="42">
        <v>6682.5</v>
      </c>
      <c r="AO27" s="45"/>
      <c r="AP27" s="46"/>
      <c r="AQ27" s="46"/>
      <c r="AR27" s="46"/>
      <c r="AS27" s="46"/>
      <c r="AT27" s="47"/>
      <c r="AU27" s="45"/>
      <c r="AV27" s="46"/>
      <c r="AW27" s="46"/>
      <c r="AX27" s="46"/>
      <c r="AY27" s="46"/>
      <c r="AZ27" s="47"/>
      <c r="BA27" s="46">
        <v>13</v>
      </c>
      <c r="BB27" s="46">
        <v>7645.6550720214846</v>
      </c>
      <c r="BC27" s="38"/>
      <c r="BD27" s="39"/>
      <c r="BE27" s="39"/>
      <c r="BF27" s="39"/>
      <c r="BG27" s="39"/>
      <c r="BH27" s="40"/>
      <c r="BI27" s="38"/>
      <c r="BJ27" s="39"/>
      <c r="BK27" s="39"/>
      <c r="BL27" s="39"/>
      <c r="BM27" s="39"/>
      <c r="BN27" s="40"/>
      <c r="BO27" s="40">
        <v>1</v>
      </c>
      <c r="BP27" s="40">
        <v>268.09552001953125</v>
      </c>
      <c r="BQ27" s="41"/>
      <c r="BR27" s="42"/>
      <c r="BS27" s="42"/>
      <c r="BT27" s="42"/>
      <c r="BU27" s="42"/>
      <c r="BV27" s="43"/>
      <c r="BW27" s="41"/>
      <c r="BX27" s="42"/>
      <c r="BY27" s="42"/>
      <c r="BZ27" s="42"/>
      <c r="CA27" s="42"/>
      <c r="CB27" s="43"/>
      <c r="CC27" s="44">
        <v>12</v>
      </c>
      <c r="CD27" s="42">
        <v>6682.5</v>
      </c>
      <c r="CE27" s="45"/>
      <c r="CF27" s="46"/>
      <c r="CG27" s="46"/>
      <c r="CH27" s="46"/>
      <c r="CI27" s="46"/>
      <c r="CJ27" s="47"/>
      <c r="CK27" s="45"/>
      <c r="CL27" s="46"/>
      <c r="CM27" s="46"/>
      <c r="CN27" s="46"/>
      <c r="CO27" s="46"/>
      <c r="CP27" s="47"/>
      <c r="CQ27" s="46">
        <v>13</v>
      </c>
      <c r="CR27" s="6">
        <f>6950.59552001953+BP27</f>
        <v>7218.6910400390616</v>
      </c>
      <c r="CS27" s="2">
        <f t="shared" si="16"/>
        <v>426.96403198242297</v>
      </c>
      <c r="CT27" s="2" t="s">
        <v>199</v>
      </c>
      <c r="CU27" s="2"/>
      <c r="CV27" s="129"/>
      <c r="CW27" s="2"/>
      <c r="CX27" s="2">
        <v>3708.0955200195312</v>
      </c>
      <c r="CY27" s="2"/>
      <c r="CZ27" s="2"/>
      <c r="DA27" s="129"/>
      <c r="DB27" s="2">
        <v>6950.5955200195312</v>
      </c>
      <c r="DC27" s="2">
        <f t="shared" si="21"/>
        <v>3242.5</v>
      </c>
      <c r="DD27" s="2"/>
      <c r="DE27" s="2"/>
      <c r="DF27" s="129"/>
      <c r="DG27" s="2"/>
      <c r="DH27" s="158">
        <v>3708.0955200195312</v>
      </c>
      <c r="DI27" s="2"/>
      <c r="DJ27" s="129"/>
      <c r="DK27" s="2"/>
      <c r="DL27" s="2">
        <f t="shared" si="17"/>
        <v>3708.0955200195312</v>
      </c>
      <c r="DM27" s="158">
        <v>3708.0955200195312</v>
      </c>
      <c r="DN27" s="2"/>
      <c r="DO27" s="129"/>
      <c r="DP27" s="2"/>
      <c r="DQ27" s="2">
        <f t="shared" si="18"/>
        <v>3708.0955200195312</v>
      </c>
      <c r="DR27" s="2"/>
      <c r="DS27" s="2"/>
      <c r="DT27" s="136"/>
      <c r="DU27" s="2"/>
      <c r="DV27" s="53">
        <f t="shared" si="19"/>
        <v>0</v>
      </c>
      <c r="DW27" s="5">
        <f t="shared" si="6"/>
        <v>1</v>
      </c>
      <c r="DX27" s="218">
        <f t="shared" si="20"/>
        <v>3708.0955200195312</v>
      </c>
      <c r="DY27" s="80"/>
      <c r="DZ27" s="143">
        <f t="shared" si="12"/>
        <v>3708.0955200195312</v>
      </c>
      <c r="EA27" s="83">
        <f t="shared" si="7"/>
        <v>1</v>
      </c>
      <c r="EB27" s="84"/>
      <c r="EC27" s="143"/>
      <c r="ED27" s="256"/>
      <c r="EE27" s="79"/>
      <c r="EF27" s="79"/>
      <c r="EG27" s="79"/>
    </row>
    <row r="28" spans="1:137" s="10" customFormat="1" hidden="1">
      <c r="A28" s="49" t="s">
        <v>83</v>
      </c>
      <c r="B28" s="48" t="s">
        <v>155</v>
      </c>
      <c r="C28" s="48" t="s">
        <v>156</v>
      </c>
      <c r="D28" s="49" t="s">
        <v>141</v>
      </c>
      <c r="E28" s="49" t="s">
        <v>147</v>
      </c>
      <c r="F28" s="49" t="s">
        <v>71</v>
      </c>
      <c r="G28" s="49" t="s">
        <v>142</v>
      </c>
      <c r="H28" s="49" t="s">
        <v>143</v>
      </c>
      <c r="I28" s="49" t="s">
        <v>144</v>
      </c>
      <c r="J28" s="49" t="s">
        <v>75</v>
      </c>
      <c r="K28" s="49" t="s">
        <v>76</v>
      </c>
      <c r="L28" s="3" t="s">
        <v>202</v>
      </c>
      <c r="M28" s="50"/>
      <c r="N28" s="39"/>
      <c r="O28" s="39"/>
      <c r="P28" s="39"/>
      <c r="Q28" s="39"/>
      <c r="R28" s="40"/>
      <c r="S28" s="38"/>
      <c r="T28" s="39"/>
      <c r="U28" s="39"/>
      <c r="V28" s="39"/>
      <c r="W28" s="39"/>
      <c r="X28" s="40"/>
      <c r="Y28" s="40">
        <v>1</v>
      </c>
      <c r="Z28" s="39">
        <v>268.09552001953125</v>
      </c>
      <c r="AA28" s="41"/>
      <c r="AB28" s="42"/>
      <c r="AC28" s="42"/>
      <c r="AD28" s="42"/>
      <c r="AE28" s="42"/>
      <c r="AF28" s="43"/>
      <c r="AG28" s="41"/>
      <c r="AH28" s="42"/>
      <c r="AI28" s="42"/>
      <c r="AJ28" s="42"/>
      <c r="AK28" s="42"/>
      <c r="AL28" s="43"/>
      <c r="AM28" s="44">
        <v>6</v>
      </c>
      <c r="AN28" s="42">
        <v>3440</v>
      </c>
      <c r="AO28" s="45"/>
      <c r="AP28" s="46"/>
      <c r="AQ28" s="46"/>
      <c r="AR28" s="46"/>
      <c r="AS28" s="46"/>
      <c r="AT28" s="47"/>
      <c r="AU28" s="45"/>
      <c r="AV28" s="46"/>
      <c r="AW28" s="46"/>
      <c r="AX28" s="46"/>
      <c r="AY28" s="46"/>
      <c r="AZ28" s="47"/>
      <c r="BA28" s="46">
        <v>7</v>
      </c>
      <c r="BB28" s="46">
        <v>4078.9050720214846</v>
      </c>
      <c r="BC28" s="38"/>
      <c r="BD28" s="39"/>
      <c r="BE28" s="39"/>
      <c r="BF28" s="39"/>
      <c r="BG28" s="39"/>
      <c r="BH28" s="40"/>
      <c r="BI28" s="38"/>
      <c r="BJ28" s="39"/>
      <c r="BK28" s="39"/>
      <c r="BL28" s="39"/>
      <c r="BM28" s="39"/>
      <c r="BN28" s="40"/>
      <c r="BO28" s="40">
        <v>1</v>
      </c>
      <c r="BP28" s="40">
        <v>268.09552001953125</v>
      </c>
      <c r="BQ28" s="41"/>
      <c r="BR28" s="42"/>
      <c r="BS28" s="42"/>
      <c r="BT28" s="42"/>
      <c r="BU28" s="42"/>
      <c r="BV28" s="43"/>
      <c r="BW28" s="41"/>
      <c r="BX28" s="42"/>
      <c r="BY28" s="42"/>
      <c r="BZ28" s="42"/>
      <c r="CA28" s="42"/>
      <c r="CB28" s="43"/>
      <c r="CC28" s="44">
        <v>6</v>
      </c>
      <c r="CD28" s="42">
        <v>3440</v>
      </c>
      <c r="CE28" s="45"/>
      <c r="CF28" s="46"/>
      <c r="CG28" s="46"/>
      <c r="CH28" s="46"/>
      <c r="CI28" s="46"/>
      <c r="CJ28" s="47"/>
      <c r="CK28" s="45"/>
      <c r="CL28" s="46"/>
      <c r="CM28" s="46"/>
      <c r="CN28" s="46"/>
      <c r="CO28" s="46"/>
      <c r="CP28" s="47"/>
      <c r="CQ28" s="46">
        <v>7</v>
      </c>
      <c r="CR28" s="6">
        <f>3708.09552001953+BP28</f>
        <v>3976.1910400390611</v>
      </c>
      <c r="CS28" s="2">
        <f t="shared" si="16"/>
        <v>102.71403198242342</v>
      </c>
      <c r="CT28" s="2" t="s">
        <v>199</v>
      </c>
      <c r="CU28" s="2"/>
      <c r="CV28" s="129"/>
      <c r="CW28" s="2"/>
      <c r="CX28" s="2">
        <v>1988.0955200195312</v>
      </c>
      <c r="CY28" s="2"/>
      <c r="CZ28" s="2"/>
      <c r="DA28" s="129"/>
      <c r="DB28" s="2">
        <v>3708.0955200195312</v>
      </c>
      <c r="DC28" s="2">
        <f t="shared" si="21"/>
        <v>1720</v>
      </c>
      <c r="DD28" s="2"/>
      <c r="DE28" s="2"/>
      <c r="DF28" s="129"/>
      <c r="DG28" s="2"/>
      <c r="DH28" s="158">
        <v>1988.0955200195312</v>
      </c>
      <c r="DI28" s="2"/>
      <c r="DJ28" s="129"/>
      <c r="DK28" s="2"/>
      <c r="DL28" s="2">
        <f t="shared" si="17"/>
        <v>1988.0955200195312</v>
      </c>
      <c r="DM28" s="158">
        <v>1720</v>
      </c>
      <c r="DN28" s="2"/>
      <c r="DO28" s="129"/>
      <c r="DP28" s="2"/>
      <c r="DQ28" s="2">
        <f t="shared" si="18"/>
        <v>1720</v>
      </c>
      <c r="DR28" s="2"/>
      <c r="DS28" s="2"/>
      <c r="DT28" s="136"/>
      <c r="DU28" s="2"/>
      <c r="DV28" s="53">
        <f t="shared" si="19"/>
        <v>268.09552001953125</v>
      </c>
      <c r="DW28" s="5">
        <f t="shared" si="6"/>
        <v>0.86514957791520131</v>
      </c>
      <c r="DX28" s="218">
        <f t="shared" si="20"/>
        <v>1720</v>
      </c>
      <c r="DY28" s="80"/>
      <c r="DZ28" s="143">
        <f t="shared" si="12"/>
        <v>1720</v>
      </c>
      <c r="EA28" s="83">
        <f t="shared" si="7"/>
        <v>0.86514957791520131</v>
      </c>
      <c r="EB28" s="84"/>
      <c r="EC28" s="143"/>
      <c r="ED28" s="256"/>
      <c r="EE28" s="79"/>
      <c r="EF28" s="79"/>
      <c r="EG28" s="79"/>
    </row>
    <row r="29" spans="1:137" s="10" customFormat="1" hidden="1">
      <c r="A29" s="49" t="s">
        <v>212</v>
      </c>
      <c r="B29" s="48" t="s">
        <v>214</v>
      </c>
      <c r="C29" s="48" t="s">
        <v>213</v>
      </c>
      <c r="D29" s="49" t="s">
        <v>141</v>
      </c>
      <c r="E29" s="49" t="s">
        <v>147</v>
      </c>
      <c r="F29" s="49" t="s">
        <v>71</v>
      </c>
      <c r="G29" s="49" t="s">
        <v>142</v>
      </c>
      <c r="H29" s="49" t="s">
        <v>143</v>
      </c>
      <c r="I29" s="49" t="s">
        <v>144</v>
      </c>
      <c r="J29" s="49" t="s">
        <v>75</v>
      </c>
      <c r="K29" s="49" t="s">
        <v>76</v>
      </c>
      <c r="L29" s="3" t="s">
        <v>214</v>
      </c>
      <c r="M29" s="50"/>
      <c r="N29" s="39"/>
      <c r="O29" s="39"/>
      <c r="P29" s="39"/>
      <c r="Q29" s="39"/>
      <c r="R29" s="40"/>
      <c r="S29" s="38"/>
      <c r="T29" s="39"/>
      <c r="U29" s="39"/>
      <c r="V29" s="39"/>
      <c r="W29" s="39"/>
      <c r="X29" s="40"/>
      <c r="Y29" s="40"/>
      <c r="Z29" s="39"/>
      <c r="AA29" s="41"/>
      <c r="AB29" s="42"/>
      <c r="AC29" s="42"/>
      <c r="AD29" s="42"/>
      <c r="AE29" s="42"/>
      <c r="AF29" s="43"/>
      <c r="AG29" s="41"/>
      <c r="AH29" s="42"/>
      <c r="AI29" s="42"/>
      <c r="AJ29" s="42"/>
      <c r="AK29" s="42"/>
      <c r="AL29" s="43"/>
      <c r="AM29" s="44"/>
      <c r="AN29" s="42">
        <v>3602</v>
      </c>
      <c r="AO29" s="45"/>
      <c r="AP29" s="46"/>
      <c r="AQ29" s="46"/>
      <c r="AR29" s="46"/>
      <c r="AS29" s="46"/>
      <c r="AT29" s="47"/>
      <c r="AU29" s="45"/>
      <c r="AV29" s="46"/>
      <c r="AW29" s="46"/>
      <c r="AX29" s="46"/>
      <c r="AY29" s="46"/>
      <c r="AZ29" s="47"/>
      <c r="BA29" s="46"/>
      <c r="BB29" s="46">
        <v>3962.2000000000003</v>
      </c>
      <c r="BC29" s="38"/>
      <c r="BD29" s="39"/>
      <c r="BE29" s="39"/>
      <c r="BF29" s="39"/>
      <c r="BG29" s="39"/>
      <c r="BH29" s="40"/>
      <c r="BI29" s="38"/>
      <c r="BJ29" s="39"/>
      <c r="BK29" s="39"/>
      <c r="BL29" s="39"/>
      <c r="BM29" s="39"/>
      <c r="BN29" s="40"/>
      <c r="BO29" s="40"/>
      <c r="BP29" s="40"/>
      <c r="BQ29" s="41"/>
      <c r="BR29" s="42"/>
      <c r="BS29" s="42"/>
      <c r="BT29" s="42"/>
      <c r="BU29" s="42"/>
      <c r="BV29" s="43"/>
      <c r="BW29" s="41"/>
      <c r="BX29" s="42"/>
      <c r="BY29" s="42"/>
      <c r="BZ29" s="42"/>
      <c r="CA29" s="42"/>
      <c r="CB29" s="43"/>
      <c r="CC29" s="44"/>
      <c r="CD29" s="42">
        <v>3602</v>
      </c>
      <c r="CE29" s="45"/>
      <c r="CF29" s="46"/>
      <c r="CG29" s="46"/>
      <c r="CH29" s="46"/>
      <c r="CI29" s="46"/>
      <c r="CJ29" s="47"/>
      <c r="CK29" s="45"/>
      <c r="CL29" s="46"/>
      <c r="CM29" s="46"/>
      <c r="CN29" s="46"/>
      <c r="CO29" s="46"/>
      <c r="CP29" s="47"/>
      <c r="CQ29" s="46"/>
      <c r="CR29" s="6">
        <f>3602+BP29</f>
        <v>3602</v>
      </c>
      <c r="CS29" s="2">
        <f t="shared" si="16"/>
        <v>360.20000000000027</v>
      </c>
      <c r="CT29" s="2" t="s">
        <v>199</v>
      </c>
      <c r="CU29" s="2"/>
      <c r="CV29" s="129"/>
      <c r="CW29" s="2"/>
      <c r="CX29" s="2">
        <v>1801</v>
      </c>
      <c r="CY29" s="2"/>
      <c r="CZ29" s="2"/>
      <c r="DA29" s="129"/>
      <c r="DB29" s="2">
        <v>3602</v>
      </c>
      <c r="DC29" s="2">
        <f t="shared" si="21"/>
        <v>1801</v>
      </c>
      <c r="DD29" s="2"/>
      <c r="DE29" s="2"/>
      <c r="DF29" s="129"/>
      <c r="DG29" s="2"/>
      <c r="DH29" s="158">
        <v>1801</v>
      </c>
      <c r="DI29" s="2"/>
      <c r="DJ29" s="129"/>
      <c r="DK29" s="2"/>
      <c r="DL29" s="2">
        <f t="shared" si="17"/>
        <v>1801</v>
      </c>
      <c r="DM29" s="158">
        <v>1801</v>
      </c>
      <c r="DN29" s="2"/>
      <c r="DO29" s="129"/>
      <c r="DP29" s="2"/>
      <c r="DQ29" s="2">
        <f t="shared" si="18"/>
        <v>1801</v>
      </c>
      <c r="DR29" s="2"/>
      <c r="DS29" s="2"/>
      <c r="DT29" s="136"/>
      <c r="DU29" s="2"/>
      <c r="DV29" s="53">
        <f t="shared" si="19"/>
        <v>0</v>
      </c>
      <c r="DW29" s="5">
        <f t="shared" si="6"/>
        <v>1</v>
      </c>
      <c r="DX29" s="218">
        <f t="shared" si="20"/>
        <v>1801</v>
      </c>
      <c r="DY29" s="80"/>
      <c r="DZ29" s="143">
        <f t="shared" si="12"/>
        <v>1801</v>
      </c>
      <c r="EA29" s="83">
        <f t="shared" si="7"/>
        <v>1</v>
      </c>
      <c r="EB29" s="84"/>
      <c r="EC29" s="143"/>
      <c r="ED29" s="256"/>
      <c r="EE29" s="79"/>
      <c r="EF29" s="79"/>
      <c r="EG29" s="79"/>
    </row>
    <row r="30" spans="1:137" s="10" customFormat="1" hidden="1">
      <c r="A30" s="49" t="s">
        <v>203</v>
      </c>
      <c r="B30" s="48" t="s">
        <v>207</v>
      </c>
      <c r="C30" s="48" t="s">
        <v>206</v>
      </c>
      <c r="D30" s="49" t="s">
        <v>141</v>
      </c>
      <c r="E30" s="49" t="s">
        <v>147</v>
      </c>
      <c r="F30" s="49" t="s">
        <v>71</v>
      </c>
      <c r="G30" s="49" t="s">
        <v>142</v>
      </c>
      <c r="H30" s="49" t="s">
        <v>143</v>
      </c>
      <c r="I30" s="49" t="s">
        <v>144</v>
      </c>
      <c r="J30" s="49" t="s">
        <v>75</v>
      </c>
      <c r="K30" s="49" t="s">
        <v>76</v>
      </c>
      <c r="L30" s="3" t="s">
        <v>207</v>
      </c>
      <c r="M30" s="50"/>
      <c r="N30" s="39"/>
      <c r="O30" s="39"/>
      <c r="P30" s="39"/>
      <c r="Q30" s="39"/>
      <c r="R30" s="40"/>
      <c r="S30" s="38"/>
      <c r="T30" s="39"/>
      <c r="U30" s="39"/>
      <c r="V30" s="39"/>
      <c r="W30" s="39"/>
      <c r="X30" s="40"/>
      <c r="Y30" s="40"/>
      <c r="Z30" s="39"/>
      <c r="AA30" s="41"/>
      <c r="AB30" s="42"/>
      <c r="AC30" s="42"/>
      <c r="AD30" s="42"/>
      <c r="AE30" s="42"/>
      <c r="AF30" s="43"/>
      <c r="AG30" s="41"/>
      <c r="AH30" s="42"/>
      <c r="AI30" s="42"/>
      <c r="AJ30" s="42"/>
      <c r="AK30" s="42"/>
      <c r="AL30" s="43"/>
      <c r="AM30" s="44"/>
      <c r="AN30" s="42">
        <v>20911.439453125</v>
      </c>
      <c r="AO30" s="45"/>
      <c r="AP30" s="46"/>
      <c r="AQ30" s="46"/>
      <c r="AR30" s="46"/>
      <c r="AS30" s="46"/>
      <c r="AT30" s="47"/>
      <c r="AU30" s="45"/>
      <c r="AV30" s="46"/>
      <c r="AW30" s="46"/>
      <c r="AX30" s="46"/>
      <c r="AY30" s="46"/>
      <c r="AZ30" s="47"/>
      <c r="BA30" s="46"/>
      <c r="BB30" s="46">
        <v>23002.583398437502</v>
      </c>
      <c r="BC30" s="38"/>
      <c r="BD30" s="39"/>
      <c r="BE30" s="39"/>
      <c r="BF30" s="39"/>
      <c r="BG30" s="39"/>
      <c r="BH30" s="40"/>
      <c r="BI30" s="38"/>
      <c r="BJ30" s="39"/>
      <c r="BK30" s="39"/>
      <c r="BL30" s="39"/>
      <c r="BM30" s="39"/>
      <c r="BN30" s="40"/>
      <c r="BO30" s="40"/>
      <c r="BP30" s="40"/>
      <c r="BQ30" s="41"/>
      <c r="BR30" s="42"/>
      <c r="BS30" s="42"/>
      <c r="BT30" s="42"/>
      <c r="BU30" s="42"/>
      <c r="BV30" s="43"/>
      <c r="BW30" s="41"/>
      <c r="BX30" s="42"/>
      <c r="BY30" s="42"/>
      <c r="BZ30" s="42"/>
      <c r="CA30" s="42"/>
      <c r="CB30" s="43"/>
      <c r="CC30" s="44"/>
      <c r="CD30" s="42">
        <v>20911.439453125</v>
      </c>
      <c r="CE30" s="45"/>
      <c r="CF30" s="46"/>
      <c r="CG30" s="46"/>
      <c r="CH30" s="46"/>
      <c r="CI30" s="46"/>
      <c r="CJ30" s="47"/>
      <c r="CK30" s="45"/>
      <c r="CL30" s="46"/>
      <c r="CM30" s="46"/>
      <c r="CN30" s="46"/>
      <c r="CO30" s="46"/>
      <c r="CP30" s="47"/>
      <c r="CQ30" s="46"/>
      <c r="CR30" s="6">
        <v>20911.439453125</v>
      </c>
      <c r="CS30" s="2">
        <f t="shared" si="16"/>
        <v>2091.1439453125022</v>
      </c>
      <c r="CT30" s="2" t="s">
        <v>199</v>
      </c>
      <c r="CU30" s="2"/>
      <c r="CV30" s="129"/>
      <c r="CW30" s="2"/>
      <c r="CX30" s="2">
        <v>10455.7197265625</v>
      </c>
      <c r="CY30" s="2"/>
      <c r="CZ30" s="2"/>
      <c r="DA30" s="129"/>
      <c r="DB30" s="2">
        <v>20911.439453125</v>
      </c>
      <c r="DC30" s="2">
        <f t="shared" si="21"/>
        <v>10455.7197265625</v>
      </c>
      <c r="DD30" s="2"/>
      <c r="DE30" s="2"/>
      <c r="DF30" s="129"/>
      <c r="DG30" s="2"/>
      <c r="DH30" s="158">
        <v>10455.7197265625</v>
      </c>
      <c r="DI30" s="2"/>
      <c r="DJ30" s="129"/>
      <c r="DK30" s="2"/>
      <c r="DL30" s="2">
        <f t="shared" si="17"/>
        <v>10455.7197265625</v>
      </c>
      <c r="DM30" s="158">
        <v>10455.7197265625</v>
      </c>
      <c r="DN30" s="2"/>
      <c r="DO30" s="129"/>
      <c r="DP30" s="2"/>
      <c r="DQ30" s="2">
        <f t="shared" si="18"/>
        <v>10455.7197265625</v>
      </c>
      <c r="DR30" s="2"/>
      <c r="DS30" s="2"/>
      <c r="DT30" s="136"/>
      <c r="DU30" s="2"/>
      <c r="DV30" s="53">
        <f t="shared" si="19"/>
        <v>0</v>
      </c>
      <c r="DW30" s="5">
        <f t="shared" si="6"/>
        <v>1</v>
      </c>
      <c r="DX30" s="218">
        <f t="shared" si="20"/>
        <v>10455.7197265625</v>
      </c>
      <c r="DY30" s="80"/>
      <c r="DZ30" s="143">
        <f t="shared" si="12"/>
        <v>10455.7197265625</v>
      </c>
      <c r="EA30" s="83">
        <f t="shared" si="7"/>
        <v>1</v>
      </c>
      <c r="EB30" s="84"/>
      <c r="EC30" s="143"/>
      <c r="ED30" s="256"/>
      <c r="EE30" s="79"/>
      <c r="EF30" s="79"/>
      <c r="EG30" s="79"/>
    </row>
    <row r="31" spans="1:137" s="10" customFormat="1" hidden="1">
      <c r="A31" s="49" t="s">
        <v>203</v>
      </c>
      <c r="B31" s="48" t="s">
        <v>205</v>
      </c>
      <c r="C31" s="48" t="s">
        <v>204</v>
      </c>
      <c r="D31" s="49" t="s">
        <v>141</v>
      </c>
      <c r="E31" s="49" t="s">
        <v>147</v>
      </c>
      <c r="F31" s="49" t="s">
        <v>71</v>
      </c>
      <c r="G31" s="49" t="s">
        <v>142</v>
      </c>
      <c r="H31" s="49" t="s">
        <v>143</v>
      </c>
      <c r="I31" s="49" t="s">
        <v>144</v>
      </c>
      <c r="J31" s="49" t="s">
        <v>75</v>
      </c>
      <c r="K31" s="49" t="s">
        <v>76</v>
      </c>
      <c r="L31" s="3" t="s">
        <v>205</v>
      </c>
      <c r="M31" s="50"/>
      <c r="N31" s="39"/>
      <c r="O31" s="39"/>
      <c r="P31" s="39"/>
      <c r="Q31" s="39"/>
      <c r="R31" s="40"/>
      <c r="S31" s="38"/>
      <c r="T31" s="39"/>
      <c r="U31" s="39"/>
      <c r="V31" s="39"/>
      <c r="W31" s="39"/>
      <c r="X31" s="40"/>
      <c r="Y31" s="40"/>
      <c r="Z31" s="39"/>
      <c r="AA31" s="41"/>
      <c r="AB31" s="42"/>
      <c r="AC31" s="42"/>
      <c r="AD31" s="42"/>
      <c r="AE31" s="42"/>
      <c r="AF31" s="43"/>
      <c r="AG31" s="41"/>
      <c r="AH31" s="42"/>
      <c r="AI31" s="42"/>
      <c r="AJ31" s="42"/>
      <c r="AK31" s="42"/>
      <c r="AL31" s="43"/>
      <c r="AM31" s="44"/>
      <c r="AN31" s="42">
        <v>20911.439453125</v>
      </c>
      <c r="AO31" s="45"/>
      <c r="AP31" s="46"/>
      <c r="AQ31" s="46"/>
      <c r="AR31" s="46"/>
      <c r="AS31" s="46"/>
      <c r="AT31" s="47"/>
      <c r="AU31" s="45"/>
      <c r="AV31" s="46"/>
      <c r="AW31" s="46"/>
      <c r="AX31" s="46"/>
      <c r="AY31" s="46"/>
      <c r="AZ31" s="47"/>
      <c r="BA31" s="46"/>
      <c r="BB31" s="46">
        <v>23002.583398437502</v>
      </c>
      <c r="BC31" s="38"/>
      <c r="BD31" s="39"/>
      <c r="BE31" s="39"/>
      <c r="BF31" s="39"/>
      <c r="BG31" s="39"/>
      <c r="BH31" s="40"/>
      <c r="BI31" s="38"/>
      <c r="BJ31" s="39"/>
      <c r="BK31" s="39"/>
      <c r="BL31" s="39"/>
      <c r="BM31" s="39"/>
      <c r="BN31" s="40"/>
      <c r="BO31" s="40"/>
      <c r="BP31" s="40"/>
      <c r="BQ31" s="41"/>
      <c r="BR31" s="42"/>
      <c r="BS31" s="42"/>
      <c r="BT31" s="42"/>
      <c r="BU31" s="42"/>
      <c r="BV31" s="43"/>
      <c r="BW31" s="41"/>
      <c r="BX31" s="42"/>
      <c r="BY31" s="42"/>
      <c r="BZ31" s="42"/>
      <c r="CA31" s="42"/>
      <c r="CB31" s="43"/>
      <c r="CC31" s="44"/>
      <c r="CD31" s="42">
        <v>20911.439453125</v>
      </c>
      <c r="CE31" s="45"/>
      <c r="CF31" s="46"/>
      <c r="CG31" s="46"/>
      <c r="CH31" s="46"/>
      <c r="CI31" s="46"/>
      <c r="CJ31" s="47"/>
      <c r="CK31" s="45"/>
      <c r="CL31" s="46"/>
      <c r="CM31" s="46"/>
      <c r="CN31" s="46"/>
      <c r="CO31" s="46"/>
      <c r="CP31" s="47"/>
      <c r="CQ31" s="46"/>
      <c r="CR31" s="6">
        <v>20911.439453125</v>
      </c>
      <c r="CS31" s="2">
        <f t="shared" si="16"/>
        <v>2091.1439453125022</v>
      </c>
      <c r="CT31" s="2" t="s">
        <v>199</v>
      </c>
      <c r="CU31" s="2"/>
      <c r="CV31" s="129"/>
      <c r="CW31" s="2"/>
      <c r="CX31" s="2">
        <v>10455.7197265625</v>
      </c>
      <c r="CY31" s="2"/>
      <c r="CZ31" s="2"/>
      <c r="DA31" s="129"/>
      <c r="DB31" s="2">
        <v>20911.439453125</v>
      </c>
      <c r="DC31" s="2">
        <f t="shared" si="21"/>
        <v>10455.7197265625</v>
      </c>
      <c r="DD31" s="2"/>
      <c r="DE31" s="2"/>
      <c r="DF31" s="129"/>
      <c r="DG31" s="2"/>
      <c r="DH31" s="158">
        <v>10455.7197265625</v>
      </c>
      <c r="DI31" s="2"/>
      <c r="DJ31" s="129"/>
      <c r="DK31" s="2"/>
      <c r="DL31" s="2">
        <f t="shared" si="17"/>
        <v>10455.7197265625</v>
      </c>
      <c r="DM31" s="158">
        <v>10455.7197265625</v>
      </c>
      <c r="DN31" s="2"/>
      <c r="DO31" s="129"/>
      <c r="DP31" s="2"/>
      <c r="DQ31" s="2">
        <f t="shared" si="18"/>
        <v>10455.7197265625</v>
      </c>
      <c r="DR31" s="2"/>
      <c r="DS31" s="2"/>
      <c r="DT31" s="136"/>
      <c r="DU31" s="2"/>
      <c r="DV31" s="53">
        <f t="shared" si="19"/>
        <v>0</v>
      </c>
      <c r="DW31" s="5">
        <f t="shared" si="6"/>
        <v>1</v>
      </c>
      <c r="DX31" s="218">
        <f t="shared" si="20"/>
        <v>10455.7197265625</v>
      </c>
      <c r="DY31" s="80"/>
      <c r="DZ31" s="143">
        <f t="shared" si="12"/>
        <v>10455.7197265625</v>
      </c>
      <c r="EA31" s="83">
        <f t="shared" si="7"/>
        <v>1</v>
      </c>
      <c r="EB31" s="84"/>
      <c r="EC31" s="143"/>
      <c r="ED31" s="256"/>
      <c r="EE31" s="79"/>
      <c r="EF31" s="79"/>
      <c r="EG31" s="79"/>
    </row>
    <row r="32" spans="1:137" s="9" customFormat="1" hidden="1">
      <c r="A32" s="49" t="s">
        <v>235</v>
      </c>
      <c r="B32" s="48" t="s">
        <v>231</v>
      </c>
      <c r="C32" s="48">
        <v>5373</v>
      </c>
      <c r="D32" s="49" t="s">
        <v>234</v>
      </c>
      <c r="E32" s="49" t="s">
        <v>230</v>
      </c>
      <c r="F32" s="49" t="s">
        <v>71</v>
      </c>
      <c r="G32" s="49" t="s">
        <v>72</v>
      </c>
      <c r="H32" s="49" t="s">
        <v>73</v>
      </c>
      <c r="I32" s="49" t="s">
        <v>74</v>
      </c>
      <c r="J32" s="49" t="s">
        <v>75</v>
      </c>
      <c r="K32" s="49" t="s">
        <v>76</v>
      </c>
      <c r="L32" s="3">
        <v>5373</v>
      </c>
      <c r="M32" s="50"/>
      <c r="N32" s="39"/>
      <c r="O32" s="39"/>
      <c r="P32" s="39"/>
      <c r="Q32" s="39"/>
      <c r="R32" s="40"/>
      <c r="S32" s="38"/>
      <c r="T32" s="39"/>
      <c r="U32" s="39"/>
      <c r="V32" s="39"/>
      <c r="W32" s="39"/>
      <c r="X32" s="40"/>
      <c r="Y32" s="40">
        <v>16</v>
      </c>
      <c r="Z32" s="39">
        <v>3600</v>
      </c>
      <c r="AA32" s="41"/>
      <c r="AB32" s="42"/>
      <c r="AC32" s="42"/>
      <c r="AD32" s="42"/>
      <c r="AE32" s="42"/>
      <c r="AF32" s="43"/>
      <c r="AG32" s="41"/>
      <c r="AH32" s="42"/>
      <c r="AI32" s="42"/>
      <c r="AJ32" s="42"/>
      <c r="AK32" s="42"/>
      <c r="AL32" s="43"/>
      <c r="AM32" s="44">
        <v>340</v>
      </c>
      <c r="AN32" s="42">
        <v>65250</v>
      </c>
      <c r="AO32" s="45"/>
      <c r="AP32" s="46"/>
      <c r="AQ32" s="46"/>
      <c r="AR32" s="46"/>
      <c r="AS32" s="46"/>
      <c r="AT32" s="47"/>
      <c r="AU32" s="45"/>
      <c r="AV32" s="46"/>
      <c r="AW32" s="46"/>
      <c r="AX32" s="46"/>
      <c r="AY32" s="46"/>
      <c r="AZ32" s="47"/>
      <c r="BA32" s="46">
        <v>356</v>
      </c>
      <c r="BB32" s="46">
        <v>68850</v>
      </c>
      <c r="BC32" s="38"/>
      <c r="BD32" s="39"/>
      <c r="BE32" s="39"/>
      <c r="BF32" s="39"/>
      <c r="BG32" s="39"/>
      <c r="BH32" s="40"/>
      <c r="BI32" s="38"/>
      <c r="BJ32" s="39"/>
      <c r="BK32" s="39"/>
      <c r="BL32" s="39"/>
      <c r="BM32" s="39"/>
      <c r="BN32" s="40"/>
      <c r="BO32" s="40">
        <v>16</v>
      </c>
      <c r="BP32" s="40">
        <v>3322.08</v>
      </c>
      <c r="BQ32" s="41"/>
      <c r="BR32" s="42"/>
      <c r="BS32" s="42"/>
      <c r="BT32" s="42"/>
      <c r="BU32" s="42"/>
      <c r="BV32" s="43"/>
      <c r="BW32" s="41"/>
      <c r="BX32" s="42"/>
      <c r="BY32" s="42"/>
      <c r="BZ32" s="42"/>
      <c r="CA32" s="42"/>
      <c r="CB32" s="43"/>
      <c r="CC32" s="44">
        <v>340</v>
      </c>
      <c r="CD32" s="42">
        <v>60212.7</v>
      </c>
      <c r="CE32" s="45"/>
      <c r="CF32" s="46"/>
      <c r="CG32" s="46"/>
      <c r="CH32" s="46"/>
      <c r="CI32" s="46"/>
      <c r="CJ32" s="47"/>
      <c r="CK32" s="45"/>
      <c r="CL32" s="46"/>
      <c r="CM32" s="46"/>
      <c r="CN32" s="46"/>
      <c r="CO32" s="46"/>
      <c r="CP32" s="47"/>
      <c r="CQ32" s="46">
        <v>356</v>
      </c>
      <c r="CR32" s="119">
        <v>63533.599999999999</v>
      </c>
      <c r="CS32" s="2">
        <f t="shared" si="16"/>
        <v>5316.4000000000015</v>
      </c>
      <c r="CT32" s="2" t="s">
        <v>215</v>
      </c>
      <c r="CU32" s="2"/>
      <c r="CV32" s="129"/>
      <c r="CW32" s="2"/>
      <c r="CX32" s="136">
        <f t="shared" ref="CX32:CX33" si="22">CR32-BP32</f>
        <v>60211.519999999997</v>
      </c>
      <c r="CY32" s="136"/>
      <c r="CZ32" s="2"/>
      <c r="DA32" s="129"/>
      <c r="DB32" s="2">
        <f t="shared" ref="DB32:DB58" si="23">CX32+CY32+CZ32</f>
        <v>60211.519999999997</v>
      </c>
      <c r="DC32" s="136">
        <f t="shared" ref="DC32:DC33" si="24">CX32*1/8</f>
        <v>7526.44</v>
      </c>
      <c r="DD32" s="2"/>
      <c r="DE32" s="2"/>
      <c r="DF32" s="129"/>
      <c r="DG32" s="2"/>
      <c r="DH32" s="158">
        <f t="shared" ref="DH32:DH33" si="25">DB32-DC32</f>
        <v>52685.079999999994</v>
      </c>
      <c r="DI32" s="2"/>
      <c r="DJ32" s="129"/>
      <c r="DK32" s="2"/>
      <c r="DL32" s="2">
        <f t="shared" ref="DL32:DL47" si="26">DH32+DI32+DK32</f>
        <v>52685.079999999994</v>
      </c>
      <c r="DM32" s="242">
        <f>VLOOKUP(ED32,Pool!A98:B110,2,FALSE)</f>
        <v>1943.0361328125</v>
      </c>
      <c r="DN32" s="2"/>
      <c r="DO32" s="129"/>
      <c r="DP32" s="2"/>
      <c r="DQ32" s="2">
        <f t="shared" si="18"/>
        <v>1943.0361328125</v>
      </c>
      <c r="DR32" s="2"/>
      <c r="DS32" s="2"/>
      <c r="DT32" s="136"/>
      <c r="DU32" s="2"/>
      <c r="DV32" s="53">
        <f t="shared" si="19"/>
        <v>50742.043867187494</v>
      </c>
      <c r="DW32" s="5">
        <f t="shared" si="6"/>
        <v>3.6880197065516464E-2</v>
      </c>
      <c r="DX32" s="218">
        <f t="shared" ref="DX32:DX53" si="27">DQ32</f>
        <v>1943.0361328125</v>
      </c>
      <c r="DY32" s="221">
        <f>DX32</f>
        <v>1943.0361328125</v>
      </c>
      <c r="DZ32" s="299">
        <f t="shared" si="12"/>
        <v>3886.072265625</v>
      </c>
      <c r="EA32" s="83">
        <f t="shared" si="7"/>
        <v>7.3760394131032928E-2</v>
      </c>
      <c r="EB32" s="299">
        <v>19126.171999999999</v>
      </c>
      <c r="EC32" s="143"/>
      <c r="ED32" s="329">
        <v>290105373</v>
      </c>
      <c r="EE32" s="79"/>
      <c r="EF32" s="79"/>
      <c r="EG32" s="79"/>
    </row>
    <row r="33" spans="1:138" s="9" customFormat="1" hidden="1">
      <c r="A33" s="49" t="s">
        <v>102</v>
      </c>
      <c r="B33" s="48">
        <v>290105349</v>
      </c>
      <c r="C33" s="48">
        <v>5349</v>
      </c>
      <c r="D33" s="49" t="s">
        <v>234</v>
      </c>
      <c r="E33" s="49" t="s">
        <v>230</v>
      </c>
      <c r="F33" s="49" t="s">
        <v>71</v>
      </c>
      <c r="G33" s="49" t="s">
        <v>72</v>
      </c>
      <c r="H33" s="49" t="s">
        <v>73</v>
      </c>
      <c r="I33" s="49" t="s">
        <v>74</v>
      </c>
      <c r="J33" s="49" t="s">
        <v>75</v>
      </c>
      <c r="K33" s="49" t="s">
        <v>76</v>
      </c>
      <c r="L33" s="3">
        <v>5349</v>
      </c>
      <c r="M33" s="50"/>
      <c r="N33" s="39"/>
      <c r="O33" s="39"/>
      <c r="P33" s="39"/>
      <c r="Q33" s="39"/>
      <c r="R33" s="40"/>
      <c r="S33" s="38"/>
      <c r="T33" s="39"/>
      <c r="U33" s="39"/>
      <c r="V33" s="39"/>
      <c r="W33" s="39"/>
      <c r="X33" s="40"/>
      <c r="Y33" s="40">
        <v>12</v>
      </c>
      <c r="Z33" s="39">
        <v>2700</v>
      </c>
      <c r="AA33" s="41"/>
      <c r="AB33" s="42"/>
      <c r="AC33" s="42"/>
      <c r="AD33" s="42"/>
      <c r="AE33" s="42"/>
      <c r="AF33" s="43"/>
      <c r="AG33" s="41"/>
      <c r="AH33" s="42"/>
      <c r="AI33" s="42"/>
      <c r="AJ33" s="42"/>
      <c r="AK33" s="42"/>
      <c r="AL33" s="43"/>
      <c r="AM33" s="44">
        <v>228</v>
      </c>
      <c r="AN33" s="42">
        <v>40350</v>
      </c>
      <c r="AO33" s="45"/>
      <c r="AP33" s="46"/>
      <c r="AQ33" s="46"/>
      <c r="AR33" s="46"/>
      <c r="AS33" s="46"/>
      <c r="AT33" s="47"/>
      <c r="AU33" s="45"/>
      <c r="AV33" s="46"/>
      <c r="AW33" s="46"/>
      <c r="AX33" s="46"/>
      <c r="AY33" s="46"/>
      <c r="AZ33" s="47"/>
      <c r="BA33" s="46">
        <v>240</v>
      </c>
      <c r="BB33" s="46">
        <v>25193.970312500001</v>
      </c>
      <c r="BC33" s="38"/>
      <c r="BD33" s="39"/>
      <c r="BE33" s="39"/>
      <c r="BF33" s="39"/>
      <c r="BG33" s="39"/>
      <c r="BH33" s="40"/>
      <c r="BI33" s="38"/>
      <c r="BJ33" s="39"/>
      <c r="BK33" s="39"/>
      <c r="BL33" s="39"/>
      <c r="BM33" s="39"/>
      <c r="BN33" s="40"/>
      <c r="BO33" s="40">
        <v>12</v>
      </c>
      <c r="BP33" s="40">
        <v>2477.3984375</v>
      </c>
      <c r="BQ33" s="41"/>
      <c r="BR33" s="42"/>
      <c r="BS33" s="42"/>
      <c r="BT33" s="42"/>
      <c r="BU33" s="42"/>
      <c r="BV33" s="43"/>
      <c r="BW33" s="41"/>
      <c r="BX33" s="42"/>
      <c r="BY33" s="42"/>
      <c r="BZ33" s="42"/>
      <c r="CA33" s="42"/>
      <c r="CB33" s="43"/>
      <c r="CC33" s="44">
        <v>116</v>
      </c>
      <c r="CD33" s="42">
        <v>20426.2109375</v>
      </c>
      <c r="CE33" s="45"/>
      <c r="CF33" s="46"/>
      <c r="CG33" s="46"/>
      <c r="CH33" s="46"/>
      <c r="CI33" s="46"/>
      <c r="CJ33" s="47"/>
      <c r="CK33" s="45"/>
      <c r="CL33" s="46"/>
      <c r="CM33" s="46"/>
      <c r="CN33" s="46"/>
      <c r="CO33" s="46"/>
      <c r="CP33" s="47"/>
      <c r="CQ33" s="46">
        <v>128</v>
      </c>
      <c r="CR33" s="6">
        <v>22903.609375</v>
      </c>
      <c r="CS33" s="2">
        <f t="shared" si="16"/>
        <v>2290.3609375000015</v>
      </c>
      <c r="CT33" s="2" t="s">
        <v>215</v>
      </c>
      <c r="CU33" s="2"/>
      <c r="CV33" s="129"/>
      <c r="CW33" s="2"/>
      <c r="CX33" s="136">
        <f t="shared" si="22"/>
        <v>20426.2109375</v>
      </c>
      <c r="CY33" s="136"/>
      <c r="CZ33" s="2"/>
      <c r="DA33" s="129"/>
      <c r="DB33" s="2">
        <f t="shared" si="23"/>
        <v>20426.2109375</v>
      </c>
      <c r="DC33" s="136">
        <f t="shared" si="24"/>
        <v>2553.2763671875</v>
      </c>
      <c r="DD33" s="2"/>
      <c r="DE33" s="2"/>
      <c r="DF33" s="129"/>
      <c r="DG33" s="2"/>
      <c r="DH33" s="158">
        <f t="shared" si="25"/>
        <v>17872.9345703125</v>
      </c>
      <c r="DI33" s="2"/>
      <c r="DJ33" s="129"/>
      <c r="DK33" s="2"/>
      <c r="DL33" s="2">
        <f t="shared" si="26"/>
        <v>17872.9345703125</v>
      </c>
      <c r="DM33" s="242">
        <f>VLOOKUP(ED33,Pool!A98:B110,2,FALSE)</f>
        <v>10018.1748046875</v>
      </c>
      <c r="DN33" s="2"/>
      <c r="DO33" s="129"/>
      <c r="DP33" s="2"/>
      <c r="DQ33" s="2">
        <f t="shared" si="18"/>
        <v>10018.1748046875</v>
      </c>
      <c r="DR33" s="2"/>
      <c r="DS33" s="2"/>
      <c r="DT33" s="136"/>
      <c r="DU33" s="2"/>
      <c r="DV33" s="53">
        <f t="shared" si="19"/>
        <v>7854.759765625</v>
      </c>
      <c r="DW33" s="5">
        <f t="shared" si="6"/>
        <v>0.56052209922639118</v>
      </c>
      <c r="DX33" s="218">
        <f t="shared" si="27"/>
        <v>10018.1748046875</v>
      </c>
      <c r="DY33" s="80"/>
      <c r="DZ33" s="299">
        <f t="shared" si="12"/>
        <v>10018.1748046875</v>
      </c>
      <c r="EA33" s="83">
        <f t="shared" si="7"/>
        <v>0.56052209922639118</v>
      </c>
      <c r="EB33" s="299">
        <v>10090.811</v>
      </c>
      <c r="EC33" s="143"/>
      <c r="ED33" s="329">
        <v>290105349</v>
      </c>
      <c r="EE33" s="79"/>
      <c r="EF33" s="79"/>
      <c r="EG33" s="79"/>
    </row>
    <row r="34" spans="1:138" s="10" customFormat="1" hidden="1">
      <c r="A34" s="49" t="s">
        <v>173</v>
      </c>
      <c r="B34" s="48" t="s">
        <v>174</v>
      </c>
      <c r="C34" s="48" t="s">
        <v>175</v>
      </c>
      <c r="D34" s="49" t="s">
        <v>164</v>
      </c>
      <c r="E34" s="49" t="s">
        <v>164</v>
      </c>
      <c r="F34" s="49" t="s">
        <v>71</v>
      </c>
      <c r="G34" s="49" t="s">
        <v>164</v>
      </c>
      <c r="H34" s="49" t="s">
        <v>73</v>
      </c>
      <c r="I34" s="49" t="s">
        <v>165</v>
      </c>
      <c r="J34" s="49" t="s">
        <v>75</v>
      </c>
      <c r="K34" s="49" t="s">
        <v>166</v>
      </c>
      <c r="L34" s="3" t="s">
        <v>216</v>
      </c>
      <c r="M34" s="50"/>
      <c r="N34" s="39"/>
      <c r="O34" s="39"/>
      <c r="P34" s="39"/>
      <c r="Q34" s="39"/>
      <c r="R34" s="40"/>
      <c r="S34" s="38"/>
      <c r="T34" s="39"/>
      <c r="U34" s="39"/>
      <c r="V34" s="39"/>
      <c r="W34" s="39"/>
      <c r="X34" s="40"/>
      <c r="Y34" s="40"/>
      <c r="Z34" s="39"/>
      <c r="AA34" s="41"/>
      <c r="AB34" s="42"/>
      <c r="AC34" s="42"/>
      <c r="AD34" s="42"/>
      <c r="AE34" s="42"/>
      <c r="AF34" s="43"/>
      <c r="AG34" s="41"/>
      <c r="AH34" s="42"/>
      <c r="AI34" s="42"/>
      <c r="AJ34" s="42"/>
      <c r="AK34" s="42"/>
      <c r="AL34" s="43"/>
      <c r="AM34" s="44"/>
      <c r="AN34" s="42"/>
      <c r="AO34" s="45"/>
      <c r="AP34" s="46"/>
      <c r="AQ34" s="46"/>
      <c r="AR34" s="46"/>
      <c r="AS34" s="46"/>
      <c r="AT34" s="47"/>
      <c r="AU34" s="45"/>
      <c r="AV34" s="46"/>
      <c r="AW34" s="46"/>
      <c r="AX34" s="46"/>
      <c r="AY34" s="46"/>
      <c r="AZ34" s="47"/>
      <c r="BA34" s="46"/>
      <c r="BB34" s="46">
        <v>50688.000000000007</v>
      </c>
      <c r="BC34" s="38"/>
      <c r="BD34" s="39"/>
      <c r="BE34" s="39"/>
      <c r="BF34" s="39"/>
      <c r="BG34" s="39"/>
      <c r="BH34" s="40"/>
      <c r="BI34" s="38"/>
      <c r="BJ34" s="39"/>
      <c r="BK34" s="39"/>
      <c r="BL34" s="39"/>
      <c r="BM34" s="39"/>
      <c r="BN34" s="40"/>
      <c r="BO34" s="40"/>
      <c r="BP34" s="40"/>
      <c r="BQ34" s="41"/>
      <c r="BR34" s="42"/>
      <c r="BS34" s="42"/>
      <c r="BT34" s="42"/>
      <c r="BU34" s="42"/>
      <c r="BV34" s="43"/>
      <c r="BW34" s="41"/>
      <c r="BX34" s="42"/>
      <c r="BY34" s="42"/>
      <c r="BZ34" s="42"/>
      <c r="CA34" s="42"/>
      <c r="CB34" s="43"/>
      <c r="CC34" s="44"/>
      <c r="CD34" s="42"/>
      <c r="CE34" s="45"/>
      <c r="CF34" s="46"/>
      <c r="CG34" s="46"/>
      <c r="CH34" s="46"/>
      <c r="CI34" s="46"/>
      <c r="CJ34" s="47"/>
      <c r="CK34" s="45"/>
      <c r="CL34" s="46"/>
      <c r="CM34" s="46"/>
      <c r="CN34" s="46"/>
      <c r="CO34" s="46"/>
      <c r="CP34" s="47"/>
      <c r="CQ34" s="46"/>
      <c r="CR34" s="6">
        <v>46080</v>
      </c>
      <c r="CS34" s="2">
        <f t="shared" si="16"/>
        <v>4608.0000000000073</v>
      </c>
      <c r="CT34" s="2"/>
      <c r="CU34" s="2"/>
      <c r="CV34" s="129"/>
      <c r="CW34" s="2"/>
      <c r="CX34" s="2">
        <f t="shared" ref="CX34:CX47" si="28">DH34*8/7</f>
        <v>15213.714285714286</v>
      </c>
      <c r="CY34" s="2"/>
      <c r="CZ34" s="2"/>
      <c r="DA34" s="129"/>
      <c r="DB34" s="2">
        <f t="shared" si="23"/>
        <v>15213.714285714286</v>
      </c>
      <c r="DC34" s="2">
        <f t="shared" ref="DC34:DC62" si="29">DB34-DL34</f>
        <v>1901.7142857142862</v>
      </c>
      <c r="DD34" s="2"/>
      <c r="DE34" s="2"/>
      <c r="DF34" s="129"/>
      <c r="DG34" s="2"/>
      <c r="DH34" s="158">
        <v>13312</v>
      </c>
      <c r="DI34" s="2"/>
      <c r="DJ34" s="129"/>
      <c r="DK34" s="2"/>
      <c r="DL34" s="2">
        <f t="shared" si="26"/>
        <v>13312</v>
      </c>
      <c r="DM34" s="158">
        <f t="shared" ref="DM34:DM47" si="30">DI34+DK34+DL34</f>
        <v>13312</v>
      </c>
      <c r="DN34" s="2"/>
      <c r="DO34" s="129"/>
      <c r="DP34" s="2"/>
      <c r="DQ34" s="2">
        <f t="shared" si="18"/>
        <v>13312</v>
      </c>
      <c r="DR34" s="2"/>
      <c r="DS34" s="2"/>
      <c r="DT34" s="136"/>
      <c r="DU34" s="2"/>
      <c r="DV34" s="53">
        <f t="shared" si="19"/>
        <v>0</v>
      </c>
      <c r="DW34" s="5">
        <f t="shared" si="6"/>
        <v>1</v>
      </c>
      <c r="DX34" s="218">
        <f t="shared" si="27"/>
        <v>13312</v>
      </c>
      <c r="DY34" s="80"/>
      <c r="DZ34" s="143">
        <f t="shared" si="12"/>
        <v>13312</v>
      </c>
      <c r="EA34" s="83">
        <f t="shared" si="7"/>
        <v>1</v>
      </c>
      <c r="EB34" s="84"/>
      <c r="EC34" s="143"/>
      <c r="ED34" s="256"/>
      <c r="EE34" s="79"/>
      <c r="EF34" s="79"/>
      <c r="EG34" s="79"/>
      <c r="EH34" s="79"/>
    </row>
    <row r="35" spans="1:138" s="10" customFormat="1" hidden="1">
      <c r="A35" s="49" t="s">
        <v>173</v>
      </c>
      <c r="B35" s="48" t="s">
        <v>176</v>
      </c>
      <c r="C35" s="48" t="s">
        <v>177</v>
      </c>
      <c r="D35" s="49" t="s">
        <v>164</v>
      </c>
      <c r="E35" s="49" t="s">
        <v>164</v>
      </c>
      <c r="F35" s="49" t="s">
        <v>71</v>
      </c>
      <c r="G35" s="49" t="s">
        <v>164</v>
      </c>
      <c r="H35" s="49" t="s">
        <v>73</v>
      </c>
      <c r="I35" s="49" t="s">
        <v>165</v>
      </c>
      <c r="J35" s="49" t="s">
        <v>75</v>
      </c>
      <c r="K35" s="49" t="s">
        <v>166</v>
      </c>
      <c r="L35" s="3" t="s">
        <v>217</v>
      </c>
      <c r="M35" s="50"/>
      <c r="N35" s="39"/>
      <c r="O35" s="39"/>
      <c r="P35" s="39"/>
      <c r="Q35" s="39"/>
      <c r="R35" s="40"/>
      <c r="S35" s="38"/>
      <c r="T35" s="39"/>
      <c r="U35" s="39"/>
      <c r="V35" s="39"/>
      <c r="W35" s="39"/>
      <c r="X35" s="40"/>
      <c r="Y35" s="40"/>
      <c r="Z35" s="39"/>
      <c r="AA35" s="41"/>
      <c r="AB35" s="42"/>
      <c r="AC35" s="42"/>
      <c r="AD35" s="42"/>
      <c r="AE35" s="42"/>
      <c r="AF35" s="43"/>
      <c r="AG35" s="41"/>
      <c r="AH35" s="42"/>
      <c r="AI35" s="42"/>
      <c r="AJ35" s="42"/>
      <c r="AK35" s="42"/>
      <c r="AL35" s="43"/>
      <c r="AM35" s="44"/>
      <c r="AN35" s="42"/>
      <c r="AO35" s="45"/>
      <c r="AP35" s="46"/>
      <c r="AQ35" s="46"/>
      <c r="AR35" s="46"/>
      <c r="AS35" s="46"/>
      <c r="AT35" s="47"/>
      <c r="AU35" s="45"/>
      <c r="AV35" s="46"/>
      <c r="AW35" s="46"/>
      <c r="AX35" s="46"/>
      <c r="AY35" s="46"/>
      <c r="AZ35" s="47"/>
      <c r="BA35" s="46"/>
      <c r="BB35" s="46">
        <v>50688.000000000007</v>
      </c>
      <c r="BC35" s="38"/>
      <c r="BD35" s="39"/>
      <c r="BE35" s="39"/>
      <c r="BF35" s="39"/>
      <c r="BG35" s="39"/>
      <c r="BH35" s="40"/>
      <c r="BI35" s="38"/>
      <c r="BJ35" s="39"/>
      <c r="BK35" s="39"/>
      <c r="BL35" s="39"/>
      <c r="BM35" s="39"/>
      <c r="BN35" s="40"/>
      <c r="BO35" s="40"/>
      <c r="BP35" s="40"/>
      <c r="BQ35" s="41"/>
      <c r="BR35" s="42"/>
      <c r="BS35" s="42"/>
      <c r="BT35" s="42"/>
      <c r="BU35" s="42"/>
      <c r="BV35" s="43"/>
      <c r="BW35" s="41"/>
      <c r="BX35" s="42"/>
      <c r="BY35" s="42"/>
      <c r="BZ35" s="42"/>
      <c r="CA35" s="42"/>
      <c r="CB35" s="43"/>
      <c r="CC35" s="44"/>
      <c r="CD35" s="42"/>
      <c r="CE35" s="45"/>
      <c r="CF35" s="46"/>
      <c r="CG35" s="46"/>
      <c r="CH35" s="46"/>
      <c r="CI35" s="46"/>
      <c r="CJ35" s="47"/>
      <c r="CK35" s="45"/>
      <c r="CL35" s="46"/>
      <c r="CM35" s="46"/>
      <c r="CN35" s="46"/>
      <c r="CO35" s="46"/>
      <c r="CP35" s="47"/>
      <c r="CQ35" s="46"/>
      <c r="CR35" s="6">
        <v>46080</v>
      </c>
      <c r="CS35" s="2">
        <f t="shared" si="16"/>
        <v>4608.0000000000073</v>
      </c>
      <c r="CT35" s="2"/>
      <c r="CU35" s="2"/>
      <c r="CV35" s="129"/>
      <c r="CW35" s="2"/>
      <c r="CX35" s="2">
        <f t="shared" si="28"/>
        <v>19894.857142857141</v>
      </c>
      <c r="CY35" s="2"/>
      <c r="CZ35" s="2"/>
      <c r="DA35" s="129"/>
      <c r="DB35" s="2">
        <f t="shared" si="23"/>
        <v>19894.857142857141</v>
      </c>
      <c r="DC35" s="2">
        <f t="shared" si="29"/>
        <v>2486.8571428571413</v>
      </c>
      <c r="DD35" s="2"/>
      <c r="DE35" s="2"/>
      <c r="DF35" s="129"/>
      <c r="DG35" s="2"/>
      <c r="DH35" s="158">
        <v>17408</v>
      </c>
      <c r="DI35" s="2"/>
      <c r="DJ35" s="129"/>
      <c r="DK35" s="2"/>
      <c r="DL35" s="2">
        <f t="shared" si="26"/>
        <v>17408</v>
      </c>
      <c r="DM35" s="158">
        <f t="shared" si="30"/>
        <v>17408</v>
      </c>
      <c r="DN35" s="2"/>
      <c r="DO35" s="129"/>
      <c r="DP35" s="2"/>
      <c r="DQ35" s="2">
        <f t="shared" si="18"/>
        <v>17408</v>
      </c>
      <c r="DR35" s="2"/>
      <c r="DS35" s="2"/>
      <c r="DT35" s="136"/>
      <c r="DU35" s="2"/>
      <c r="DV35" s="53">
        <f t="shared" si="19"/>
        <v>0</v>
      </c>
      <c r="DW35" s="5">
        <f t="shared" si="6"/>
        <v>1</v>
      </c>
      <c r="DX35" s="218">
        <f t="shared" si="27"/>
        <v>17408</v>
      </c>
      <c r="DY35" s="80"/>
      <c r="DZ35" s="143">
        <f t="shared" si="12"/>
        <v>17408</v>
      </c>
      <c r="EA35" s="83">
        <f t="shared" si="7"/>
        <v>1</v>
      </c>
      <c r="EB35" s="84"/>
      <c r="EC35" s="143"/>
      <c r="ED35" s="256"/>
      <c r="EE35" s="79"/>
      <c r="EF35" s="79"/>
      <c r="EG35" s="79"/>
      <c r="EH35" s="79"/>
    </row>
    <row r="36" spans="1:138" s="10" customFormat="1" hidden="1">
      <c r="A36" s="49" t="s">
        <v>189</v>
      </c>
      <c r="B36" s="48" t="s">
        <v>190</v>
      </c>
      <c r="C36" s="48" t="s">
        <v>191</v>
      </c>
      <c r="D36" s="49" t="s">
        <v>164</v>
      </c>
      <c r="E36" s="49" t="s">
        <v>164</v>
      </c>
      <c r="F36" s="49" t="s">
        <v>71</v>
      </c>
      <c r="G36" s="49" t="s">
        <v>164</v>
      </c>
      <c r="H36" s="49" t="s">
        <v>73</v>
      </c>
      <c r="I36" s="49" t="s">
        <v>165</v>
      </c>
      <c r="J36" s="49" t="s">
        <v>75</v>
      </c>
      <c r="K36" s="49" t="s">
        <v>166</v>
      </c>
      <c r="L36" s="3" t="s">
        <v>218</v>
      </c>
      <c r="M36" s="50"/>
      <c r="N36" s="39"/>
      <c r="O36" s="39"/>
      <c r="P36" s="39"/>
      <c r="Q36" s="39"/>
      <c r="R36" s="40"/>
      <c r="S36" s="38"/>
      <c r="T36" s="39"/>
      <c r="U36" s="39"/>
      <c r="V36" s="39"/>
      <c r="W36" s="39"/>
      <c r="X36" s="40"/>
      <c r="Y36" s="40"/>
      <c r="Z36" s="39"/>
      <c r="AA36" s="41"/>
      <c r="AB36" s="42"/>
      <c r="AC36" s="42"/>
      <c r="AD36" s="42"/>
      <c r="AE36" s="42"/>
      <c r="AF36" s="43"/>
      <c r="AG36" s="41"/>
      <c r="AH36" s="42"/>
      <c r="AI36" s="42"/>
      <c r="AJ36" s="42"/>
      <c r="AK36" s="42"/>
      <c r="AL36" s="43"/>
      <c r="AM36" s="44"/>
      <c r="AN36" s="42"/>
      <c r="AO36" s="45"/>
      <c r="AP36" s="46"/>
      <c r="AQ36" s="46"/>
      <c r="AR36" s="46"/>
      <c r="AS36" s="46"/>
      <c r="AT36" s="47"/>
      <c r="AU36" s="45"/>
      <c r="AV36" s="46"/>
      <c r="AW36" s="46"/>
      <c r="AX36" s="46"/>
      <c r="AY36" s="46"/>
      <c r="AZ36" s="47"/>
      <c r="BA36" s="46"/>
      <c r="BB36" s="46">
        <v>272923.2</v>
      </c>
      <c r="BC36" s="38"/>
      <c r="BD36" s="39"/>
      <c r="BE36" s="39"/>
      <c r="BF36" s="39"/>
      <c r="BG36" s="39"/>
      <c r="BH36" s="40"/>
      <c r="BI36" s="38"/>
      <c r="BJ36" s="39"/>
      <c r="BK36" s="39"/>
      <c r="BL36" s="39"/>
      <c r="BM36" s="39"/>
      <c r="BN36" s="40"/>
      <c r="BO36" s="40"/>
      <c r="BP36" s="40"/>
      <c r="BQ36" s="41"/>
      <c r="BR36" s="42"/>
      <c r="BS36" s="42"/>
      <c r="BT36" s="42"/>
      <c r="BU36" s="42"/>
      <c r="BV36" s="43"/>
      <c r="BW36" s="41"/>
      <c r="BX36" s="42"/>
      <c r="BY36" s="42"/>
      <c r="BZ36" s="42"/>
      <c r="CA36" s="42"/>
      <c r="CB36" s="43"/>
      <c r="CC36" s="44"/>
      <c r="CD36" s="42"/>
      <c r="CE36" s="45"/>
      <c r="CF36" s="46"/>
      <c r="CG36" s="46"/>
      <c r="CH36" s="46"/>
      <c r="CI36" s="46"/>
      <c r="CJ36" s="47"/>
      <c r="CK36" s="45"/>
      <c r="CL36" s="46"/>
      <c r="CM36" s="46"/>
      <c r="CN36" s="46"/>
      <c r="CO36" s="46"/>
      <c r="CP36" s="47"/>
      <c r="CQ36" s="46"/>
      <c r="CR36" s="6">
        <v>248112</v>
      </c>
      <c r="CS36" s="2">
        <f t="shared" si="16"/>
        <v>24811.200000000012</v>
      </c>
      <c r="CT36" s="2"/>
      <c r="CU36" s="2"/>
      <c r="CV36" s="129"/>
      <c r="CW36" s="2"/>
      <c r="CX36" s="2">
        <f t="shared" si="28"/>
        <v>176107.42857142858</v>
      </c>
      <c r="CY36" s="2"/>
      <c r="CZ36" s="2"/>
      <c r="DA36" s="129"/>
      <c r="DB36" s="2">
        <f t="shared" si="23"/>
        <v>176107.42857142858</v>
      </c>
      <c r="DC36" s="2">
        <f t="shared" si="29"/>
        <v>22013.42857142858</v>
      </c>
      <c r="DD36" s="2"/>
      <c r="DE36" s="2"/>
      <c r="DF36" s="129"/>
      <c r="DG36" s="2"/>
      <c r="DH36" s="158">
        <v>154094</v>
      </c>
      <c r="DI36" s="2"/>
      <c r="DJ36" s="129"/>
      <c r="DK36" s="2"/>
      <c r="DL36" s="2">
        <f t="shared" si="26"/>
        <v>154094</v>
      </c>
      <c r="DM36" s="158">
        <f t="shared" si="30"/>
        <v>154094</v>
      </c>
      <c r="DN36" s="2"/>
      <c r="DO36" s="129"/>
      <c r="DP36" s="2"/>
      <c r="DQ36" s="2">
        <f t="shared" si="18"/>
        <v>154094</v>
      </c>
      <c r="DR36" s="2"/>
      <c r="DS36" s="2"/>
      <c r="DT36" s="136"/>
      <c r="DU36" s="2"/>
      <c r="DV36" s="53">
        <f t="shared" si="19"/>
        <v>0</v>
      </c>
      <c r="DW36" s="5">
        <f t="shared" si="6"/>
        <v>1</v>
      </c>
      <c r="DX36" s="218">
        <f t="shared" si="27"/>
        <v>154094</v>
      </c>
      <c r="DY36" s="80"/>
      <c r="DZ36" s="143">
        <f t="shared" si="12"/>
        <v>154094</v>
      </c>
      <c r="EA36" s="83">
        <f t="shared" si="7"/>
        <v>1</v>
      </c>
      <c r="EB36" s="84"/>
      <c r="EC36" s="143"/>
      <c r="ED36" s="256"/>
      <c r="EE36" s="79"/>
      <c r="EF36" s="79"/>
      <c r="EG36" s="79"/>
      <c r="EH36" s="79"/>
    </row>
    <row r="37" spans="1:138" s="10" customFormat="1" hidden="1">
      <c r="A37" s="49" t="s">
        <v>189</v>
      </c>
      <c r="B37" s="48" t="s">
        <v>192</v>
      </c>
      <c r="C37" s="48" t="s">
        <v>193</v>
      </c>
      <c r="D37" s="49" t="s">
        <v>164</v>
      </c>
      <c r="E37" s="49" t="s">
        <v>164</v>
      </c>
      <c r="F37" s="49" t="s">
        <v>71</v>
      </c>
      <c r="G37" s="49" t="s">
        <v>164</v>
      </c>
      <c r="H37" s="49" t="s">
        <v>73</v>
      </c>
      <c r="I37" s="49" t="s">
        <v>165</v>
      </c>
      <c r="J37" s="49" t="s">
        <v>75</v>
      </c>
      <c r="K37" s="49" t="s">
        <v>166</v>
      </c>
      <c r="L37" s="3" t="s">
        <v>219</v>
      </c>
      <c r="M37" s="50"/>
      <c r="N37" s="39"/>
      <c r="O37" s="39"/>
      <c r="P37" s="39"/>
      <c r="Q37" s="39"/>
      <c r="R37" s="40"/>
      <c r="S37" s="38"/>
      <c r="T37" s="39"/>
      <c r="U37" s="39"/>
      <c r="V37" s="39"/>
      <c r="W37" s="39"/>
      <c r="X37" s="40"/>
      <c r="Y37" s="40"/>
      <c r="Z37" s="39"/>
      <c r="AA37" s="41"/>
      <c r="AB37" s="42"/>
      <c r="AC37" s="42"/>
      <c r="AD37" s="42"/>
      <c r="AE37" s="42"/>
      <c r="AF37" s="43"/>
      <c r="AG37" s="41"/>
      <c r="AH37" s="42"/>
      <c r="AI37" s="42"/>
      <c r="AJ37" s="42"/>
      <c r="AK37" s="42"/>
      <c r="AL37" s="43"/>
      <c r="AM37" s="44"/>
      <c r="AN37" s="42"/>
      <c r="AO37" s="45"/>
      <c r="AP37" s="46"/>
      <c r="AQ37" s="46"/>
      <c r="AR37" s="46"/>
      <c r="AS37" s="46"/>
      <c r="AT37" s="47"/>
      <c r="AU37" s="45"/>
      <c r="AV37" s="46"/>
      <c r="AW37" s="46"/>
      <c r="AX37" s="46"/>
      <c r="AY37" s="46"/>
      <c r="AZ37" s="47"/>
      <c r="BA37" s="46"/>
      <c r="BB37" s="46">
        <v>109422.50000000001</v>
      </c>
      <c r="BC37" s="38"/>
      <c r="BD37" s="39"/>
      <c r="BE37" s="39"/>
      <c r="BF37" s="39"/>
      <c r="BG37" s="39"/>
      <c r="BH37" s="40"/>
      <c r="BI37" s="38"/>
      <c r="BJ37" s="39"/>
      <c r="BK37" s="39"/>
      <c r="BL37" s="39"/>
      <c r="BM37" s="39"/>
      <c r="BN37" s="40"/>
      <c r="BO37" s="40"/>
      <c r="BP37" s="40"/>
      <c r="BQ37" s="41"/>
      <c r="BR37" s="42"/>
      <c r="BS37" s="42"/>
      <c r="BT37" s="42"/>
      <c r="BU37" s="42"/>
      <c r="BV37" s="43"/>
      <c r="BW37" s="41"/>
      <c r="BX37" s="42"/>
      <c r="BY37" s="42"/>
      <c r="BZ37" s="42"/>
      <c r="CA37" s="42"/>
      <c r="CB37" s="43"/>
      <c r="CC37" s="44"/>
      <c r="CD37" s="42"/>
      <c r="CE37" s="45"/>
      <c r="CF37" s="46"/>
      <c r="CG37" s="46"/>
      <c r="CH37" s="46"/>
      <c r="CI37" s="46"/>
      <c r="CJ37" s="47"/>
      <c r="CK37" s="45"/>
      <c r="CL37" s="46"/>
      <c r="CM37" s="46"/>
      <c r="CN37" s="46"/>
      <c r="CO37" s="46"/>
      <c r="CP37" s="47"/>
      <c r="CQ37" s="46"/>
      <c r="CR37" s="6">
        <v>99475</v>
      </c>
      <c r="CS37" s="2">
        <f t="shared" si="16"/>
        <v>9947.5000000000146</v>
      </c>
      <c r="CT37" s="2"/>
      <c r="CU37" s="2"/>
      <c r="CV37" s="129"/>
      <c r="CW37" s="2"/>
      <c r="CX37" s="2">
        <f t="shared" si="28"/>
        <v>82211.428571428565</v>
      </c>
      <c r="CY37" s="2"/>
      <c r="CZ37" s="2"/>
      <c r="DA37" s="129"/>
      <c r="DB37" s="2">
        <f t="shared" si="23"/>
        <v>82211.428571428565</v>
      </c>
      <c r="DC37" s="2">
        <f t="shared" si="29"/>
        <v>10276.428571428565</v>
      </c>
      <c r="DD37" s="2"/>
      <c r="DE37" s="2"/>
      <c r="DF37" s="129"/>
      <c r="DG37" s="2"/>
      <c r="DH37" s="158">
        <v>71935</v>
      </c>
      <c r="DI37" s="2"/>
      <c r="DJ37" s="129"/>
      <c r="DK37" s="2"/>
      <c r="DL37" s="2">
        <f t="shared" si="26"/>
        <v>71935</v>
      </c>
      <c r="DM37" s="158">
        <f t="shared" si="30"/>
        <v>71935</v>
      </c>
      <c r="DN37" s="2"/>
      <c r="DO37" s="129"/>
      <c r="DP37" s="2"/>
      <c r="DQ37" s="2">
        <f t="shared" si="18"/>
        <v>71935</v>
      </c>
      <c r="DR37" s="2"/>
      <c r="DS37" s="2"/>
      <c r="DT37" s="136"/>
      <c r="DU37" s="2"/>
      <c r="DV37" s="53">
        <f t="shared" si="19"/>
        <v>0</v>
      </c>
      <c r="DW37" s="5">
        <f t="shared" si="6"/>
        <v>1</v>
      </c>
      <c r="DX37" s="218">
        <f t="shared" si="27"/>
        <v>71935</v>
      </c>
      <c r="DY37" s="80"/>
      <c r="DZ37" s="143">
        <f t="shared" si="12"/>
        <v>71935</v>
      </c>
      <c r="EA37" s="83">
        <f t="shared" si="7"/>
        <v>1</v>
      </c>
      <c r="EB37" s="84"/>
      <c r="EC37" s="143"/>
      <c r="ED37" s="256"/>
      <c r="EE37" s="79"/>
      <c r="EF37" s="79"/>
      <c r="EG37" s="79"/>
      <c r="EH37" s="79"/>
    </row>
    <row r="38" spans="1:138" s="10" customFormat="1" hidden="1">
      <c r="A38" s="49" t="s">
        <v>161</v>
      </c>
      <c r="B38" s="48" t="s">
        <v>162</v>
      </c>
      <c r="C38" s="48" t="s">
        <v>163</v>
      </c>
      <c r="D38" s="49" t="s">
        <v>164</v>
      </c>
      <c r="E38" s="49" t="s">
        <v>164</v>
      </c>
      <c r="F38" s="49" t="s">
        <v>71</v>
      </c>
      <c r="G38" s="49" t="s">
        <v>164</v>
      </c>
      <c r="H38" s="49" t="s">
        <v>73</v>
      </c>
      <c r="I38" s="49" t="s">
        <v>165</v>
      </c>
      <c r="J38" s="49" t="s">
        <v>75</v>
      </c>
      <c r="K38" s="49" t="s">
        <v>166</v>
      </c>
      <c r="L38" s="3" t="s">
        <v>220</v>
      </c>
      <c r="M38" s="50"/>
      <c r="N38" s="39"/>
      <c r="O38" s="39"/>
      <c r="P38" s="39"/>
      <c r="Q38" s="39"/>
      <c r="R38" s="40"/>
      <c r="S38" s="38"/>
      <c r="T38" s="39"/>
      <c r="U38" s="39"/>
      <c r="V38" s="39"/>
      <c r="W38" s="39"/>
      <c r="X38" s="40"/>
      <c r="Y38" s="40"/>
      <c r="Z38" s="39"/>
      <c r="AA38" s="41"/>
      <c r="AB38" s="42"/>
      <c r="AC38" s="42"/>
      <c r="AD38" s="42"/>
      <c r="AE38" s="42"/>
      <c r="AF38" s="43"/>
      <c r="AG38" s="41"/>
      <c r="AH38" s="42"/>
      <c r="AI38" s="42"/>
      <c r="AJ38" s="42"/>
      <c r="AK38" s="42"/>
      <c r="AL38" s="43"/>
      <c r="AM38" s="44"/>
      <c r="AN38" s="42"/>
      <c r="AO38" s="45"/>
      <c r="AP38" s="46"/>
      <c r="AQ38" s="46"/>
      <c r="AR38" s="46"/>
      <c r="AS38" s="46"/>
      <c r="AT38" s="47"/>
      <c r="AU38" s="45"/>
      <c r="AV38" s="46"/>
      <c r="AW38" s="46"/>
      <c r="AX38" s="46"/>
      <c r="AY38" s="46"/>
      <c r="AZ38" s="47"/>
      <c r="BA38" s="46"/>
      <c r="BB38" s="46">
        <v>64930.8</v>
      </c>
      <c r="BC38" s="38"/>
      <c r="BD38" s="39"/>
      <c r="BE38" s="39"/>
      <c r="BF38" s="39"/>
      <c r="BG38" s="39"/>
      <c r="BH38" s="40"/>
      <c r="BI38" s="38"/>
      <c r="BJ38" s="39"/>
      <c r="BK38" s="39"/>
      <c r="BL38" s="39"/>
      <c r="BM38" s="39"/>
      <c r="BN38" s="40"/>
      <c r="BO38" s="40"/>
      <c r="BP38" s="40"/>
      <c r="BQ38" s="41"/>
      <c r="BR38" s="42"/>
      <c r="BS38" s="42"/>
      <c r="BT38" s="42"/>
      <c r="BU38" s="42"/>
      <c r="BV38" s="43"/>
      <c r="BW38" s="41"/>
      <c r="BX38" s="42"/>
      <c r="BY38" s="42"/>
      <c r="BZ38" s="42"/>
      <c r="CA38" s="42"/>
      <c r="CB38" s="43"/>
      <c r="CC38" s="44"/>
      <c r="CD38" s="42"/>
      <c r="CE38" s="45"/>
      <c r="CF38" s="46"/>
      <c r="CG38" s="46"/>
      <c r="CH38" s="46"/>
      <c r="CI38" s="46"/>
      <c r="CJ38" s="47"/>
      <c r="CK38" s="45"/>
      <c r="CL38" s="46"/>
      <c r="CM38" s="46"/>
      <c r="CN38" s="46"/>
      <c r="CO38" s="46"/>
      <c r="CP38" s="47"/>
      <c r="CQ38" s="46"/>
      <c r="CR38" s="6">
        <v>59028</v>
      </c>
      <c r="CS38" s="2">
        <f t="shared" si="16"/>
        <v>5902.8000000000029</v>
      </c>
      <c r="CT38" s="2"/>
      <c r="CU38" s="2"/>
      <c r="CV38" s="129"/>
      <c r="CW38" s="2"/>
      <c r="CX38" s="2">
        <f t="shared" si="28"/>
        <v>55448</v>
      </c>
      <c r="CY38" s="2"/>
      <c r="CZ38" s="2"/>
      <c r="DA38" s="129"/>
      <c r="DB38" s="2">
        <f t="shared" si="23"/>
        <v>55448</v>
      </c>
      <c r="DC38" s="2">
        <f t="shared" si="29"/>
        <v>6931</v>
      </c>
      <c r="DD38" s="2"/>
      <c r="DE38" s="2"/>
      <c r="DF38" s="129"/>
      <c r="DG38" s="2"/>
      <c r="DH38" s="158">
        <v>48517</v>
      </c>
      <c r="DI38" s="2"/>
      <c r="DJ38" s="129"/>
      <c r="DK38" s="2"/>
      <c r="DL38" s="2">
        <f t="shared" si="26"/>
        <v>48517</v>
      </c>
      <c r="DM38" s="158">
        <f t="shared" si="30"/>
        <v>48517</v>
      </c>
      <c r="DN38" s="2"/>
      <c r="DO38" s="129"/>
      <c r="DP38" s="2"/>
      <c r="DQ38" s="2">
        <f t="shared" si="18"/>
        <v>48517</v>
      </c>
      <c r="DR38" s="2"/>
      <c r="DS38" s="2"/>
      <c r="DT38" s="136"/>
      <c r="DU38" s="2"/>
      <c r="DV38" s="53">
        <f t="shared" si="19"/>
        <v>0</v>
      </c>
      <c r="DW38" s="5">
        <f t="shared" ref="DW38:DW69" si="31">DQ38/DL38</f>
        <v>1</v>
      </c>
      <c r="DX38" s="218">
        <f t="shared" si="27"/>
        <v>48517</v>
      </c>
      <c r="DY38" s="80"/>
      <c r="DZ38" s="143">
        <f t="shared" si="12"/>
        <v>48517</v>
      </c>
      <c r="EA38" s="83">
        <f t="shared" ref="EA38:EA69" si="32">DZ38/DL38</f>
        <v>1</v>
      </c>
      <c r="EB38" s="84"/>
      <c r="EC38" s="143"/>
      <c r="ED38" s="256"/>
      <c r="EE38" s="79"/>
      <c r="EF38" s="79"/>
      <c r="EG38" s="79"/>
      <c r="EH38" s="79"/>
    </row>
    <row r="39" spans="1:138" s="10" customFormat="1" hidden="1">
      <c r="A39" s="49" t="s">
        <v>161</v>
      </c>
      <c r="B39" s="48" t="s">
        <v>169</v>
      </c>
      <c r="C39" s="48" t="s">
        <v>170</v>
      </c>
      <c r="D39" s="49" t="s">
        <v>164</v>
      </c>
      <c r="E39" s="49" t="s">
        <v>164</v>
      </c>
      <c r="F39" s="49" t="s">
        <v>71</v>
      </c>
      <c r="G39" s="49" t="s">
        <v>164</v>
      </c>
      <c r="H39" s="49" t="s">
        <v>73</v>
      </c>
      <c r="I39" s="49" t="s">
        <v>165</v>
      </c>
      <c r="J39" s="49" t="s">
        <v>75</v>
      </c>
      <c r="K39" s="49" t="s">
        <v>166</v>
      </c>
      <c r="L39" s="3" t="s">
        <v>221</v>
      </c>
      <c r="M39" s="50"/>
      <c r="N39" s="39"/>
      <c r="O39" s="39"/>
      <c r="P39" s="39"/>
      <c r="Q39" s="39"/>
      <c r="R39" s="40"/>
      <c r="S39" s="38"/>
      <c r="T39" s="39"/>
      <c r="U39" s="39"/>
      <c r="V39" s="39"/>
      <c r="W39" s="39"/>
      <c r="X39" s="40"/>
      <c r="Y39" s="40"/>
      <c r="Z39" s="39"/>
      <c r="AA39" s="41"/>
      <c r="AB39" s="42"/>
      <c r="AC39" s="42"/>
      <c r="AD39" s="42"/>
      <c r="AE39" s="42"/>
      <c r="AF39" s="43"/>
      <c r="AG39" s="41"/>
      <c r="AH39" s="42"/>
      <c r="AI39" s="42"/>
      <c r="AJ39" s="42"/>
      <c r="AK39" s="42"/>
      <c r="AL39" s="43"/>
      <c r="AM39" s="44"/>
      <c r="AN39" s="42"/>
      <c r="AO39" s="45"/>
      <c r="AP39" s="46"/>
      <c r="AQ39" s="46"/>
      <c r="AR39" s="46"/>
      <c r="AS39" s="46"/>
      <c r="AT39" s="47"/>
      <c r="AU39" s="45"/>
      <c r="AV39" s="46"/>
      <c r="AW39" s="46"/>
      <c r="AX39" s="46"/>
      <c r="AY39" s="46"/>
      <c r="AZ39" s="47"/>
      <c r="BA39" s="46"/>
      <c r="BB39" s="46">
        <v>86168.5</v>
      </c>
      <c r="BC39" s="38"/>
      <c r="BD39" s="39"/>
      <c r="BE39" s="39"/>
      <c r="BF39" s="39"/>
      <c r="BG39" s="39"/>
      <c r="BH39" s="40"/>
      <c r="BI39" s="38"/>
      <c r="BJ39" s="39"/>
      <c r="BK39" s="39"/>
      <c r="BL39" s="39"/>
      <c r="BM39" s="39"/>
      <c r="BN39" s="40"/>
      <c r="BO39" s="40"/>
      <c r="BP39" s="40"/>
      <c r="BQ39" s="41"/>
      <c r="BR39" s="42"/>
      <c r="BS39" s="42"/>
      <c r="BT39" s="42"/>
      <c r="BU39" s="42"/>
      <c r="BV39" s="43"/>
      <c r="BW39" s="41"/>
      <c r="BX39" s="42"/>
      <c r="BY39" s="42"/>
      <c r="BZ39" s="42"/>
      <c r="CA39" s="42"/>
      <c r="CB39" s="43"/>
      <c r="CC39" s="44"/>
      <c r="CD39" s="42"/>
      <c r="CE39" s="45"/>
      <c r="CF39" s="46"/>
      <c r="CG39" s="46"/>
      <c r="CH39" s="46"/>
      <c r="CI39" s="46"/>
      <c r="CJ39" s="47"/>
      <c r="CK39" s="45"/>
      <c r="CL39" s="46"/>
      <c r="CM39" s="46"/>
      <c r="CN39" s="46"/>
      <c r="CO39" s="46"/>
      <c r="CP39" s="47"/>
      <c r="CQ39" s="46"/>
      <c r="CR39" s="6">
        <v>78335</v>
      </c>
      <c r="CS39" s="2">
        <f t="shared" si="16"/>
        <v>7833.5</v>
      </c>
      <c r="CT39" s="2"/>
      <c r="CU39" s="2"/>
      <c r="CV39" s="129"/>
      <c r="CW39" s="2"/>
      <c r="CX39" s="2">
        <f t="shared" si="28"/>
        <v>58121.142857142855</v>
      </c>
      <c r="CY39" s="2"/>
      <c r="CZ39" s="2"/>
      <c r="DA39" s="129"/>
      <c r="DB39" s="2">
        <f t="shared" si="23"/>
        <v>58121.142857142855</v>
      </c>
      <c r="DC39" s="2">
        <f t="shared" si="29"/>
        <v>7265.1428571428551</v>
      </c>
      <c r="DD39" s="2"/>
      <c r="DE39" s="2"/>
      <c r="DF39" s="129"/>
      <c r="DG39" s="2"/>
      <c r="DH39" s="158">
        <v>50856</v>
      </c>
      <c r="DI39" s="2"/>
      <c r="DJ39" s="129"/>
      <c r="DK39" s="2"/>
      <c r="DL39" s="2">
        <f t="shared" si="26"/>
        <v>50856</v>
      </c>
      <c r="DM39" s="158">
        <f t="shared" si="30"/>
        <v>50856</v>
      </c>
      <c r="DN39" s="2"/>
      <c r="DO39" s="129"/>
      <c r="DP39" s="2"/>
      <c r="DQ39" s="2">
        <f t="shared" si="18"/>
        <v>50856</v>
      </c>
      <c r="DR39" s="2"/>
      <c r="DS39" s="2"/>
      <c r="DT39" s="136"/>
      <c r="DU39" s="2"/>
      <c r="DV39" s="53">
        <f t="shared" si="19"/>
        <v>0</v>
      </c>
      <c r="DW39" s="5">
        <f t="shared" si="31"/>
        <v>1</v>
      </c>
      <c r="DX39" s="218">
        <f t="shared" si="27"/>
        <v>50856</v>
      </c>
      <c r="DY39" s="80"/>
      <c r="DZ39" s="143">
        <f t="shared" si="12"/>
        <v>50856</v>
      </c>
      <c r="EA39" s="83">
        <f t="shared" si="32"/>
        <v>1</v>
      </c>
      <c r="EB39" s="84"/>
      <c r="EC39" s="143"/>
      <c r="ED39" s="256"/>
      <c r="EE39" s="79"/>
      <c r="EF39" s="79"/>
      <c r="EG39" s="79"/>
      <c r="EH39" s="79"/>
    </row>
    <row r="40" spans="1:138" s="10" customFormat="1" hidden="1">
      <c r="A40" s="49" t="s">
        <v>161</v>
      </c>
      <c r="B40" s="48" t="s">
        <v>171</v>
      </c>
      <c r="C40" s="48" t="s">
        <v>172</v>
      </c>
      <c r="D40" s="49" t="s">
        <v>164</v>
      </c>
      <c r="E40" s="49" t="s">
        <v>164</v>
      </c>
      <c r="F40" s="49" t="s">
        <v>71</v>
      </c>
      <c r="G40" s="49" t="s">
        <v>164</v>
      </c>
      <c r="H40" s="49" t="s">
        <v>73</v>
      </c>
      <c r="I40" s="49" t="s">
        <v>165</v>
      </c>
      <c r="J40" s="49" t="s">
        <v>75</v>
      </c>
      <c r="K40" s="49" t="s">
        <v>166</v>
      </c>
      <c r="L40" s="3" t="s">
        <v>222</v>
      </c>
      <c r="M40" s="50"/>
      <c r="N40" s="39"/>
      <c r="O40" s="39"/>
      <c r="P40" s="39"/>
      <c r="Q40" s="39"/>
      <c r="R40" s="40"/>
      <c r="S40" s="38"/>
      <c r="T40" s="39"/>
      <c r="U40" s="39"/>
      <c r="V40" s="39"/>
      <c r="W40" s="39"/>
      <c r="X40" s="40"/>
      <c r="Y40" s="40"/>
      <c r="Z40" s="39"/>
      <c r="AA40" s="41"/>
      <c r="AB40" s="42"/>
      <c r="AC40" s="42"/>
      <c r="AD40" s="42"/>
      <c r="AE40" s="42"/>
      <c r="AF40" s="43"/>
      <c r="AG40" s="41"/>
      <c r="AH40" s="42"/>
      <c r="AI40" s="42"/>
      <c r="AJ40" s="42"/>
      <c r="AK40" s="42"/>
      <c r="AL40" s="43"/>
      <c r="AM40" s="44"/>
      <c r="AN40" s="42"/>
      <c r="AO40" s="45"/>
      <c r="AP40" s="46"/>
      <c r="AQ40" s="46"/>
      <c r="AR40" s="46"/>
      <c r="AS40" s="46"/>
      <c r="AT40" s="47"/>
      <c r="AU40" s="45"/>
      <c r="AV40" s="46"/>
      <c r="AW40" s="46"/>
      <c r="AX40" s="46"/>
      <c r="AY40" s="46"/>
      <c r="AZ40" s="47"/>
      <c r="BA40" s="46"/>
      <c r="BB40" s="46">
        <v>44003.3</v>
      </c>
      <c r="BC40" s="38"/>
      <c r="BD40" s="39"/>
      <c r="BE40" s="39"/>
      <c r="BF40" s="39"/>
      <c r="BG40" s="39"/>
      <c r="BH40" s="40"/>
      <c r="BI40" s="38"/>
      <c r="BJ40" s="39"/>
      <c r="BK40" s="39"/>
      <c r="BL40" s="39"/>
      <c r="BM40" s="39"/>
      <c r="BN40" s="40"/>
      <c r="BO40" s="40"/>
      <c r="BP40" s="40"/>
      <c r="BQ40" s="41"/>
      <c r="BR40" s="42"/>
      <c r="BS40" s="42"/>
      <c r="BT40" s="42"/>
      <c r="BU40" s="42"/>
      <c r="BV40" s="43"/>
      <c r="BW40" s="41"/>
      <c r="BX40" s="42"/>
      <c r="BY40" s="42"/>
      <c r="BZ40" s="42"/>
      <c r="CA40" s="42"/>
      <c r="CB40" s="43"/>
      <c r="CC40" s="44"/>
      <c r="CD40" s="42"/>
      <c r="CE40" s="45"/>
      <c r="CF40" s="46"/>
      <c r="CG40" s="46"/>
      <c r="CH40" s="46"/>
      <c r="CI40" s="46"/>
      <c r="CJ40" s="47"/>
      <c r="CK40" s="45"/>
      <c r="CL40" s="46"/>
      <c r="CM40" s="46"/>
      <c r="CN40" s="46"/>
      <c r="CO40" s="46"/>
      <c r="CP40" s="47"/>
      <c r="CQ40" s="46"/>
      <c r="CR40" s="6">
        <v>40003</v>
      </c>
      <c r="CS40" s="2">
        <f t="shared" si="16"/>
        <v>4000.3000000000029</v>
      </c>
      <c r="CT40" s="2"/>
      <c r="CU40" s="2"/>
      <c r="CV40" s="129"/>
      <c r="CW40" s="2"/>
      <c r="CX40" s="2">
        <f t="shared" si="28"/>
        <v>16627.428571428572</v>
      </c>
      <c r="CY40" s="2"/>
      <c r="CZ40" s="2"/>
      <c r="DA40" s="129"/>
      <c r="DB40" s="2">
        <f t="shared" si="23"/>
        <v>16627.428571428572</v>
      </c>
      <c r="DC40" s="2">
        <f t="shared" si="29"/>
        <v>2078.4285714285725</v>
      </c>
      <c r="DD40" s="2"/>
      <c r="DE40" s="2"/>
      <c r="DF40" s="129"/>
      <c r="DG40" s="2"/>
      <c r="DH40" s="158">
        <v>14549</v>
      </c>
      <c r="DI40" s="2"/>
      <c r="DJ40" s="129"/>
      <c r="DK40" s="2"/>
      <c r="DL40" s="2">
        <f t="shared" si="26"/>
        <v>14549</v>
      </c>
      <c r="DM40" s="158">
        <f t="shared" si="30"/>
        <v>14549</v>
      </c>
      <c r="DN40" s="2"/>
      <c r="DO40" s="129"/>
      <c r="DP40" s="2"/>
      <c r="DQ40" s="2">
        <f t="shared" si="18"/>
        <v>14549</v>
      </c>
      <c r="DR40" s="2"/>
      <c r="DS40" s="2"/>
      <c r="DT40" s="136"/>
      <c r="DU40" s="2"/>
      <c r="DV40" s="53">
        <f t="shared" si="19"/>
        <v>0</v>
      </c>
      <c r="DW40" s="5">
        <f t="shared" si="31"/>
        <v>1</v>
      </c>
      <c r="DX40" s="218">
        <f t="shared" si="27"/>
        <v>14549</v>
      </c>
      <c r="DY40" s="80"/>
      <c r="DZ40" s="143">
        <f t="shared" ref="DZ40:DZ72" si="33">SUM(DX40:DY40)</f>
        <v>14549</v>
      </c>
      <c r="EA40" s="83">
        <f t="shared" si="32"/>
        <v>1</v>
      </c>
      <c r="EB40" s="84"/>
      <c r="EC40" s="143"/>
      <c r="ED40" s="256"/>
      <c r="EE40" s="79"/>
      <c r="EF40" s="79"/>
      <c r="EG40" s="79"/>
      <c r="EH40" s="79"/>
    </row>
    <row r="41" spans="1:138" s="10" customFormat="1" hidden="1">
      <c r="A41" s="49" t="s">
        <v>161</v>
      </c>
      <c r="B41" s="48" t="s">
        <v>167</v>
      </c>
      <c r="C41" s="48" t="s">
        <v>168</v>
      </c>
      <c r="D41" s="49" t="s">
        <v>164</v>
      </c>
      <c r="E41" s="49" t="s">
        <v>164</v>
      </c>
      <c r="F41" s="49" t="s">
        <v>71</v>
      </c>
      <c r="G41" s="49" t="s">
        <v>164</v>
      </c>
      <c r="H41" s="49" t="s">
        <v>73</v>
      </c>
      <c r="I41" s="49" t="s">
        <v>165</v>
      </c>
      <c r="J41" s="49" t="s">
        <v>75</v>
      </c>
      <c r="K41" s="49" t="s">
        <v>166</v>
      </c>
      <c r="L41" s="3" t="s">
        <v>223</v>
      </c>
      <c r="M41" s="50"/>
      <c r="N41" s="39"/>
      <c r="O41" s="39"/>
      <c r="P41" s="39"/>
      <c r="Q41" s="39"/>
      <c r="R41" s="40"/>
      <c r="S41" s="38"/>
      <c r="T41" s="39"/>
      <c r="U41" s="39"/>
      <c r="V41" s="39"/>
      <c r="W41" s="39"/>
      <c r="X41" s="40"/>
      <c r="Y41" s="40"/>
      <c r="Z41" s="39"/>
      <c r="AA41" s="41"/>
      <c r="AB41" s="42"/>
      <c r="AC41" s="42"/>
      <c r="AD41" s="42"/>
      <c r="AE41" s="42"/>
      <c r="AF41" s="43"/>
      <c r="AG41" s="41"/>
      <c r="AH41" s="42"/>
      <c r="AI41" s="42"/>
      <c r="AJ41" s="42"/>
      <c r="AK41" s="42"/>
      <c r="AL41" s="43"/>
      <c r="AM41" s="44"/>
      <c r="AN41" s="42"/>
      <c r="AO41" s="45"/>
      <c r="AP41" s="46"/>
      <c r="AQ41" s="46"/>
      <c r="AR41" s="46"/>
      <c r="AS41" s="46"/>
      <c r="AT41" s="47"/>
      <c r="AU41" s="45"/>
      <c r="AV41" s="46"/>
      <c r="AW41" s="46"/>
      <c r="AX41" s="46"/>
      <c r="AY41" s="46"/>
      <c r="AZ41" s="47"/>
      <c r="BA41" s="46"/>
      <c r="BB41" s="46">
        <v>44002.200000000004</v>
      </c>
      <c r="BC41" s="38"/>
      <c r="BD41" s="39"/>
      <c r="BE41" s="39"/>
      <c r="BF41" s="39"/>
      <c r="BG41" s="39"/>
      <c r="BH41" s="40"/>
      <c r="BI41" s="38"/>
      <c r="BJ41" s="39"/>
      <c r="BK41" s="39"/>
      <c r="BL41" s="39"/>
      <c r="BM41" s="39"/>
      <c r="BN41" s="40"/>
      <c r="BO41" s="40"/>
      <c r="BP41" s="40"/>
      <c r="BQ41" s="41"/>
      <c r="BR41" s="42"/>
      <c r="BS41" s="42"/>
      <c r="BT41" s="42"/>
      <c r="BU41" s="42"/>
      <c r="BV41" s="43"/>
      <c r="BW41" s="41"/>
      <c r="BX41" s="42"/>
      <c r="BY41" s="42"/>
      <c r="BZ41" s="42"/>
      <c r="CA41" s="42"/>
      <c r="CB41" s="43"/>
      <c r="CC41" s="44"/>
      <c r="CD41" s="42"/>
      <c r="CE41" s="45"/>
      <c r="CF41" s="46"/>
      <c r="CG41" s="46"/>
      <c r="CH41" s="46"/>
      <c r="CI41" s="46"/>
      <c r="CJ41" s="47"/>
      <c r="CK41" s="45"/>
      <c r="CL41" s="46"/>
      <c r="CM41" s="46"/>
      <c r="CN41" s="46"/>
      <c r="CO41" s="46"/>
      <c r="CP41" s="47"/>
      <c r="CQ41" s="46"/>
      <c r="CR41" s="6">
        <v>40002</v>
      </c>
      <c r="CS41" s="2">
        <f t="shared" si="16"/>
        <v>4000.2000000000044</v>
      </c>
      <c r="CT41" s="2"/>
      <c r="CU41" s="2"/>
      <c r="CV41" s="129"/>
      <c r="CW41" s="2"/>
      <c r="CX41" s="2">
        <f t="shared" si="28"/>
        <v>16625.142857142859</v>
      </c>
      <c r="CY41" s="2"/>
      <c r="CZ41" s="2"/>
      <c r="DA41" s="129"/>
      <c r="DB41" s="2">
        <f t="shared" si="23"/>
        <v>16625.142857142859</v>
      </c>
      <c r="DC41" s="2">
        <f t="shared" si="29"/>
        <v>2078.1428571428587</v>
      </c>
      <c r="DD41" s="2"/>
      <c r="DE41" s="2"/>
      <c r="DF41" s="129"/>
      <c r="DG41" s="2"/>
      <c r="DH41" s="158">
        <v>14547</v>
      </c>
      <c r="DI41" s="2"/>
      <c r="DJ41" s="129"/>
      <c r="DK41" s="2"/>
      <c r="DL41" s="2">
        <f t="shared" si="26"/>
        <v>14547</v>
      </c>
      <c r="DM41" s="158">
        <f t="shared" si="30"/>
        <v>14547</v>
      </c>
      <c r="DN41" s="2"/>
      <c r="DO41" s="129"/>
      <c r="DP41" s="2"/>
      <c r="DQ41" s="2">
        <f t="shared" si="18"/>
        <v>14547</v>
      </c>
      <c r="DR41" s="2"/>
      <c r="DS41" s="2"/>
      <c r="DT41" s="136"/>
      <c r="DU41" s="2"/>
      <c r="DV41" s="53">
        <f t="shared" si="19"/>
        <v>0</v>
      </c>
      <c r="DW41" s="5">
        <f t="shared" si="31"/>
        <v>1</v>
      </c>
      <c r="DX41" s="218">
        <f t="shared" si="27"/>
        <v>14547</v>
      </c>
      <c r="DY41" s="80"/>
      <c r="DZ41" s="143">
        <f t="shared" si="33"/>
        <v>14547</v>
      </c>
      <c r="EA41" s="83">
        <f t="shared" si="32"/>
        <v>1</v>
      </c>
      <c r="EB41" s="84"/>
      <c r="EC41" s="143"/>
      <c r="ED41" s="256"/>
      <c r="EE41" s="79"/>
      <c r="EF41" s="79"/>
      <c r="EG41" s="79"/>
      <c r="EH41" s="79"/>
    </row>
    <row r="42" spans="1:138" s="10" customFormat="1" hidden="1">
      <c r="A42" s="49" t="s">
        <v>178</v>
      </c>
      <c r="B42" s="48" t="s">
        <v>179</v>
      </c>
      <c r="C42" s="48" t="s">
        <v>180</v>
      </c>
      <c r="D42" s="49" t="s">
        <v>164</v>
      </c>
      <c r="E42" s="49" t="s">
        <v>164</v>
      </c>
      <c r="F42" s="49" t="s">
        <v>71</v>
      </c>
      <c r="G42" s="49" t="s">
        <v>164</v>
      </c>
      <c r="H42" s="49" t="s">
        <v>73</v>
      </c>
      <c r="I42" s="49" t="s">
        <v>165</v>
      </c>
      <c r="J42" s="49" t="s">
        <v>75</v>
      </c>
      <c r="K42" s="49" t="s">
        <v>166</v>
      </c>
      <c r="L42" s="3" t="s">
        <v>224</v>
      </c>
      <c r="M42" s="50"/>
      <c r="N42" s="39"/>
      <c r="O42" s="39"/>
      <c r="P42" s="39"/>
      <c r="Q42" s="39"/>
      <c r="R42" s="40"/>
      <c r="S42" s="38"/>
      <c r="T42" s="39"/>
      <c r="U42" s="39"/>
      <c r="V42" s="39"/>
      <c r="W42" s="39"/>
      <c r="X42" s="40"/>
      <c r="Y42" s="40"/>
      <c r="Z42" s="39"/>
      <c r="AA42" s="41"/>
      <c r="AB42" s="42"/>
      <c r="AC42" s="42"/>
      <c r="AD42" s="42"/>
      <c r="AE42" s="42"/>
      <c r="AF42" s="43"/>
      <c r="AG42" s="41"/>
      <c r="AH42" s="42"/>
      <c r="AI42" s="42"/>
      <c r="AJ42" s="42"/>
      <c r="AK42" s="42"/>
      <c r="AL42" s="43"/>
      <c r="AM42" s="44"/>
      <c r="AN42" s="42"/>
      <c r="AO42" s="45"/>
      <c r="AP42" s="46"/>
      <c r="AQ42" s="46"/>
      <c r="AR42" s="46"/>
      <c r="AS42" s="46"/>
      <c r="AT42" s="47"/>
      <c r="AU42" s="45"/>
      <c r="AV42" s="46"/>
      <c r="AW42" s="46"/>
      <c r="AX42" s="46"/>
      <c r="AY42" s="46"/>
      <c r="AZ42" s="47"/>
      <c r="BA42" s="46"/>
      <c r="BB42" s="46">
        <v>55559.9</v>
      </c>
      <c r="BC42" s="38"/>
      <c r="BD42" s="39"/>
      <c r="BE42" s="39"/>
      <c r="BF42" s="39"/>
      <c r="BG42" s="39"/>
      <c r="BH42" s="40"/>
      <c r="BI42" s="38"/>
      <c r="BJ42" s="39"/>
      <c r="BK42" s="39"/>
      <c r="BL42" s="39"/>
      <c r="BM42" s="39"/>
      <c r="BN42" s="40"/>
      <c r="BO42" s="40"/>
      <c r="BP42" s="40"/>
      <c r="BQ42" s="41"/>
      <c r="BR42" s="42"/>
      <c r="BS42" s="42"/>
      <c r="BT42" s="42"/>
      <c r="BU42" s="42"/>
      <c r="BV42" s="43"/>
      <c r="BW42" s="41"/>
      <c r="BX42" s="42"/>
      <c r="BY42" s="42"/>
      <c r="BZ42" s="42"/>
      <c r="CA42" s="42"/>
      <c r="CB42" s="43"/>
      <c r="CC42" s="44"/>
      <c r="CD42" s="42"/>
      <c r="CE42" s="45"/>
      <c r="CF42" s="46"/>
      <c r="CG42" s="46"/>
      <c r="CH42" s="46"/>
      <c r="CI42" s="46"/>
      <c r="CJ42" s="47"/>
      <c r="CK42" s="45"/>
      <c r="CL42" s="46"/>
      <c r="CM42" s="46"/>
      <c r="CN42" s="46"/>
      <c r="CO42" s="46"/>
      <c r="CP42" s="47"/>
      <c r="CQ42" s="46"/>
      <c r="CR42" s="6">
        <v>50509</v>
      </c>
      <c r="CS42" s="2">
        <f t="shared" si="16"/>
        <v>5050.9000000000015</v>
      </c>
      <c r="CT42" s="2"/>
      <c r="CU42" s="2"/>
      <c r="CV42" s="129"/>
      <c r="CW42" s="2"/>
      <c r="CX42" s="2">
        <f t="shared" si="28"/>
        <v>54083.428571428572</v>
      </c>
      <c r="CY42" s="2"/>
      <c r="CZ42" s="2"/>
      <c r="DA42" s="129"/>
      <c r="DB42" s="2">
        <f t="shared" si="23"/>
        <v>54083.428571428572</v>
      </c>
      <c r="DC42" s="2">
        <f t="shared" si="29"/>
        <v>6760.4285714285725</v>
      </c>
      <c r="DD42" s="2"/>
      <c r="DE42" s="2"/>
      <c r="DF42" s="129"/>
      <c r="DG42" s="2"/>
      <c r="DH42" s="158">
        <v>47323</v>
      </c>
      <c r="DI42" s="2"/>
      <c r="DJ42" s="129"/>
      <c r="DK42" s="2"/>
      <c r="DL42" s="2">
        <f t="shared" si="26"/>
        <v>47323</v>
      </c>
      <c r="DM42" s="158">
        <f t="shared" si="30"/>
        <v>47323</v>
      </c>
      <c r="DN42" s="2"/>
      <c r="DO42" s="129"/>
      <c r="DP42" s="2"/>
      <c r="DQ42" s="2">
        <f t="shared" si="18"/>
        <v>47323</v>
      </c>
      <c r="DR42" s="2"/>
      <c r="DS42" s="2"/>
      <c r="DT42" s="136"/>
      <c r="DU42" s="2"/>
      <c r="DV42" s="53">
        <f t="shared" si="19"/>
        <v>0</v>
      </c>
      <c r="DW42" s="5">
        <f t="shared" si="31"/>
        <v>1</v>
      </c>
      <c r="DX42" s="218">
        <f t="shared" si="27"/>
        <v>47323</v>
      </c>
      <c r="DY42" s="80"/>
      <c r="DZ42" s="143">
        <f t="shared" si="33"/>
        <v>47323</v>
      </c>
      <c r="EA42" s="83">
        <f t="shared" si="32"/>
        <v>1</v>
      </c>
      <c r="EB42" s="84"/>
      <c r="EC42" s="143"/>
      <c r="ED42" s="256"/>
      <c r="EE42" s="79"/>
      <c r="EF42" s="79"/>
      <c r="EG42" s="79"/>
      <c r="EH42" s="79"/>
    </row>
    <row r="43" spans="1:138" s="10" customFormat="1" hidden="1">
      <c r="A43" s="49" t="s">
        <v>178</v>
      </c>
      <c r="B43" s="48" t="s">
        <v>181</v>
      </c>
      <c r="C43" s="48" t="s">
        <v>182</v>
      </c>
      <c r="D43" s="49" t="s">
        <v>164</v>
      </c>
      <c r="E43" s="49" t="s">
        <v>164</v>
      </c>
      <c r="F43" s="49" t="s">
        <v>71</v>
      </c>
      <c r="G43" s="49" t="s">
        <v>164</v>
      </c>
      <c r="H43" s="49" t="s">
        <v>73</v>
      </c>
      <c r="I43" s="49" t="s">
        <v>165</v>
      </c>
      <c r="J43" s="49" t="s">
        <v>75</v>
      </c>
      <c r="K43" s="49" t="s">
        <v>166</v>
      </c>
      <c r="L43" s="3" t="s">
        <v>225</v>
      </c>
      <c r="M43" s="50"/>
      <c r="N43" s="39"/>
      <c r="O43" s="39"/>
      <c r="P43" s="39"/>
      <c r="Q43" s="39"/>
      <c r="R43" s="40"/>
      <c r="S43" s="38"/>
      <c r="T43" s="39"/>
      <c r="U43" s="39"/>
      <c r="V43" s="39"/>
      <c r="W43" s="39"/>
      <c r="X43" s="40"/>
      <c r="Y43" s="40"/>
      <c r="Z43" s="39"/>
      <c r="AA43" s="41"/>
      <c r="AB43" s="42"/>
      <c r="AC43" s="42"/>
      <c r="AD43" s="42"/>
      <c r="AE43" s="42"/>
      <c r="AF43" s="43"/>
      <c r="AG43" s="41"/>
      <c r="AH43" s="42"/>
      <c r="AI43" s="42"/>
      <c r="AJ43" s="42"/>
      <c r="AK43" s="42"/>
      <c r="AL43" s="43"/>
      <c r="AM43" s="44"/>
      <c r="AN43" s="42"/>
      <c r="AO43" s="45"/>
      <c r="AP43" s="46"/>
      <c r="AQ43" s="46"/>
      <c r="AR43" s="46"/>
      <c r="AS43" s="46"/>
      <c r="AT43" s="47"/>
      <c r="AU43" s="45"/>
      <c r="AV43" s="46"/>
      <c r="AW43" s="46"/>
      <c r="AX43" s="46"/>
      <c r="AY43" s="46"/>
      <c r="AZ43" s="47"/>
      <c r="BA43" s="46"/>
      <c r="BB43" s="46">
        <v>54818.500000000007</v>
      </c>
      <c r="BC43" s="38"/>
      <c r="BD43" s="39"/>
      <c r="BE43" s="39"/>
      <c r="BF43" s="39"/>
      <c r="BG43" s="39"/>
      <c r="BH43" s="40"/>
      <c r="BI43" s="38"/>
      <c r="BJ43" s="39"/>
      <c r="BK43" s="39"/>
      <c r="BL43" s="39"/>
      <c r="BM43" s="39"/>
      <c r="BN43" s="40"/>
      <c r="BO43" s="40"/>
      <c r="BP43" s="40"/>
      <c r="BQ43" s="41"/>
      <c r="BR43" s="42"/>
      <c r="BS43" s="42"/>
      <c r="BT43" s="42"/>
      <c r="BU43" s="42"/>
      <c r="BV43" s="43"/>
      <c r="BW43" s="41"/>
      <c r="BX43" s="42"/>
      <c r="BY43" s="42"/>
      <c r="BZ43" s="42"/>
      <c r="CA43" s="42"/>
      <c r="CB43" s="43"/>
      <c r="CC43" s="44"/>
      <c r="CD43" s="42"/>
      <c r="CE43" s="45"/>
      <c r="CF43" s="46"/>
      <c r="CG43" s="46"/>
      <c r="CH43" s="46"/>
      <c r="CI43" s="46"/>
      <c r="CJ43" s="47"/>
      <c r="CK43" s="45"/>
      <c r="CL43" s="46"/>
      <c r="CM43" s="46"/>
      <c r="CN43" s="46"/>
      <c r="CO43" s="46"/>
      <c r="CP43" s="47"/>
      <c r="CQ43" s="46"/>
      <c r="CR43" s="6">
        <v>49835</v>
      </c>
      <c r="CS43" s="2">
        <f t="shared" si="16"/>
        <v>4983.5000000000073</v>
      </c>
      <c r="CT43" s="2"/>
      <c r="CU43" s="2"/>
      <c r="CV43" s="129"/>
      <c r="CW43" s="2"/>
      <c r="CX43" s="2">
        <f t="shared" si="28"/>
        <v>46635.428571428572</v>
      </c>
      <c r="CY43" s="2"/>
      <c r="CZ43" s="2"/>
      <c r="DA43" s="129"/>
      <c r="DB43" s="2">
        <f t="shared" si="23"/>
        <v>46635.428571428572</v>
      </c>
      <c r="DC43" s="2">
        <f t="shared" si="29"/>
        <v>5829.4285714285725</v>
      </c>
      <c r="DD43" s="2"/>
      <c r="DE43" s="2"/>
      <c r="DF43" s="129"/>
      <c r="DG43" s="2"/>
      <c r="DH43" s="158">
        <v>40806</v>
      </c>
      <c r="DI43" s="2"/>
      <c r="DJ43" s="129"/>
      <c r="DK43" s="2"/>
      <c r="DL43" s="2">
        <f t="shared" si="26"/>
        <v>40806</v>
      </c>
      <c r="DM43" s="158">
        <f t="shared" si="30"/>
        <v>40806</v>
      </c>
      <c r="DN43" s="2"/>
      <c r="DO43" s="129"/>
      <c r="DP43" s="2"/>
      <c r="DQ43" s="2">
        <f t="shared" si="18"/>
        <v>40806</v>
      </c>
      <c r="DR43" s="2"/>
      <c r="DS43" s="2"/>
      <c r="DT43" s="136"/>
      <c r="DU43" s="2"/>
      <c r="DV43" s="53">
        <f t="shared" si="19"/>
        <v>0</v>
      </c>
      <c r="DW43" s="5">
        <f t="shared" si="31"/>
        <v>1</v>
      </c>
      <c r="DX43" s="218">
        <f t="shared" si="27"/>
        <v>40806</v>
      </c>
      <c r="DY43" s="80"/>
      <c r="DZ43" s="143">
        <f t="shared" si="33"/>
        <v>40806</v>
      </c>
      <c r="EA43" s="83">
        <f t="shared" si="32"/>
        <v>1</v>
      </c>
      <c r="EB43" s="84"/>
      <c r="EC43" s="143"/>
      <c r="ED43" s="256"/>
      <c r="EE43" s="79"/>
      <c r="EF43" s="79"/>
      <c r="EG43" s="79"/>
      <c r="EH43" s="79"/>
    </row>
    <row r="44" spans="1:138" s="10" customFormat="1" hidden="1">
      <c r="A44" s="49" t="s">
        <v>235</v>
      </c>
      <c r="B44" s="48" t="s">
        <v>183</v>
      </c>
      <c r="C44" s="48" t="s">
        <v>184</v>
      </c>
      <c r="D44" s="49" t="s">
        <v>164</v>
      </c>
      <c r="E44" s="49" t="s">
        <v>164</v>
      </c>
      <c r="F44" s="49" t="s">
        <v>71</v>
      </c>
      <c r="G44" s="49" t="s">
        <v>164</v>
      </c>
      <c r="H44" s="49" t="s">
        <v>73</v>
      </c>
      <c r="I44" s="49" t="s">
        <v>165</v>
      </c>
      <c r="J44" s="49" t="s">
        <v>75</v>
      </c>
      <c r="K44" s="49" t="s">
        <v>166</v>
      </c>
      <c r="L44" s="3" t="s">
        <v>226</v>
      </c>
      <c r="M44" s="50"/>
      <c r="N44" s="39"/>
      <c r="O44" s="39"/>
      <c r="P44" s="39"/>
      <c r="Q44" s="39"/>
      <c r="R44" s="40"/>
      <c r="S44" s="38"/>
      <c r="T44" s="39"/>
      <c r="U44" s="39"/>
      <c r="V44" s="39"/>
      <c r="W44" s="39"/>
      <c r="X44" s="40"/>
      <c r="Y44" s="40"/>
      <c r="Z44" s="39"/>
      <c r="AA44" s="41"/>
      <c r="AB44" s="42"/>
      <c r="AC44" s="42"/>
      <c r="AD44" s="42"/>
      <c r="AE44" s="42"/>
      <c r="AF44" s="43"/>
      <c r="AG44" s="41"/>
      <c r="AH44" s="42"/>
      <c r="AI44" s="42"/>
      <c r="AJ44" s="42"/>
      <c r="AK44" s="42"/>
      <c r="AL44" s="43"/>
      <c r="AM44" s="44"/>
      <c r="AN44" s="42"/>
      <c r="AO44" s="45"/>
      <c r="AP44" s="46"/>
      <c r="AQ44" s="46"/>
      <c r="AR44" s="46"/>
      <c r="AS44" s="46"/>
      <c r="AT44" s="47"/>
      <c r="AU44" s="45"/>
      <c r="AV44" s="46"/>
      <c r="AW44" s="46"/>
      <c r="AX44" s="46"/>
      <c r="AY44" s="46"/>
      <c r="AZ44" s="47"/>
      <c r="BA44" s="46"/>
      <c r="BB44" s="46">
        <v>269577</v>
      </c>
      <c r="BC44" s="38"/>
      <c r="BD44" s="39"/>
      <c r="BE44" s="39"/>
      <c r="BF44" s="39"/>
      <c r="BG44" s="39"/>
      <c r="BH44" s="40"/>
      <c r="BI44" s="38"/>
      <c r="BJ44" s="39"/>
      <c r="BK44" s="39"/>
      <c r="BL44" s="39"/>
      <c r="BM44" s="39"/>
      <c r="BN44" s="40"/>
      <c r="BO44" s="40"/>
      <c r="BP44" s="40"/>
      <c r="BQ44" s="41"/>
      <c r="BR44" s="42"/>
      <c r="BS44" s="42"/>
      <c r="BT44" s="42"/>
      <c r="BU44" s="42"/>
      <c r="BV44" s="43"/>
      <c r="BW44" s="41"/>
      <c r="BX44" s="42"/>
      <c r="BY44" s="42"/>
      <c r="BZ44" s="42"/>
      <c r="CA44" s="42"/>
      <c r="CB44" s="43"/>
      <c r="CC44" s="44"/>
      <c r="CD44" s="42"/>
      <c r="CE44" s="45"/>
      <c r="CF44" s="46"/>
      <c r="CG44" s="46"/>
      <c r="CH44" s="46"/>
      <c r="CI44" s="46"/>
      <c r="CJ44" s="47"/>
      <c r="CK44" s="45"/>
      <c r="CL44" s="46"/>
      <c r="CM44" s="46"/>
      <c r="CN44" s="46"/>
      <c r="CO44" s="46"/>
      <c r="CP44" s="47"/>
      <c r="CQ44" s="46"/>
      <c r="CR44" s="6">
        <v>245070</v>
      </c>
      <c r="CS44" s="2">
        <f t="shared" si="16"/>
        <v>24507</v>
      </c>
      <c r="CT44" s="2"/>
      <c r="CU44" s="2"/>
      <c r="CV44" s="129"/>
      <c r="CW44" s="2"/>
      <c r="CX44" s="2">
        <f t="shared" si="28"/>
        <v>176035.42857142858</v>
      </c>
      <c r="CY44" s="2"/>
      <c r="CZ44" s="2"/>
      <c r="DA44" s="129"/>
      <c r="DB44" s="2">
        <f t="shared" si="23"/>
        <v>176035.42857142858</v>
      </c>
      <c r="DC44" s="2">
        <f t="shared" si="29"/>
        <v>22004.42857142858</v>
      </c>
      <c r="DD44" s="2"/>
      <c r="DE44" s="2"/>
      <c r="DF44" s="129"/>
      <c r="DG44" s="2"/>
      <c r="DH44" s="158">
        <v>154031</v>
      </c>
      <c r="DI44" s="2"/>
      <c r="DJ44" s="129"/>
      <c r="DK44" s="2"/>
      <c r="DL44" s="2">
        <f t="shared" si="26"/>
        <v>154031</v>
      </c>
      <c r="DM44" s="158">
        <f t="shared" si="30"/>
        <v>154031</v>
      </c>
      <c r="DN44" s="2"/>
      <c r="DO44" s="129"/>
      <c r="DP44" s="2"/>
      <c r="DQ44" s="2">
        <f t="shared" si="18"/>
        <v>154031</v>
      </c>
      <c r="DR44" s="2"/>
      <c r="DS44" s="2"/>
      <c r="DT44" s="136"/>
      <c r="DU44" s="2"/>
      <c r="DV44" s="53">
        <f t="shared" si="19"/>
        <v>0</v>
      </c>
      <c r="DW44" s="5">
        <f t="shared" si="31"/>
        <v>1</v>
      </c>
      <c r="DX44" s="218">
        <f t="shared" si="27"/>
        <v>154031</v>
      </c>
      <c r="DY44" s="80"/>
      <c r="DZ44" s="143">
        <f t="shared" si="33"/>
        <v>154031</v>
      </c>
      <c r="EA44" s="83">
        <f t="shared" si="32"/>
        <v>1</v>
      </c>
      <c r="EB44" s="84"/>
      <c r="EC44" s="143"/>
      <c r="ED44" s="256"/>
      <c r="EE44" s="79"/>
      <c r="EF44" s="79"/>
      <c r="EG44" s="79"/>
      <c r="EH44" s="79"/>
    </row>
    <row r="45" spans="1:138" s="10" customFormat="1" hidden="1">
      <c r="A45" s="49" t="s">
        <v>235</v>
      </c>
      <c r="B45" s="48" t="s">
        <v>185</v>
      </c>
      <c r="C45" s="48" t="s">
        <v>186</v>
      </c>
      <c r="D45" s="49" t="s">
        <v>164</v>
      </c>
      <c r="E45" s="49" t="s">
        <v>164</v>
      </c>
      <c r="F45" s="49" t="s">
        <v>71</v>
      </c>
      <c r="G45" s="49" t="s">
        <v>164</v>
      </c>
      <c r="H45" s="49" t="s">
        <v>73</v>
      </c>
      <c r="I45" s="49" t="s">
        <v>165</v>
      </c>
      <c r="J45" s="49" t="s">
        <v>75</v>
      </c>
      <c r="K45" s="49" t="s">
        <v>166</v>
      </c>
      <c r="L45" s="3" t="s">
        <v>227</v>
      </c>
      <c r="M45" s="50"/>
      <c r="N45" s="39"/>
      <c r="O45" s="39"/>
      <c r="P45" s="39"/>
      <c r="Q45" s="39"/>
      <c r="R45" s="40"/>
      <c r="S45" s="38"/>
      <c r="T45" s="39"/>
      <c r="U45" s="39"/>
      <c r="V45" s="39"/>
      <c r="W45" s="39"/>
      <c r="X45" s="40"/>
      <c r="Y45" s="40"/>
      <c r="Z45" s="39"/>
      <c r="AA45" s="41"/>
      <c r="AB45" s="42"/>
      <c r="AC45" s="42"/>
      <c r="AD45" s="42"/>
      <c r="AE45" s="42"/>
      <c r="AF45" s="43"/>
      <c r="AG45" s="41"/>
      <c r="AH45" s="42"/>
      <c r="AI45" s="42"/>
      <c r="AJ45" s="42"/>
      <c r="AK45" s="42"/>
      <c r="AL45" s="43"/>
      <c r="AM45" s="44"/>
      <c r="AN45" s="42"/>
      <c r="AO45" s="45"/>
      <c r="AP45" s="46"/>
      <c r="AQ45" s="46"/>
      <c r="AR45" s="46"/>
      <c r="AS45" s="46"/>
      <c r="AT45" s="47"/>
      <c r="AU45" s="45"/>
      <c r="AV45" s="46"/>
      <c r="AW45" s="46"/>
      <c r="AX45" s="46"/>
      <c r="AY45" s="46"/>
      <c r="AZ45" s="47"/>
      <c r="BA45" s="46"/>
      <c r="BB45" s="46">
        <v>116045.6</v>
      </c>
      <c r="BC45" s="38"/>
      <c r="BD45" s="39"/>
      <c r="BE45" s="39"/>
      <c r="BF45" s="39"/>
      <c r="BG45" s="39"/>
      <c r="BH45" s="40"/>
      <c r="BI45" s="38"/>
      <c r="BJ45" s="39"/>
      <c r="BK45" s="39"/>
      <c r="BL45" s="39"/>
      <c r="BM45" s="39"/>
      <c r="BN45" s="40"/>
      <c r="BO45" s="40"/>
      <c r="BP45" s="40"/>
      <c r="BQ45" s="41"/>
      <c r="BR45" s="42"/>
      <c r="BS45" s="42"/>
      <c r="BT45" s="42"/>
      <c r="BU45" s="42"/>
      <c r="BV45" s="43"/>
      <c r="BW45" s="41"/>
      <c r="BX45" s="42"/>
      <c r="BY45" s="42"/>
      <c r="BZ45" s="42"/>
      <c r="CA45" s="42"/>
      <c r="CB45" s="43"/>
      <c r="CC45" s="44"/>
      <c r="CD45" s="42"/>
      <c r="CE45" s="45"/>
      <c r="CF45" s="46"/>
      <c r="CG45" s="46"/>
      <c r="CH45" s="46"/>
      <c r="CI45" s="46"/>
      <c r="CJ45" s="47"/>
      <c r="CK45" s="45"/>
      <c r="CL45" s="46"/>
      <c r="CM45" s="46"/>
      <c r="CN45" s="46"/>
      <c r="CO45" s="46"/>
      <c r="CP45" s="47"/>
      <c r="CQ45" s="46"/>
      <c r="CR45" s="6">
        <v>105496</v>
      </c>
      <c r="CS45" s="2">
        <f t="shared" si="16"/>
        <v>10549.600000000006</v>
      </c>
      <c r="CT45" s="2"/>
      <c r="CU45" s="2"/>
      <c r="CV45" s="129"/>
      <c r="CW45" s="2"/>
      <c r="CX45" s="2">
        <f t="shared" si="28"/>
        <v>85177.142857142855</v>
      </c>
      <c r="CY45" s="2"/>
      <c r="CZ45" s="2"/>
      <c r="DA45" s="129"/>
      <c r="DB45" s="2">
        <f t="shared" si="23"/>
        <v>85177.142857142855</v>
      </c>
      <c r="DC45" s="2">
        <f t="shared" si="29"/>
        <v>10647.142857142855</v>
      </c>
      <c r="DD45" s="2"/>
      <c r="DE45" s="2"/>
      <c r="DF45" s="129"/>
      <c r="DG45" s="2"/>
      <c r="DH45" s="158">
        <v>74530</v>
      </c>
      <c r="DI45" s="2"/>
      <c r="DJ45" s="129"/>
      <c r="DK45" s="2"/>
      <c r="DL45" s="2">
        <f t="shared" si="26"/>
        <v>74530</v>
      </c>
      <c r="DM45" s="158">
        <f t="shared" si="30"/>
        <v>74530</v>
      </c>
      <c r="DN45" s="2"/>
      <c r="DO45" s="129"/>
      <c r="DP45" s="2"/>
      <c r="DQ45" s="2">
        <f t="shared" si="18"/>
        <v>74530</v>
      </c>
      <c r="DR45" s="2"/>
      <c r="DS45" s="2"/>
      <c r="DT45" s="136"/>
      <c r="DU45" s="2"/>
      <c r="DV45" s="53">
        <f t="shared" si="19"/>
        <v>0</v>
      </c>
      <c r="DW45" s="5">
        <f t="shared" si="31"/>
        <v>1</v>
      </c>
      <c r="DX45" s="218">
        <f t="shared" si="27"/>
        <v>74530</v>
      </c>
      <c r="DY45" s="80"/>
      <c r="DZ45" s="143">
        <f t="shared" si="33"/>
        <v>74530</v>
      </c>
      <c r="EA45" s="83">
        <f t="shared" si="32"/>
        <v>1</v>
      </c>
      <c r="EB45" s="84"/>
      <c r="EC45" s="143"/>
      <c r="ED45" s="256"/>
      <c r="EE45" s="79"/>
      <c r="EF45" s="79"/>
      <c r="EG45" s="79"/>
      <c r="EH45" s="79"/>
    </row>
    <row r="46" spans="1:138" s="10" customFormat="1" hidden="1">
      <c r="A46" s="49" t="s">
        <v>232</v>
      </c>
      <c r="B46" s="48" t="s">
        <v>194</v>
      </c>
      <c r="C46" s="48" t="s">
        <v>195</v>
      </c>
      <c r="D46" s="49" t="s">
        <v>164</v>
      </c>
      <c r="E46" s="49" t="s">
        <v>164</v>
      </c>
      <c r="F46" s="49" t="s">
        <v>71</v>
      </c>
      <c r="G46" s="49" t="s">
        <v>164</v>
      </c>
      <c r="H46" s="49" t="s">
        <v>73</v>
      </c>
      <c r="I46" s="49" t="s">
        <v>165</v>
      </c>
      <c r="J46" s="49" t="s">
        <v>75</v>
      </c>
      <c r="K46" s="49" t="s">
        <v>166</v>
      </c>
      <c r="L46" s="3" t="s">
        <v>228</v>
      </c>
      <c r="M46" s="50"/>
      <c r="N46" s="39"/>
      <c r="O46" s="39"/>
      <c r="P46" s="39"/>
      <c r="Q46" s="39"/>
      <c r="R46" s="40"/>
      <c r="S46" s="38"/>
      <c r="T46" s="39"/>
      <c r="U46" s="39"/>
      <c r="V46" s="39"/>
      <c r="W46" s="39"/>
      <c r="X46" s="40"/>
      <c r="Y46" s="40"/>
      <c r="Z46" s="39"/>
      <c r="AA46" s="41"/>
      <c r="AB46" s="42"/>
      <c r="AC46" s="42"/>
      <c r="AD46" s="42"/>
      <c r="AE46" s="42"/>
      <c r="AF46" s="43"/>
      <c r="AG46" s="41"/>
      <c r="AH46" s="42"/>
      <c r="AI46" s="42"/>
      <c r="AJ46" s="42"/>
      <c r="AK46" s="42"/>
      <c r="AL46" s="43"/>
      <c r="AM46" s="44"/>
      <c r="AN46" s="42"/>
      <c r="AO46" s="45"/>
      <c r="AP46" s="46"/>
      <c r="AQ46" s="46"/>
      <c r="AR46" s="46"/>
      <c r="AS46" s="46"/>
      <c r="AT46" s="47"/>
      <c r="AU46" s="45"/>
      <c r="AV46" s="46"/>
      <c r="AW46" s="46"/>
      <c r="AX46" s="46"/>
      <c r="AY46" s="46"/>
      <c r="AZ46" s="47"/>
      <c r="BA46" s="46"/>
      <c r="BB46" s="46">
        <v>28164.400000000001</v>
      </c>
      <c r="BC46" s="38"/>
      <c r="BD46" s="39"/>
      <c r="BE46" s="39"/>
      <c r="BF46" s="39"/>
      <c r="BG46" s="39"/>
      <c r="BH46" s="40"/>
      <c r="BI46" s="38"/>
      <c r="BJ46" s="39"/>
      <c r="BK46" s="39"/>
      <c r="BL46" s="39"/>
      <c r="BM46" s="39"/>
      <c r="BN46" s="40"/>
      <c r="BO46" s="40"/>
      <c r="BP46" s="40"/>
      <c r="BQ46" s="41"/>
      <c r="BR46" s="42"/>
      <c r="BS46" s="42"/>
      <c r="BT46" s="42"/>
      <c r="BU46" s="42"/>
      <c r="BV46" s="43"/>
      <c r="BW46" s="41"/>
      <c r="BX46" s="42"/>
      <c r="BY46" s="42"/>
      <c r="BZ46" s="42"/>
      <c r="CA46" s="42"/>
      <c r="CB46" s="43"/>
      <c r="CC46" s="44"/>
      <c r="CD46" s="42"/>
      <c r="CE46" s="45"/>
      <c r="CF46" s="46"/>
      <c r="CG46" s="46"/>
      <c r="CH46" s="46"/>
      <c r="CI46" s="46"/>
      <c r="CJ46" s="47"/>
      <c r="CK46" s="45"/>
      <c r="CL46" s="46"/>
      <c r="CM46" s="46"/>
      <c r="CN46" s="46"/>
      <c r="CO46" s="46"/>
      <c r="CP46" s="47"/>
      <c r="CQ46" s="46"/>
      <c r="CR46" s="6">
        <v>25604</v>
      </c>
      <c r="CS46" s="2">
        <f t="shared" si="16"/>
        <v>2560.4000000000015</v>
      </c>
      <c r="CT46" s="2"/>
      <c r="CU46" s="2"/>
      <c r="CV46" s="129"/>
      <c r="CW46" s="2"/>
      <c r="CX46" s="2">
        <f t="shared" si="28"/>
        <v>9387.4285714285706</v>
      </c>
      <c r="CY46" s="2"/>
      <c r="CZ46" s="2"/>
      <c r="DA46" s="129"/>
      <c r="DB46" s="2">
        <f t="shared" si="23"/>
        <v>9387.4285714285706</v>
      </c>
      <c r="DC46" s="2">
        <f t="shared" si="29"/>
        <v>1173.4285714285706</v>
      </c>
      <c r="DD46" s="2"/>
      <c r="DE46" s="2"/>
      <c r="DF46" s="129"/>
      <c r="DG46" s="2"/>
      <c r="DH46" s="158">
        <v>8214</v>
      </c>
      <c r="DI46" s="2"/>
      <c r="DJ46" s="129"/>
      <c r="DK46" s="2"/>
      <c r="DL46" s="2">
        <f t="shared" si="26"/>
        <v>8214</v>
      </c>
      <c r="DM46" s="158">
        <f t="shared" si="30"/>
        <v>8214</v>
      </c>
      <c r="DN46" s="2"/>
      <c r="DO46" s="129"/>
      <c r="DP46" s="2"/>
      <c r="DQ46" s="2">
        <f t="shared" si="18"/>
        <v>8214</v>
      </c>
      <c r="DR46" s="2"/>
      <c r="DS46" s="2"/>
      <c r="DT46" s="136"/>
      <c r="DU46" s="2"/>
      <c r="DV46" s="53">
        <f t="shared" si="19"/>
        <v>0</v>
      </c>
      <c r="DW46" s="5">
        <f t="shared" si="31"/>
        <v>1</v>
      </c>
      <c r="DX46" s="218">
        <f t="shared" si="27"/>
        <v>8214</v>
      </c>
      <c r="DY46" s="80"/>
      <c r="DZ46" s="143">
        <f t="shared" si="33"/>
        <v>8214</v>
      </c>
      <c r="EA46" s="83">
        <f t="shared" si="32"/>
        <v>1</v>
      </c>
      <c r="EB46" s="84"/>
      <c r="EC46" s="143"/>
      <c r="ED46" s="256"/>
      <c r="EE46" s="79"/>
      <c r="EF46" s="79"/>
      <c r="EG46" s="79"/>
      <c r="EH46" s="79"/>
    </row>
    <row r="47" spans="1:138" s="10" customFormat="1" hidden="1">
      <c r="A47" s="73" t="s">
        <v>235</v>
      </c>
      <c r="B47" s="74" t="s">
        <v>187</v>
      </c>
      <c r="C47" s="74" t="s">
        <v>188</v>
      </c>
      <c r="D47" s="73" t="s">
        <v>164</v>
      </c>
      <c r="E47" s="73" t="s">
        <v>164</v>
      </c>
      <c r="F47" s="73" t="s">
        <v>71</v>
      </c>
      <c r="G47" s="73" t="s">
        <v>164</v>
      </c>
      <c r="H47" s="73" t="s">
        <v>73</v>
      </c>
      <c r="I47" s="73" t="s">
        <v>165</v>
      </c>
      <c r="J47" s="73" t="s">
        <v>75</v>
      </c>
      <c r="K47" s="73" t="s">
        <v>166</v>
      </c>
      <c r="L47" s="75" t="s">
        <v>229</v>
      </c>
      <c r="M47" s="50"/>
      <c r="N47" s="39"/>
      <c r="O47" s="39"/>
      <c r="P47" s="39"/>
      <c r="Q47" s="39"/>
      <c r="R47" s="40"/>
      <c r="S47" s="38"/>
      <c r="T47" s="39"/>
      <c r="U47" s="39"/>
      <c r="V47" s="39"/>
      <c r="W47" s="39"/>
      <c r="X47" s="40"/>
      <c r="Y47" s="40"/>
      <c r="Z47" s="39"/>
      <c r="AA47" s="41"/>
      <c r="AB47" s="42"/>
      <c r="AC47" s="42"/>
      <c r="AD47" s="42"/>
      <c r="AE47" s="42"/>
      <c r="AF47" s="43"/>
      <c r="AG47" s="41"/>
      <c r="AH47" s="42"/>
      <c r="AI47" s="42"/>
      <c r="AJ47" s="42"/>
      <c r="AK47" s="42"/>
      <c r="AL47" s="43"/>
      <c r="AM47" s="44"/>
      <c r="AN47" s="42"/>
      <c r="AO47" s="45"/>
      <c r="AP47" s="46"/>
      <c r="AQ47" s="46"/>
      <c r="AR47" s="46"/>
      <c r="AS47" s="46"/>
      <c r="AT47" s="47"/>
      <c r="AU47" s="45"/>
      <c r="AV47" s="46"/>
      <c r="AW47" s="46"/>
      <c r="AX47" s="46"/>
      <c r="AY47" s="46"/>
      <c r="AZ47" s="47"/>
      <c r="BA47" s="46"/>
      <c r="BB47" s="46">
        <v>28154.500000000004</v>
      </c>
      <c r="BC47" s="38"/>
      <c r="BD47" s="39"/>
      <c r="BE47" s="39"/>
      <c r="BF47" s="39"/>
      <c r="BG47" s="39"/>
      <c r="BH47" s="40"/>
      <c r="BI47" s="38"/>
      <c r="BJ47" s="39"/>
      <c r="BK47" s="39"/>
      <c r="BL47" s="39"/>
      <c r="BM47" s="39"/>
      <c r="BN47" s="40"/>
      <c r="BO47" s="40"/>
      <c r="BP47" s="40"/>
      <c r="BQ47" s="41"/>
      <c r="BR47" s="42"/>
      <c r="BS47" s="42"/>
      <c r="BT47" s="42"/>
      <c r="BU47" s="42"/>
      <c r="BV47" s="43"/>
      <c r="BW47" s="41"/>
      <c r="BX47" s="42"/>
      <c r="BY47" s="42"/>
      <c r="BZ47" s="42"/>
      <c r="CA47" s="42"/>
      <c r="CB47" s="43"/>
      <c r="CC47" s="44"/>
      <c r="CD47" s="42"/>
      <c r="CE47" s="45"/>
      <c r="CF47" s="46"/>
      <c r="CG47" s="46"/>
      <c r="CH47" s="46"/>
      <c r="CI47" s="46"/>
      <c r="CJ47" s="47"/>
      <c r="CK47" s="45"/>
      <c r="CL47" s="46"/>
      <c r="CM47" s="46"/>
      <c r="CN47" s="46"/>
      <c r="CO47" s="46"/>
      <c r="CP47" s="47"/>
      <c r="CQ47" s="46"/>
      <c r="CR47" s="6">
        <v>25595</v>
      </c>
      <c r="CS47" s="2">
        <f t="shared" si="16"/>
        <v>2559.5000000000036</v>
      </c>
      <c r="CT47" s="2"/>
      <c r="CU47" s="76"/>
      <c r="CV47" s="127"/>
      <c r="CW47" s="76"/>
      <c r="CX47" s="76">
        <f t="shared" si="28"/>
        <v>4720</v>
      </c>
      <c r="CY47" s="76"/>
      <c r="CZ47" s="76"/>
      <c r="DA47" s="127"/>
      <c r="DB47" s="76">
        <f t="shared" si="23"/>
        <v>4720</v>
      </c>
      <c r="DC47" s="76">
        <f t="shared" si="29"/>
        <v>590</v>
      </c>
      <c r="DD47" s="76"/>
      <c r="DE47" s="76"/>
      <c r="DF47" s="127"/>
      <c r="DG47" s="76"/>
      <c r="DH47" s="159">
        <v>4130</v>
      </c>
      <c r="DI47" s="76"/>
      <c r="DJ47" s="127"/>
      <c r="DK47" s="76"/>
      <c r="DL47" s="76">
        <f t="shared" si="26"/>
        <v>4130</v>
      </c>
      <c r="DM47" s="159">
        <f t="shared" si="30"/>
        <v>4130</v>
      </c>
      <c r="DN47" s="76"/>
      <c r="DO47" s="127"/>
      <c r="DP47" s="76"/>
      <c r="DQ47" s="76">
        <f t="shared" si="18"/>
        <v>4130</v>
      </c>
      <c r="DR47" s="76"/>
      <c r="DS47" s="76"/>
      <c r="DT47" s="142"/>
      <c r="DU47" s="76"/>
      <c r="DV47" s="77">
        <f t="shared" si="19"/>
        <v>0</v>
      </c>
      <c r="DW47" s="78">
        <f t="shared" si="31"/>
        <v>1</v>
      </c>
      <c r="DX47" s="218">
        <f t="shared" si="27"/>
        <v>4130</v>
      </c>
      <c r="DY47" s="80"/>
      <c r="DZ47" s="143">
        <f t="shared" si="33"/>
        <v>4130</v>
      </c>
      <c r="EA47" s="83">
        <f t="shared" si="32"/>
        <v>1</v>
      </c>
      <c r="EB47" s="84"/>
      <c r="EC47" s="143"/>
      <c r="ED47" s="256"/>
      <c r="EE47" s="79"/>
      <c r="EF47" s="79"/>
      <c r="EG47" s="79"/>
      <c r="EH47" s="79"/>
    </row>
    <row r="48" spans="1:138" s="10" customFormat="1" hidden="1">
      <c r="A48" s="73" t="s">
        <v>70</v>
      </c>
      <c r="B48" s="74" t="s">
        <v>122</v>
      </c>
      <c r="C48" s="74" t="s">
        <v>123</v>
      </c>
      <c r="D48" s="73" t="s">
        <v>118</v>
      </c>
      <c r="E48" s="73" t="s">
        <v>119</v>
      </c>
      <c r="F48" s="73" t="s">
        <v>118</v>
      </c>
      <c r="G48" s="73" t="s">
        <v>120</v>
      </c>
      <c r="H48" s="73" t="s">
        <v>73</v>
      </c>
      <c r="I48" s="73" t="s">
        <v>121</v>
      </c>
      <c r="J48" s="73" t="s">
        <v>75</v>
      </c>
      <c r="K48" s="73" t="s">
        <v>79</v>
      </c>
      <c r="L48" s="75" t="s">
        <v>122</v>
      </c>
      <c r="M48" s="50"/>
      <c r="N48" s="39"/>
      <c r="O48" s="39"/>
      <c r="P48" s="39"/>
      <c r="Q48" s="39"/>
      <c r="R48" s="40"/>
      <c r="S48" s="38"/>
      <c r="T48" s="39"/>
      <c r="U48" s="39"/>
      <c r="V48" s="39"/>
      <c r="W48" s="39"/>
      <c r="X48" s="40"/>
      <c r="Y48" s="103">
        <v>2</v>
      </c>
      <c r="Z48" s="102">
        <v>6000</v>
      </c>
      <c r="AA48" s="104"/>
      <c r="AB48" s="105"/>
      <c r="AC48" s="105"/>
      <c r="AD48" s="105"/>
      <c r="AE48" s="105"/>
      <c r="AF48" s="106"/>
      <c r="AG48" s="104"/>
      <c r="AH48" s="105"/>
      <c r="AI48" s="105"/>
      <c r="AJ48" s="105"/>
      <c r="AK48" s="105"/>
      <c r="AL48" s="106"/>
      <c r="AM48" s="107">
        <v>32</v>
      </c>
      <c r="AN48" s="105">
        <v>96000</v>
      </c>
      <c r="AO48" s="45"/>
      <c r="AP48" s="46"/>
      <c r="AQ48" s="46"/>
      <c r="AR48" s="46"/>
      <c r="AS48" s="46"/>
      <c r="AT48" s="47"/>
      <c r="AU48" s="45"/>
      <c r="AV48" s="46"/>
      <c r="AW48" s="46"/>
      <c r="AX48" s="46"/>
      <c r="AY48" s="46"/>
      <c r="AZ48" s="47"/>
      <c r="BA48" s="99">
        <v>34</v>
      </c>
      <c r="BB48" s="112">
        <v>102000</v>
      </c>
      <c r="BC48" s="38"/>
      <c r="BD48" s="39"/>
      <c r="BE48" s="39"/>
      <c r="BF48" s="39"/>
      <c r="BG48" s="39"/>
      <c r="BH48" s="40"/>
      <c r="BI48" s="38"/>
      <c r="BJ48" s="39"/>
      <c r="BK48" s="39"/>
      <c r="BL48" s="39"/>
      <c r="BM48" s="39"/>
      <c r="BN48" s="40"/>
      <c r="BO48" s="109">
        <v>2</v>
      </c>
      <c r="BP48" s="109">
        <f t="shared" ref="BP48:BP54" si="34">Z48*0.91</f>
        <v>5460</v>
      </c>
      <c r="BQ48" s="41"/>
      <c r="BR48" s="42"/>
      <c r="BS48" s="42"/>
      <c r="BT48" s="42"/>
      <c r="BU48" s="42"/>
      <c r="BV48" s="43"/>
      <c r="BW48" s="41"/>
      <c r="BX48" s="42"/>
      <c r="BY48" s="42"/>
      <c r="BZ48" s="42"/>
      <c r="CA48" s="42"/>
      <c r="CB48" s="43"/>
      <c r="CC48" s="111">
        <v>34</v>
      </c>
      <c r="CD48" s="110">
        <f>AN48*0.91</f>
        <v>87360</v>
      </c>
      <c r="CE48" s="45"/>
      <c r="CF48" s="46"/>
      <c r="CG48" s="46"/>
      <c r="CH48" s="46"/>
      <c r="CI48" s="46"/>
      <c r="CJ48" s="47"/>
      <c r="CK48" s="45"/>
      <c r="CL48" s="46"/>
      <c r="CM48" s="46"/>
      <c r="CN48" s="46"/>
      <c r="CO48" s="46"/>
      <c r="CP48" s="47"/>
      <c r="CQ48" s="46">
        <v>36</v>
      </c>
      <c r="CR48" s="108">
        <f t="shared" ref="CR48:CR54" si="35">BB48*0.91</f>
        <v>92820</v>
      </c>
      <c r="CS48" s="2">
        <f t="shared" si="16"/>
        <v>9180</v>
      </c>
      <c r="CT48" s="2" t="s">
        <v>259</v>
      </c>
      <c r="CU48" s="76"/>
      <c r="CV48" s="127"/>
      <c r="CW48" s="76"/>
      <c r="CX48" s="76">
        <f>DL48*16/14</f>
        <v>85486.605714285717</v>
      </c>
      <c r="CY48" s="76"/>
      <c r="CZ48" s="76"/>
      <c r="DA48" s="127"/>
      <c r="DB48" s="76">
        <f t="shared" si="23"/>
        <v>85486.605714285717</v>
      </c>
      <c r="DC48" s="76">
        <f t="shared" si="29"/>
        <v>10685.825714285718</v>
      </c>
      <c r="DD48" s="221" t="s">
        <v>405</v>
      </c>
      <c r="DE48" s="221"/>
      <c r="DF48" s="221"/>
      <c r="DG48" s="221"/>
      <c r="DH48" s="159">
        <f>VLOOKUP(DD:DD,Pool!F:R,2,FALSE)</f>
        <v>74800.78</v>
      </c>
      <c r="DI48" s="159"/>
      <c r="DJ48" s="127"/>
      <c r="DK48" s="76"/>
      <c r="DL48" s="152">
        <f t="shared" ref="DL48:DL54" si="36">DH48+DI48+DJ48+DK48</f>
        <v>74800.78</v>
      </c>
      <c r="DM48" s="159">
        <f>VLOOKUP(DD:DD,Pool!F:R,3,FALSE)</f>
        <v>63958</v>
      </c>
      <c r="DN48" s="159"/>
      <c r="DO48" s="229"/>
      <c r="DP48" s="229"/>
      <c r="DQ48" s="152">
        <f t="shared" ref="DQ48:DQ54" si="37">DM48+DN48+DO48+DP48</f>
        <v>63958</v>
      </c>
      <c r="DR48" s="152"/>
      <c r="DS48" s="152"/>
      <c r="DT48" s="152"/>
      <c r="DU48" s="152"/>
      <c r="DV48" s="154">
        <f t="shared" si="19"/>
        <v>10842.779999999999</v>
      </c>
      <c r="DW48" s="223">
        <f t="shared" si="31"/>
        <v>0.85504455969576787</v>
      </c>
      <c r="DX48" s="243">
        <f t="shared" si="27"/>
        <v>63958</v>
      </c>
      <c r="DY48" s="80"/>
      <c r="DZ48" s="143">
        <f t="shared" si="33"/>
        <v>63958</v>
      </c>
      <c r="EA48" s="83">
        <f t="shared" si="32"/>
        <v>0.85504455969576787</v>
      </c>
      <c r="EB48" s="84"/>
      <c r="EC48" s="143"/>
      <c r="ED48" s="256" t="s">
        <v>521</v>
      </c>
      <c r="EE48" s="79"/>
      <c r="EF48" s="79"/>
      <c r="EG48" s="79"/>
    </row>
    <row r="49" spans="1:137" s="10" customFormat="1" hidden="1">
      <c r="A49" s="73" t="s">
        <v>102</v>
      </c>
      <c r="B49" s="74" t="s">
        <v>137</v>
      </c>
      <c r="C49" s="74" t="s">
        <v>138</v>
      </c>
      <c r="D49" s="73" t="s">
        <v>118</v>
      </c>
      <c r="E49" s="73" t="s">
        <v>129</v>
      </c>
      <c r="F49" s="73" t="s">
        <v>118</v>
      </c>
      <c r="G49" s="73" t="s">
        <v>130</v>
      </c>
      <c r="H49" s="73" t="s">
        <v>73</v>
      </c>
      <c r="I49" s="73" t="s">
        <v>121</v>
      </c>
      <c r="J49" s="73" t="s">
        <v>75</v>
      </c>
      <c r="K49" s="73" t="s">
        <v>79</v>
      </c>
      <c r="L49" s="75" t="s">
        <v>137</v>
      </c>
      <c r="M49" s="50"/>
      <c r="N49" s="39"/>
      <c r="O49" s="39"/>
      <c r="P49" s="39"/>
      <c r="Q49" s="39"/>
      <c r="R49" s="40"/>
      <c r="S49" s="38"/>
      <c r="T49" s="39"/>
      <c r="U49" s="39"/>
      <c r="V49" s="39"/>
      <c r="W49" s="39"/>
      <c r="X49" s="40"/>
      <c r="Y49" s="103">
        <v>2</v>
      </c>
      <c r="Z49" s="102">
        <v>1200</v>
      </c>
      <c r="AA49" s="104"/>
      <c r="AB49" s="105"/>
      <c r="AC49" s="105"/>
      <c r="AD49" s="105"/>
      <c r="AE49" s="105"/>
      <c r="AF49" s="106"/>
      <c r="AG49" s="104"/>
      <c r="AH49" s="105"/>
      <c r="AI49" s="105"/>
      <c r="AJ49" s="105"/>
      <c r="AK49" s="105"/>
      <c r="AL49" s="106"/>
      <c r="AM49" s="107">
        <v>448</v>
      </c>
      <c r="AN49" s="105">
        <v>268800</v>
      </c>
      <c r="AO49" s="45"/>
      <c r="AP49" s="46"/>
      <c r="AQ49" s="46"/>
      <c r="AR49" s="46"/>
      <c r="AS49" s="46"/>
      <c r="AT49" s="47"/>
      <c r="AU49" s="45"/>
      <c r="AV49" s="46"/>
      <c r="AW49" s="46"/>
      <c r="AX49" s="46"/>
      <c r="AY49" s="46"/>
      <c r="AZ49" s="47"/>
      <c r="BA49" s="99">
        <f t="shared" ref="BA49:BA54" si="38">Y49+AM49</f>
        <v>450</v>
      </c>
      <c r="BB49" s="100">
        <f t="shared" ref="BB49:BB54" si="39">Z49+AN49</f>
        <v>270000</v>
      </c>
      <c r="BC49" s="38"/>
      <c r="BD49" s="39"/>
      <c r="BE49" s="39"/>
      <c r="BF49" s="39"/>
      <c r="BG49" s="39"/>
      <c r="BH49" s="40"/>
      <c r="BI49" s="38"/>
      <c r="BJ49" s="39"/>
      <c r="BK49" s="39"/>
      <c r="BL49" s="39"/>
      <c r="BM49" s="39"/>
      <c r="BN49" s="40"/>
      <c r="BO49" s="109">
        <v>2</v>
      </c>
      <c r="BP49" s="109">
        <f t="shared" si="34"/>
        <v>1092</v>
      </c>
      <c r="BQ49" s="41"/>
      <c r="BR49" s="42"/>
      <c r="BS49" s="42"/>
      <c r="BT49" s="42"/>
      <c r="BU49" s="42"/>
      <c r="BV49" s="43"/>
      <c r="BW49" s="41"/>
      <c r="BX49" s="42"/>
      <c r="BY49" s="42"/>
      <c r="BZ49" s="42"/>
      <c r="CA49" s="42"/>
      <c r="CB49" s="43"/>
      <c r="CC49" s="111">
        <v>448</v>
      </c>
      <c r="CD49" s="110">
        <f t="shared" ref="CD49:CD54" si="40">AN49*0.91</f>
        <v>244608</v>
      </c>
      <c r="CE49" s="45"/>
      <c r="CF49" s="46"/>
      <c r="CG49" s="46"/>
      <c r="CH49" s="46"/>
      <c r="CI49" s="46"/>
      <c r="CJ49" s="47"/>
      <c r="CK49" s="45"/>
      <c r="CL49" s="46"/>
      <c r="CM49" s="46"/>
      <c r="CN49" s="46"/>
      <c r="CO49" s="46"/>
      <c r="CP49" s="47"/>
      <c r="CQ49" s="112">
        <f t="shared" ref="CQ49:CQ54" si="41">BO49+CC49</f>
        <v>450</v>
      </c>
      <c r="CR49" s="101">
        <f t="shared" si="35"/>
        <v>245700</v>
      </c>
      <c r="CS49" s="2">
        <f t="shared" si="16"/>
        <v>24300</v>
      </c>
      <c r="CT49" s="2" t="s">
        <v>259</v>
      </c>
      <c r="CU49" s="76"/>
      <c r="CV49" s="127"/>
      <c r="CW49" s="76"/>
      <c r="CX49" s="76">
        <f>DL49*16/14</f>
        <v>240489.37142857144</v>
      </c>
      <c r="CY49" s="76"/>
      <c r="CZ49" s="76"/>
      <c r="DA49" s="127"/>
      <c r="DB49" s="76">
        <f t="shared" si="23"/>
        <v>240489.37142857144</v>
      </c>
      <c r="DC49" s="76">
        <f t="shared" si="29"/>
        <v>30061.171428571426</v>
      </c>
      <c r="DD49" s="221" t="s">
        <v>412</v>
      </c>
      <c r="DE49" s="221"/>
      <c r="DF49" s="221"/>
      <c r="DG49" s="221"/>
      <c r="DH49" s="159">
        <f>VLOOKUP(DD:DD,Pool!F:R,2,FALSE)</f>
        <v>210428.2</v>
      </c>
      <c r="DI49" s="76"/>
      <c r="DJ49" s="127"/>
      <c r="DK49" s="76"/>
      <c r="DL49" s="152">
        <f t="shared" si="36"/>
        <v>210428.2</v>
      </c>
      <c r="DM49" s="159">
        <f>VLOOKUP(DD:DD,Pool!F:R,3,FALSE)</f>
        <v>114180.98</v>
      </c>
      <c r="DN49" s="152"/>
      <c r="DO49" s="152"/>
      <c r="DP49" s="152"/>
      <c r="DQ49" s="152">
        <f t="shared" si="37"/>
        <v>114180.98</v>
      </c>
      <c r="DR49" s="152"/>
      <c r="DS49" s="152"/>
      <c r="DT49" s="152"/>
      <c r="DU49" s="152"/>
      <c r="DV49" s="154">
        <f t="shared" si="19"/>
        <v>96247.220000000016</v>
      </c>
      <c r="DW49" s="223">
        <f t="shared" si="31"/>
        <v>0.54261253957406841</v>
      </c>
      <c r="DX49" s="243">
        <f t="shared" si="27"/>
        <v>114180.98</v>
      </c>
      <c r="DY49" s="80"/>
      <c r="DZ49" s="143">
        <f t="shared" si="33"/>
        <v>114180.98</v>
      </c>
      <c r="EA49" s="83">
        <f t="shared" si="32"/>
        <v>0.54261253957406841</v>
      </c>
      <c r="EB49" s="84"/>
      <c r="EC49" s="143"/>
      <c r="ED49" s="256"/>
      <c r="EE49" s="79"/>
      <c r="EF49" s="79"/>
      <c r="EG49" s="79"/>
    </row>
    <row r="50" spans="1:137" s="10" customFormat="1" hidden="1">
      <c r="A50" s="73" t="s">
        <v>102</v>
      </c>
      <c r="B50" s="74" t="s">
        <v>139</v>
      </c>
      <c r="C50" s="74" t="s">
        <v>140</v>
      </c>
      <c r="D50" s="73" t="s">
        <v>118</v>
      </c>
      <c r="E50" s="73" t="s">
        <v>129</v>
      </c>
      <c r="F50" s="73" t="s">
        <v>118</v>
      </c>
      <c r="G50" s="73" t="s">
        <v>130</v>
      </c>
      <c r="H50" s="73" t="s">
        <v>73</v>
      </c>
      <c r="I50" s="73" t="s">
        <v>121</v>
      </c>
      <c r="J50" s="73" t="s">
        <v>75</v>
      </c>
      <c r="K50" s="73" t="s">
        <v>79</v>
      </c>
      <c r="L50" s="75" t="s">
        <v>139</v>
      </c>
      <c r="M50" s="50"/>
      <c r="N50" s="39"/>
      <c r="O50" s="39"/>
      <c r="P50" s="39"/>
      <c r="Q50" s="39"/>
      <c r="R50" s="40"/>
      <c r="S50" s="38"/>
      <c r="T50" s="39"/>
      <c r="U50" s="39"/>
      <c r="V50" s="39"/>
      <c r="W50" s="39"/>
      <c r="X50" s="40"/>
      <c r="Y50" s="103">
        <v>2</v>
      </c>
      <c r="Z50" s="102">
        <v>1200</v>
      </c>
      <c r="AA50" s="104"/>
      <c r="AB50" s="105"/>
      <c r="AC50" s="105"/>
      <c r="AD50" s="105"/>
      <c r="AE50" s="105"/>
      <c r="AF50" s="106"/>
      <c r="AG50" s="104"/>
      <c r="AH50" s="105"/>
      <c r="AI50" s="105"/>
      <c r="AJ50" s="105"/>
      <c r="AK50" s="105"/>
      <c r="AL50" s="106"/>
      <c r="AM50" s="107">
        <v>432</v>
      </c>
      <c r="AN50" s="105">
        <v>259200</v>
      </c>
      <c r="AO50" s="45"/>
      <c r="AP50" s="46"/>
      <c r="AQ50" s="46"/>
      <c r="AR50" s="46"/>
      <c r="AS50" s="46"/>
      <c r="AT50" s="47"/>
      <c r="AU50" s="45"/>
      <c r="AV50" s="46"/>
      <c r="AW50" s="46"/>
      <c r="AX50" s="46"/>
      <c r="AY50" s="46"/>
      <c r="AZ50" s="47"/>
      <c r="BA50" s="99">
        <f t="shared" si="38"/>
        <v>434</v>
      </c>
      <c r="BB50" s="100">
        <f t="shared" si="39"/>
        <v>260400</v>
      </c>
      <c r="BC50" s="38"/>
      <c r="BD50" s="39"/>
      <c r="BE50" s="39"/>
      <c r="BF50" s="39"/>
      <c r="BG50" s="39"/>
      <c r="BH50" s="40"/>
      <c r="BI50" s="38"/>
      <c r="BJ50" s="39"/>
      <c r="BK50" s="39"/>
      <c r="BL50" s="39"/>
      <c r="BM50" s="39"/>
      <c r="BN50" s="40"/>
      <c r="BO50" s="109">
        <v>2</v>
      </c>
      <c r="BP50" s="109">
        <f t="shared" si="34"/>
        <v>1092</v>
      </c>
      <c r="BQ50" s="41"/>
      <c r="BR50" s="42"/>
      <c r="BS50" s="42"/>
      <c r="BT50" s="42"/>
      <c r="BU50" s="42"/>
      <c r="BV50" s="43"/>
      <c r="BW50" s="41"/>
      <c r="BX50" s="42"/>
      <c r="BY50" s="42"/>
      <c r="BZ50" s="42"/>
      <c r="CA50" s="42"/>
      <c r="CB50" s="43"/>
      <c r="CC50" s="111">
        <v>432</v>
      </c>
      <c r="CD50" s="110">
        <f t="shared" si="40"/>
        <v>235872</v>
      </c>
      <c r="CE50" s="45"/>
      <c r="CF50" s="46"/>
      <c r="CG50" s="46"/>
      <c r="CH50" s="46"/>
      <c r="CI50" s="46"/>
      <c r="CJ50" s="47"/>
      <c r="CK50" s="45"/>
      <c r="CL50" s="46"/>
      <c r="CM50" s="46"/>
      <c r="CN50" s="46"/>
      <c r="CO50" s="46"/>
      <c r="CP50" s="47"/>
      <c r="CQ50" s="112">
        <f t="shared" si="41"/>
        <v>434</v>
      </c>
      <c r="CR50" s="101">
        <f t="shared" si="35"/>
        <v>236964</v>
      </c>
      <c r="CS50" s="2">
        <f t="shared" si="16"/>
        <v>23436</v>
      </c>
      <c r="CT50" s="2" t="s">
        <v>259</v>
      </c>
      <c r="CU50" s="76"/>
      <c r="CV50" s="127"/>
      <c r="CW50" s="76"/>
      <c r="CX50" s="76">
        <f>DL50*16/14</f>
        <v>231894.86857142858</v>
      </c>
      <c r="CY50" s="76"/>
      <c r="CZ50" s="76"/>
      <c r="DA50" s="127"/>
      <c r="DB50" s="76">
        <f t="shared" si="23"/>
        <v>231894.86857142858</v>
      </c>
      <c r="DC50" s="76">
        <f t="shared" si="29"/>
        <v>28986.858571428573</v>
      </c>
      <c r="DD50" s="221" t="s">
        <v>413</v>
      </c>
      <c r="DE50" s="221"/>
      <c r="DF50" s="221"/>
      <c r="DG50" s="221"/>
      <c r="DH50" s="159">
        <f>VLOOKUP(DD:DD,Pool!F:R,2,FALSE)</f>
        <v>202908.01</v>
      </c>
      <c r="DI50" s="76"/>
      <c r="DJ50" s="127"/>
      <c r="DK50" s="76"/>
      <c r="DL50" s="152">
        <f t="shared" si="36"/>
        <v>202908.01</v>
      </c>
      <c r="DM50" s="159">
        <f>VLOOKUP(DD:DD,Pool!F:R,3,FALSE)</f>
        <v>124398.34</v>
      </c>
      <c r="DN50" s="152"/>
      <c r="DO50" s="152"/>
      <c r="DP50" s="152"/>
      <c r="DQ50" s="152">
        <f t="shared" si="37"/>
        <v>124398.34</v>
      </c>
      <c r="DR50" s="152"/>
      <c r="DS50" s="152"/>
      <c r="DT50" s="152"/>
      <c r="DU50" s="152"/>
      <c r="DV50" s="154">
        <f t="shared" si="19"/>
        <v>78509.670000000013</v>
      </c>
      <c r="DW50" s="223">
        <f t="shared" si="31"/>
        <v>0.61307752217371803</v>
      </c>
      <c r="DX50" s="243">
        <f t="shared" si="27"/>
        <v>124398.34</v>
      </c>
      <c r="DY50" s="80"/>
      <c r="DZ50" s="143">
        <f t="shared" si="33"/>
        <v>124398.34</v>
      </c>
      <c r="EA50" s="83">
        <f t="shared" si="32"/>
        <v>0.61307752217371803</v>
      </c>
      <c r="EB50" s="84"/>
      <c r="EC50" s="143"/>
      <c r="ED50" s="256"/>
      <c r="EE50" s="79"/>
      <c r="EF50" s="79"/>
      <c r="EG50" s="79"/>
    </row>
    <row r="51" spans="1:137" s="10" customFormat="1" hidden="1">
      <c r="A51" s="73" t="s">
        <v>102</v>
      </c>
      <c r="B51" s="74" t="s">
        <v>133</v>
      </c>
      <c r="C51" s="74" t="s">
        <v>134</v>
      </c>
      <c r="D51" s="73" t="s">
        <v>118</v>
      </c>
      <c r="E51" s="73" t="s">
        <v>119</v>
      </c>
      <c r="F51" s="73" t="s">
        <v>118</v>
      </c>
      <c r="G51" s="73" t="s">
        <v>120</v>
      </c>
      <c r="H51" s="73" t="s">
        <v>73</v>
      </c>
      <c r="I51" s="73" t="s">
        <v>121</v>
      </c>
      <c r="J51" s="73" t="s">
        <v>75</v>
      </c>
      <c r="K51" s="73" t="s">
        <v>79</v>
      </c>
      <c r="L51" s="75" t="s">
        <v>133</v>
      </c>
      <c r="M51" s="50"/>
      <c r="N51" s="39"/>
      <c r="O51" s="39"/>
      <c r="P51" s="39"/>
      <c r="Q51" s="39"/>
      <c r="R51" s="40"/>
      <c r="S51" s="38"/>
      <c r="T51" s="39"/>
      <c r="U51" s="39"/>
      <c r="V51" s="39"/>
      <c r="W51" s="39"/>
      <c r="X51" s="40"/>
      <c r="Y51" s="103">
        <v>2</v>
      </c>
      <c r="Z51" s="102">
        <v>1200</v>
      </c>
      <c r="AA51" s="104"/>
      <c r="AB51" s="105"/>
      <c r="AC51" s="105"/>
      <c r="AD51" s="105"/>
      <c r="AE51" s="105"/>
      <c r="AF51" s="106"/>
      <c r="AG51" s="104"/>
      <c r="AH51" s="105"/>
      <c r="AI51" s="105"/>
      <c r="AJ51" s="105"/>
      <c r="AK51" s="105"/>
      <c r="AL51" s="106"/>
      <c r="AM51" s="107">
        <v>96</v>
      </c>
      <c r="AN51" s="105">
        <v>57600</v>
      </c>
      <c r="AO51" s="45"/>
      <c r="AP51" s="46"/>
      <c r="AQ51" s="46"/>
      <c r="AR51" s="46"/>
      <c r="AS51" s="46"/>
      <c r="AT51" s="47"/>
      <c r="AU51" s="45"/>
      <c r="AV51" s="46"/>
      <c r="AW51" s="46"/>
      <c r="AX51" s="46"/>
      <c r="AY51" s="46"/>
      <c r="AZ51" s="47"/>
      <c r="BA51" s="99">
        <f t="shared" si="38"/>
        <v>98</v>
      </c>
      <c r="BB51" s="100">
        <f t="shared" si="39"/>
        <v>58800</v>
      </c>
      <c r="BC51" s="38"/>
      <c r="BD51" s="39"/>
      <c r="BE51" s="39"/>
      <c r="BF51" s="39"/>
      <c r="BG51" s="39"/>
      <c r="BH51" s="40"/>
      <c r="BI51" s="38"/>
      <c r="BJ51" s="39"/>
      <c r="BK51" s="39"/>
      <c r="BL51" s="39"/>
      <c r="BM51" s="39"/>
      <c r="BN51" s="40"/>
      <c r="BO51" s="109">
        <v>2</v>
      </c>
      <c r="BP51" s="109">
        <f t="shared" si="34"/>
        <v>1092</v>
      </c>
      <c r="BQ51" s="41"/>
      <c r="BR51" s="42"/>
      <c r="BS51" s="42"/>
      <c r="BT51" s="42"/>
      <c r="BU51" s="42"/>
      <c r="BV51" s="43"/>
      <c r="BW51" s="41"/>
      <c r="BX51" s="42"/>
      <c r="BY51" s="42"/>
      <c r="BZ51" s="42"/>
      <c r="CA51" s="42"/>
      <c r="CB51" s="43"/>
      <c r="CC51" s="111">
        <v>96</v>
      </c>
      <c r="CD51" s="110">
        <f t="shared" si="40"/>
        <v>52416</v>
      </c>
      <c r="CE51" s="45"/>
      <c r="CF51" s="46"/>
      <c r="CG51" s="46"/>
      <c r="CH51" s="46"/>
      <c r="CI51" s="46"/>
      <c r="CJ51" s="47"/>
      <c r="CK51" s="45"/>
      <c r="CL51" s="46"/>
      <c r="CM51" s="46"/>
      <c r="CN51" s="46"/>
      <c r="CO51" s="46"/>
      <c r="CP51" s="47"/>
      <c r="CQ51" s="112">
        <f t="shared" si="41"/>
        <v>98</v>
      </c>
      <c r="CR51" s="101">
        <f t="shared" si="35"/>
        <v>53508</v>
      </c>
      <c r="CS51" s="2">
        <f t="shared" si="16"/>
        <v>5292</v>
      </c>
      <c r="CT51" s="2" t="s">
        <v>260</v>
      </c>
      <c r="CU51" s="76"/>
      <c r="CV51" s="127"/>
      <c r="CW51" s="76"/>
      <c r="CX51" s="76">
        <f>DL51*8/6</f>
        <v>51533.533333333333</v>
      </c>
      <c r="CY51" s="76"/>
      <c r="CZ51" s="76"/>
      <c r="DA51" s="127"/>
      <c r="DB51" s="76">
        <f t="shared" si="23"/>
        <v>51533.533333333333</v>
      </c>
      <c r="DC51" s="76">
        <f t="shared" si="29"/>
        <v>12883.383333333331</v>
      </c>
      <c r="DD51" s="221" t="s">
        <v>414</v>
      </c>
      <c r="DE51" s="221"/>
      <c r="DF51" s="221"/>
      <c r="DG51" s="221"/>
      <c r="DH51" s="159">
        <f>VLOOKUP(DD:DD,Pool!F:R,2,FALSE)</f>
        <v>38650.15</v>
      </c>
      <c r="DI51" s="76"/>
      <c r="DJ51" s="127"/>
      <c r="DK51" s="76"/>
      <c r="DL51" s="152">
        <f t="shared" si="36"/>
        <v>38650.15</v>
      </c>
      <c r="DM51" s="159">
        <f>VLOOKUP(DD:DD,Pool!F:R,3,FALSE)</f>
        <v>13705.29</v>
      </c>
      <c r="DN51" s="152"/>
      <c r="DO51" s="152"/>
      <c r="DP51" s="152"/>
      <c r="DQ51" s="152">
        <f t="shared" si="37"/>
        <v>13705.29</v>
      </c>
      <c r="DR51" s="152"/>
      <c r="DS51" s="152"/>
      <c r="DT51" s="152"/>
      <c r="DU51" s="152"/>
      <c r="DV51" s="154">
        <f t="shared" si="19"/>
        <v>24944.86</v>
      </c>
      <c r="DW51" s="223">
        <f t="shared" si="31"/>
        <v>0.35459862380870449</v>
      </c>
      <c r="DX51" s="243">
        <f t="shared" si="27"/>
        <v>13705.29</v>
      </c>
      <c r="DY51" s="80"/>
      <c r="DZ51" s="143">
        <f t="shared" si="33"/>
        <v>13705.29</v>
      </c>
      <c r="EA51" s="83">
        <f t="shared" si="32"/>
        <v>0.35459862380870449</v>
      </c>
      <c r="EB51" s="84"/>
      <c r="EC51" s="143"/>
      <c r="ED51" s="256" t="s">
        <v>522</v>
      </c>
      <c r="EE51" s="79"/>
      <c r="EF51" s="79"/>
      <c r="EG51" s="79"/>
    </row>
    <row r="52" spans="1:137" s="10" customFormat="1" hidden="1">
      <c r="A52" s="73" t="s">
        <v>235</v>
      </c>
      <c r="B52" s="74" t="s">
        <v>127</v>
      </c>
      <c r="C52" s="74" t="s">
        <v>128</v>
      </c>
      <c r="D52" s="73" t="s">
        <v>118</v>
      </c>
      <c r="E52" s="73" t="s">
        <v>129</v>
      </c>
      <c r="F52" s="73" t="s">
        <v>118</v>
      </c>
      <c r="G52" s="73" t="s">
        <v>130</v>
      </c>
      <c r="H52" s="73" t="s">
        <v>73</v>
      </c>
      <c r="I52" s="73" t="s">
        <v>121</v>
      </c>
      <c r="J52" s="73" t="s">
        <v>75</v>
      </c>
      <c r="K52" s="73" t="s">
        <v>79</v>
      </c>
      <c r="L52" s="75" t="s">
        <v>127</v>
      </c>
      <c r="M52" s="50"/>
      <c r="N52" s="39"/>
      <c r="O52" s="39"/>
      <c r="P52" s="39"/>
      <c r="Q52" s="39"/>
      <c r="R52" s="40"/>
      <c r="S52" s="38"/>
      <c r="T52" s="39"/>
      <c r="U52" s="39"/>
      <c r="V52" s="39"/>
      <c r="W52" s="39"/>
      <c r="X52" s="40"/>
      <c r="Y52" s="103">
        <v>4</v>
      </c>
      <c r="Z52" s="102">
        <v>7200</v>
      </c>
      <c r="AA52" s="104"/>
      <c r="AB52" s="105"/>
      <c r="AC52" s="105"/>
      <c r="AD52" s="105"/>
      <c r="AE52" s="105"/>
      <c r="AF52" s="106"/>
      <c r="AG52" s="104"/>
      <c r="AH52" s="105"/>
      <c r="AI52" s="105"/>
      <c r="AJ52" s="105"/>
      <c r="AK52" s="105"/>
      <c r="AL52" s="106"/>
      <c r="AM52" s="107">
        <v>400</v>
      </c>
      <c r="AN52" s="105">
        <v>316800</v>
      </c>
      <c r="AO52" s="45"/>
      <c r="AP52" s="46"/>
      <c r="AQ52" s="46"/>
      <c r="AR52" s="46"/>
      <c r="AS52" s="46"/>
      <c r="AT52" s="47"/>
      <c r="AU52" s="45"/>
      <c r="AV52" s="46"/>
      <c r="AW52" s="46"/>
      <c r="AX52" s="46"/>
      <c r="AY52" s="46"/>
      <c r="AZ52" s="47"/>
      <c r="BA52" s="99">
        <f t="shared" si="38"/>
        <v>404</v>
      </c>
      <c r="BB52" s="100">
        <f t="shared" si="39"/>
        <v>324000</v>
      </c>
      <c r="BC52" s="38"/>
      <c r="BD52" s="39"/>
      <c r="BE52" s="39"/>
      <c r="BF52" s="39"/>
      <c r="BG52" s="39"/>
      <c r="BH52" s="40"/>
      <c r="BI52" s="38"/>
      <c r="BJ52" s="39"/>
      <c r="BK52" s="39"/>
      <c r="BL52" s="39"/>
      <c r="BM52" s="39"/>
      <c r="BN52" s="40"/>
      <c r="BO52" s="109">
        <v>4</v>
      </c>
      <c r="BP52" s="109">
        <f t="shared" si="34"/>
        <v>6552</v>
      </c>
      <c r="BQ52" s="41"/>
      <c r="BR52" s="42"/>
      <c r="BS52" s="42"/>
      <c r="BT52" s="42"/>
      <c r="BU52" s="42"/>
      <c r="BV52" s="43"/>
      <c r="BW52" s="41"/>
      <c r="BX52" s="42"/>
      <c r="BY52" s="42"/>
      <c r="BZ52" s="42"/>
      <c r="CA52" s="42"/>
      <c r="CB52" s="43"/>
      <c r="CC52" s="111">
        <v>400</v>
      </c>
      <c r="CD52" s="110">
        <f t="shared" si="40"/>
        <v>288288</v>
      </c>
      <c r="CE52" s="45"/>
      <c r="CF52" s="46"/>
      <c r="CG52" s="46"/>
      <c r="CH52" s="46"/>
      <c r="CI52" s="46"/>
      <c r="CJ52" s="47"/>
      <c r="CK52" s="45"/>
      <c r="CL52" s="46"/>
      <c r="CM52" s="46"/>
      <c r="CN52" s="46"/>
      <c r="CO52" s="46"/>
      <c r="CP52" s="47"/>
      <c r="CQ52" s="112">
        <f t="shared" si="41"/>
        <v>404</v>
      </c>
      <c r="CR52" s="101">
        <f t="shared" si="35"/>
        <v>294840</v>
      </c>
      <c r="CS52" s="2">
        <f t="shared" ref="CS52:CS62" si="42">BB52-CR52</f>
        <v>29160</v>
      </c>
      <c r="CT52" s="2" t="s">
        <v>259</v>
      </c>
      <c r="CU52" s="76"/>
      <c r="CV52" s="127"/>
      <c r="CW52" s="76"/>
      <c r="CX52" s="76">
        <f>DL52*16/14</f>
        <v>285077.29142857145</v>
      </c>
      <c r="CY52" s="76"/>
      <c r="CZ52" s="76"/>
      <c r="DA52" s="127"/>
      <c r="DB52" s="76">
        <f t="shared" si="23"/>
        <v>285077.29142857145</v>
      </c>
      <c r="DC52" s="76">
        <f t="shared" si="29"/>
        <v>35634.661428571446</v>
      </c>
      <c r="DD52" s="221" t="s">
        <v>422</v>
      </c>
      <c r="DE52" s="221" t="s">
        <v>423</v>
      </c>
      <c r="DF52" s="221"/>
      <c r="DG52" s="221"/>
      <c r="DH52" s="159">
        <f>VLOOKUP(DD:DD,Pool!F:R,2,FALSE)</f>
        <v>172851.74</v>
      </c>
      <c r="DI52" s="159">
        <f>VLOOKUP(DE:DE,Pool!F:R,2,FALSE)</f>
        <v>76590.89</v>
      </c>
      <c r="DJ52" s="127"/>
      <c r="DK52" s="76"/>
      <c r="DL52" s="152">
        <f t="shared" si="36"/>
        <v>249442.63</v>
      </c>
      <c r="DM52" s="159">
        <f>VLOOKUP(DD:DD,Pool!F:R,3,FALSE)</f>
        <v>98726</v>
      </c>
      <c r="DN52" s="159">
        <f>VLOOKUP(DE:DE,Pool!F:S,3,FALSE)</f>
        <v>52819</v>
      </c>
      <c r="DO52" s="152"/>
      <c r="DP52" s="152"/>
      <c r="DQ52" s="152">
        <f t="shared" si="37"/>
        <v>151545</v>
      </c>
      <c r="DR52" s="152"/>
      <c r="DS52" s="152"/>
      <c r="DT52" s="152"/>
      <c r="DU52" s="152"/>
      <c r="DV52" s="343">
        <f t="shared" ref="DV52:DV78" si="43">DL52-DQ52</f>
        <v>97897.63</v>
      </c>
      <c r="DW52" s="223">
        <f t="shared" si="31"/>
        <v>0.60753448598581561</v>
      </c>
      <c r="DX52" s="243">
        <f t="shared" si="27"/>
        <v>151545</v>
      </c>
      <c r="DY52" s="80"/>
      <c r="DZ52" s="143">
        <f t="shared" si="33"/>
        <v>151545</v>
      </c>
      <c r="EA52" s="83">
        <f t="shared" si="32"/>
        <v>0.60753448598581561</v>
      </c>
      <c r="EB52" s="84"/>
      <c r="EC52" s="143"/>
      <c r="ED52" s="256"/>
      <c r="EE52" s="79"/>
      <c r="EF52" s="79"/>
      <c r="EG52" s="79"/>
    </row>
    <row r="53" spans="1:137" s="10" customFormat="1" hidden="1">
      <c r="A53" s="73" t="s">
        <v>83</v>
      </c>
      <c r="B53" s="74" t="s">
        <v>131</v>
      </c>
      <c r="C53" s="74" t="s">
        <v>132</v>
      </c>
      <c r="D53" s="73" t="s">
        <v>118</v>
      </c>
      <c r="E53" s="73" t="s">
        <v>129</v>
      </c>
      <c r="F53" s="73" t="s">
        <v>118</v>
      </c>
      <c r="G53" s="73" t="s">
        <v>130</v>
      </c>
      <c r="H53" s="73" t="s">
        <v>73</v>
      </c>
      <c r="I53" s="73" t="s">
        <v>121</v>
      </c>
      <c r="J53" s="73" t="s">
        <v>75</v>
      </c>
      <c r="K53" s="73" t="s">
        <v>79</v>
      </c>
      <c r="L53" s="75" t="s">
        <v>131</v>
      </c>
      <c r="M53" s="50"/>
      <c r="N53" s="39"/>
      <c r="O53" s="39"/>
      <c r="P53" s="39"/>
      <c r="Q53" s="39"/>
      <c r="R53" s="40"/>
      <c r="S53" s="38"/>
      <c r="T53" s="39"/>
      <c r="U53" s="39"/>
      <c r="V53" s="39"/>
      <c r="W53" s="39"/>
      <c r="X53" s="40"/>
      <c r="Y53" s="103">
        <v>2</v>
      </c>
      <c r="Z53" s="102">
        <v>900</v>
      </c>
      <c r="AA53" s="104"/>
      <c r="AB53" s="105"/>
      <c r="AC53" s="105"/>
      <c r="AD53" s="105"/>
      <c r="AE53" s="105"/>
      <c r="AF53" s="106"/>
      <c r="AG53" s="104"/>
      <c r="AH53" s="105"/>
      <c r="AI53" s="105"/>
      <c r="AJ53" s="105"/>
      <c r="AK53" s="105"/>
      <c r="AL53" s="106"/>
      <c r="AM53" s="107">
        <v>368</v>
      </c>
      <c r="AN53" s="105">
        <v>220800</v>
      </c>
      <c r="AO53" s="45"/>
      <c r="AP53" s="46"/>
      <c r="AQ53" s="46"/>
      <c r="AR53" s="46"/>
      <c r="AS53" s="46"/>
      <c r="AT53" s="47"/>
      <c r="AU53" s="45"/>
      <c r="AV53" s="46"/>
      <c r="AW53" s="46"/>
      <c r="AX53" s="46"/>
      <c r="AY53" s="46"/>
      <c r="AZ53" s="47"/>
      <c r="BA53" s="99">
        <f t="shared" si="38"/>
        <v>370</v>
      </c>
      <c r="BB53" s="100">
        <f t="shared" si="39"/>
        <v>221700</v>
      </c>
      <c r="BC53" s="38"/>
      <c r="BD53" s="39"/>
      <c r="BE53" s="39"/>
      <c r="BF53" s="39"/>
      <c r="BG53" s="39"/>
      <c r="BH53" s="40"/>
      <c r="BI53" s="38"/>
      <c r="BJ53" s="39"/>
      <c r="BK53" s="39"/>
      <c r="BL53" s="39"/>
      <c r="BM53" s="39"/>
      <c r="BN53" s="40"/>
      <c r="BO53" s="109">
        <v>2</v>
      </c>
      <c r="BP53" s="109">
        <f t="shared" si="34"/>
        <v>819</v>
      </c>
      <c r="BQ53" s="41"/>
      <c r="BR53" s="42"/>
      <c r="BS53" s="42"/>
      <c r="BT53" s="42"/>
      <c r="BU53" s="42"/>
      <c r="BV53" s="43"/>
      <c r="BW53" s="41"/>
      <c r="BX53" s="42"/>
      <c r="BY53" s="42"/>
      <c r="BZ53" s="42"/>
      <c r="CA53" s="42"/>
      <c r="CB53" s="43"/>
      <c r="CC53" s="111">
        <v>368</v>
      </c>
      <c r="CD53" s="110">
        <f t="shared" si="40"/>
        <v>200928</v>
      </c>
      <c r="CE53" s="45"/>
      <c r="CF53" s="46"/>
      <c r="CG53" s="46"/>
      <c r="CH53" s="46"/>
      <c r="CI53" s="46"/>
      <c r="CJ53" s="47"/>
      <c r="CK53" s="45"/>
      <c r="CL53" s="46"/>
      <c r="CM53" s="46"/>
      <c r="CN53" s="46"/>
      <c r="CO53" s="46"/>
      <c r="CP53" s="47"/>
      <c r="CQ53" s="112">
        <f t="shared" si="41"/>
        <v>370</v>
      </c>
      <c r="CR53" s="101">
        <f t="shared" si="35"/>
        <v>201747</v>
      </c>
      <c r="CS53" s="2">
        <f t="shared" si="42"/>
        <v>19953</v>
      </c>
      <c r="CT53" s="2" t="s">
        <v>259</v>
      </c>
      <c r="CU53" s="76"/>
      <c r="CV53" s="127"/>
      <c r="CW53" s="76"/>
      <c r="CX53" s="76">
        <f>DL53*16/14</f>
        <v>197544.84571428571</v>
      </c>
      <c r="CY53" s="76"/>
      <c r="CZ53" s="76"/>
      <c r="DA53" s="127"/>
      <c r="DB53" s="76">
        <f t="shared" si="23"/>
        <v>197544.84571428571</v>
      </c>
      <c r="DC53" s="76">
        <f t="shared" si="29"/>
        <v>24693.105714285717</v>
      </c>
      <c r="DD53" s="221" t="s">
        <v>424</v>
      </c>
      <c r="DE53" s="221"/>
      <c r="DF53" s="221"/>
      <c r="DG53" s="221"/>
      <c r="DH53" s="159">
        <f>VLOOKUP(DD:DD,Pool!F:R,2,FALSE)</f>
        <v>172851.74</v>
      </c>
      <c r="DI53" s="76"/>
      <c r="DJ53" s="127"/>
      <c r="DK53" s="76"/>
      <c r="DL53" s="152">
        <f t="shared" si="36"/>
        <v>172851.74</v>
      </c>
      <c r="DM53" s="159">
        <f>VLOOKUP(DD:DD,Pool!F:R,3,FALSE)</f>
        <v>105953</v>
      </c>
      <c r="DN53" s="152"/>
      <c r="DO53" s="152"/>
      <c r="DP53" s="152"/>
      <c r="DQ53" s="152">
        <f t="shared" si="37"/>
        <v>105953</v>
      </c>
      <c r="DR53" s="152"/>
      <c r="DS53" s="152"/>
      <c r="DT53" s="152"/>
      <c r="DU53" s="152"/>
      <c r="DV53" s="154">
        <f t="shared" si="43"/>
        <v>66898.739999999991</v>
      </c>
      <c r="DW53" s="223">
        <f t="shared" si="31"/>
        <v>0.61297039879378712</v>
      </c>
      <c r="DX53" s="243">
        <f t="shared" si="27"/>
        <v>105953</v>
      </c>
      <c r="DY53" s="80"/>
      <c r="DZ53" s="143">
        <f t="shared" si="33"/>
        <v>105953</v>
      </c>
      <c r="EA53" s="83">
        <f t="shared" si="32"/>
        <v>0.61297039879378712</v>
      </c>
      <c r="EB53" s="84"/>
      <c r="EC53" s="143"/>
      <c r="ED53" s="256"/>
      <c r="EE53" s="79"/>
      <c r="EF53" s="79"/>
      <c r="EG53" s="79"/>
    </row>
    <row r="54" spans="1:137" s="10" customFormat="1" hidden="1">
      <c r="A54" s="73" t="s">
        <v>83</v>
      </c>
      <c r="B54" s="74" t="s">
        <v>116</v>
      </c>
      <c r="C54" s="74" t="s">
        <v>117</v>
      </c>
      <c r="D54" s="73" t="s">
        <v>118</v>
      </c>
      <c r="E54" s="73" t="s">
        <v>119</v>
      </c>
      <c r="F54" s="73" t="s">
        <v>118</v>
      </c>
      <c r="G54" s="73" t="s">
        <v>120</v>
      </c>
      <c r="H54" s="73" t="s">
        <v>73</v>
      </c>
      <c r="I54" s="73" t="s">
        <v>121</v>
      </c>
      <c r="J54" s="73" t="s">
        <v>75</v>
      </c>
      <c r="K54" s="73" t="s">
        <v>79</v>
      </c>
      <c r="L54" s="75" t="s">
        <v>116</v>
      </c>
      <c r="M54" s="50"/>
      <c r="N54" s="39"/>
      <c r="O54" s="39"/>
      <c r="P54" s="39"/>
      <c r="Q54" s="39"/>
      <c r="R54" s="40"/>
      <c r="S54" s="38"/>
      <c r="T54" s="39"/>
      <c r="U54" s="39"/>
      <c r="V54" s="39"/>
      <c r="W54" s="39"/>
      <c r="X54" s="40"/>
      <c r="Y54" s="103">
        <v>2</v>
      </c>
      <c r="Z54" s="102">
        <v>1200</v>
      </c>
      <c r="AA54" s="104"/>
      <c r="AB54" s="105"/>
      <c r="AC54" s="105"/>
      <c r="AD54" s="105"/>
      <c r="AE54" s="105"/>
      <c r="AF54" s="106"/>
      <c r="AG54" s="104"/>
      <c r="AH54" s="105"/>
      <c r="AI54" s="105"/>
      <c r="AJ54" s="105"/>
      <c r="AK54" s="105"/>
      <c r="AL54" s="106"/>
      <c r="AM54" s="107">
        <v>96</v>
      </c>
      <c r="AN54" s="105">
        <v>57600</v>
      </c>
      <c r="AO54" s="45"/>
      <c r="AP54" s="46"/>
      <c r="AQ54" s="46"/>
      <c r="AR54" s="46"/>
      <c r="AS54" s="46"/>
      <c r="AT54" s="47"/>
      <c r="AU54" s="45"/>
      <c r="AV54" s="46"/>
      <c r="AW54" s="46"/>
      <c r="AX54" s="46"/>
      <c r="AY54" s="46"/>
      <c r="AZ54" s="47"/>
      <c r="BA54" s="99">
        <f t="shared" si="38"/>
        <v>98</v>
      </c>
      <c r="BB54" s="112">
        <f t="shared" si="39"/>
        <v>58800</v>
      </c>
      <c r="BC54" s="38"/>
      <c r="BD54" s="39"/>
      <c r="BE54" s="39"/>
      <c r="BF54" s="39"/>
      <c r="BG54" s="39"/>
      <c r="BH54" s="40"/>
      <c r="BI54" s="38"/>
      <c r="BJ54" s="39"/>
      <c r="BK54" s="39"/>
      <c r="BL54" s="39"/>
      <c r="BM54" s="39"/>
      <c r="BN54" s="40"/>
      <c r="BO54" s="109">
        <v>2</v>
      </c>
      <c r="BP54" s="109">
        <f t="shared" si="34"/>
        <v>1092</v>
      </c>
      <c r="BQ54" s="41"/>
      <c r="BR54" s="42"/>
      <c r="BS54" s="42"/>
      <c r="BT54" s="42"/>
      <c r="BU54" s="42"/>
      <c r="BV54" s="43"/>
      <c r="BW54" s="41"/>
      <c r="BX54" s="42"/>
      <c r="BY54" s="42"/>
      <c r="BZ54" s="42"/>
      <c r="CA54" s="42"/>
      <c r="CB54" s="43"/>
      <c r="CC54" s="111">
        <v>96</v>
      </c>
      <c r="CD54" s="110">
        <f t="shared" si="40"/>
        <v>52416</v>
      </c>
      <c r="CE54" s="45"/>
      <c r="CF54" s="46"/>
      <c r="CG54" s="46"/>
      <c r="CH54" s="46"/>
      <c r="CI54" s="46"/>
      <c r="CJ54" s="47"/>
      <c r="CK54" s="45"/>
      <c r="CL54" s="46"/>
      <c r="CM54" s="46"/>
      <c r="CN54" s="46"/>
      <c r="CO54" s="46"/>
      <c r="CP54" s="47"/>
      <c r="CQ54" s="112">
        <f t="shared" si="41"/>
        <v>98</v>
      </c>
      <c r="CR54" s="101">
        <f t="shared" si="35"/>
        <v>53508</v>
      </c>
      <c r="CS54" s="2">
        <f t="shared" si="42"/>
        <v>5292</v>
      </c>
      <c r="CT54" s="2" t="s">
        <v>260</v>
      </c>
      <c r="CU54" s="76"/>
      <c r="CV54" s="127"/>
      <c r="CW54" s="76"/>
      <c r="CX54" s="76">
        <f>DL54*8/6</f>
        <v>51533.533333333333</v>
      </c>
      <c r="CY54" s="76"/>
      <c r="CZ54" s="76"/>
      <c r="DA54" s="127"/>
      <c r="DB54" s="76">
        <f t="shared" si="23"/>
        <v>51533.533333333333</v>
      </c>
      <c r="DC54" s="76">
        <f t="shared" si="29"/>
        <v>12883.383333333331</v>
      </c>
      <c r="DD54" s="221" t="s">
        <v>425</v>
      </c>
      <c r="DE54" s="221"/>
      <c r="DF54" s="221"/>
      <c r="DG54" s="221"/>
      <c r="DH54" s="159">
        <f>VLOOKUP(DD:DD,Pool!F:R,2,FALSE)</f>
        <v>38650.15</v>
      </c>
      <c r="DI54" s="76"/>
      <c r="DJ54" s="127"/>
      <c r="DK54" s="76"/>
      <c r="DL54" s="152">
        <f t="shared" si="36"/>
        <v>38650.15</v>
      </c>
      <c r="DM54" s="159">
        <f>VLOOKUP(DD:DD,Pool!F:R,3,FALSE)</f>
        <v>31157</v>
      </c>
      <c r="DN54" s="152"/>
      <c r="DO54" s="152"/>
      <c r="DP54" s="152"/>
      <c r="DQ54" s="152">
        <f t="shared" si="37"/>
        <v>31157</v>
      </c>
      <c r="DR54" s="152"/>
      <c r="DS54" s="152"/>
      <c r="DT54" s="152"/>
      <c r="DU54" s="152"/>
      <c r="DV54" s="154">
        <f t="shared" si="43"/>
        <v>7493.1500000000015</v>
      </c>
      <c r="DW54" s="223">
        <f t="shared" si="31"/>
        <v>0.80612882485578963</v>
      </c>
      <c r="DX54" s="243">
        <f>DQ54</f>
        <v>31157</v>
      </c>
      <c r="DY54" s="80"/>
      <c r="DZ54" s="143">
        <f t="shared" si="33"/>
        <v>31157</v>
      </c>
      <c r="EA54" s="83">
        <f t="shared" si="32"/>
        <v>0.80612882485578963</v>
      </c>
      <c r="EB54" s="84"/>
      <c r="EC54" s="143"/>
      <c r="ED54" s="256" t="s">
        <v>522</v>
      </c>
      <c r="EE54" s="79"/>
      <c r="EF54" s="79"/>
      <c r="EG54" s="79"/>
    </row>
    <row r="55" spans="1:137" s="10" customFormat="1" hidden="1">
      <c r="A55" s="73" t="s">
        <v>198</v>
      </c>
      <c r="B55" s="74" t="s">
        <v>246</v>
      </c>
      <c r="C55" s="74" t="s">
        <v>247</v>
      </c>
      <c r="D55" s="73" t="s">
        <v>248</v>
      </c>
      <c r="E55" s="73" t="s">
        <v>248</v>
      </c>
      <c r="F55" s="73" t="s">
        <v>71</v>
      </c>
      <c r="G55" s="73" t="s">
        <v>248</v>
      </c>
      <c r="H55" s="73" t="s">
        <v>73</v>
      </c>
      <c r="I55" s="73" t="s">
        <v>248</v>
      </c>
      <c r="J55" s="73" t="s">
        <v>75</v>
      </c>
      <c r="K55" s="73" t="s">
        <v>76</v>
      </c>
      <c r="L55" s="75" t="s">
        <v>246</v>
      </c>
      <c r="M55" s="50"/>
      <c r="N55" s="39"/>
      <c r="O55" s="39"/>
      <c r="P55" s="39"/>
      <c r="Q55" s="39"/>
      <c r="R55" s="40"/>
      <c r="S55" s="38"/>
      <c r="T55" s="39"/>
      <c r="U55" s="39"/>
      <c r="V55" s="39"/>
      <c r="W55" s="39"/>
      <c r="X55" s="40"/>
      <c r="Y55" s="40"/>
      <c r="Z55" s="39"/>
      <c r="AA55" s="41"/>
      <c r="AB55" s="42"/>
      <c r="AC55" s="42"/>
      <c r="AD55" s="42"/>
      <c r="AE55" s="42"/>
      <c r="AF55" s="43"/>
      <c r="AG55" s="41"/>
      <c r="AH55" s="42"/>
      <c r="AI55" s="42"/>
      <c r="AJ55" s="42"/>
      <c r="AK55" s="42"/>
      <c r="AL55" s="43"/>
      <c r="AM55" s="44"/>
      <c r="AN55" s="42"/>
      <c r="AO55" s="45"/>
      <c r="AP55" s="46"/>
      <c r="AQ55" s="46"/>
      <c r="AR55" s="46"/>
      <c r="AS55" s="46"/>
      <c r="AT55" s="47"/>
      <c r="AU55" s="45"/>
      <c r="AV55" s="46"/>
      <c r="AW55" s="46"/>
      <c r="AX55" s="46"/>
      <c r="AY55" s="46"/>
      <c r="AZ55" s="47"/>
      <c r="BA55" s="46"/>
      <c r="BB55" s="46">
        <v>922300</v>
      </c>
      <c r="BC55" s="38"/>
      <c r="BD55" s="39"/>
      <c r="BE55" s="39"/>
      <c r="BF55" s="39"/>
      <c r="BG55" s="39"/>
      <c r="BH55" s="40"/>
      <c r="BI55" s="38"/>
      <c r="BJ55" s="39"/>
      <c r="BK55" s="39"/>
      <c r="BL55" s="39"/>
      <c r="BM55" s="39"/>
      <c r="BN55" s="40"/>
      <c r="BO55" s="40"/>
      <c r="BP55" s="40"/>
      <c r="BQ55" s="41"/>
      <c r="BR55" s="42"/>
      <c r="BS55" s="42"/>
      <c r="BT55" s="42"/>
      <c r="BU55" s="42"/>
      <c r="BV55" s="43"/>
      <c r="BW55" s="41"/>
      <c r="BX55" s="42"/>
      <c r="BY55" s="42"/>
      <c r="BZ55" s="42"/>
      <c r="CA55" s="42"/>
      <c r="CB55" s="43"/>
      <c r="CC55" s="44"/>
      <c r="CD55" s="42"/>
      <c r="CE55" s="45"/>
      <c r="CF55" s="46"/>
      <c r="CG55" s="46"/>
      <c r="CH55" s="46"/>
      <c r="CI55" s="46"/>
      <c r="CJ55" s="47"/>
      <c r="CK55" s="45"/>
      <c r="CL55" s="46"/>
      <c r="CM55" s="46"/>
      <c r="CN55" s="46"/>
      <c r="CO55" s="46"/>
      <c r="CP55" s="47"/>
      <c r="CQ55" s="46"/>
      <c r="CR55" s="119">
        <v>838454.76100000006</v>
      </c>
      <c r="CS55" s="2">
        <f t="shared" si="42"/>
        <v>83845.238999999943</v>
      </c>
      <c r="CT55" s="2" t="s">
        <v>199</v>
      </c>
      <c r="CU55" s="76"/>
      <c r="CV55" s="127"/>
      <c r="CW55" s="76"/>
      <c r="CX55" s="142">
        <v>769905.99699999997</v>
      </c>
      <c r="CY55" s="76"/>
      <c r="CZ55" s="76"/>
      <c r="DA55" s="127"/>
      <c r="DB55" s="76">
        <f t="shared" si="23"/>
        <v>769905.99699999997</v>
      </c>
      <c r="DC55" s="76">
        <f t="shared" si="29"/>
        <v>322098.99699999997</v>
      </c>
      <c r="DD55" s="74" t="s">
        <v>247</v>
      </c>
      <c r="DE55" s="76"/>
      <c r="DF55" s="127"/>
      <c r="DG55" s="76"/>
      <c r="DH55" s="159">
        <v>447807</v>
      </c>
      <c r="DI55" s="76"/>
      <c r="DJ55" s="127"/>
      <c r="DK55" s="76"/>
      <c r="DL55" s="76">
        <f>DH55+DI55+DK55</f>
        <v>447807</v>
      </c>
      <c r="DM55" s="157">
        <f>VLOOKUP(DD:DD,Pool!C:H,3,FALSE)</f>
        <v>429728</v>
      </c>
      <c r="DN55" s="76"/>
      <c r="DO55" s="127"/>
      <c r="DP55" s="76"/>
      <c r="DQ55" s="76">
        <f>DM55+DN55+DP55</f>
        <v>429728</v>
      </c>
      <c r="DR55" s="76"/>
      <c r="DS55" s="76"/>
      <c r="DT55" s="142"/>
      <c r="DU55" s="76"/>
      <c r="DV55" s="77">
        <f t="shared" si="43"/>
        <v>18079</v>
      </c>
      <c r="DW55" s="78">
        <f t="shared" si="31"/>
        <v>0.95962769675328885</v>
      </c>
      <c r="DX55" s="218">
        <f>DQ55</f>
        <v>429728</v>
      </c>
      <c r="DY55" s="80"/>
      <c r="DZ55" s="143">
        <f t="shared" si="33"/>
        <v>429728</v>
      </c>
      <c r="EA55" s="83">
        <f t="shared" si="32"/>
        <v>0.95962769675328885</v>
      </c>
      <c r="EB55" s="84">
        <v>68548.763999999996</v>
      </c>
      <c r="EC55" s="143">
        <v>68548.763999999996</v>
      </c>
      <c r="ED55" s="256"/>
      <c r="EE55" s="79"/>
      <c r="EF55" s="79"/>
      <c r="EG55" s="79"/>
    </row>
    <row r="56" spans="1:137" s="10" customFormat="1" hidden="1">
      <c r="A56" s="73" t="s">
        <v>198</v>
      </c>
      <c r="B56" s="74" t="s">
        <v>249</v>
      </c>
      <c r="C56" s="74" t="s">
        <v>250</v>
      </c>
      <c r="D56" s="73" t="s">
        <v>248</v>
      </c>
      <c r="E56" s="73" t="s">
        <v>248</v>
      </c>
      <c r="F56" s="73" t="s">
        <v>71</v>
      </c>
      <c r="G56" s="73" t="s">
        <v>248</v>
      </c>
      <c r="H56" s="73" t="s">
        <v>73</v>
      </c>
      <c r="I56" s="73" t="s">
        <v>248</v>
      </c>
      <c r="J56" s="73" t="s">
        <v>75</v>
      </c>
      <c r="K56" s="73" t="s">
        <v>76</v>
      </c>
      <c r="L56" s="75" t="s">
        <v>249</v>
      </c>
      <c r="M56" s="50"/>
      <c r="N56" s="39"/>
      <c r="O56" s="39"/>
      <c r="P56" s="39"/>
      <c r="Q56" s="39"/>
      <c r="R56" s="40"/>
      <c r="S56" s="38"/>
      <c r="T56" s="39"/>
      <c r="U56" s="39"/>
      <c r="V56" s="39"/>
      <c r="W56" s="39"/>
      <c r="X56" s="40"/>
      <c r="Y56" s="40"/>
      <c r="Z56" s="39"/>
      <c r="AA56" s="41"/>
      <c r="AB56" s="42"/>
      <c r="AC56" s="42"/>
      <c r="AD56" s="42"/>
      <c r="AE56" s="42"/>
      <c r="AF56" s="43"/>
      <c r="AG56" s="41"/>
      <c r="AH56" s="42"/>
      <c r="AI56" s="42"/>
      <c r="AJ56" s="42"/>
      <c r="AK56" s="42"/>
      <c r="AL56" s="43"/>
      <c r="AM56" s="44"/>
      <c r="AN56" s="42"/>
      <c r="AO56" s="45"/>
      <c r="AP56" s="46"/>
      <c r="AQ56" s="46"/>
      <c r="AR56" s="46"/>
      <c r="AS56" s="46"/>
      <c r="AT56" s="47"/>
      <c r="AU56" s="45"/>
      <c r="AV56" s="46"/>
      <c r="AW56" s="46"/>
      <c r="AX56" s="46"/>
      <c r="AY56" s="46"/>
      <c r="AZ56" s="47"/>
      <c r="BA56" s="46"/>
      <c r="BB56" s="112">
        <v>922300</v>
      </c>
      <c r="BC56" s="38"/>
      <c r="BD56" s="39"/>
      <c r="BE56" s="39"/>
      <c r="BF56" s="39"/>
      <c r="BG56" s="39"/>
      <c r="BH56" s="40"/>
      <c r="BI56" s="38"/>
      <c r="BJ56" s="39"/>
      <c r="BK56" s="39"/>
      <c r="BL56" s="39"/>
      <c r="BM56" s="39"/>
      <c r="BN56" s="40"/>
      <c r="BO56" s="40"/>
      <c r="BP56" s="40"/>
      <c r="BQ56" s="41"/>
      <c r="BR56" s="42"/>
      <c r="BS56" s="42"/>
      <c r="BT56" s="42"/>
      <c r="BU56" s="42"/>
      <c r="BV56" s="43"/>
      <c r="BW56" s="41"/>
      <c r="BX56" s="42"/>
      <c r="BY56" s="42"/>
      <c r="BZ56" s="42"/>
      <c r="CA56" s="42"/>
      <c r="CB56" s="43"/>
      <c r="CC56" s="44"/>
      <c r="CD56" s="42"/>
      <c r="CE56" s="45"/>
      <c r="CF56" s="46"/>
      <c r="CG56" s="46"/>
      <c r="CH56" s="46"/>
      <c r="CI56" s="46"/>
      <c r="CJ56" s="47"/>
      <c r="CK56" s="45"/>
      <c r="CL56" s="46"/>
      <c r="CM56" s="46"/>
      <c r="CN56" s="46"/>
      <c r="CO56" s="46"/>
      <c r="CP56" s="47"/>
      <c r="CQ56" s="46"/>
      <c r="CR56" s="119">
        <v>838454.76100000006</v>
      </c>
      <c r="CS56" s="2">
        <f t="shared" si="42"/>
        <v>83845.238999999943</v>
      </c>
      <c r="CT56" s="2" t="s">
        <v>199</v>
      </c>
      <c r="CU56" s="76"/>
      <c r="CV56" s="127"/>
      <c r="CW56" s="76"/>
      <c r="CX56" s="142">
        <v>769905.99699999997</v>
      </c>
      <c r="CY56" s="76"/>
      <c r="CZ56" s="76"/>
      <c r="DA56" s="127"/>
      <c r="DB56" s="76">
        <f t="shared" si="23"/>
        <v>769905.99699999997</v>
      </c>
      <c r="DC56" s="76">
        <f t="shared" si="29"/>
        <v>322098.99699999997</v>
      </c>
      <c r="DD56" s="74" t="s">
        <v>250</v>
      </c>
      <c r="DE56" s="76"/>
      <c r="DF56" s="127"/>
      <c r="DG56" s="76"/>
      <c r="DH56" s="159">
        <v>447807</v>
      </c>
      <c r="DI56" s="76"/>
      <c r="DJ56" s="127"/>
      <c r="DK56" s="76"/>
      <c r="DL56" s="76">
        <f>DH56+DI56+DK56</f>
        <v>447807</v>
      </c>
      <c r="DM56" s="157">
        <f>VLOOKUP(DD:DD,Pool!C:H,3,FALSE)</f>
        <v>429728</v>
      </c>
      <c r="DN56" s="76"/>
      <c r="DO56" s="127"/>
      <c r="DP56" s="76"/>
      <c r="DQ56" s="76">
        <f>DM56+DN56+DP56</f>
        <v>429728</v>
      </c>
      <c r="DR56" s="76"/>
      <c r="DS56" s="76"/>
      <c r="DT56" s="142"/>
      <c r="DU56" s="76"/>
      <c r="DV56" s="77">
        <f t="shared" si="43"/>
        <v>18079</v>
      </c>
      <c r="DW56" s="78">
        <f t="shared" si="31"/>
        <v>0.95962769675328885</v>
      </c>
      <c r="DX56" s="218">
        <f>DQ56</f>
        <v>429728</v>
      </c>
      <c r="DY56" s="80"/>
      <c r="DZ56" s="143">
        <f t="shared" si="33"/>
        <v>429728</v>
      </c>
      <c r="EA56" s="83">
        <f t="shared" si="32"/>
        <v>0.95962769675328885</v>
      </c>
      <c r="EB56" s="84">
        <v>68548.763999999996</v>
      </c>
      <c r="EC56" s="143">
        <v>68548.763999999996</v>
      </c>
      <c r="ED56" s="256"/>
      <c r="EE56" s="79"/>
      <c r="EF56" s="79"/>
      <c r="EG56" s="79"/>
    </row>
    <row r="57" spans="1:137" s="10" customFormat="1" hidden="1">
      <c r="A57" s="73" t="s">
        <v>200</v>
      </c>
      <c r="B57" s="74" t="s">
        <v>251</v>
      </c>
      <c r="C57" s="74" t="s">
        <v>252</v>
      </c>
      <c r="D57" s="73" t="s">
        <v>248</v>
      </c>
      <c r="E57" s="73" t="s">
        <v>248</v>
      </c>
      <c r="F57" s="73" t="s">
        <v>71</v>
      </c>
      <c r="G57" s="73" t="s">
        <v>248</v>
      </c>
      <c r="H57" s="73" t="s">
        <v>73</v>
      </c>
      <c r="I57" s="73" t="s">
        <v>248</v>
      </c>
      <c r="J57" s="73" t="s">
        <v>75</v>
      </c>
      <c r="K57" s="73" t="s">
        <v>76</v>
      </c>
      <c r="L57" s="75" t="s">
        <v>251</v>
      </c>
      <c r="M57" s="50"/>
      <c r="N57" s="39"/>
      <c r="O57" s="39"/>
      <c r="P57" s="39"/>
      <c r="Q57" s="39"/>
      <c r="R57" s="40"/>
      <c r="S57" s="38"/>
      <c r="T57" s="39"/>
      <c r="U57" s="39"/>
      <c r="V57" s="39"/>
      <c r="W57" s="39"/>
      <c r="X57" s="40"/>
      <c r="Y57" s="40"/>
      <c r="Z57" s="39"/>
      <c r="AA57" s="41"/>
      <c r="AB57" s="42"/>
      <c r="AC57" s="42"/>
      <c r="AD57" s="42"/>
      <c r="AE57" s="42"/>
      <c r="AF57" s="43"/>
      <c r="AG57" s="41"/>
      <c r="AH57" s="42"/>
      <c r="AI57" s="42"/>
      <c r="AJ57" s="42"/>
      <c r="AK57" s="42"/>
      <c r="AL57" s="43"/>
      <c r="AM57" s="44"/>
      <c r="AN57" s="42"/>
      <c r="AO57" s="45"/>
      <c r="AP57" s="46"/>
      <c r="AQ57" s="46"/>
      <c r="AR57" s="46"/>
      <c r="AS57" s="46"/>
      <c r="AT57" s="47"/>
      <c r="AU57" s="45"/>
      <c r="AV57" s="46"/>
      <c r="AW57" s="46"/>
      <c r="AX57" s="46"/>
      <c r="AY57" s="46"/>
      <c r="AZ57" s="47"/>
      <c r="BA57" s="46"/>
      <c r="BB57" s="46">
        <v>583722.19510000001</v>
      </c>
      <c r="BC57" s="38"/>
      <c r="BD57" s="39"/>
      <c r="BE57" s="39"/>
      <c r="BF57" s="39"/>
      <c r="BG57" s="39"/>
      <c r="BH57" s="40"/>
      <c r="BI57" s="38"/>
      <c r="BJ57" s="39"/>
      <c r="BK57" s="39"/>
      <c r="BL57" s="39"/>
      <c r="BM57" s="39"/>
      <c r="BN57" s="40"/>
      <c r="BO57" s="40"/>
      <c r="BP57" s="40"/>
      <c r="BQ57" s="41"/>
      <c r="BR57" s="42"/>
      <c r="BS57" s="42"/>
      <c r="BT57" s="42"/>
      <c r="BU57" s="42"/>
      <c r="BV57" s="43"/>
      <c r="BW57" s="41"/>
      <c r="BX57" s="42"/>
      <c r="BY57" s="42"/>
      <c r="BZ57" s="42"/>
      <c r="CA57" s="42"/>
      <c r="CB57" s="43"/>
      <c r="CC57" s="44"/>
      <c r="CD57" s="42"/>
      <c r="CE57" s="45"/>
      <c r="CF57" s="46"/>
      <c r="CG57" s="46"/>
      <c r="CH57" s="46"/>
      <c r="CI57" s="46"/>
      <c r="CJ57" s="47"/>
      <c r="CK57" s="45"/>
      <c r="CL57" s="46"/>
      <c r="CM57" s="46"/>
      <c r="CN57" s="46"/>
      <c r="CO57" s="46"/>
      <c r="CP57" s="47"/>
      <c r="CQ57" s="46"/>
      <c r="CR57" s="119">
        <v>530656.54099999997</v>
      </c>
      <c r="CS57" s="2">
        <f t="shared" si="42"/>
        <v>53065.654100000043</v>
      </c>
      <c r="CT57" s="2" t="s">
        <v>199</v>
      </c>
      <c r="CU57" s="76"/>
      <c r="CV57" s="127"/>
      <c r="CW57" s="76"/>
      <c r="CX57" s="76">
        <v>436644.25099999999</v>
      </c>
      <c r="CY57" s="76"/>
      <c r="CZ57" s="76"/>
      <c r="DA57" s="127"/>
      <c r="DB57" s="76">
        <f t="shared" si="23"/>
        <v>436644.25099999999</v>
      </c>
      <c r="DC57" s="76">
        <f t="shared" si="29"/>
        <v>177936.25099999999</v>
      </c>
      <c r="DD57" s="74" t="s">
        <v>252</v>
      </c>
      <c r="DE57" s="76"/>
      <c r="DF57" s="127"/>
      <c r="DG57" s="76"/>
      <c r="DH57" s="159">
        <v>258708</v>
      </c>
      <c r="DI57" s="76"/>
      <c r="DJ57" s="127"/>
      <c r="DK57" s="76"/>
      <c r="DL57" s="76">
        <f>DH57+DI57+DK57</f>
        <v>258708</v>
      </c>
      <c r="DM57" s="157">
        <f>VLOOKUP(DD:DD,Pool!C:H,3,FALSE)</f>
        <v>226561</v>
      </c>
      <c r="DN57" s="76"/>
      <c r="DO57" s="127"/>
      <c r="DP57" s="76"/>
      <c r="DQ57" s="76">
        <f>DM57+DN57+DP57</f>
        <v>226561</v>
      </c>
      <c r="DR57" s="76"/>
      <c r="DS57" s="76"/>
      <c r="DT57" s="142"/>
      <c r="DU57" s="76"/>
      <c r="DV57" s="77">
        <f t="shared" si="43"/>
        <v>32147</v>
      </c>
      <c r="DW57" s="78">
        <f t="shared" si="31"/>
        <v>0.87574021676948532</v>
      </c>
      <c r="DX57" s="218">
        <f>DQ57</f>
        <v>226561</v>
      </c>
      <c r="DY57" s="80"/>
      <c r="DZ57" s="143">
        <f t="shared" si="33"/>
        <v>226561</v>
      </c>
      <c r="EA57" s="83">
        <f t="shared" si="32"/>
        <v>0.87574021676948532</v>
      </c>
      <c r="EB57" s="84">
        <v>94010.274999999994</v>
      </c>
      <c r="EC57" s="143">
        <v>94010.274999999994</v>
      </c>
      <c r="ED57" s="256"/>
      <c r="EE57" s="79"/>
      <c r="EF57" s="79"/>
      <c r="EG57" s="79"/>
    </row>
    <row r="58" spans="1:137" s="10" customFormat="1" hidden="1">
      <c r="A58" s="49" t="s">
        <v>200</v>
      </c>
      <c r="B58" s="48" t="s">
        <v>253</v>
      </c>
      <c r="C58" s="48" t="s">
        <v>254</v>
      </c>
      <c r="D58" s="49" t="s">
        <v>248</v>
      </c>
      <c r="E58" s="49" t="s">
        <v>248</v>
      </c>
      <c r="F58" s="49" t="s">
        <v>71</v>
      </c>
      <c r="G58" s="49" t="s">
        <v>248</v>
      </c>
      <c r="H58" s="49" t="s">
        <v>73</v>
      </c>
      <c r="I58" s="49" t="s">
        <v>248</v>
      </c>
      <c r="J58" s="49" t="s">
        <v>75</v>
      </c>
      <c r="K58" s="49" t="s">
        <v>76</v>
      </c>
      <c r="L58" s="82" t="s">
        <v>253</v>
      </c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>
        <v>472031.98460000003</v>
      </c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120">
        <v>429119.98599999998</v>
      </c>
      <c r="CS58" s="85">
        <f t="shared" si="42"/>
        <v>42911.99860000005</v>
      </c>
      <c r="CT58" s="85" t="s">
        <v>199</v>
      </c>
      <c r="CU58" s="85"/>
      <c r="CV58" s="129"/>
      <c r="CW58" s="85"/>
      <c r="CX58" s="85">
        <v>293078.13900000002</v>
      </c>
      <c r="CY58" s="85"/>
      <c r="CZ58" s="85"/>
      <c r="DA58" s="129"/>
      <c r="DB58" s="85">
        <f t="shared" si="23"/>
        <v>293078.13900000002</v>
      </c>
      <c r="DC58" s="85">
        <f t="shared" si="29"/>
        <v>80331.139000000025</v>
      </c>
      <c r="DD58" s="48" t="s">
        <v>254</v>
      </c>
      <c r="DE58" s="85"/>
      <c r="DF58" s="129"/>
      <c r="DG58" s="85"/>
      <c r="DH58" s="158">
        <v>212747</v>
      </c>
      <c r="DI58" s="85"/>
      <c r="DJ58" s="129"/>
      <c r="DK58" s="85"/>
      <c r="DL58" s="85">
        <f>DH58+DI58+DK58</f>
        <v>212747</v>
      </c>
      <c r="DM58" s="157">
        <f>VLOOKUP(DD:DD,Pool!C:H,3,FALSE)</f>
        <v>178168</v>
      </c>
      <c r="DN58" s="85"/>
      <c r="DO58" s="129"/>
      <c r="DP58" s="85"/>
      <c r="DQ58" s="229">
        <f>DM58+DN58+DP58</f>
        <v>178168</v>
      </c>
      <c r="DR58" s="85"/>
      <c r="DS58" s="85"/>
      <c r="DT58" s="136"/>
      <c r="DU58" s="85"/>
      <c r="DV58" s="53">
        <f t="shared" si="43"/>
        <v>34579</v>
      </c>
      <c r="DW58" s="83">
        <f t="shared" si="31"/>
        <v>0.83746421806182936</v>
      </c>
      <c r="DX58" s="218">
        <f>DQ58</f>
        <v>178168</v>
      </c>
      <c r="DY58" s="80"/>
      <c r="DZ58" s="143">
        <f t="shared" si="33"/>
        <v>178168</v>
      </c>
      <c r="EA58" s="83">
        <f t="shared" si="32"/>
        <v>0.83746421806182936</v>
      </c>
      <c r="EB58" s="84">
        <v>136039.83300000001</v>
      </c>
      <c r="EC58" s="143">
        <v>136039.83300000001</v>
      </c>
      <c r="ED58" s="256"/>
      <c r="EE58" s="79"/>
      <c r="EF58" s="79"/>
      <c r="EG58" s="79"/>
    </row>
    <row r="59" spans="1:137" s="153" customFormat="1">
      <c r="A59" s="49" t="s">
        <v>102</v>
      </c>
      <c r="B59" s="48" t="s">
        <v>330</v>
      </c>
      <c r="C59" s="48">
        <v>667</v>
      </c>
      <c r="D59" s="49" t="s">
        <v>233</v>
      </c>
      <c r="E59" s="49" t="s">
        <v>101</v>
      </c>
      <c r="F59" s="49" t="s">
        <v>71</v>
      </c>
      <c r="G59" s="49" t="s">
        <v>78</v>
      </c>
      <c r="H59" s="49" t="s">
        <v>73</v>
      </c>
      <c r="I59" s="49" t="s">
        <v>74</v>
      </c>
      <c r="J59" s="49" t="s">
        <v>75</v>
      </c>
      <c r="K59" s="49" t="s">
        <v>79</v>
      </c>
      <c r="L59" s="137">
        <v>667</v>
      </c>
      <c r="M59" s="51">
        <v>16</v>
      </c>
      <c r="N59" s="18"/>
      <c r="O59" s="18"/>
      <c r="P59" s="18"/>
      <c r="Q59" s="18"/>
      <c r="R59" s="19"/>
      <c r="S59" s="17">
        <f t="shared" ref="S59:S64" si="44">(M59*300)+(Q59*100)+(R59*1000)</f>
        <v>4800</v>
      </c>
      <c r="T59" s="18"/>
      <c r="U59" s="18"/>
      <c r="V59" s="18"/>
      <c r="W59" s="18"/>
      <c r="X59" s="19"/>
      <c r="Y59" s="19">
        <v>16</v>
      </c>
      <c r="Z59" s="19">
        <v>4800</v>
      </c>
      <c r="AA59" s="23">
        <v>768</v>
      </c>
      <c r="AB59" s="24"/>
      <c r="AC59" s="24"/>
      <c r="AD59" s="24"/>
      <c r="AE59" s="24"/>
      <c r="AF59" s="25"/>
      <c r="AG59" s="23">
        <v>230400</v>
      </c>
      <c r="AH59" s="24"/>
      <c r="AI59" s="24"/>
      <c r="AJ59" s="24"/>
      <c r="AK59" s="24"/>
      <c r="AL59" s="25"/>
      <c r="AM59" s="28">
        <v>768</v>
      </c>
      <c r="AN59" s="29">
        <v>230400</v>
      </c>
      <c r="AO59" s="34">
        <v>784</v>
      </c>
      <c r="AP59" s="35"/>
      <c r="AQ59" s="35"/>
      <c r="AR59" s="35"/>
      <c r="AS59" s="35"/>
      <c r="AT59" s="36"/>
      <c r="AU59" s="34">
        <v>235200</v>
      </c>
      <c r="AV59" s="35"/>
      <c r="AW59" s="35"/>
      <c r="AX59" s="35"/>
      <c r="AY59" s="35"/>
      <c r="AZ59" s="36"/>
      <c r="BA59" s="37">
        <v>784</v>
      </c>
      <c r="BB59" s="37">
        <v>235200</v>
      </c>
      <c r="BC59" s="17">
        <v>16</v>
      </c>
      <c r="BD59" s="18"/>
      <c r="BE59" s="18"/>
      <c r="BF59" s="18"/>
      <c r="BG59" s="18"/>
      <c r="BH59" s="19"/>
      <c r="BI59" s="17">
        <v>4361.5625</v>
      </c>
      <c r="BJ59" s="18"/>
      <c r="BK59" s="18"/>
      <c r="BL59" s="18"/>
      <c r="BM59" s="18"/>
      <c r="BN59" s="19"/>
      <c r="BO59" s="19">
        <v>16</v>
      </c>
      <c r="BP59" s="19">
        <v>4361.5625</v>
      </c>
      <c r="BQ59" s="23">
        <v>768</v>
      </c>
      <c r="BR59" s="24"/>
      <c r="BS59" s="24"/>
      <c r="BT59" s="24"/>
      <c r="BU59" s="24"/>
      <c r="BV59" s="25"/>
      <c r="BW59" s="23">
        <v>209355</v>
      </c>
      <c r="BX59" s="24"/>
      <c r="BY59" s="24"/>
      <c r="BZ59" s="24"/>
      <c r="CA59" s="24"/>
      <c r="CB59" s="25"/>
      <c r="CC59" s="28">
        <v>768</v>
      </c>
      <c r="CD59" s="29">
        <v>209355</v>
      </c>
      <c r="CE59" s="34">
        <v>784</v>
      </c>
      <c r="CF59" s="35"/>
      <c r="CG59" s="35"/>
      <c r="CH59" s="35"/>
      <c r="CI59" s="35"/>
      <c r="CJ59" s="36"/>
      <c r="CK59" s="34">
        <v>213716.5625</v>
      </c>
      <c r="CL59" s="35"/>
      <c r="CM59" s="35"/>
      <c r="CN59" s="35"/>
      <c r="CO59" s="35"/>
      <c r="CP59" s="36" t="e">
        <f>CQ59*#REF!</f>
        <v>#REF!</v>
      </c>
      <c r="CQ59" s="37">
        <v>784</v>
      </c>
      <c r="CR59" s="121">
        <v>213716.5625</v>
      </c>
      <c r="CS59" s="136">
        <f t="shared" si="42"/>
        <v>21483.4375</v>
      </c>
      <c r="CT59" s="136" t="s">
        <v>35</v>
      </c>
      <c r="CU59" s="136"/>
      <c r="CV59" s="136"/>
      <c r="CW59" s="136"/>
      <c r="CX59" s="136">
        <f t="shared" ref="CX59:CX66" si="45">DH59*2</f>
        <v>200645.3359375</v>
      </c>
      <c r="CY59" s="136">
        <f t="shared" ref="CY59:CY66" si="46">DI59*8/7</f>
        <v>0</v>
      </c>
      <c r="CZ59" s="136">
        <f t="shared" ref="CZ59:CZ66" si="47">DJ59*8/6</f>
        <v>0</v>
      </c>
      <c r="DA59" s="136"/>
      <c r="DB59" s="141">
        <f t="shared" ref="DB59:DB66" si="48">CX59+CY59+CZ59+DA59</f>
        <v>200645.3359375</v>
      </c>
      <c r="DC59" s="136">
        <f t="shared" si="29"/>
        <v>98451.16796875</v>
      </c>
      <c r="DD59" s="136" t="s">
        <v>45</v>
      </c>
      <c r="DE59" s="136"/>
      <c r="DF59" s="136"/>
      <c r="DG59" s="136" t="s">
        <v>303</v>
      </c>
      <c r="DH59" s="157">
        <f>VLOOKUP(DD:DD,SRM_pool!B:F,5,FALSE)</f>
        <v>100322.66796875</v>
      </c>
      <c r="DI59" s="239"/>
      <c r="DJ59" s="239"/>
      <c r="DK59" s="136">
        <v>1871.5</v>
      </c>
      <c r="DL59" s="141">
        <f t="shared" ref="DL59:DL73" si="49">DH59+DI59+DJ59+DK59</f>
        <v>102194.16796875</v>
      </c>
      <c r="DM59" s="157">
        <f>VLOOKUP(DD:DD,SRM_pool!B:F,3,FALSE)</f>
        <v>22019.47265625</v>
      </c>
      <c r="DN59" s="239"/>
      <c r="DO59" s="239"/>
      <c r="DP59" s="136"/>
      <c r="DQ59" s="141">
        <f t="shared" ref="DQ59:DQ73" si="50">DM59+DN59+DO59+DP59</f>
        <v>22019.47265625</v>
      </c>
      <c r="DR59" s="136">
        <f t="shared" ref="DR59:DR73" si="51">DH59-DM59</f>
        <v>78303.1953125</v>
      </c>
      <c r="DS59" s="136">
        <f t="shared" ref="DS59:DS73" si="52">DI59-DN59</f>
        <v>0</v>
      </c>
      <c r="DT59" s="141">
        <f t="shared" ref="DT59:DT73" si="53">DJ59-DO59</f>
        <v>0</v>
      </c>
      <c r="DU59" s="141">
        <f t="shared" ref="DU59:DU73" si="54">DK59-DP59</f>
        <v>1871.5</v>
      </c>
      <c r="DV59" s="53">
        <f t="shared" si="43"/>
        <v>80174.6953125</v>
      </c>
      <c r="DW59" s="138">
        <f t="shared" si="31"/>
        <v>0.21546701826451919</v>
      </c>
      <c r="DX59" s="180">
        <f>VLOOKUP(ED:ED,Pool!K:Q,7,FALSE)</f>
        <v>55807.8</v>
      </c>
      <c r="DY59" s="151"/>
      <c r="DZ59" s="143">
        <f t="shared" si="33"/>
        <v>55807.8</v>
      </c>
      <c r="EA59" s="138">
        <f t="shared" si="32"/>
        <v>0.54609574214710077</v>
      </c>
      <c r="EB59" s="143"/>
      <c r="EC59" s="143"/>
      <c r="ED59" s="276">
        <v>295700667</v>
      </c>
    </row>
    <row r="60" spans="1:137" s="153" customFormat="1">
      <c r="A60" s="49" t="s">
        <v>83</v>
      </c>
      <c r="B60" s="48" t="s">
        <v>328</v>
      </c>
      <c r="C60" s="48">
        <v>671</v>
      </c>
      <c r="D60" s="49" t="s">
        <v>233</v>
      </c>
      <c r="E60" s="49" t="s">
        <v>101</v>
      </c>
      <c r="F60" s="49" t="s">
        <v>71</v>
      </c>
      <c r="G60" s="49" t="s">
        <v>78</v>
      </c>
      <c r="H60" s="49" t="s">
        <v>73</v>
      </c>
      <c r="I60" s="49" t="s">
        <v>74</v>
      </c>
      <c r="J60" s="49" t="s">
        <v>75</v>
      </c>
      <c r="K60" s="49" t="s">
        <v>79</v>
      </c>
      <c r="L60" s="137">
        <v>671</v>
      </c>
      <c r="M60" s="51">
        <v>32</v>
      </c>
      <c r="N60" s="18"/>
      <c r="O60" s="18"/>
      <c r="P60" s="18"/>
      <c r="Q60" s="18"/>
      <c r="R60" s="19"/>
      <c r="S60" s="17">
        <f t="shared" si="44"/>
        <v>9600</v>
      </c>
      <c r="T60" s="18"/>
      <c r="U60" s="18"/>
      <c r="V60" s="18"/>
      <c r="W60" s="18"/>
      <c r="X60" s="19"/>
      <c r="Y60" s="19">
        <v>32</v>
      </c>
      <c r="Z60" s="19">
        <v>9600</v>
      </c>
      <c r="AA60" s="23">
        <v>1568</v>
      </c>
      <c r="AB60" s="24"/>
      <c r="AC60" s="24"/>
      <c r="AD60" s="24"/>
      <c r="AE60" s="24"/>
      <c r="AF60" s="25"/>
      <c r="AG60" s="23">
        <v>470400</v>
      </c>
      <c r="AH60" s="24"/>
      <c r="AI60" s="24"/>
      <c r="AJ60" s="24"/>
      <c r="AK60" s="24"/>
      <c r="AL60" s="25"/>
      <c r="AM60" s="28">
        <v>1568</v>
      </c>
      <c r="AN60" s="29">
        <v>470400</v>
      </c>
      <c r="AO60" s="34">
        <v>1600</v>
      </c>
      <c r="AP60" s="35"/>
      <c r="AQ60" s="35"/>
      <c r="AR60" s="35"/>
      <c r="AS60" s="35"/>
      <c r="AT60" s="36"/>
      <c r="AU60" s="34">
        <v>480000</v>
      </c>
      <c r="AV60" s="35"/>
      <c r="AW60" s="35"/>
      <c r="AX60" s="35"/>
      <c r="AY60" s="35"/>
      <c r="AZ60" s="36"/>
      <c r="BA60" s="37">
        <v>1600</v>
      </c>
      <c r="BB60" s="37">
        <v>480000</v>
      </c>
      <c r="BC60" s="17">
        <v>32</v>
      </c>
      <c r="BD60" s="18"/>
      <c r="BE60" s="18"/>
      <c r="BF60" s="18"/>
      <c r="BG60" s="18"/>
      <c r="BH60" s="19"/>
      <c r="BI60" s="17">
        <v>8723.125</v>
      </c>
      <c r="BJ60" s="18"/>
      <c r="BK60" s="18"/>
      <c r="BL60" s="18"/>
      <c r="BM60" s="18"/>
      <c r="BN60" s="19"/>
      <c r="BO60" s="19">
        <v>32</v>
      </c>
      <c r="BP60" s="19">
        <v>8723.125</v>
      </c>
      <c r="BQ60" s="23">
        <v>1568</v>
      </c>
      <c r="BR60" s="24"/>
      <c r="BS60" s="24"/>
      <c r="BT60" s="24"/>
      <c r="BU60" s="24"/>
      <c r="BV60" s="25"/>
      <c r="BW60" s="23">
        <v>427433.125</v>
      </c>
      <c r="BX60" s="24"/>
      <c r="BY60" s="24"/>
      <c r="BZ60" s="24"/>
      <c r="CA60" s="24"/>
      <c r="CB60" s="25"/>
      <c r="CC60" s="28">
        <v>1568</v>
      </c>
      <c r="CD60" s="29">
        <v>427433.125</v>
      </c>
      <c r="CE60" s="34">
        <v>1600</v>
      </c>
      <c r="CF60" s="35"/>
      <c r="CG60" s="35"/>
      <c r="CH60" s="35"/>
      <c r="CI60" s="35"/>
      <c r="CJ60" s="36"/>
      <c r="CK60" s="34">
        <v>436156.25</v>
      </c>
      <c r="CL60" s="35"/>
      <c r="CM60" s="35"/>
      <c r="CN60" s="35"/>
      <c r="CO60" s="35"/>
      <c r="CP60" s="36"/>
      <c r="CQ60" s="37">
        <v>1600</v>
      </c>
      <c r="CR60" s="118">
        <v>436156.25</v>
      </c>
      <c r="CS60" s="136">
        <f t="shared" si="42"/>
        <v>43843.75</v>
      </c>
      <c r="CT60" s="136" t="s">
        <v>35</v>
      </c>
      <c r="CU60" s="136"/>
      <c r="CV60" s="136"/>
      <c r="CW60" s="136"/>
      <c r="CX60" s="136">
        <f t="shared" si="45"/>
        <v>415238.640625</v>
      </c>
      <c r="CY60" s="136">
        <f t="shared" si="46"/>
        <v>0</v>
      </c>
      <c r="CZ60" s="136">
        <f t="shared" si="47"/>
        <v>0</v>
      </c>
      <c r="DA60" s="136"/>
      <c r="DB60" s="141">
        <f t="shared" si="48"/>
        <v>415238.640625</v>
      </c>
      <c r="DC60" s="136">
        <f t="shared" si="29"/>
        <v>205747.8203125</v>
      </c>
      <c r="DD60" s="136" t="s">
        <v>44</v>
      </c>
      <c r="DE60" s="136"/>
      <c r="DF60" s="136"/>
      <c r="DG60" s="136" t="s">
        <v>303</v>
      </c>
      <c r="DH60" s="157">
        <f>VLOOKUP(DD:DD,SRM_pool!B:F,5,FALSE)</f>
        <v>207619.3203125</v>
      </c>
      <c r="DI60" s="239"/>
      <c r="DJ60" s="239"/>
      <c r="DK60" s="136">
        <v>1871.5</v>
      </c>
      <c r="DL60" s="141">
        <f t="shared" si="49"/>
        <v>209490.8203125</v>
      </c>
      <c r="DM60" s="157">
        <f>VLOOKUP(DD:DD,SRM_pool!B:F,3,FALSE)</f>
        <v>44542.2578125</v>
      </c>
      <c r="DN60" s="239"/>
      <c r="DO60" s="239"/>
      <c r="DP60" s="136"/>
      <c r="DQ60" s="141">
        <f t="shared" si="50"/>
        <v>44542.2578125</v>
      </c>
      <c r="DR60" s="136">
        <f t="shared" si="51"/>
        <v>163077.0625</v>
      </c>
      <c r="DS60" s="136">
        <f t="shared" si="52"/>
        <v>0</v>
      </c>
      <c r="DT60" s="141">
        <f t="shared" si="53"/>
        <v>0</v>
      </c>
      <c r="DU60" s="141">
        <f t="shared" si="54"/>
        <v>1871.5</v>
      </c>
      <c r="DV60" s="53">
        <f t="shared" si="43"/>
        <v>164948.5625</v>
      </c>
      <c r="DW60" s="138">
        <f t="shared" si="31"/>
        <v>0.21262152559265257</v>
      </c>
      <c r="DX60" s="180">
        <f>VLOOKUP(ED:ED,Pool!K:Q,7,FALSE)</f>
        <v>57763.3</v>
      </c>
      <c r="DY60" s="326">
        <f>VLOOKUP(ED60,Pool!A87:C95,2,FALSE)</f>
        <v>94476.800000000003</v>
      </c>
      <c r="DZ60" s="143">
        <f t="shared" si="33"/>
        <v>152240.1</v>
      </c>
      <c r="EA60" s="138">
        <f t="shared" si="32"/>
        <v>0.72671489744945195</v>
      </c>
      <c r="EB60" s="143"/>
      <c r="EC60" s="143"/>
      <c r="ED60" s="276">
        <v>295700671</v>
      </c>
    </row>
    <row r="61" spans="1:137" s="153" customFormat="1">
      <c r="A61" s="49" t="s">
        <v>102</v>
      </c>
      <c r="B61" s="48" t="s">
        <v>329</v>
      </c>
      <c r="C61" s="48" t="s">
        <v>331</v>
      </c>
      <c r="D61" s="49" t="s">
        <v>233</v>
      </c>
      <c r="E61" s="49" t="s">
        <v>101</v>
      </c>
      <c r="F61" s="49" t="s">
        <v>71</v>
      </c>
      <c r="G61" s="49" t="s">
        <v>78</v>
      </c>
      <c r="H61" s="49" t="s">
        <v>73</v>
      </c>
      <c r="I61" s="49" t="s">
        <v>74</v>
      </c>
      <c r="J61" s="49" t="s">
        <v>75</v>
      </c>
      <c r="K61" s="49" t="s">
        <v>79</v>
      </c>
      <c r="L61" s="137">
        <v>710</v>
      </c>
      <c r="M61" s="51">
        <v>32</v>
      </c>
      <c r="N61" s="18"/>
      <c r="O61" s="18"/>
      <c r="P61" s="18"/>
      <c r="Q61" s="18"/>
      <c r="R61" s="19"/>
      <c r="S61" s="17">
        <f t="shared" si="44"/>
        <v>9600</v>
      </c>
      <c r="T61" s="18"/>
      <c r="U61" s="18"/>
      <c r="V61" s="18"/>
      <c r="W61" s="18"/>
      <c r="X61" s="19"/>
      <c r="Y61" s="19">
        <v>32</v>
      </c>
      <c r="Z61" s="19">
        <v>9600</v>
      </c>
      <c r="AA61" s="23">
        <v>1568</v>
      </c>
      <c r="AB61" s="24"/>
      <c r="AC61" s="24"/>
      <c r="AD61" s="24"/>
      <c r="AE61" s="24"/>
      <c r="AF61" s="25"/>
      <c r="AG61" s="23">
        <v>470400</v>
      </c>
      <c r="AH61" s="24"/>
      <c r="AI61" s="24"/>
      <c r="AJ61" s="24"/>
      <c r="AK61" s="24"/>
      <c r="AL61" s="25"/>
      <c r="AM61" s="28">
        <v>1568</v>
      </c>
      <c r="AN61" s="29">
        <v>470400</v>
      </c>
      <c r="AO61" s="34">
        <v>1600</v>
      </c>
      <c r="AP61" s="35"/>
      <c r="AQ61" s="35"/>
      <c r="AR61" s="35"/>
      <c r="AS61" s="35"/>
      <c r="AT61" s="36"/>
      <c r="AU61" s="34">
        <v>480000</v>
      </c>
      <c r="AV61" s="35"/>
      <c r="AW61" s="35"/>
      <c r="AX61" s="35"/>
      <c r="AY61" s="35"/>
      <c r="AZ61" s="36"/>
      <c r="BA61" s="37">
        <v>1600</v>
      </c>
      <c r="BB61" s="37">
        <v>480000</v>
      </c>
      <c r="BC61" s="17">
        <v>32</v>
      </c>
      <c r="BD61" s="18"/>
      <c r="BE61" s="18"/>
      <c r="BF61" s="18"/>
      <c r="BG61" s="18"/>
      <c r="BH61" s="19"/>
      <c r="BI61" s="17">
        <v>8723.125</v>
      </c>
      <c r="BJ61" s="18"/>
      <c r="BK61" s="18"/>
      <c r="BL61" s="18"/>
      <c r="BM61" s="18"/>
      <c r="BN61" s="19"/>
      <c r="BO61" s="19">
        <v>32</v>
      </c>
      <c r="BP61" s="19">
        <v>8723.125</v>
      </c>
      <c r="BQ61" s="23">
        <v>1568</v>
      </c>
      <c r="BR61" s="24"/>
      <c r="BS61" s="24"/>
      <c r="BT61" s="24"/>
      <c r="BU61" s="24"/>
      <c r="BV61" s="25"/>
      <c r="BW61" s="23">
        <v>427433.125</v>
      </c>
      <c r="BX61" s="24"/>
      <c r="BY61" s="24"/>
      <c r="BZ61" s="24"/>
      <c r="CA61" s="24"/>
      <c r="CB61" s="25"/>
      <c r="CC61" s="28">
        <v>1568</v>
      </c>
      <c r="CD61" s="29">
        <v>427433.125</v>
      </c>
      <c r="CE61" s="34">
        <v>1600</v>
      </c>
      <c r="CF61" s="35"/>
      <c r="CG61" s="35"/>
      <c r="CH61" s="35"/>
      <c r="CI61" s="35"/>
      <c r="CJ61" s="36"/>
      <c r="CK61" s="34">
        <v>436156.25</v>
      </c>
      <c r="CL61" s="35"/>
      <c r="CM61" s="35"/>
      <c r="CN61" s="35"/>
      <c r="CO61" s="35"/>
      <c r="CP61" s="36"/>
      <c r="CQ61" s="37">
        <v>1600</v>
      </c>
      <c r="CR61" s="118">
        <v>436156.25</v>
      </c>
      <c r="CS61" s="136">
        <f t="shared" si="42"/>
        <v>43843.75</v>
      </c>
      <c r="CT61" s="136" t="s">
        <v>35</v>
      </c>
      <c r="CU61" s="136"/>
      <c r="CV61" s="136"/>
      <c r="CW61" s="136"/>
      <c r="CX61" s="136">
        <f t="shared" si="45"/>
        <v>415238.921875</v>
      </c>
      <c r="CY61" s="136">
        <f t="shared" si="46"/>
        <v>0</v>
      </c>
      <c r="CZ61" s="136">
        <f t="shared" si="47"/>
        <v>0</v>
      </c>
      <c r="DA61" s="136"/>
      <c r="DB61" s="141">
        <f t="shared" si="48"/>
        <v>415238.921875</v>
      </c>
      <c r="DC61" s="136">
        <f t="shared" si="29"/>
        <v>205747.9609375</v>
      </c>
      <c r="DD61" s="136" t="s">
        <v>333</v>
      </c>
      <c r="DE61" s="136"/>
      <c r="DF61" s="136"/>
      <c r="DG61" s="136" t="s">
        <v>303</v>
      </c>
      <c r="DH61" s="157">
        <f>VLOOKUP(DD:DD,SRM_pool!B:F,5,FALSE)</f>
        <v>207619.4609375</v>
      </c>
      <c r="DI61" s="239"/>
      <c r="DJ61" s="239"/>
      <c r="DK61" s="136">
        <v>1871.5</v>
      </c>
      <c r="DL61" s="141">
        <f t="shared" si="49"/>
        <v>209490.9609375</v>
      </c>
      <c r="DM61" s="157">
        <f>VLOOKUP(DD:DD,SRM_pool!B:F,3,FALSE)</f>
        <v>150025.34375</v>
      </c>
      <c r="DN61" s="239"/>
      <c r="DO61" s="239"/>
      <c r="DP61" s="136"/>
      <c r="DQ61" s="141">
        <f t="shared" si="50"/>
        <v>150025.34375</v>
      </c>
      <c r="DR61" s="136">
        <f t="shared" si="51"/>
        <v>57594.1171875</v>
      </c>
      <c r="DS61" s="136">
        <f t="shared" si="52"/>
        <v>0</v>
      </c>
      <c r="DT61" s="141">
        <f t="shared" si="53"/>
        <v>0</v>
      </c>
      <c r="DU61" s="141">
        <f t="shared" si="54"/>
        <v>1871.5</v>
      </c>
      <c r="DV61" s="53">
        <f t="shared" si="43"/>
        <v>59465.6171875</v>
      </c>
      <c r="DW61" s="138">
        <f t="shared" si="31"/>
        <v>0.71614232460730798</v>
      </c>
      <c r="DX61" s="180">
        <f>VLOOKUP(ED:ED,Pool!K:Q,7,FALSE)</f>
        <v>109519</v>
      </c>
      <c r="DY61" s="326">
        <f>VLOOKUP(ED61,Pool!A87:C95,2,FALSE)</f>
        <v>134810</v>
      </c>
      <c r="DZ61" s="143">
        <f t="shared" si="33"/>
        <v>244329</v>
      </c>
      <c r="EA61" s="138">
        <f t="shared" si="32"/>
        <v>1.166298531003892</v>
      </c>
      <c r="EB61" s="143"/>
      <c r="EC61" s="143"/>
      <c r="ED61" s="276">
        <v>295700710</v>
      </c>
    </row>
    <row r="62" spans="1:137" s="153" customFormat="1">
      <c r="A62" s="49" t="s">
        <v>83</v>
      </c>
      <c r="B62" s="48" t="s">
        <v>327</v>
      </c>
      <c r="C62" s="48" t="s">
        <v>332</v>
      </c>
      <c r="D62" s="49" t="s">
        <v>233</v>
      </c>
      <c r="E62" s="49" t="s">
        <v>101</v>
      </c>
      <c r="F62" s="49" t="s">
        <v>71</v>
      </c>
      <c r="G62" s="49" t="s">
        <v>78</v>
      </c>
      <c r="H62" s="49" t="s">
        <v>73</v>
      </c>
      <c r="I62" s="49" t="s">
        <v>74</v>
      </c>
      <c r="J62" s="49" t="s">
        <v>75</v>
      </c>
      <c r="K62" s="49" t="s">
        <v>79</v>
      </c>
      <c r="L62" s="137">
        <v>689</v>
      </c>
      <c r="M62" s="51">
        <v>16</v>
      </c>
      <c r="N62" s="18"/>
      <c r="O62" s="18"/>
      <c r="P62" s="18"/>
      <c r="Q62" s="18"/>
      <c r="R62" s="19"/>
      <c r="S62" s="17">
        <f t="shared" si="44"/>
        <v>4800</v>
      </c>
      <c r="T62" s="18"/>
      <c r="U62" s="18"/>
      <c r="V62" s="18"/>
      <c r="W62" s="18"/>
      <c r="X62" s="19"/>
      <c r="Y62" s="19">
        <v>16</v>
      </c>
      <c r="Z62" s="19">
        <v>4800</v>
      </c>
      <c r="AA62" s="23">
        <v>768</v>
      </c>
      <c r="AB62" s="24"/>
      <c r="AC62" s="24"/>
      <c r="AD62" s="24"/>
      <c r="AE62" s="24"/>
      <c r="AF62" s="25"/>
      <c r="AG62" s="23">
        <v>230400</v>
      </c>
      <c r="AH62" s="24"/>
      <c r="AI62" s="24"/>
      <c r="AJ62" s="24"/>
      <c r="AK62" s="24"/>
      <c r="AL62" s="25"/>
      <c r="AM62" s="28">
        <v>768</v>
      </c>
      <c r="AN62" s="29">
        <v>230400</v>
      </c>
      <c r="AO62" s="34">
        <v>784</v>
      </c>
      <c r="AP62" s="35"/>
      <c r="AQ62" s="35"/>
      <c r="AR62" s="35"/>
      <c r="AS62" s="35"/>
      <c r="AT62" s="36"/>
      <c r="AU62" s="34">
        <v>235200</v>
      </c>
      <c r="AV62" s="35"/>
      <c r="AW62" s="35"/>
      <c r="AX62" s="35"/>
      <c r="AY62" s="35"/>
      <c r="AZ62" s="36"/>
      <c r="BA62" s="37">
        <v>784</v>
      </c>
      <c r="BB62" s="37">
        <v>235200</v>
      </c>
      <c r="BC62" s="17">
        <v>16</v>
      </c>
      <c r="BD62" s="18"/>
      <c r="BE62" s="18"/>
      <c r="BF62" s="18"/>
      <c r="BG62" s="18"/>
      <c r="BH62" s="19"/>
      <c r="BI62" s="17">
        <v>4361.5625</v>
      </c>
      <c r="BJ62" s="18"/>
      <c r="BK62" s="18"/>
      <c r="BL62" s="18"/>
      <c r="BM62" s="18"/>
      <c r="BN62" s="19"/>
      <c r="BO62" s="19">
        <v>16</v>
      </c>
      <c r="BP62" s="19">
        <v>4361.5625</v>
      </c>
      <c r="BQ62" s="23">
        <v>768</v>
      </c>
      <c r="BR62" s="24"/>
      <c r="BS62" s="24"/>
      <c r="BT62" s="24"/>
      <c r="BU62" s="24"/>
      <c r="BV62" s="25"/>
      <c r="BW62" s="23">
        <v>209355</v>
      </c>
      <c r="BX62" s="24"/>
      <c r="BY62" s="24"/>
      <c r="BZ62" s="24"/>
      <c r="CA62" s="24"/>
      <c r="CB62" s="25"/>
      <c r="CC62" s="28">
        <v>768</v>
      </c>
      <c r="CD62" s="29">
        <v>209355</v>
      </c>
      <c r="CE62" s="34">
        <v>784</v>
      </c>
      <c r="CF62" s="35"/>
      <c r="CG62" s="35"/>
      <c r="CH62" s="35"/>
      <c r="CI62" s="35"/>
      <c r="CJ62" s="36"/>
      <c r="CK62" s="34">
        <v>213716.5625</v>
      </c>
      <c r="CL62" s="35"/>
      <c r="CM62" s="35"/>
      <c r="CN62" s="35"/>
      <c r="CO62" s="35"/>
      <c r="CP62" s="36" t="e">
        <f>CQ62*#REF!</f>
        <v>#REF!</v>
      </c>
      <c r="CQ62" s="37">
        <v>784</v>
      </c>
      <c r="CR62" s="121">
        <v>213716.5625</v>
      </c>
      <c r="CS62" s="136">
        <f t="shared" si="42"/>
        <v>21483.4375</v>
      </c>
      <c r="CT62" s="136" t="s">
        <v>35</v>
      </c>
      <c r="CU62" s="136"/>
      <c r="CV62" s="136"/>
      <c r="CW62" s="136"/>
      <c r="CX62" s="136">
        <f t="shared" si="45"/>
        <v>200645.375</v>
      </c>
      <c r="CY62" s="136">
        <f t="shared" si="46"/>
        <v>0</v>
      </c>
      <c r="CZ62" s="136">
        <f t="shared" si="47"/>
        <v>0</v>
      </c>
      <c r="DA62" s="136"/>
      <c r="DB62" s="141">
        <f t="shared" si="48"/>
        <v>200645.375</v>
      </c>
      <c r="DC62" s="136">
        <f t="shared" si="29"/>
        <v>98451.1875</v>
      </c>
      <c r="DD62" s="136" t="s">
        <v>334</v>
      </c>
      <c r="DE62" s="136"/>
      <c r="DF62" s="136"/>
      <c r="DG62" s="136" t="s">
        <v>303</v>
      </c>
      <c r="DH62" s="157">
        <f>VLOOKUP(DD:DD,SRM_pool!B:F,5,FALSE)</f>
        <v>100322.6875</v>
      </c>
      <c r="DI62" s="239"/>
      <c r="DJ62" s="239"/>
      <c r="DK62" s="136">
        <v>1871.5</v>
      </c>
      <c r="DL62" s="141">
        <f t="shared" si="49"/>
        <v>102194.1875</v>
      </c>
      <c r="DM62" s="157">
        <f>VLOOKUP(DD:DD,SRM_pool!B:F,3,FALSE)</f>
        <v>75884.2109375</v>
      </c>
      <c r="DN62" s="239"/>
      <c r="DO62" s="239"/>
      <c r="DP62" s="136"/>
      <c r="DQ62" s="141">
        <f t="shared" si="50"/>
        <v>75884.2109375</v>
      </c>
      <c r="DR62" s="136">
        <f t="shared" si="51"/>
        <v>24438.4765625</v>
      </c>
      <c r="DS62" s="136">
        <f t="shared" si="52"/>
        <v>0</v>
      </c>
      <c r="DT62" s="141">
        <f t="shared" si="53"/>
        <v>0</v>
      </c>
      <c r="DU62" s="141">
        <f t="shared" si="54"/>
        <v>1871.5</v>
      </c>
      <c r="DV62" s="53">
        <f t="shared" si="43"/>
        <v>26309.9765625</v>
      </c>
      <c r="DW62" s="138">
        <f t="shared" si="31"/>
        <v>0.74254918791247304</v>
      </c>
      <c r="DX62" s="180">
        <f>VLOOKUP(ED:ED,Pool!K:Q,7,FALSE)</f>
        <v>109520</v>
      </c>
      <c r="DY62" s="151"/>
      <c r="DZ62" s="143">
        <f t="shared" si="33"/>
        <v>109520</v>
      </c>
      <c r="EA62" s="138">
        <f t="shared" si="32"/>
        <v>1.0716852169307574</v>
      </c>
      <c r="EB62" s="143"/>
      <c r="EC62" s="143"/>
      <c r="ED62" s="276">
        <v>295700689</v>
      </c>
    </row>
    <row r="63" spans="1:137" s="219" customFormat="1">
      <c r="A63" s="49" t="s">
        <v>102</v>
      </c>
      <c r="B63" s="48" t="s">
        <v>350</v>
      </c>
      <c r="C63" s="48" t="s">
        <v>352</v>
      </c>
      <c r="D63" s="49" t="s">
        <v>233</v>
      </c>
      <c r="E63" s="49" t="s">
        <v>101</v>
      </c>
      <c r="F63" s="49" t="s">
        <v>71</v>
      </c>
      <c r="G63" s="49" t="s">
        <v>78</v>
      </c>
      <c r="H63" s="49" t="s">
        <v>73</v>
      </c>
      <c r="I63" s="49" t="s">
        <v>74</v>
      </c>
      <c r="J63" s="49" t="s">
        <v>75</v>
      </c>
      <c r="K63" s="49" t="s">
        <v>79</v>
      </c>
      <c r="L63" s="222">
        <v>712</v>
      </c>
      <c r="M63" s="51">
        <v>32</v>
      </c>
      <c r="N63" s="18"/>
      <c r="O63" s="18"/>
      <c r="P63" s="18"/>
      <c r="Q63" s="18"/>
      <c r="R63" s="19"/>
      <c r="S63" s="17">
        <f t="shared" si="44"/>
        <v>9600</v>
      </c>
      <c r="T63" s="18"/>
      <c r="U63" s="18"/>
      <c r="V63" s="18"/>
      <c r="W63" s="18"/>
      <c r="X63" s="19"/>
      <c r="Y63" s="19">
        <v>32</v>
      </c>
      <c r="Z63" s="19">
        <v>9600</v>
      </c>
      <c r="AA63" s="23">
        <v>1568</v>
      </c>
      <c r="AB63" s="24"/>
      <c r="AC63" s="24"/>
      <c r="AD63" s="24"/>
      <c r="AE63" s="24"/>
      <c r="AF63" s="25"/>
      <c r="AG63" s="23">
        <v>470400</v>
      </c>
      <c r="AH63" s="24"/>
      <c r="AI63" s="24"/>
      <c r="AJ63" s="24"/>
      <c r="AK63" s="24"/>
      <c r="AL63" s="25"/>
      <c r="AM63" s="28">
        <v>1568</v>
      </c>
      <c r="AN63" s="227">
        <v>470400</v>
      </c>
      <c r="AO63" s="34">
        <v>1600</v>
      </c>
      <c r="AP63" s="35"/>
      <c r="AQ63" s="35"/>
      <c r="AR63" s="35"/>
      <c r="AS63" s="35"/>
      <c r="AT63" s="36"/>
      <c r="AU63" s="34">
        <v>480000</v>
      </c>
      <c r="AV63" s="35"/>
      <c r="AW63" s="35"/>
      <c r="AX63" s="35"/>
      <c r="AY63" s="35"/>
      <c r="AZ63" s="36"/>
      <c r="BA63" s="37">
        <v>1600</v>
      </c>
      <c r="BB63" s="37">
        <v>480000</v>
      </c>
      <c r="BC63" s="17">
        <v>32</v>
      </c>
      <c r="BD63" s="18"/>
      <c r="BE63" s="18"/>
      <c r="BF63" s="18"/>
      <c r="BG63" s="18"/>
      <c r="BH63" s="19"/>
      <c r="BI63" s="17">
        <v>8723.125</v>
      </c>
      <c r="BJ63" s="18"/>
      <c r="BK63" s="18"/>
      <c r="BL63" s="18"/>
      <c r="BM63" s="18"/>
      <c r="BN63" s="19"/>
      <c r="BO63" s="19">
        <v>32</v>
      </c>
      <c r="BP63" s="19">
        <v>8723.125</v>
      </c>
      <c r="BQ63" s="23">
        <v>1568</v>
      </c>
      <c r="BR63" s="24"/>
      <c r="BS63" s="24"/>
      <c r="BT63" s="24"/>
      <c r="BU63" s="24"/>
      <c r="BV63" s="25"/>
      <c r="BW63" s="23">
        <v>427433.125</v>
      </c>
      <c r="BX63" s="24"/>
      <c r="BY63" s="24"/>
      <c r="BZ63" s="24"/>
      <c r="CA63" s="24"/>
      <c r="CB63" s="25"/>
      <c r="CC63" s="28">
        <v>1568</v>
      </c>
      <c r="CD63" s="227">
        <v>427433.125</v>
      </c>
      <c r="CE63" s="34">
        <v>1600</v>
      </c>
      <c r="CF63" s="35"/>
      <c r="CG63" s="35"/>
      <c r="CH63" s="35"/>
      <c r="CI63" s="35"/>
      <c r="CJ63" s="36"/>
      <c r="CK63" s="34">
        <v>436156.25</v>
      </c>
      <c r="CL63" s="35"/>
      <c r="CM63" s="35"/>
      <c r="CN63" s="35"/>
      <c r="CO63" s="35"/>
      <c r="CP63" s="36"/>
      <c r="CQ63" s="37">
        <v>1600</v>
      </c>
      <c r="CR63" s="237">
        <v>436156.25</v>
      </c>
      <c r="CS63" s="221">
        <f>BB63-CR63</f>
        <v>43843.75</v>
      </c>
      <c r="CT63" s="221" t="s">
        <v>35</v>
      </c>
      <c r="CU63" s="221"/>
      <c r="CV63" s="221"/>
      <c r="CW63" s="221"/>
      <c r="CX63" s="221">
        <f>DH63*2</f>
        <v>415238.640625</v>
      </c>
      <c r="CY63" s="221">
        <f t="shared" si="46"/>
        <v>0</v>
      </c>
      <c r="CZ63" s="221">
        <f t="shared" si="47"/>
        <v>0</v>
      </c>
      <c r="DA63" s="221"/>
      <c r="DB63" s="239">
        <f t="shared" si="48"/>
        <v>415238.640625</v>
      </c>
      <c r="DC63" s="221">
        <f t="shared" ref="DC63:DC73" si="55">DB63-DL63</f>
        <v>205747.8203125</v>
      </c>
      <c r="DD63" s="221" t="s">
        <v>354</v>
      </c>
      <c r="DE63" s="221"/>
      <c r="DF63" s="221"/>
      <c r="DG63" s="221" t="s">
        <v>303</v>
      </c>
      <c r="DH63" s="157">
        <f>VLOOKUP(DD:DD,SRM_pool!B:F,5,FALSE)</f>
        <v>207619.3203125</v>
      </c>
      <c r="DI63" s="239"/>
      <c r="DJ63" s="239"/>
      <c r="DK63" s="221">
        <v>1871.5</v>
      </c>
      <c r="DL63" s="239">
        <f t="shared" si="49"/>
        <v>209490.8203125</v>
      </c>
      <c r="DM63" s="157">
        <f>VLOOKUP(DD:DD,SRM_pool!B:F,3,FALSE)</f>
        <v>135018</v>
      </c>
      <c r="DN63" s="239"/>
      <c r="DO63" s="239"/>
      <c r="DP63" s="221"/>
      <c r="DQ63" s="239">
        <f t="shared" si="50"/>
        <v>135018</v>
      </c>
      <c r="DR63" s="221">
        <f t="shared" si="51"/>
        <v>72601.3203125</v>
      </c>
      <c r="DS63" s="221">
        <f t="shared" si="52"/>
        <v>0</v>
      </c>
      <c r="DT63" s="239">
        <f t="shared" si="53"/>
        <v>0</v>
      </c>
      <c r="DU63" s="239">
        <f t="shared" si="54"/>
        <v>1871.5</v>
      </c>
      <c r="DV63" s="53">
        <f t="shared" si="43"/>
        <v>74472.8203125</v>
      </c>
      <c r="DW63" s="223">
        <f t="shared" si="31"/>
        <v>0.64450556734940467</v>
      </c>
      <c r="DX63" s="180">
        <f>VLOOKUP(ED:ED,Pool!K:Q,7,FALSE)</f>
        <v>120684</v>
      </c>
      <c r="DY63" s="326">
        <f>VLOOKUP(ED63,Pool!A87:C95,2,FALSE)</f>
        <v>133832</v>
      </c>
      <c r="DZ63" s="143">
        <f t="shared" si="33"/>
        <v>254516</v>
      </c>
      <c r="EA63" s="223">
        <f t="shared" si="32"/>
        <v>1.2149267429490962</v>
      </c>
      <c r="EB63" s="143"/>
      <c r="EC63" s="143"/>
      <c r="ED63" s="276">
        <v>295700712</v>
      </c>
    </row>
    <row r="64" spans="1:137" s="219" customFormat="1">
      <c r="A64" s="49" t="s">
        <v>83</v>
      </c>
      <c r="B64" s="48" t="s">
        <v>353</v>
      </c>
      <c r="C64" s="48" t="s">
        <v>351</v>
      </c>
      <c r="D64" s="49" t="s">
        <v>233</v>
      </c>
      <c r="E64" s="49" t="s">
        <v>101</v>
      </c>
      <c r="F64" s="49" t="s">
        <v>71</v>
      </c>
      <c r="G64" s="49" t="s">
        <v>78</v>
      </c>
      <c r="H64" s="49" t="s">
        <v>73</v>
      </c>
      <c r="I64" s="49" t="s">
        <v>74</v>
      </c>
      <c r="J64" s="49" t="s">
        <v>75</v>
      </c>
      <c r="K64" s="49" t="s">
        <v>79</v>
      </c>
      <c r="L64" s="222">
        <v>706</v>
      </c>
      <c r="M64" s="51">
        <v>16</v>
      </c>
      <c r="N64" s="18"/>
      <c r="O64" s="18"/>
      <c r="P64" s="18"/>
      <c r="Q64" s="18"/>
      <c r="R64" s="19"/>
      <c r="S64" s="17">
        <f t="shared" si="44"/>
        <v>4800</v>
      </c>
      <c r="T64" s="18"/>
      <c r="U64" s="18"/>
      <c r="V64" s="18"/>
      <c r="W64" s="18"/>
      <c r="X64" s="19"/>
      <c r="Y64" s="19">
        <v>16</v>
      </c>
      <c r="Z64" s="19">
        <v>4800</v>
      </c>
      <c r="AA64" s="23">
        <v>768</v>
      </c>
      <c r="AB64" s="24"/>
      <c r="AC64" s="24"/>
      <c r="AD64" s="24"/>
      <c r="AE64" s="24"/>
      <c r="AF64" s="25"/>
      <c r="AG64" s="24">
        <v>230400</v>
      </c>
      <c r="AH64" s="24"/>
      <c r="AI64" s="24"/>
      <c r="AJ64" s="24"/>
      <c r="AK64" s="24"/>
      <c r="AL64" s="25"/>
      <c r="AM64" s="28">
        <v>768</v>
      </c>
      <c r="AN64" s="227">
        <v>230400</v>
      </c>
      <c r="AO64" s="34">
        <v>784</v>
      </c>
      <c r="AP64" s="35"/>
      <c r="AQ64" s="35"/>
      <c r="AR64" s="35"/>
      <c r="AS64" s="35"/>
      <c r="AT64" s="36"/>
      <c r="AU64" s="34">
        <v>235200</v>
      </c>
      <c r="AV64" s="35"/>
      <c r="AW64" s="35"/>
      <c r="AX64" s="35"/>
      <c r="AY64" s="35"/>
      <c r="AZ64" s="36"/>
      <c r="BA64" s="37">
        <v>784</v>
      </c>
      <c r="BB64" s="37">
        <v>235200</v>
      </c>
      <c r="BC64" s="17">
        <v>16</v>
      </c>
      <c r="BD64" s="18"/>
      <c r="BE64" s="18"/>
      <c r="BF64" s="18"/>
      <c r="BG64" s="18"/>
      <c r="BH64" s="19"/>
      <c r="BI64" s="17">
        <v>4361.5625</v>
      </c>
      <c r="BJ64" s="18"/>
      <c r="BK64" s="18"/>
      <c r="BL64" s="18"/>
      <c r="BM64" s="18"/>
      <c r="BN64" s="19"/>
      <c r="BO64" s="19">
        <v>16</v>
      </c>
      <c r="BP64" s="19">
        <v>4361.5625</v>
      </c>
      <c r="BQ64" s="23">
        <v>768</v>
      </c>
      <c r="BR64" s="24"/>
      <c r="BS64" s="24"/>
      <c r="BT64" s="24"/>
      <c r="BU64" s="24"/>
      <c r="BV64" s="25"/>
      <c r="BW64" s="23">
        <v>209355</v>
      </c>
      <c r="BX64" s="24"/>
      <c r="BY64" s="24"/>
      <c r="BZ64" s="24"/>
      <c r="CA64" s="24"/>
      <c r="CB64" s="25"/>
      <c r="CC64" s="28">
        <v>768</v>
      </c>
      <c r="CD64" s="227">
        <v>209355</v>
      </c>
      <c r="CE64" s="34">
        <v>784</v>
      </c>
      <c r="CF64" s="35"/>
      <c r="CG64" s="35"/>
      <c r="CH64" s="35"/>
      <c r="CI64" s="35"/>
      <c r="CJ64" s="36"/>
      <c r="CK64" s="34">
        <v>213716.5625</v>
      </c>
      <c r="CL64" s="35"/>
      <c r="CM64" s="35"/>
      <c r="CN64" s="35"/>
      <c r="CO64" s="35"/>
      <c r="CP64" s="36">
        <f>CQ64*CK56</f>
        <v>0</v>
      </c>
      <c r="CQ64" s="37">
        <v>784</v>
      </c>
      <c r="CR64" s="121">
        <v>213716.5625</v>
      </c>
      <c r="CS64" s="221">
        <f>BB64-CR64</f>
        <v>21483.4375</v>
      </c>
      <c r="CT64" s="221" t="s">
        <v>35</v>
      </c>
      <c r="CU64" s="221"/>
      <c r="CV64" s="221"/>
      <c r="CW64" s="221"/>
      <c r="CX64" s="221">
        <f>DH64*2</f>
        <v>200645.15234375</v>
      </c>
      <c r="CY64" s="221">
        <f t="shared" si="46"/>
        <v>0</v>
      </c>
      <c r="CZ64" s="221">
        <f t="shared" si="47"/>
        <v>0</v>
      </c>
      <c r="DA64" s="221"/>
      <c r="DB64" s="239">
        <f t="shared" si="48"/>
        <v>200645.15234375</v>
      </c>
      <c r="DC64" s="221">
        <f t="shared" si="55"/>
        <v>98451.076171875</v>
      </c>
      <c r="DD64" s="221" t="s">
        <v>355</v>
      </c>
      <c r="DE64" s="221"/>
      <c r="DF64" s="221"/>
      <c r="DG64" s="221" t="s">
        <v>303</v>
      </c>
      <c r="DH64" s="157">
        <f>VLOOKUP(DD:DD,SRM_pool!B:F,5,FALSE)</f>
        <v>100322.576171875</v>
      </c>
      <c r="DI64" s="239"/>
      <c r="DJ64" s="239"/>
      <c r="DK64" s="221">
        <v>1871.5</v>
      </c>
      <c r="DL64" s="239">
        <f t="shared" si="49"/>
        <v>102194.076171875</v>
      </c>
      <c r="DM64" s="157">
        <f>VLOOKUP(DD:DD,SRM_pool!B:F,3,FALSE)</f>
        <v>70487.53125</v>
      </c>
      <c r="DN64" s="239"/>
      <c r="DO64" s="239"/>
      <c r="DP64" s="221"/>
      <c r="DQ64" s="239">
        <f t="shared" si="50"/>
        <v>70487.53125</v>
      </c>
      <c r="DR64" s="221">
        <f t="shared" si="51"/>
        <v>29835.044921875</v>
      </c>
      <c r="DS64" s="221">
        <f t="shared" si="52"/>
        <v>0</v>
      </c>
      <c r="DT64" s="239">
        <f t="shared" si="53"/>
        <v>0</v>
      </c>
      <c r="DU64" s="239">
        <f t="shared" si="54"/>
        <v>1871.5</v>
      </c>
      <c r="DV64" s="53">
        <f t="shared" si="43"/>
        <v>31706.544921875</v>
      </c>
      <c r="DW64" s="223">
        <f t="shared" si="31"/>
        <v>0.68974185090191154</v>
      </c>
      <c r="DX64" s="180">
        <f>VLOOKUP(ED:ED,Pool!K:Q,7,FALSE)</f>
        <v>127434</v>
      </c>
      <c r="DY64" s="231"/>
      <c r="DZ64" s="143">
        <f t="shared" si="33"/>
        <v>127434</v>
      </c>
      <c r="EA64" s="223">
        <f t="shared" si="32"/>
        <v>1.2469803023188473</v>
      </c>
      <c r="EB64" s="143"/>
      <c r="EC64" s="143"/>
      <c r="ED64" s="276">
        <v>295700706</v>
      </c>
    </row>
    <row r="65" spans="1:16382" s="153" customFormat="1">
      <c r="A65" s="49" t="s">
        <v>102</v>
      </c>
      <c r="B65" s="48" t="s">
        <v>341</v>
      </c>
      <c r="C65" s="48" t="s">
        <v>339</v>
      </c>
      <c r="D65" s="49" t="s">
        <v>337</v>
      </c>
      <c r="E65" s="49" t="s">
        <v>337</v>
      </c>
      <c r="F65" s="49" t="s">
        <v>338</v>
      </c>
      <c r="G65" s="49" t="s">
        <v>337</v>
      </c>
      <c r="H65" s="49" t="s">
        <v>73</v>
      </c>
      <c r="I65" s="49" t="s">
        <v>337</v>
      </c>
      <c r="J65" s="49" t="s">
        <v>75</v>
      </c>
      <c r="K65" s="49" t="s">
        <v>79</v>
      </c>
      <c r="L65" s="335" t="s">
        <v>666</v>
      </c>
      <c r="M65" s="51"/>
      <c r="N65" s="18"/>
      <c r="O65" s="18"/>
      <c r="P65" s="18"/>
      <c r="Q65" s="18"/>
      <c r="R65" s="19"/>
      <c r="S65" s="17">
        <v>44551.25</v>
      </c>
      <c r="T65" s="18"/>
      <c r="U65" s="18"/>
      <c r="V65" s="18"/>
      <c r="W65" s="18"/>
      <c r="X65" s="19"/>
      <c r="Y65" s="19"/>
      <c r="Z65" s="19">
        <v>44551.25</v>
      </c>
      <c r="AA65" s="23"/>
      <c r="AB65" s="24"/>
      <c r="AC65" s="24"/>
      <c r="AD65" s="24"/>
      <c r="AE65" s="24"/>
      <c r="AF65" s="25"/>
      <c r="AG65" s="24"/>
      <c r="AH65" s="24"/>
      <c r="AI65" s="24"/>
      <c r="AJ65" s="24"/>
      <c r="AK65" s="24"/>
      <c r="AL65" s="25"/>
      <c r="AM65" s="28">
        <v>180</v>
      </c>
      <c r="AN65" s="227">
        <v>540000</v>
      </c>
      <c r="AO65" s="34"/>
      <c r="AP65" s="35"/>
      <c r="AQ65" s="35"/>
      <c r="AR65" s="35"/>
      <c r="AS65" s="35"/>
      <c r="AT65" s="36"/>
      <c r="AU65" s="34"/>
      <c r="AV65" s="35"/>
      <c r="AW65" s="35"/>
      <c r="AX65" s="35"/>
      <c r="AY65" s="35"/>
      <c r="AZ65" s="36"/>
      <c r="BA65" s="37"/>
      <c r="BB65" s="227">
        <v>540000</v>
      </c>
      <c r="BC65" s="17"/>
      <c r="BD65" s="18"/>
      <c r="BE65" s="18"/>
      <c r="BF65" s="18"/>
      <c r="BG65" s="18"/>
      <c r="BH65" s="19"/>
      <c r="BI65" s="17"/>
      <c r="BJ65" s="18"/>
      <c r="BK65" s="18"/>
      <c r="BL65" s="18"/>
      <c r="BM65" s="18"/>
      <c r="BN65" s="19"/>
      <c r="BO65" s="19"/>
      <c r="BP65" s="19">
        <v>44551.25</v>
      </c>
      <c r="BQ65" s="23"/>
      <c r="BR65" s="24"/>
      <c r="BS65" s="24"/>
      <c r="BT65" s="24"/>
      <c r="BU65" s="24"/>
      <c r="BV65" s="25"/>
      <c r="BW65" s="23"/>
      <c r="BX65" s="24"/>
      <c r="BY65" s="24"/>
      <c r="BZ65" s="24"/>
      <c r="CA65" s="24"/>
      <c r="CB65" s="25"/>
      <c r="CC65" s="28"/>
      <c r="CD65" s="29">
        <v>534615</v>
      </c>
      <c r="CE65" s="34"/>
      <c r="CF65" s="35"/>
      <c r="CG65" s="35"/>
      <c r="CH65" s="35"/>
      <c r="CI65" s="35"/>
      <c r="CJ65" s="36"/>
      <c r="CK65" s="34"/>
      <c r="CL65" s="35"/>
      <c r="CM65" s="35"/>
      <c r="CN65" s="35"/>
      <c r="CO65" s="35"/>
      <c r="CP65" s="36"/>
      <c r="CQ65" s="37"/>
      <c r="CR65" s="237">
        <v>534615</v>
      </c>
      <c r="CS65" s="136">
        <f>BB65-CR65</f>
        <v>5385</v>
      </c>
      <c r="CT65" s="136" t="s">
        <v>35</v>
      </c>
      <c r="CU65" s="136"/>
      <c r="CV65" s="136"/>
      <c r="CW65" s="136"/>
      <c r="CX65" s="136">
        <f t="shared" si="45"/>
        <v>486785.03125</v>
      </c>
      <c r="CY65" s="136">
        <f t="shared" si="46"/>
        <v>0</v>
      </c>
      <c r="CZ65" s="136">
        <f t="shared" si="47"/>
        <v>0</v>
      </c>
      <c r="DA65" s="136"/>
      <c r="DB65" s="239">
        <f t="shared" si="48"/>
        <v>486785.03125</v>
      </c>
      <c r="DC65" s="136">
        <f t="shared" si="55"/>
        <v>243392.515625</v>
      </c>
      <c r="DD65" s="48" t="s">
        <v>666</v>
      </c>
      <c r="DE65" s="136"/>
      <c r="DF65" s="136"/>
      <c r="DG65" s="136"/>
      <c r="DH65" s="157">
        <f>VLOOKUP(DD:DD,SRM_pool!B:F,5,FALSE)</f>
        <v>243392.515625</v>
      </c>
      <c r="DI65" s="136"/>
      <c r="DJ65" s="136"/>
      <c r="DK65" s="136"/>
      <c r="DL65" s="141">
        <f t="shared" si="49"/>
        <v>243392.515625</v>
      </c>
      <c r="DM65" s="157">
        <f>VLOOKUP(DD:DD,SRM_pool!B:F,3,FALSE)</f>
        <v>214069.765625</v>
      </c>
      <c r="DN65" s="136"/>
      <c r="DO65" s="136"/>
      <c r="DP65" s="136"/>
      <c r="DQ65" s="412">
        <f t="shared" si="50"/>
        <v>214069.765625</v>
      </c>
      <c r="DR65" s="136">
        <f t="shared" si="51"/>
        <v>29322.75</v>
      </c>
      <c r="DS65" s="136">
        <f t="shared" si="52"/>
        <v>0</v>
      </c>
      <c r="DT65" s="141">
        <f t="shared" si="53"/>
        <v>0</v>
      </c>
      <c r="DU65" s="141">
        <f t="shared" si="54"/>
        <v>0</v>
      </c>
      <c r="DV65" s="53">
        <f t="shared" si="43"/>
        <v>29322.75</v>
      </c>
      <c r="DW65" s="138">
        <f t="shared" si="31"/>
        <v>0.87952484929660624</v>
      </c>
      <c r="DX65" s="403">
        <f>DQ65</f>
        <v>214069.765625</v>
      </c>
      <c r="DY65" s="151"/>
      <c r="DZ65" s="143">
        <f t="shared" si="33"/>
        <v>214069.765625</v>
      </c>
      <c r="EA65" s="138">
        <f t="shared" si="32"/>
        <v>0.87952484929660624</v>
      </c>
      <c r="EB65" s="143"/>
      <c r="EC65" s="143"/>
      <c r="ED65" s="256"/>
    </row>
    <row r="66" spans="1:16382" s="153" customFormat="1">
      <c r="A66" s="49" t="s">
        <v>83</v>
      </c>
      <c r="B66" s="48" t="s">
        <v>342</v>
      </c>
      <c r="C66" s="48" t="s">
        <v>340</v>
      </c>
      <c r="D66" s="49" t="s">
        <v>337</v>
      </c>
      <c r="E66" s="49" t="s">
        <v>337</v>
      </c>
      <c r="F66" s="49" t="s">
        <v>338</v>
      </c>
      <c r="G66" s="49" t="s">
        <v>337</v>
      </c>
      <c r="H66" s="49" t="s">
        <v>73</v>
      </c>
      <c r="I66" s="49" t="s">
        <v>337</v>
      </c>
      <c r="J66" s="49" t="s">
        <v>75</v>
      </c>
      <c r="K66" s="49" t="s">
        <v>79</v>
      </c>
      <c r="L66" s="335" t="s">
        <v>694</v>
      </c>
      <c r="M66" s="51"/>
      <c r="N66" s="18"/>
      <c r="O66" s="18"/>
      <c r="P66" s="18"/>
      <c r="Q66" s="18"/>
      <c r="R66" s="19"/>
      <c r="S66" s="17">
        <v>44551.25</v>
      </c>
      <c r="T66" s="18"/>
      <c r="U66" s="18"/>
      <c r="V66" s="18"/>
      <c r="W66" s="18"/>
      <c r="X66" s="19"/>
      <c r="Y66" s="19"/>
      <c r="Z66" s="19">
        <v>44551.25</v>
      </c>
      <c r="AA66" s="23"/>
      <c r="AB66" s="24"/>
      <c r="AC66" s="24"/>
      <c r="AD66" s="24"/>
      <c r="AE66" s="24"/>
      <c r="AF66" s="25"/>
      <c r="AG66" s="24"/>
      <c r="AH66" s="24"/>
      <c r="AI66" s="24"/>
      <c r="AJ66" s="24"/>
      <c r="AK66" s="24"/>
      <c r="AL66" s="25"/>
      <c r="AM66" s="28">
        <v>180</v>
      </c>
      <c r="AN66" s="227">
        <v>540000</v>
      </c>
      <c r="AO66" s="34"/>
      <c r="AP66" s="35"/>
      <c r="AQ66" s="35"/>
      <c r="AR66" s="35"/>
      <c r="AS66" s="35"/>
      <c r="AT66" s="36"/>
      <c r="AU66" s="34"/>
      <c r="AV66" s="35"/>
      <c r="AW66" s="35"/>
      <c r="AX66" s="35"/>
      <c r="AY66" s="35"/>
      <c r="AZ66" s="36"/>
      <c r="BA66" s="37"/>
      <c r="BB66" s="227">
        <v>540000</v>
      </c>
      <c r="BC66" s="17"/>
      <c r="BD66" s="18"/>
      <c r="BE66" s="18"/>
      <c r="BF66" s="18"/>
      <c r="BG66" s="18"/>
      <c r="BH66" s="19"/>
      <c r="BI66" s="17"/>
      <c r="BJ66" s="18"/>
      <c r="BK66" s="18"/>
      <c r="BL66" s="18"/>
      <c r="BM66" s="18"/>
      <c r="BN66" s="19"/>
      <c r="BO66" s="19"/>
      <c r="BP66" s="19">
        <v>44551.25</v>
      </c>
      <c r="BQ66" s="23"/>
      <c r="BR66" s="24"/>
      <c r="BS66" s="24"/>
      <c r="BT66" s="24"/>
      <c r="BU66" s="24"/>
      <c r="BV66" s="25"/>
      <c r="BW66" s="23"/>
      <c r="BX66" s="24"/>
      <c r="BY66" s="24"/>
      <c r="BZ66" s="24"/>
      <c r="CA66" s="24"/>
      <c r="CB66" s="25"/>
      <c r="CC66" s="28"/>
      <c r="CD66" s="227">
        <v>534615</v>
      </c>
      <c r="CE66" s="34"/>
      <c r="CF66" s="35"/>
      <c r="CG66" s="35"/>
      <c r="CH66" s="35"/>
      <c r="CI66" s="35"/>
      <c r="CJ66" s="36"/>
      <c r="CK66" s="34"/>
      <c r="CL66" s="35"/>
      <c r="CM66" s="35"/>
      <c r="CN66" s="35"/>
      <c r="CO66" s="35"/>
      <c r="CP66" s="36"/>
      <c r="CQ66" s="37"/>
      <c r="CR66" s="237">
        <v>534615</v>
      </c>
      <c r="CS66" s="334">
        <f>BB66-CR66</f>
        <v>5385</v>
      </c>
      <c r="CT66" s="136" t="s">
        <v>35</v>
      </c>
      <c r="CU66" s="136"/>
      <c r="CV66" s="136"/>
      <c r="CW66" s="136"/>
      <c r="CX66" s="136">
        <f t="shared" si="45"/>
        <v>481966.75</v>
      </c>
      <c r="CY66" s="136">
        <f t="shared" si="46"/>
        <v>0</v>
      </c>
      <c r="CZ66" s="136">
        <f t="shared" si="47"/>
        <v>0</v>
      </c>
      <c r="DA66" s="136"/>
      <c r="DB66" s="239">
        <f t="shared" si="48"/>
        <v>481966.75</v>
      </c>
      <c r="DC66" s="136">
        <f t="shared" si="55"/>
        <v>240983.375</v>
      </c>
      <c r="DD66" s="48" t="s">
        <v>694</v>
      </c>
      <c r="DE66" s="136"/>
      <c r="DF66" s="136"/>
      <c r="DG66" s="136"/>
      <c r="DH66" s="157">
        <f>VLOOKUP(DD:DD,SRM_pool!B:F,5,FALSE)</f>
        <v>240983.375</v>
      </c>
      <c r="DI66" s="136"/>
      <c r="DJ66" s="136"/>
      <c r="DK66" s="136"/>
      <c r="DL66" s="141">
        <f t="shared" si="49"/>
        <v>240983.375</v>
      </c>
      <c r="DM66" s="157">
        <f>VLOOKUP(DD:DD,SRM_pool!B:F,3,FALSE)</f>
        <v>130093.84375</v>
      </c>
      <c r="DN66" s="136"/>
      <c r="DO66" s="136"/>
      <c r="DP66" s="136"/>
      <c r="DQ66" s="412">
        <f t="shared" si="50"/>
        <v>130093.84375</v>
      </c>
      <c r="DR66" s="136">
        <f t="shared" si="51"/>
        <v>110889.53125</v>
      </c>
      <c r="DS66" s="136">
        <f t="shared" si="52"/>
        <v>0</v>
      </c>
      <c r="DT66" s="141">
        <f t="shared" si="53"/>
        <v>0</v>
      </c>
      <c r="DU66" s="141">
        <f t="shared" si="54"/>
        <v>0</v>
      </c>
      <c r="DV66" s="53">
        <f t="shared" si="43"/>
        <v>110889.53125</v>
      </c>
      <c r="DW66" s="138">
        <f t="shared" si="31"/>
        <v>0.53984572068508874</v>
      </c>
      <c r="DX66" s="403">
        <f>DQ66</f>
        <v>130093.84375</v>
      </c>
      <c r="DY66" s="151"/>
      <c r="DZ66" s="143">
        <f t="shared" si="33"/>
        <v>130093.84375</v>
      </c>
      <c r="EA66" s="138">
        <f t="shared" si="32"/>
        <v>0.53984572068508874</v>
      </c>
      <c r="EB66" s="143"/>
      <c r="EC66" s="143"/>
      <c r="ED66" s="256"/>
    </row>
    <row r="67" spans="1:16382">
      <c r="A67" s="7"/>
      <c r="B67" s="48" t="s">
        <v>382</v>
      </c>
      <c r="C67" s="48" t="s">
        <v>384</v>
      </c>
      <c r="D67" s="49" t="s">
        <v>233</v>
      </c>
      <c r="E67" s="49" t="s">
        <v>101</v>
      </c>
      <c r="F67" s="49" t="s">
        <v>71</v>
      </c>
      <c r="G67" s="49" t="s">
        <v>78</v>
      </c>
      <c r="H67" s="49" t="s">
        <v>73</v>
      </c>
      <c r="I67" s="49" t="s">
        <v>82</v>
      </c>
      <c r="J67" s="49" t="s">
        <v>68</v>
      </c>
      <c r="K67" s="49" t="s">
        <v>79</v>
      </c>
      <c r="L67" s="222">
        <v>709</v>
      </c>
      <c r="M67" s="51">
        <v>18</v>
      </c>
      <c r="N67" s="18"/>
      <c r="O67" s="18"/>
      <c r="P67" s="18"/>
      <c r="Q67" s="18">
        <v>4</v>
      </c>
      <c r="R67" s="19">
        <v>6</v>
      </c>
      <c r="S67" s="17">
        <f t="shared" ref="S67:S72" si="56">M67*300</f>
        <v>5400</v>
      </c>
      <c r="T67" s="18"/>
      <c r="U67" s="18"/>
      <c r="V67" s="18"/>
      <c r="W67" s="18">
        <f>Q67*100</f>
        <v>400</v>
      </c>
      <c r="X67" s="19">
        <f>R67*1000</f>
        <v>6000</v>
      </c>
      <c r="Y67" s="19">
        <f t="shared" ref="Y67:Y72" si="57">SUM(M67:R67)</f>
        <v>28</v>
      </c>
      <c r="Z67" s="19">
        <f t="shared" ref="Z67:Z72" si="58">SUM(S67:X67)</f>
        <v>11800</v>
      </c>
      <c r="AA67" s="23">
        <v>896</v>
      </c>
      <c r="AB67" s="24"/>
      <c r="AC67" s="24"/>
      <c r="AD67" s="24"/>
      <c r="AE67" s="24">
        <v>192</v>
      </c>
      <c r="AF67" s="25">
        <v>288</v>
      </c>
      <c r="AG67" s="24">
        <f t="shared" ref="AG67:AG72" si="59">AA67*300</f>
        <v>268800</v>
      </c>
      <c r="AH67" s="24"/>
      <c r="AI67" s="24"/>
      <c r="AJ67" s="24"/>
      <c r="AK67" s="24">
        <f>AE67*100</f>
        <v>19200</v>
      </c>
      <c r="AL67" s="25">
        <f>AF67*1000</f>
        <v>288000</v>
      </c>
      <c r="AM67" s="25">
        <f t="shared" ref="AM67:AM72" si="60">SUM(AA67:AF67)</f>
        <v>1376</v>
      </c>
      <c r="AN67" s="25">
        <f t="shared" ref="AN67:AN72" si="61">SUM(AG67:AL67)</f>
        <v>576000</v>
      </c>
      <c r="AO67" s="34">
        <v>914</v>
      </c>
      <c r="AP67" s="35"/>
      <c r="AQ67" s="35"/>
      <c r="AR67" s="35"/>
      <c r="AS67" s="35">
        <v>196</v>
      </c>
      <c r="AT67" s="36">
        <v>294</v>
      </c>
      <c r="AU67" s="34">
        <f t="shared" ref="AU67:AU72" si="62">AO67*300</f>
        <v>274200</v>
      </c>
      <c r="AV67" s="35"/>
      <c r="AW67" s="35"/>
      <c r="AX67" s="35"/>
      <c r="AY67" s="35">
        <f>AS67*100</f>
        <v>19600</v>
      </c>
      <c r="AZ67" s="36">
        <f>AT67*1000</f>
        <v>294000</v>
      </c>
      <c r="BA67" s="36">
        <f t="shared" ref="BA67:BA72" si="63">SUM(AO67:AT67)</f>
        <v>1404</v>
      </c>
      <c r="BB67" s="36">
        <f t="shared" ref="BB67:BB72" si="64">SUM(AU67:AZ67)</f>
        <v>587800</v>
      </c>
      <c r="BC67" s="17">
        <v>18</v>
      </c>
      <c r="BD67" s="18"/>
      <c r="BE67" s="18"/>
      <c r="BF67" s="18"/>
      <c r="BG67" s="18">
        <v>4</v>
      </c>
      <c r="BH67" s="19">
        <v>6</v>
      </c>
      <c r="BI67" s="17">
        <f>BC67*BI5</f>
        <v>4906.7578125</v>
      </c>
      <c r="BJ67" s="18"/>
      <c r="BK67" s="18"/>
      <c r="BL67" s="18"/>
      <c r="BM67" s="18">
        <f>BG67*BM5</f>
        <v>372.640625</v>
      </c>
      <c r="BN67" s="19">
        <f>BH67*BN5</f>
        <v>5589.08203125</v>
      </c>
      <c r="BO67" s="19">
        <f t="shared" ref="BO67:BO72" si="65">SUM(BC67:BH67)</f>
        <v>28</v>
      </c>
      <c r="BP67" s="19">
        <f t="shared" ref="BP67:BP72" si="66">SUM(BI67:BN67)</f>
        <v>10868.48046875</v>
      </c>
      <c r="BQ67" s="23">
        <v>896</v>
      </c>
      <c r="BR67" s="24"/>
      <c r="BS67" s="24"/>
      <c r="BT67" s="24"/>
      <c r="BU67" s="24">
        <v>192</v>
      </c>
      <c r="BV67" s="25">
        <v>288</v>
      </c>
      <c r="BW67" s="23">
        <f>BQ67*BW5</f>
        <v>244247.5</v>
      </c>
      <c r="BX67" s="24"/>
      <c r="BY67" s="24"/>
      <c r="BZ67" s="24"/>
      <c r="CA67" s="24">
        <f>BU67*CA5</f>
        <v>17886.75</v>
      </c>
      <c r="CB67" s="25">
        <f>BV67*CB5</f>
        <v>268275.9375</v>
      </c>
      <c r="CC67" s="25">
        <f t="shared" ref="CC67:CC72" si="67">SUM(BQ67:BV67)</f>
        <v>1376</v>
      </c>
      <c r="CD67" s="25">
        <f t="shared" ref="CD67:CD72" si="68">SUM(BW67:CB67)</f>
        <v>530410.1875</v>
      </c>
      <c r="CE67" s="34">
        <v>914</v>
      </c>
      <c r="CF67" s="35"/>
      <c r="CG67" s="35"/>
      <c r="CH67" s="35"/>
      <c r="CI67" s="35">
        <v>196</v>
      </c>
      <c r="CJ67" s="36">
        <v>294</v>
      </c>
      <c r="CK67" s="34">
        <f>CE67*CK5</f>
        <v>249154.2578125</v>
      </c>
      <c r="CL67" s="35"/>
      <c r="CM67" s="35"/>
      <c r="CN67" s="35"/>
      <c r="CO67" s="35">
        <f>CI67*CO5</f>
        <v>18259.390625</v>
      </c>
      <c r="CP67" s="36">
        <f>CJ67*CP5</f>
        <v>273865.01953125</v>
      </c>
      <c r="CQ67" s="36">
        <f t="shared" ref="CQ67:CQ72" si="69">SUM(CE67:CJ67)</f>
        <v>1404</v>
      </c>
      <c r="CR67" s="36">
        <f t="shared" ref="CR67:CR72" si="70">SUM(CK67:CP67)</f>
        <v>541278.66796875</v>
      </c>
      <c r="CS67" s="221">
        <f t="shared" ref="CS67:CS73" si="71">BB67-CR67</f>
        <v>46521.33203125</v>
      </c>
      <c r="CT67" s="221" t="s">
        <v>35</v>
      </c>
      <c r="CU67" s="221" t="s">
        <v>386</v>
      </c>
      <c r="CV67" s="221" t="s">
        <v>58</v>
      </c>
      <c r="CW67" s="221"/>
      <c r="CX67" s="221">
        <f t="shared" ref="CX67:CX72" si="72">DH67*2</f>
        <v>234757.6328125</v>
      </c>
      <c r="CY67" s="221">
        <f>DI67*8/6</f>
        <v>264140.8125</v>
      </c>
      <c r="CZ67" s="221">
        <f>DJ67*4/3</f>
        <v>17609.524739583332</v>
      </c>
      <c r="DA67" s="221"/>
      <c r="DB67" s="239">
        <f t="shared" ref="DB67:DB73" si="73">CX67+CY67+CZ67+DA67</f>
        <v>516507.97005208331</v>
      </c>
      <c r="DC67" s="221">
        <f t="shared" si="55"/>
        <v>187816.40071614581</v>
      </c>
      <c r="DD67" s="221" t="s">
        <v>376</v>
      </c>
      <c r="DE67" s="221" t="s">
        <v>377</v>
      </c>
      <c r="DF67" s="221" t="s">
        <v>378</v>
      </c>
      <c r="DG67" s="221"/>
      <c r="DH67" s="157">
        <f>VLOOKUP(DD:DD,SRM_pool!B:F,5,FALSE)</f>
        <v>117378.81640625</v>
      </c>
      <c r="DI67" s="239">
        <f>VLOOKUP(Source!DE:DE,SRM_pool!B:F,5,FALSE)</f>
        <v>198105.609375</v>
      </c>
      <c r="DJ67" s="239">
        <f>VLOOKUP(DF:DF,SRM_pool!B:F,5,FALSE)</f>
        <v>13207.1435546875</v>
      </c>
      <c r="DK67" s="221"/>
      <c r="DL67" s="239">
        <f t="shared" si="49"/>
        <v>328691.5693359375</v>
      </c>
      <c r="DM67" s="157">
        <f>VLOOKUP(DD:DD,SRM_pool!B:F,3,FALSE)</f>
        <v>73265.25</v>
      </c>
      <c r="DN67" s="239">
        <f>VLOOKUP(DE:DE,SRM_pool!B:F,3,FALSE)</f>
        <v>119644.421875</v>
      </c>
      <c r="DO67" s="239">
        <f>VLOOKUP(DF:DF,SRM_pool!B:F,3,FALSE)</f>
        <v>13071.701171875</v>
      </c>
      <c r="DP67" s="221"/>
      <c r="DQ67" s="239">
        <f t="shared" si="50"/>
        <v>205981.373046875</v>
      </c>
      <c r="DR67" s="221">
        <f t="shared" si="51"/>
        <v>44113.56640625</v>
      </c>
      <c r="DS67" s="221">
        <f t="shared" si="52"/>
        <v>78461.1875</v>
      </c>
      <c r="DT67" s="239">
        <f t="shared" si="53"/>
        <v>135.4423828125</v>
      </c>
      <c r="DU67" s="239">
        <f t="shared" si="54"/>
        <v>0</v>
      </c>
      <c r="DV67" s="53">
        <f t="shared" si="43"/>
        <v>122710.1962890625</v>
      </c>
      <c r="DW67" s="223">
        <f t="shared" si="31"/>
        <v>0.62667069150274679</v>
      </c>
      <c r="DX67" s="180">
        <f>VLOOKUP(ED:ED,Pool!K:Q,7,FALSE)</f>
        <v>323143</v>
      </c>
      <c r="DY67" s="231"/>
      <c r="DZ67" s="143">
        <f t="shared" si="33"/>
        <v>323143</v>
      </c>
      <c r="EA67" s="223">
        <f t="shared" si="32"/>
        <v>0.98311922223272297</v>
      </c>
      <c r="EB67" s="143"/>
      <c r="EC67" s="145"/>
      <c r="ED67" s="276">
        <v>295700709</v>
      </c>
      <c r="EE67" s="219"/>
      <c r="EF67" s="219"/>
      <c r="EG67" s="219"/>
      <c r="EH67" s="219"/>
      <c r="EI67" s="219"/>
      <c r="EJ67" s="219"/>
      <c r="EK67" s="219"/>
      <c r="EL67" s="219"/>
      <c r="EM67" s="219"/>
      <c r="EN67" s="219"/>
      <c r="EO67" s="219"/>
      <c r="EP67" s="219"/>
      <c r="EQ67" s="219"/>
      <c r="ER67" s="219"/>
      <c r="ES67" s="219"/>
      <c r="ET67" s="219"/>
      <c r="EU67" s="219"/>
      <c r="EV67" s="219"/>
      <c r="EW67" s="219"/>
      <c r="EX67" s="219"/>
      <c r="EY67" s="219"/>
      <c r="EZ67" s="219"/>
      <c r="FA67" s="219"/>
      <c r="FB67" s="219"/>
      <c r="FC67" s="219"/>
      <c r="FD67" s="219"/>
      <c r="FE67" s="219"/>
      <c r="FF67" s="219"/>
      <c r="FG67" s="219"/>
      <c r="FH67" s="219"/>
      <c r="FI67" s="219"/>
      <c r="FJ67" s="219"/>
      <c r="FK67" s="219"/>
      <c r="FL67" s="219"/>
      <c r="FM67" s="219"/>
      <c r="FN67" s="219"/>
      <c r="FO67" s="219"/>
      <c r="FP67" s="219"/>
      <c r="FQ67" s="219"/>
      <c r="FR67" s="219"/>
      <c r="FS67" s="219"/>
      <c r="FT67" s="219"/>
      <c r="FU67" s="219"/>
      <c r="FV67" s="219"/>
      <c r="FW67" s="219"/>
      <c r="FX67" s="219"/>
      <c r="FY67" s="219"/>
      <c r="FZ67" s="219"/>
      <c r="GA67" s="219"/>
      <c r="GB67" s="219"/>
      <c r="GC67" s="219"/>
      <c r="GD67" s="219"/>
      <c r="GE67" s="219"/>
      <c r="GF67" s="219"/>
      <c r="GG67" s="219"/>
      <c r="GH67" s="219"/>
      <c r="GI67" s="219"/>
      <c r="GJ67" s="219"/>
      <c r="GK67" s="219"/>
      <c r="GL67" s="219"/>
      <c r="GM67" s="219"/>
      <c r="GN67" s="219"/>
      <c r="GO67" s="219"/>
      <c r="GP67" s="219"/>
      <c r="GQ67" s="219"/>
      <c r="GR67" s="219"/>
      <c r="GS67" s="219"/>
      <c r="GT67" s="219"/>
      <c r="GU67" s="219"/>
      <c r="GV67" s="219"/>
      <c r="GW67" s="219"/>
      <c r="GX67" s="219"/>
      <c r="GY67" s="219"/>
      <c r="GZ67" s="219"/>
      <c r="HA67" s="219"/>
      <c r="HB67" s="219"/>
      <c r="HC67" s="219"/>
      <c r="HD67" s="219"/>
      <c r="HE67" s="219"/>
      <c r="HF67" s="219"/>
      <c r="HG67" s="219"/>
      <c r="HH67" s="219"/>
      <c r="HI67" s="219"/>
      <c r="HJ67" s="219"/>
      <c r="HK67" s="219"/>
      <c r="HL67" s="219"/>
      <c r="HM67" s="219"/>
      <c r="HN67" s="219"/>
      <c r="HO67" s="219"/>
      <c r="HP67" s="219"/>
      <c r="HQ67" s="219"/>
      <c r="HR67" s="219"/>
      <c r="HS67" s="219"/>
      <c r="HT67" s="219"/>
      <c r="HU67" s="219"/>
      <c r="HV67" s="219"/>
      <c r="HW67" s="219"/>
      <c r="HX67" s="219"/>
      <c r="HY67" s="219"/>
      <c r="HZ67" s="219"/>
      <c r="IA67" s="219"/>
      <c r="IB67" s="219"/>
      <c r="IC67" s="219"/>
      <c r="ID67" s="219"/>
      <c r="IE67" s="219"/>
      <c r="IF67" s="219"/>
      <c r="IG67" s="219"/>
      <c r="IH67" s="219"/>
      <c r="II67" s="219"/>
      <c r="IJ67" s="219"/>
      <c r="IK67" s="219"/>
      <c r="IL67" s="219"/>
      <c r="IM67" s="219"/>
      <c r="IN67" s="219"/>
      <c r="IO67" s="219"/>
      <c r="IP67" s="219"/>
      <c r="IQ67" s="219"/>
      <c r="IR67" s="219"/>
      <c r="IS67" s="219"/>
      <c r="IT67" s="219"/>
      <c r="IU67" s="219"/>
      <c r="IV67" s="219"/>
      <c r="IW67" s="219"/>
      <c r="IX67" s="219"/>
      <c r="IY67" s="219"/>
      <c r="IZ67" s="219"/>
      <c r="JA67" s="219"/>
      <c r="JB67" s="219"/>
      <c r="JC67" s="219"/>
      <c r="JD67" s="219"/>
      <c r="JE67" s="219"/>
      <c r="JF67" s="219"/>
      <c r="JG67" s="219"/>
      <c r="JH67" s="219"/>
      <c r="JI67" s="219"/>
      <c r="JJ67" s="219"/>
      <c r="JK67" s="219"/>
      <c r="JL67" s="219"/>
      <c r="JM67" s="219"/>
      <c r="JN67" s="219"/>
      <c r="JO67" s="219"/>
      <c r="JP67" s="219"/>
      <c r="JQ67" s="219"/>
      <c r="JR67" s="219"/>
      <c r="JS67" s="219"/>
      <c r="JT67" s="219"/>
      <c r="JU67" s="219"/>
      <c r="JV67" s="219"/>
      <c r="JW67" s="219"/>
      <c r="JX67" s="219"/>
      <c r="JY67" s="219"/>
      <c r="JZ67" s="219"/>
      <c r="KA67" s="219"/>
      <c r="KB67" s="219"/>
      <c r="KC67" s="219"/>
      <c r="KD67" s="219"/>
      <c r="KE67" s="219"/>
      <c r="KF67" s="219"/>
      <c r="KG67" s="219"/>
      <c r="KH67" s="219"/>
      <c r="KI67" s="219"/>
      <c r="KJ67" s="219"/>
      <c r="KK67" s="219"/>
      <c r="KL67" s="219"/>
      <c r="KM67" s="219"/>
      <c r="KN67" s="219"/>
      <c r="KO67" s="219"/>
      <c r="KP67" s="219"/>
      <c r="KQ67" s="219"/>
      <c r="KR67" s="219"/>
      <c r="KS67" s="219"/>
      <c r="KT67" s="219"/>
      <c r="KU67" s="219"/>
      <c r="KV67" s="219"/>
      <c r="KW67" s="219"/>
      <c r="KX67" s="219"/>
      <c r="KY67" s="219"/>
      <c r="KZ67" s="219"/>
      <c r="LA67" s="219"/>
      <c r="LB67" s="219"/>
      <c r="LC67" s="219"/>
      <c r="LD67" s="219"/>
      <c r="LE67" s="219"/>
      <c r="LF67" s="219"/>
      <c r="LG67" s="219"/>
      <c r="LH67" s="219"/>
      <c r="LI67" s="219"/>
      <c r="LJ67" s="219"/>
      <c r="LK67" s="219"/>
      <c r="LL67" s="219"/>
      <c r="LM67" s="219"/>
      <c r="LN67" s="219"/>
      <c r="LO67" s="219"/>
      <c r="LP67" s="219"/>
      <c r="LQ67" s="219"/>
      <c r="LR67" s="219"/>
      <c r="LS67" s="219"/>
      <c r="LT67" s="219"/>
      <c r="LU67" s="219"/>
      <c r="LV67" s="219"/>
      <c r="LW67" s="219"/>
      <c r="LX67" s="219"/>
      <c r="LY67" s="219"/>
      <c r="LZ67" s="219"/>
      <c r="MA67" s="219"/>
      <c r="MB67" s="219"/>
      <c r="MC67" s="219"/>
      <c r="MD67" s="219"/>
      <c r="ME67" s="219"/>
      <c r="MF67" s="219"/>
      <c r="MG67" s="219"/>
      <c r="MH67" s="219"/>
      <c r="MI67" s="219"/>
      <c r="MJ67" s="219"/>
      <c r="MK67" s="219"/>
      <c r="ML67" s="219"/>
      <c r="MM67" s="219"/>
      <c r="MN67" s="219"/>
      <c r="MO67" s="219"/>
      <c r="MP67" s="219"/>
      <c r="MQ67" s="219"/>
      <c r="MR67" s="219"/>
      <c r="MS67" s="219"/>
      <c r="MT67" s="219"/>
      <c r="MU67" s="219"/>
      <c r="MV67" s="219"/>
      <c r="MW67" s="219"/>
      <c r="MX67" s="219"/>
      <c r="MY67" s="219"/>
      <c r="MZ67" s="219"/>
      <c r="NA67" s="219"/>
      <c r="NB67" s="219"/>
      <c r="NC67" s="219"/>
      <c r="ND67" s="219"/>
      <c r="NE67" s="219"/>
      <c r="NF67" s="219"/>
      <c r="NG67" s="219"/>
      <c r="NH67" s="219"/>
      <c r="NI67" s="219"/>
      <c r="NJ67" s="219"/>
      <c r="NK67" s="219"/>
      <c r="NL67" s="219"/>
      <c r="NM67" s="219"/>
      <c r="NN67" s="219"/>
      <c r="NO67" s="219"/>
      <c r="NP67" s="219"/>
      <c r="NQ67" s="219"/>
      <c r="NR67" s="219"/>
      <c r="NS67" s="219"/>
      <c r="NT67" s="219"/>
      <c r="NU67" s="219"/>
      <c r="NV67" s="219"/>
      <c r="NW67" s="219"/>
      <c r="NX67" s="219"/>
      <c r="NY67" s="219"/>
      <c r="NZ67" s="219"/>
      <c r="OA67" s="219"/>
      <c r="OB67" s="219"/>
      <c r="OC67" s="219"/>
      <c r="OD67" s="219"/>
      <c r="OE67" s="219"/>
      <c r="OF67" s="219"/>
      <c r="OG67" s="219"/>
      <c r="OH67" s="219"/>
      <c r="OI67" s="219"/>
      <c r="OJ67" s="219"/>
      <c r="OK67" s="219"/>
      <c r="OL67" s="219"/>
      <c r="OM67" s="219"/>
      <c r="ON67" s="219"/>
      <c r="OO67" s="219"/>
      <c r="OP67" s="219"/>
      <c r="OQ67" s="219"/>
      <c r="OR67" s="219"/>
      <c r="OS67" s="219"/>
      <c r="OT67" s="219"/>
      <c r="OU67" s="219"/>
      <c r="OV67" s="219"/>
      <c r="OW67" s="219"/>
      <c r="OX67" s="219"/>
      <c r="OY67" s="219"/>
      <c r="OZ67" s="219"/>
      <c r="PA67" s="219"/>
      <c r="PB67" s="219"/>
      <c r="PC67" s="219"/>
      <c r="PD67" s="219"/>
      <c r="PE67" s="219"/>
      <c r="PF67" s="219"/>
      <c r="PG67" s="219"/>
      <c r="PH67" s="219"/>
      <c r="PI67" s="219"/>
      <c r="PJ67" s="219"/>
      <c r="PK67" s="219"/>
      <c r="PL67" s="219"/>
      <c r="PM67" s="219"/>
      <c r="PN67" s="219"/>
      <c r="PO67" s="219"/>
      <c r="PP67" s="219"/>
      <c r="PQ67" s="219"/>
      <c r="PR67" s="219"/>
      <c r="PS67" s="219"/>
      <c r="PT67" s="219"/>
      <c r="PU67" s="219"/>
      <c r="PV67" s="219"/>
      <c r="PW67" s="219"/>
      <c r="PX67" s="219"/>
      <c r="PY67" s="219"/>
      <c r="PZ67" s="219"/>
      <c r="QA67" s="219"/>
      <c r="QB67" s="219"/>
      <c r="QC67" s="219"/>
      <c r="QD67" s="219"/>
      <c r="QE67" s="219"/>
      <c r="QF67" s="219"/>
      <c r="QG67" s="219"/>
      <c r="QH67" s="219"/>
      <c r="QI67" s="219"/>
      <c r="QJ67" s="219"/>
      <c r="QK67" s="219"/>
      <c r="QL67" s="219"/>
      <c r="QM67" s="219"/>
      <c r="QN67" s="219"/>
      <c r="QO67" s="219"/>
      <c r="QP67" s="219"/>
      <c r="QQ67" s="219"/>
      <c r="QR67" s="219"/>
      <c r="QS67" s="219"/>
      <c r="QT67" s="219"/>
      <c r="QU67" s="219"/>
      <c r="QV67" s="219"/>
      <c r="QW67" s="219"/>
      <c r="QX67" s="219"/>
      <c r="QY67" s="219"/>
      <c r="QZ67" s="219"/>
      <c r="RA67" s="219"/>
      <c r="RB67" s="219"/>
      <c r="RC67" s="219"/>
      <c r="RD67" s="219"/>
      <c r="RE67" s="219"/>
      <c r="RF67" s="219"/>
      <c r="RG67" s="219"/>
      <c r="RH67" s="219"/>
      <c r="RI67" s="219"/>
      <c r="RJ67" s="219"/>
      <c r="RK67" s="219"/>
      <c r="RL67" s="219"/>
      <c r="RM67" s="219"/>
      <c r="RN67" s="219"/>
      <c r="RO67" s="219"/>
      <c r="RP67" s="219"/>
      <c r="RQ67" s="219"/>
      <c r="RR67" s="219"/>
      <c r="RS67" s="219"/>
      <c r="RT67" s="219"/>
      <c r="RU67" s="219"/>
      <c r="RV67" s="219"/>
      <c r="RW67" s="219"/>
      <c r="RX67" s="219"/>
      <c r="RY67" s="219"/>
      <c r="RZ67" s="219"/>
      <c r="SA67" s="219"/>
      <c r="SB67" s="219"/>
      <c r="SC67" s="219"/>
      <c r="SD67" s="219"/>
      <c r="SE67" s="219"/>
      <c r="SF67" s="219"/>
      <c r="SG67" s="219"/>
      <c r="SH67" s="219"/>
      <c r="SI67" s="219"/>
      <c r="SJ67" s="219"/>
      <c r="SK67" s="219"/>
      <c r="SL67" s="219"/>
      <c r="SM67" s="219"/>
      <c r="SN67" s="219"/>
      <c r="SO67" s="219"/>
      <c r="SP67" s="219"/>
      <c r="SQ67" s="219"/>
      <c r="SR67" s="219"/>
      <c r="SS67" s="219"/>
      <c r="ST67" s="219"/>
      <c r="SU67" s="219"/>
      <c r="SV67" s="219"/>
      <c r="SW67" s="219"/>
      <c r="SX67" s="219"/>
      <c r="SY67" s="219"/>
      <c r="SZ67" s="219"/>
      <c r="TA67" s="219"/>
      <c r="TB67" s="219"/>
      <c r="TC67" s="219"/>
      <c r="TD67" s="219"/>
      <c r="TE67" s="219"/>
      <c r="TF67" s="219"/>
      <c r="TG67" s="219"/>
      <c r="TH67" s="219"/>
      <c r="TI67" s="219"/>
      <c r="TJ67" s="219"/>
      <c r="TK67" s="219"/>
      <c r="TL67" s="219"/>
      <c r="TM67" s="219"/>
      <c r="TN67" s="219"/>
      <c r="TO67" s="219"/>
      <c r="TP67" s="219"/>
      <c r="TQ67" s="219"/>
      <c r="TR67" s="219"/>
      <c r="TS67" s="219"/>
      <c r="TT67" s="219"/>
      <c r="TU67" s="219"/>
      <c r="TV67" s="219"/>
      <c r="TW67" s="219"/>
      <c r="TX67" s="219"/>
      <c r="TY67" s="219"/>
      <c r="TZ67" s="219"/>
      <c r="UA67" s="219"/>
      <c r="UB67" s="219"/>
      <c r="UC67" s="219"/>
      <c r="UD67" s="219"/>
      <c r="UE67" s="219"/>
      <c r="UF67" s="219"/>
      <c r="UG67" s="219"/>
      <c r="UH67" s="219"/>
      <c r="UI67" s="219"/>
      <c r="UJ67" s="219"/>
      <c r="UK67" s="219"/>
      <c r="UL67" s="219"/>
      <c r="UM67" s="219"/>
      <c r="UN67" s="219"/>
      <c r="UO67" s="219"/>
      <c r="UP67" s="219"/>
      <c r="UQ67" s="219"/>
      <c r="UR67" s="219"/>
      <c r="US67" s="219"/>
      <c r="UT67" s="219"/>
      <c r="UU67" s="219"/>
      <c r="UV67" s="219"/>
      <c r="UW67" s="219"/>
      <c r="UX67" s="219"/>
      <c r="UY67" s="219"/>
      <c r="UZ67" s="219"/>
      <c r="VA67" s="219"/>
      <c r="VB67" s="219"/>
      <c r="VC67" s="219"/>
      <c r="VD67" s="219"/>
      <c r="VE67" s="219"/>
      <c r="VF67" s="219"/>
      <c r="VG67" s="219"/>
      <c r="VH67" s="219"/>
      <c r="VI67" s="219"/>
      <c r="VJ67" s="219"/>
      <c r="VK67" s="219"/>
      <c r="VL67" s="219"/>
      <c r="VM67" s="219"/>
      <c r="VN67" s="219"/>
      <c r="VO67" s="219"/>
      <c r="VP67" s="219"/>
      <c r="VQ67" s="219"/>
      <c r="VR67" s="219"/>
      <c r="VS67" s="219"/>
      <c r="VT67" s="219"/>
      <c r="VU67" s="219"/>
      <c r="VV67" s="219"/>
      <c r="VW67" s="219"/>
      <c r="VX67" s="219"/>
      <c r="VY67" s="219"/>
      <c r="VZ67" s="219"/>
      <c r="WA67" s="219"/>
      <c r="WB67" s="219"/>
      <c r="WC67" s="219"/>
      <c r="WD67" s="219"/>
      <c r="WE67" s="219"/>
      <c r="WF67" s="219"/>
      <c r="WG67" s="219"/>
      <c r="WH67" s="219"/>
      <c r="WI67" s="219"/>
      <c r="WJ67" s="219"/>
      <c r="WK67" s="219"/>
      <c r="WL67" s="219"/>
      <c r="WM67" s="219"/>
      <c r="WN67" s="219"/>
      <c r="WO67" s="219"/>
      <c r="WP67" s="219"/>
      <c r="WQ67" s="219"/>
      <c r="WR67" s="219"/>
      <c r="WS67" s="219"/>
      <c r="WT67" s="219"/>
      <c r="WU67" s="219"/>
      <c r="WV67" s="219"/>
      <c r="WW67" s="219"/>
      <c r="WX67" s="219"/>
      <c r="WY67" s="219"/>
      <c r="WZ67" s="219"/>
      <c r="XA67" s="219"/>
      <c r="XB67" s="219"/>
      <c r="XC67" s="219"/>
      <c r="XD67" s="219"/>
      <c r="XE67" s="219"/>
      <c r="XF67" s="219"/>
      <c r="XG67" s="219"/>
      <c r="XH67" s="219"/>
      <c r="XI67" s="219"/>
      <c r="XJ67" s="219"/>
      <c r="XK67" s="219"/>
      <c r="XL67" s="219"/>
      <c r="XM67" s="219"/>
      <c r="XN67" s="219"/>
      <c r="XO67" s="219"/>
      <c r="XP67" s="219"/>
      <c r="XQ67" s="219"/>
      <c r="XR67" s="219"/>
      <c r="XS67" s="219"/>
      <c r="XT67" s="219"/>
      <c r="XU67" s="219"/>
      <c r="XV67" s="219"/>
      <c r="XW67" s="219"/>
      <c r="XX67" s="219"/>
      <c r="XY67" s="219"/>
      <c r="XZ67" s="219"/>
      <c r="YA67" s="219"/>
      <c r="YB67" s="219"/>
      <c r="YC67" s="219"/>
      <c r="YD67" s="219"/>
      <c r="YE67" s="219"/>
      <c r="YF67" s="219"/>
      <c r="YG67" s="219"/>
      <c r="YH67" s="219"/>
      <c r="YI67" s="219"/>
      <c r="YJ67" s="219"/>
      <c r="YK67" s="219"/>
      <c r="YL67" s="219"/>
      <c r="YM67" s="219"/>
      <c r="YN67" s="219"/>
      <c r="YO67" s="219"/>
      <c r="YP67" s="219"/>
      <c r="YQ67" s="219"/>
      <c r="YR67" s="219"/>
      <c r="YS67" s="219"/>
      <c r="YT67" s="219"/>
      <c r="YU67" s="219"/>
      <c r="YV67" s="219"/>
      <c r="YW67" s="219"/>
      <c r="YX67" s="219"/>
      <c r="YY67" s="219"/>
      <c r="YZ67" s="219"/>
      <c r="ZA67" s="219"/>
      <c r="ZB67" s="219"/>
      <c r="ZC67" s="219"/>
      <c r="ZD67" s="219"/>
      <c r="ZE67" s="219"/>
      <c r="ZF67" s="219"/>
      <c r="ZG67" s="219"/>
      <c r="ZH67" s="219"/>
      <c r="ZI67" s="219"/>
      <c r="ZJ67" s="219"/>
      <c r="ZK67" s="219"/>
      <c r="ZL67" s="219"/>
      <c r="ZM67" s="219"/>
      <c r="ZN67" s="219"/>
      <c r="ZO67" s="219"/>
      <c r="ZP67" s="219"/>
      <c r="ZQ67" s="219"/>
      <c r="ZR67" s="219"/>
      <c r="ZS67" s="219"/>
      <c r="ZT67" s="219"/>
      <c r="ZU67" s="219"/>
      <c r="ZV67" s="219"/>
      <c r="ZW67" s="219"/>
      <c r="ZX67" s="219"/>
      <c r="ZY67" s="219"/>
      <c r="ZZ67" s="219"/>
      <c r="AAA67" s="219"/>
      <c r="AAB67" s="219"/>
      <c r="AAC67" s="219"/>
      <c r="AAD67" s="219"/>
      <c r="AAE67" s="219"/>
      <c r="AAF67" s="219"/>
      <c r="AAG67" s="219"/>
      <c r="AAH67" s="219"/>
      <c r="AAI67" s="219"/>
      <c r="AAJ67" s="219"/>
      <c r="AAK67" s="219"/>
      <c r="AAL67" s="219"/>
      <c r="AAM67" s="219"/>
      <c r="AAN67" s="219"/>
      <c r="AAO67" s="219"/>
      <c r="AAP67" s="219"/>
      <c r="AAQ67" s="219"/>
      <c r="AAR67" s="219"/>
      <c r="AAS67" s="219"/>
      <c r="AAT67" s="219"/>
      <c r="AAU67" s="219"/>
      <c r="AAV67" s="219"/>
      <c r="AAW67" s="219"/>
      <c r="AAX67" s="219"/>
      <c r="AAY67" s="219"/>
      <c r="AAZ67" s="219"/>
      <c r="ABA67" s="219"/>
      <c r="ABB67" s="219"/>
      <c r="ABC67" s="219"/>
      <c r="ABD67" s="219"/>
      <c r="ABE67" s="219"/>
      <c r="ABF67" s="219"/>
      <c r="ABG67" s="219"/>
      <c r="ABH67" s="219"/>
      <c r="ABI67" s="219"/>
      <c r="ABJ67" s="219"/>
      <c r="ABK67" s="219"/>
      <c r="ABL67" s="219"/>
      <c r="ABM67" s="219"/>
      <c r="ABN67" s="219"/>
      <c r="ABO67" s="219"/>
      <c r="ABP67" s="219"/>
      <c r="ABQ67" s="219"/>
      <c r="ABR67" s="219"/>
      <c r="ABS67" s="219"/>
      <c r="ABT67" s="219"/>
      <c r="ABU67" s="219"/>
      <c r="ABV67" s="219"/>
      <c r="ABW67" s="219"/>
      <c r="ABX67" s="219"/>
      <c r="ABY67" s="219"/>
      <c r="ABZ67" s="219"/>
      <c r="ACA67" s="219"/>
      <c r="ACB67" s="219"/>
      <c r="ACC67" s="219"/>
      <c r="ACD67" s="219"/>
      <c r="ACE67" s="219"/>
      <c r="ACF67" s="219"/>
      <c r="ACG67" s="219"/>
      <c r="ACH67" s="219"/>
      <c r="ACI67" s="219"/>
      <c r="ACJ67" s="219"/>
      <c r="ACK67" s="219"/>
      <c r="ACL67" s="219"/>
      <c r="ACM67" s="219"/>
      <c r="ACN67" s="219"/>
      <c r="ACO67" s="219"/>
      <c r="ACP67" s="219"/>
      <c r="ACQ67" s="219"/>
      <c r="ACR67" s="219"/>
      <c r="ACS67" s="219"/>
      <c r="ACT67" s="219"/>
      <c r="ACU67" s="219"/>
      <c r="ACV67" s="219"/>
      <c r="ACW67" s="219"/>
      <c r="ACX67" s="219"/>
      <c r="ACY67" s="219"/>
      <c r="ACZ67" s="219"/>
      <c r="ADA67" s="219"/>
      <c r="ADB67" s="219"/>
      <c r="ADC67" s="219"/>
      <c r="ADD67" s="219"/>
      <c r="ADE67" s="219"/>
      <c r="ADF67" s="219"/>
      <c r="ADG67" s="219"/>
      <c r="ADH67" s="219"/>
      <c r="ADI67" s="219"/>
      <c r="ADJ67" s="219"/>
      <c r="ADK67" s="219"/>
      <c r="ADL67" s="219"/>
      <c r="ADM67" s="219"/>
      <c r="ADN67" s="219"/>
      <c r="ADO67" s="219"/>
      <c r="ADP67" s="219"/>
      <c r="ADQ67" s="219"/>
      <c r="ADR67" s="219"/>
      <c r="ADS67" s="219"/>
      <c r="ADT67" s="219"/>
      <c r="ADU67" s="219"/>
      <c r="ADV67" s="219"/>
      <c r="ADW67" s="219"/>
      <c r="ADX67" s="219"/>
      <c r="ADY67" s="219"/>
      <c r="ADZ67" s="219"/>
      <c r="AEA67" s="219"/>
      <c r="AEB67" s="219"/>
      <c r="AEC67" s="219"/>
      <c r="AED67" s="219"/>
      <c r="AEE67" s="219"/>
      <c r="AEF67" s="219"/>
      <c r="AEG67" s="219"/>
      <c r="AEH67" s="219"/>
      <c r="AEI67" s="219"/>
      <c r="AEJ67" s="219"/>
      <c r="AEK67" s="219"/>
      <c r="AEL67" s="219"/>
      <c r="AEM67" s="219"/>
      <c r="AEN67" s="219"/>
      <c r="AEO67" s="219"/>
      <c r="AEP67" s="219"/>
      <c r="AEQ67" s="219"/>
      <c r="AER67" s="219"/>
      <c r="AES67" s="219"/>
      <c r="AET67" s="219"/>
      <c r="AEU67" s="219"/>
      <c r="AEV67" s="219"/>
      <c r="AEW67" s="219"/>
      <c r="AEX67" s="219"/>
      <c r="AEY67" s="219"/>
      <c r="AEZ67" s="219"/>
      <c r="AFA67" s="219"/>
      <c r="AFB67" s="219"/>
      <c r="AFC67" s="219"/>
      <c r="AFD67" s="219"/>
      <c r="AFE67" s="219"/>
      <c r="AFF67" s="219"/>
      <c r="AFG67" s="219"/>
      <c r="AFH67" s="219"/>
      <c r="AFI67" s="219"/>
      <c r="AFJ67" s="219"/>
      <c r="AFK67" s="219"/>
      <c r="AFL67" s="219"/>
      <c r="AFM67" s="219"/>
      <c r="AFN67" s="219"/>
      <c r="AFO67" s="219"/>
      <c r="AFP67" s="219"/>
      <c r="AFQ67" s="219"/>
      <c r="AFR67" s="219"/>
      <c r="AFS67" s="219"/>
      <c r="AFT67" s="219"/>
      <c r="AFU67" s="219"/>
      <c r="AFV67" s="219"/>
      <c r="AFW67" s="219"/>
      <c r="AFX67" s="219"/>
      <c r="AFY67" s="219"/>
      <c r="AFZ67" s="219"/>
      <c r="AGA67" s="219"/>
      <c r="AGB67" s="219"/>
      <c r="AGC67" s="219"/>
      <c r="AGD67" s="219"/>
      <c r="AGE67" s="219"/>
      <c r="AGF67" s="219"/>
      <c r="AGG67" s="219"/>
      <c r="AGH67" s="219"/>
      <c r="AGI67" s="219"/>
      <c r="AGJ67" s="219"/>
      <c r="AGK67" s="219"/>
      <c r="AGL67" s="219"/>
      <c r="AGM67" s="219"/>
      <c r="AGN67" s="219"/>
      <c r="AGO67" s="219"/>
      <c r="AGP67" s="219"/>
      <c r="AGQ67" s="219"/>
      <c r="AGR67" s="219"/>
      <c r="AGS67" s="219"/>
      <c r="AGT67" s="219"/>
      <c r="AGU67" s="219"/>
      <c r="AGV67" s="219"/>
      <c r="AGW67" s="219"/>
      <c r="AGX67" s="219"/>
      <c r="AGY67" s="219"/>
      <c r="AGZ67" s="219"/>
      <c r="AHA67" s="219"/>
      <c r="AHB67" s="219"/>
      <c r="AHC67" s="219"/>
      <c r="AHD67" s="219"/>
      <c r="AHE67" s="219"/>
      <c r="AHF67" s="219"/>
      <c r="AHG67" s="219"/>
      <c r="AHH67" s="219"/>
      <c r="AHI67" s="219"/>
      <c r="AHJ67" s="219"/>
      <c r="AHK67" s="219"/>
      <c r="AHL67" s="219"/>
      <c r="AHM67" s="219"/>
      <c r="AHN67" s="219"/>
      <c r="AHO67" s="219"/>
      <c r="AHP67" s="219"/>
      <c r="AHQ67" s="219"/>
      <c r="AHR67" s="219"/>
      <c r="AHS67" s="219"/>
      <c r="AHT67" s="219"/>
      <c r="AHU67" s="219"/>
      <c r="AHV67" s="219"/>
      <c r="AHW67" s="219"/>
      <c r="AHX67" s="219"/>
      <c r="AHY67" s="219"/>
      <c r="AHZ67" s="219"/>
      <c r="AIA67" s="219"/>
      <c r="AIB67" s="219"/>
      <c r="AIC67" s="219"/>
      <c r="AID67" s="219"/>
      <c r="AIE67" s="219"/>
      <c r="AIF67" s="219"/>
      <c r="AIG67" s="219"/>
      <c r="AIH67" s="219"/>
      <c r="AII67" s="219"/>
      <c r="AIJ67" s="219"/>
      <c r="AIK67" s="219"/>
      <c r="AIL67" s="219"/>
      <c r="AIM67" s="219"/>
      <c r="AIN67" s="219"/>
      <c r="AIO67" s="219"/>
      <c r="AIP67" s="219"/>
      <c r="AIQ67" s="219"/>
      <c r="AIR67" s="219"/>
      <c r="AIS67" s="219"/>
      <c r="AIT67" s="219"/>
      <c r="AIU67" s="219"/>
      <c r="AIV67" s="219"/>
      <c r="AIW67" s="219"/>
      <c r="AIX67" s="219"/>
      <c r="AIY67" s="219"/>
      <c r="AIZ67" s="219"/>
      <c r="AJA67" s="219"/>
      <c r="AJB67" s="219"/>
      <c r="AJC67" s="219"/>
      <c r="AJD67" s="219"/>
      <c r="AJE67" s="219"/>
      <c r="AJF67" s="219"/>
      <c r="AJG67" s="219"/>
      <c r="AJH67" s="219"/>
      <c r="AJI67" s="219"/>
      <c r="AJJ67" s="219"/>
      <c r="AJK67" s="219"/>
      <c r="AJL67" s="219"/>
      <c r="AJM67" s="219"/>
      <c r="AJN67" s="219"/>
      <c r="AJO67" s="219"/>
      <c r="AJP67" s="219"/>
      <c r="AJQ67" s="219"/>
      <c r="AJR67" s="219"/>
      <c r="AJS67" s="219"/>
      <c r="AJT67" s="219"/>
      <c r="AJU67" s="219"/>
      <c r="AJV67" s="219"/>
      <c r="AJW67" s="219"/>
      <c r="AJX67" s="219"/>
      <c r="AJY67" s="219"/>
      <c r="AJZ67" s="219"/>
      <c r="AKA67" s="219"/>
      <c r="AKB67" s="219"/>
      <c r="AKC67" s="219"/>
      <c r="AKD67" s="219"/>
      <c r="AKE67" s="219"/>
      <c r="AKF67" s="219"/>
      <c r="AKG67" s="219"/>
      <c r="AKH67" s="219"/>
      <c r="AKI67" s="219"/>
      <c r="AKJ67" s="219"/>
      <c r="AKK67" s="219"/>
      <c r="AKL67" s="219"/>
      <c r="AKM67" s="219"/>
      <c r="AKN67" s="219"/>
      <c r="AKO67" s="219"/>
      <c r="AKP67" s="219"/>
      <c r="AKQ67" s="219"/>
      <c r="AKR67" s="219"/>
      <c r="AKS67" s="219"/>
      <c r="AKT67" s="219"/>
      <c r="AKU67" s="219"/>
      <c r="AKV67" s="219"/>
      <c r="AKW67" s="219"/>
      <c r="AKX67" s="219"/>
      <c r="AKY67" s="219"/>
      <c r="AKZ67" s="219"/>
      <c r="ALA67" s="219"/>
      <c r="ALB67" s="219"/>
      <c r="ALC67" s="219"/>
      <c r="ALD67" s="219"/>
      <c r="ALE67" s="219"/>
      <c r="ALF67" s="219"/>
      <c r="ALG67" s="219"/>
      <c r="ALH67" s="219"/>
      <c r="ALI67" s="219"/>
      <c r="ALJ67" s="219"/>
      <c r="ALK67" s="219"/>
      <c r="ALL67" s="219"/>
      <c r="ALM67" s="219"/>
      <c r="ALN67" s="219"/>
      <c r="ALO67" s="219"/>
      <c r="ALP67" s="219"/>
      <c r="ALQ67" s="219"/>
      <c r="ALR67" s="219"/>
      <c r="ALS67" s="219"/>
      <c r="ALT67" s="219"/>
      <c r="ALU67" s="219"/>
      <c r="ALV67" s="219"/>
      <c r="ALW67" s="219"/>
      <c r="ALX67" s="219"/>
      <c r="ALY67" s="219"/>
      <c r="ALZ67" s="219"/>
      <c r="AMA67" s="219"/>
      <c r="AMB67" s="219"/>
      <c r="AMC67" s="219"/>
      <c r="AMD67" s="219"/>
      <c r="AME67" s="219"/>
      <c r="AMF67" s="219"/>
      <c r="AMG67" s="219"/>
      <c r="AMH67" s="219"/>
      <c r="AMI67" s="219"/>
      <c r="AMJ67" s="219"/>
      <c r="AMK67" s="219"/>
      <c r="AML67" s="219"/>
      <c r="AMM67" s="219"/>
      <c r="AMN67" s="219"/>
      <c r="AMO67" s="219"/>
      <c r="AMP67" s="219"/>
      <c r="AMQ67" s="219"/>
      <c r="AMR67" s="219"/>
      <c r="AMS67" s="219"/>
      <c r="AMT67" s="219"/>
      <c r="AMU67" s="219"/>
      <c r="AMV67" s="219"/>
      <c r="AMW67" s="219"/>
      <c r="AMX67" s="219"/>
      <c r="AMY67" s="219"/>
      <c r="AMZ67" s="219"/>
      <c r="ANA67" s="219"/>
      <c r="ANB67" s="219"/>
      <c r="ANC67" s="219"/>
      <c r="AND67" s="219"/>
      <c r="ANE67" s="219"/>
      <c r="ANF67" s="219"/>
      <c r="ANG67" s="219"/>
      <c r="ANH67" s="219"/>
      <c r="ANI67" s="219"/>
      <c r="ANJ67" s="219"/>
      <c r="ANK67" s="219"/>
      <c r="ANL67" s="219"/>
      <c r="ANM67" s="219"/>
      <c r="ANN67" s="219"/>
      <c r="ANO67" s="219"/>
      <c r="ANP67" s="219"/>
      <c r="ANQ67" s="219"/>
      <c r="ANR67" s="219"/>
      <c r="ANS67" s="219"/>
      <c r="ANT67" s="219"/>
      <c r="ANU67" s="219"/>
      <c r="ANV67" s="219"/>
      <c r="ANW67" s="219"/>
      <c r="ANX67" s="219"/>
      <c r="ANY67" s="219"/>
      <c r="ANZ67" s="219"/>
      <c r="AOA67" s="219"/>
      <c r="AOB67" s="219"/>
      <c r="AOC67" s="219"/>
      <c r="AOD67" s="219"/>
      <c r="AOE67" s="219"/>
      <c r="AOF67" s="219"/>
      <c r="AOG67" s="219"/>
      <c r="AOH67" s="219"/>
      <c r="AOI67" s="219"/>
      <c r="AOJ67" s="219"/>
      <c r="AOK67" s="219"/>
      <c r="AOL67" s="219"/>
      <c r="AOM67" s="219"/>
      <c r="AON67" s="219"/>
      <c r="AOO67" s="219"/>
      <c r="AOP67" s="219"/>
      <c r="AOQ67" s="219"/>
      <c r="AOR67" s="219"/>
      <c r="AOS67" s="219"/>
      <c r="AOT67" s="219"/>
      <c r="AOU67" s="219"/>
      <c r="AOV67" s="219"/>
      <c r="AOW67" s="219"/>
      <c r="AOX67" s="219"/>
      <c r="AOY67" s="219"/>
      <c r="AOZ67" s="219"/>
      <c r="APA67" s="219"/>
      <c r="APB67" s="219"/>
      <c r="APC67" s="219"/>
      <c r="APD67" s="219"/>
      <c r="APE67" s="219"/>
      <c r="APF67" s="219"/>
      <c r="APG67" s="219"/>
      <c r="APH67" s="219"/>
      <c r="API67" s="219"/>
      <c r="APJ67" s="219"/>
      <c r="APK67" s="219"/>
      <c r="APL67" s="219"/>
      <c r="APM67" s="219"/>
      <c r="APN67" s="219"/>
      <c r="APO67" s="219"/>
      <c r="APP67" s="219"/>
      <c r="APQ67" s="219"/>
      <c r="APR67" s="219"/>
      <c r="APS67" s="219"/>
      <c r="APT67" s="219"/>
      <c r="APU67" s="219"/>
      <c r="APV67" s="219"/>
      <c r="APW67" s="219"/>
      <c r="APX67" s="219"/>
      <c r="APY67" s="219"/>
      <c r="APZ67" s="219"/>
      <c r="AQA67" s="219"/>
      <c r="AQB67" s="219"/>
      <c r="AQC67" s="219"/>
      <c r="AQD67" s="219"/>
      <c r="AQE67" s="219"/>
      <c r="AQF67" s="219"/>
      <c r="AQG67" s="219"/>
      <c r="AQH67" s="219"/>
      <c r="AQI67" s="219"/>
      <c r="AQJ67" s="219"/>
      <c r="AQK67" s="219"/>
      <c r="AQL67" s="219"/>
      <c r="AQM67" s="219"/>
      <c r="AQN67" s="219"/>
      <c r="AQO67" s="219"/>
      <c r="AQP67" s="219"/>
      <c r="AQQ67" s="219"/>
      <c r="AQR67" s="219"/>
      <c r="AQS67" s="219"/>
      <c r="AQT67" s="219"/>
      <c r="AQU67" s="219"/>
      <c r="AQV67" s="219"/>
      <c r="AQW67" s="219"/>
      <c r="AQX67" s="219"/>
      <c r="AQY67" s="219"/>
      <c r="AQZ67" s="219"/>
      <c r="ARA67" s="219"/>
      <c r="ARB67" s="219"/>
      <c r="ARC67" s="219"/>
      <c r="ARD67" s="219"/>
      <c r="ARE67" s="219"/>
      <c r="ARF67" s="219"/>
      <c r="ARG67" s="219"/>
      <c r="ARH67" s="219"/>
      <c r="ARI67" s="219"/>
      <c r="ARJ67" s="219"/>
      <c r="ARK67" s="219"/>
      <c r="ARL67" s="219"/>
      <c r="ARM67" s="219"/>
      <c r="ARN67" s="219"/>
      <c r="ARO67" s="219"/>
      <c r="ARP67" s="219"/>
      <c r="ARQ67" s="219"/>
      <c r="ARR67" s="219"/>
      <c r="ARS67" s="219"/>
      <c r="ART67" s="219"/>
      <c r="ARU67" s="219"/>
      <c r="ARV67" s="219"/>
      <c r="ARW67" s="219"/>
      <c r="ARX67" s="219"/>
      <c r="ARY67" s="219"/>
      <c r="ARZ67" s="219"/>
      <c r="ASA67" s="219"/>
      <c r="ASB67" s="219"/>
      <c r="ASC67" s="219"/>
      <c r="ASD67" s="219"/>
      <c r="ASE67" s="219"/>
      <c r="ASF67" s="219"/>
      <c r="ASG67" s="219"/>
      <c r="ASH67" s="219"/>
      <c r="ASI67" s="219"/>
      <c r="ASJ67" s="219"/>
      <c r="ASK67" s="219"/>
      <c r="ASL67" s="219"/>
      <c r="ASM67" s="219"/>
      <c r="ASN67" s="219"/>
      <c r="ASO67" s="219"/>
      <c r="ASP67" s="219"/>
      <c r="ASQ67" s="219"/>
      <c r="ASR67" s="219"/>
      <c r="ASS67" s="219"/>
      <c r="AST67" s="219"/>
      <c r="ASU67" s="219"/>
      <c r="ASV67" s="219"/>
      <c r="ASW67" s="219"/>
      <c r="ASX67" s="219"/>
      <c r="ASY67" s="219"/>
      <c r="ASZ67" s="219"/>
      <c r="ATA67" s="219"/>
      <c r="ATB67" s="219"/>
      <c r="ATC67" s="219"/>
      <c r="ATD67" s="219"/>
      <c r="ATE67" s="219"/>
      <c r="ATF67" s="219"/>
      <c r="ATG67" s="219"/>
      <c r="ATH67" s="219"/>
      <c r="ATI67" s="219"/>
      <c r="ATJ67" s="219"/>
      <c r="ATK67" s="219"/>
      <c r="ATL67" s="219"/>
      <c r="ATM67" s="219"/>
      <c r="ATN67" s="219"/>
      <c r="ATO67" s="219"/>
      <c r="ATP67" s="219"/>
      <c r="ATQ67" s="219"/>
      <c r="ATR67" s="219"/>
      <c r="ATS67" s="219"/>
      <c r="ATT67" s="219"/>
      <c r="ATU67" s="219"/>
      <c r="ATV67" s="219"/>
      <c r="ATW67" s="219"/>
      <c r="ATX67" s="219"/>
      <c r="ATY67" s="219"/>
      <c r="ATZ67" s="219"/>
      <c r="AUA67" s="219"/>
      <c r="AUB67" s="219"/>
      <c r="AUC67" s="219"/>
      <c r="AUD67" s="219"/>
      <c r="AUE67" s="219"/>
      <c r="AUF67" s="219"/>
      <c r="AUG67" s="219"/>
      <c r="AUH67" s="219"/>
      <c r="AUI67" s="219"/>
      <c r="AUJ67" s="219"/>
      <c r="AUK67" s="219"/>
      <c r="AUL67" s="219"/>
      <c r="AUM67" s="219"/>
      <c r="AUN67" s="219"/>
      <c r="AUO67" s="219"/>
      <c r="AUP67" s="219"/>
      <c r="AUQ67" s="219"/>
      <c r="AUR67" s="219"/>
      <c r="AUS67" s="219"/>
      <c r="AUT67" s="219"/>
      <c r="AUU67" s="219"/>
      <c r="AUV67" s="219"/>
      <c r="AUW67" s="219"/>
      <c r="AUX67" s="219"/>
      <c r="AUY67" s="219"/>
      <c r="AUZ67" s="219"/>
      <c r="AVA67" s="219"/>
      <c r="AVB67" s="219"/>
      <c r="AVC67" s="219"/>
      <c r="AVD67" s="219"/>
      <c r="AVE67" s="219"/>
      <c r="AVF67" s="219"/>
      <c r="AVG67" s="219"/>
      <c r="AVH67" s="219"/>
      <c r="AVI67" s="219"/>
      <c r="AVJ67" s="219"/>
      <c r="AVK67" s="219"/>
      <c r="AVL67" s="219"/>
      <c r="AVM67" s="219"/>
      <c r="AVN67" s="219"/>
      <c r="AVO67" s="219"/>
      <c r="AVP67" s="219"/>
      <c r="AVQ67" s="219"/>
      <c r="AVR67" s="219"/>
      <c r="AVS67" s="219"/>
      <c r="AVT67" s="219"/>
      <c r="AVU67" s="219"/>
      <c r="AVV67" s="219"/>
      <c r="AVW67" s="219"/>
      <c r="AVX67" s="219"/>
      <c r="AVY67" s="219"/>
      <c r="AVZ67" s="219"/>
      <c r="AWA67" s="219"/>
      <c r="AWB67" s="219"/>
      <c r="AWC67" s="219"/>
      <c r="AWD67" s="219"/>
      <c r="AWE67" s="219"/>
      <c r="AWF67" s="219"/>
      <c r="AWG67" s="219"/>
      <c r="AWH67" s="219"/>
      <c r="AWI67" s="219"/>
      <c r="AWJ67" s="219"/>
      <c r="AWK67" s="219"/>
      <c r="AWL67" s="219"/>
      <c r="AWM67" s="219"/>
      <c r="AWN67" s="219"/>
      <c r="AWO67" s="219"/>
      <c r="AWP67" s="219"/>
      <c r="AWQ67" s="219"/>
      <c r="AWR67" s="219"/>
      <c r="AWS67" s="219"/>
      <c r="AWT67" s="219"/>
      <c r="AWU67" s="219"/>
      <c r="AWV67" s="219"/>
      <c r="AWW67" s="219"/>
      <c r="AWX67" s="219"/>
      <c r="AWY67" s="219"/>
      <c r="AWZ67" s="219"/>
      <c r="AXA67" s="219"/>
      <c r="AXB67" s="219"/>
      <c r="AXC67" s="219"/>
      <c r="AXD67" s="219"/>
      <c r="AXE67" s="219"/>
      <c r="AXF67" s="219"/>
      <c r="AXG67" s="219"/>
      <c r="AXH67" s="219"/>
      <c r="AXI67" s="219"/>
      <c r="AXJ67" s="219"/>
      <c r="AXK67" s="219"/>
      <c r="AXL67" s="219"/>
      <c r="AXM67" s="219"/>
      <c r="AXN67" s="219"/>
      <c r="AXO67" s="219"/>
      <c r="AXP67" s="219"/>
      <c r="AXQ67" s="219"/>
      <c r="AXR67" s="219"/>
      <c r="AXS67" s="219"/>
      <c r="AXT67" s="219"/>
      <c r="AXU67" s="219"/>
      <c r="AXV67" s="219"/>
      <c r="AXW67" s="219"/>
      <c r="AXX67" s="219"/>
      <c r="AXY67" s="219"/>
      <c r="AXZ67" s="219"/>
      <c r="AYA67" s="219"/>
      <c r="AYB67" s="219"/>
      <c r="AYC67" s="219"/>
      <c r="AYD67" s="219"/>
      <c r="AYE67" s="219"/>
      <c r="AYF67" s="219"/>
      <c r="AYG67" s="219"/>
      <c r="AYH67" s="219"/>
      <c r="AYI67" s="219"/>
      <c r="AYJ67" s="219"/>
      <c r="AYK67" s="219"/>
      <c r="AYL67" s="219"/>
      <c r="AYM67" s="219"/>
      <c r="AYN67" s="219"/>
      <c r="AYO67" s="219"/>
      <c r="AYP67" s="219"/>
      <c r="AYQ67" s="219"/>
      <c r="AYR67" s="219"/>
      <c r="AYS67" s="219"/>
      <c r="AYT67" s="219"/>
      <c r="AYU67" s="219"/>
      <c r="AYV67" s="219"/>
      <c r="AYW67" s="219"/>
      <c r="AYX67" s="219"/>
      <c r="AYY67" s="219"/>
      <c r="AYZ67" s="219"/>
      <c r="AZA67" s="219"/>
      <c r="AZB67" s="219"/>
      <c r="AZC67" s="219"/>
      <c r="AZD67" s="219"/>
      <c r="AZE67" s="219"/>
      <c r="AZF67" s="219"/>
      <c r="AZG67" s="219"/>
      <c r="AZH67" s="219"/>
      <c r="AZI67" s="219"/>
      <c r="AZJ67" s="219"/>
      <c r="AZK67" s="219"/>
      <c r="AZL67" s="219"/>
      <c r="AZM67" s="219"/>
      <c r="AZN67" s="219"/>
      <c r="AZO67" s="219"/>
      <c r="AZP67" s="219"/>
      <c r="AZQ67" s="219"/>
      <c r="AZR67" s="219"/>
      <c r="AZS67" s="219"/>
      <c r="AZT67" s="219"/>
      <c r="AZU67" s="219"/>
      <c r="AZV67" s="219"/>
      <c r="AZW67" s="219"/>
      <c r="AZX67" s="219"/>
      <c r="AZY67" s="219"/>
      <c r="AZZ67" s="219"/>
      <c r="BAA67" s="219"/>
      <c r="BAB67" s="219"/>
      <c r="BAC67" s="219"/>
      <c r="BAD67" s="219"/>
      <c r="BAE67" s="219"/>
      <c r="BAF67" s="219"/>
      <c r="BAG67" s="219"/>
      <c r="BAH67" s="219"/>
      <c r="BAI67" s="219"/>
      <c r="BAJ67" s="219"/>
      <c r="BAK67" s="219"/>
      <c r="BAL67" s="219"/>
      <c r="BAM67" s="219"/>
      <c r="BAN67" s="219"/>
      <c r="BAO67" s="219"/>
      <c r="BAP67" s="219"/>
      <c r="BAQ67" s="219"/>
      <c r="BAR67" s="219"/>
      <c r="BAS67" s="219"/>
      <c r="BAT67" s="219"/>
      <c r="BAU67" s="219"/>
      <c r="BAV67" s="219"/>
      <c r="BAW67" s="219"/>
      <c r="BAX67" s="219"/>
      <c r="BAY67" s="219"/>
      <c r="BAZ67" s="219"/>
      <c r="BBA67" s="219"/>
      <c r="BBB67" s="219"/>
      <c r="BBC67" s="219"/>
      <c r="BBD67" s="219"/>
      <c r="BBE67" s="219"/>
      <c r="BBF67" s="219"/>
      <c r="BBG67" s="219"/>
      <c r="BBH67" s="219"/>
      <c r="BBI67" s="219"/>
      <c r="BBJ67" s="219"/>
      <c r="BBK67" s="219"/>
      <c r="BBL67" s="219"/>
      <c r="BBM67" s="219"/>
      <c r="BBN67" s="219"/>
      <c r="BBO67" s="219"/>
      <c r="BBP67" s="219"/>
      <c r="BBQ67" s="219"/>
      <c r="BBR67" s="219"/>
      <c r="BBS67" s="219"/>
      <c r="BBT67" s="219"/>
      <c r="BBU67" s="219"/>
      <c r="BBV67" s="219"/>
      <c r="BBW67" s="219"/>
      <c r="BBX67" s="219"/>
      <c r="BBY67" s="219"/>
      <c r="BBZ67" s="219"/>
      <c r="BCA67" s="219"/>
      <c r="BCB67" s="219"/>
      <c r="BCC67" s="219"/>
      <c r="BCD67" s="219"/>
      <c r="BCE67" s="219"/>
      <c r="BCF67" s="219"/>
      <c r="BCG67" s="219"/>
      <c r="BCH67" s="219"/>
      <c r="BCI67" s="219"/>
      <c r="BCJ67" s="219"/>
      <c r="BCK67" s="219"/>
      <c r="BCL67" s="219"/>
      <c r="BCM67" s="219"/>
      <c r="BCN67" s="219"/>
      <c r="BCO67" s="219"/>
      <c r="BCP67" s="219"/>
      <c r="BCQ67" s="219"/>
      <c r="BCR67" s="219"/>
      <c r="BCS67" s="219"/>
      <c r="BCT67" s="219"/>
      <c r="BCU67" s="219"/>
      <c r="BCV67" s="219"/>
      <c r="BCW67" s="219"/>
      <c r="BCX67" s="219"/>
      <c r="BCY67" s="219"/>
      <c r="BCZ67" s="219"/>
      <c r="BDA67" s="219"/>
      <c r="BDB67" s="219"/>
      <c r="BDC67" s="219"/>
      <c r="BDD67" s="219"/>
      <c r="BDE67" s="219"/>
      <c r="BDF67" s="219"/>
      <c r="BDG67" s="219"/>
      <c r="BDH67" s="219"/>
      <c r="BDI67" s="219"/>
      <c r="BDJ67" s="219"/>
      <c r="BDK67" s="219"/>
      <c r="BDL67" s="219"/>
      <c r="BDM67" s="219"/>
      <c r="BDN67" s="219"/>
      <c r="BDO67" s="219"/>
      <c r="BDP67" s="219"/>
      <c r="BDQ67" s="219"/>
      <c r="BDR67" s="219"/>
      <c r="BDS67" s="219"/>
      <c r="BDT67" s="219"/>
      <c r="BDU67" s="219"/>
      <c r="BDV67" s="219"/>
      <c r="BDW67" s="219"/>
      <c r="BDX67" s="219"/>
      <c r="BDY67" s="219"/>
      <c r="BDZ67" s="219"/>
      <c r="BEA67" s="219"/>
      <c r="BEB67" s="219"/>
      <c r="BEC67" s="219"/>
      <c r="BED67" s="219"/>
      <c r="BEE67" s="219"/>
      <c r="BEF67" s="219"/>
      <c r="BEG67" s="219"/>
      <c r="BEH67" s="219"/>
      <c r="BEI67" s="219"/>
      <c r="BEJ67" s="219"/>
      <c r="BEK67" s="219"/>
      <c r="BEL67" s="219"/>
      <c r="BEM67" s="219"/>
      <c r="BEN67" s="219"/>
      <c r="BEO67" s="219"/>
      <c r="BEP67" s="219"/>
      <c r="BEQ67" s="219"/>
      <c r="BER67" s="219"/>
      <c r="BES67" s="219"/>
      <c r="BET67" s="219"/>
      <c r="BEU67" s="219"/>
      <c r="BEV67" s="219"/>
      <c r="BEW67" s="219"/>
      <c r="BEX67" s="219"/>
      <c r="BEY67" s="219"/>
      <c r="BEZ67" s="219"/>
      <c r="BFA67" s="219"/>
      <c r="BFB67" s="219"/>
      <c r="BFC67" s="219"/>
      <c r="BFD67" s="219"/>
      <c r="BFE67" s="219"/>
      <c r="BFF67" s="219"/>
      <c r="BFG67" s="219"/>
      <c r="BFH67" s="219"/>
      <c r="BFI67" s="219"/>
      <c r="BFJ67" s="219"/>
      <c r="BFK67" s="219"/>
      <c r="BFL67" s="219"/>
      <c r="BFM67" s="219"/>
      <c r="BFN67" s="219"/>
      <c r="BFO67" s="219"/>
      <c r="BFP67" s="219"/>
      <c r="BFQ67" s="219"/>
      <c r="BFR67" s="219"/>
      <c r="BFS67" s="219"/>
      <c r="BFT67" s="219"/>
      <c r="BFU67" s="219"/>
      <c r="BFV67" s="219"/>
      <c r="BFW67" s="219"/>
      <c r="BFX67" s="219"/>
      <c r="BFY67" s="219"/>
      <c r="BFZ67" s="219"/>
      <c r="BGA67" s="219"/>
      <c r="BGB67" s="219"/>
      <c r="BGC67" s="219"/>
      <c r="BGD67" s="219"/>
      <c r="BGE67" s="219"/>
      <c r="BGF67" s="219"/>
      <c r="BGG67" s="219"/>
      <c r="BGH67" s="219"/>
      <c r="BGI67" s="219"/>
      <c r="BGJ67" s="219"/>
      <c r="BGK67" s="219"/>
      <c r="BGL67" s="219"/>
      <c r="BGM67" s="219"/>
      <c r="BGN67" s="219"/>
      <c r="BGO67" s="219"/>
      <c r="BGP67" s="219"/>
      <c r="BGQ67" s="219"/>
      <c r="BGR67" s="219"/>
      <c r="BGS67" s="219"/>
      <c r="BGT67" s="219"/>
      <c r="BGU67" s="219"/>
      <c r="BGV67" s="219"/>
      <c r="BGW67" s="219"/>
      <c r="BGX67" s="219"/>
      <c r="BGY67" s="219"/>
      <c r="BGZ67" s="219"/>
      <c r="BHA67" s="219"/>
      <c r="BHB67" s="219"/>
      <c r="BHC67" s="219"/>
      <c r="BHD67" s="219"/>
      <c r="BHE67" s="219"/>
      <c r="BHF67" s="219"/>
      <c r="BHG67" s="219"/>
      <c r="BHH67" s="219"/>
      <c r="BHI67" s="219"/>
      <c r="BHJ67" s="219"/>
      <c r="BHK67" s="219"/>
      <c r="BHL67" s="219"/>
      <c r="BHM67" s="219"/>
      <c r="BHN67" s="219"/>
      <c r="BHO67" s="219"/>
      <c r="BHP67" s="219"/>
      <c r="BHQ67" s="219"/>
      <c r="BHR67" s="219"/>
      <c r="BHS67" s="219"/>
      <c r="BHT67" s="219"/>
      <c r="BHU67" s="219"/>
      <c r="BHV67" s="219"/>
      <c r="BHW67" s="219"/>
      <c r="BHX67" s="219"/>
      <c r="BHY67" s="219"/>
      <c r="BHZ67" s="219"/>
      <c r="BIA67" s="219"/>
      <c r="BIB67" s="219"/>
      <c r="BIC67" s="219"/>
      <c r="BID67" s="219"/>
      <c r="BIE67" s="219"/>
      <c r="BIF67" s="219"/>
      <c r="BIG67" s="219"/>
      <c r="BIH67" s="219"/>
      <c r="BII67" s="219"/>
      <c r="BIJ67" s="219"/>
      <c r="BIK67" s="219"/>
      <c r="BIL67" s="219"/>
      <c r="BIM67" s="219"/>
      <c r="BIN67" s="219"/>
      <c r="BIO67" s="219"/>
      <c r="BIP67" s="219"/>
      <c r="BIQ67" s="219"/>
      <c r="BIR67" s="219"/>
      <c r="BIS67" s="219"/>
      <c r="BIT67" s="219"/>
      <c r="BIU67" s="219"/>
      <c r="BIV67" s="219"/>
      <c r="BIW67" s="219"/>
      <c r="BIX67" s="219"/>
      <c r="BIY67" s="219"/>
      <c r="BIZ67" s="219"/>
      <c r="BJA67" s="219"/>
      <c r="BJB67" s="219"/>
      <c r="BJC67" s="219"/>
      <c r="BJD67" s="219"/>
      <c r="BJE67" s="219"/>
      <c r="BJF67" s="219"/>
      <c r="BJG67" s="219"/>
      <c r="BJH67" s="219"/>
      <c r="BJI67" s="219"/>
      <c r="BJJ67" s="219"/>
      <c r="BJK67" s="219"/>
      <c r="BJL67" s="219"/>
      <c r="BJM67" s="219"/>
      <c r="BJN67" s="219"/>
      <c r="BJO67" s="219"/>
      <c r="BJP67" s="219"/>
      <c r="BJQ67" s="219"/>
      <c r="BJR67" s="219"/>
      <c r="BJS67" s="219"/>
      <c r="BJT67" s="219"/>
      <c r="BJU67" s="219"/>
      <c r="BJV67" s="219"/>
      <c r="BJW67" s="219"/>
      <c r="BJX67" s="219"/>
      <c r="BJY67" s="219"/>
      <c r="BJZ67" s="219"/>
      <c r="BKA67" s="219"/>
      <c r="BKB67" s="219"/>
      <c r="BKC67" s="219"/>
      <c r="BKD67" s="219"/>
      <c r="BKE67" s="219"/>
      <c r="BKF67" s="219"/>
      <c r="BKG67" s="219"/>
      <c r="BKH67" s="219"/>
      <c r="BKI67" s="219"/>
      <c r="BKJ67" s="219"/>
      <c r="BKK67" s="219"/>
      <c r="BKL67" s="219"/>
      <c r="BKM67" s="219"/>
      <c r="BKN67" s="219"/>
      <c r="BKO67" s="219"/>
      <c r="BKP67" s="219"/>
      <c r="BKQ67" s="219"/>
      <c r="BKR67" s="219"/>
      <c r="BKS67" s="219"/>
      <c r="BKT67" s="219"/>
      <c r="BKU67" s="219"/>
      <c r="BKV67" s="219"/>
      <c r="BKW67" s="219"/>
      <c r="BKX67" s="219"/>
      <c r="BKY67" s="219"/>
      <c r="BKZ67" s="219"/>
      <c r="BLA67" s="219"/>
      <c r="BLB67" s="219"/>
      <c r="BLC67" s="219"/>
      <c r="BLD67" s="219"/>
      <c r="BLE67" s="219"/>
      <c r="BLF67" s="219"/>
      <c r="BLG67" s="219"/>
      <c r="BLH67" s="219"/>
      <c r="BLI67" s="219"/>
      <c r="BLJ67" s="219"/>
      <c r="BLK67" s="219"/>
      <c r="BLL67" s="219"/>
      <c r="BLM67" s="219"/>
      <c r="BLN67" s="219"/>
      <c r="BLO67" s="219"/>
      <c r="BLP67" s="219"/>
      <c r="BLQ67" s="219"/>
      <c r="BLR67" s="219"/>
      <c r="BLS67" s="219"/>
      <c r="BLT67" s="219"/>
      <c r="BLU67" s="219"/>
      <c r="BLV67" s="219"/>
      <c r="BLW67" s="219"/>
      <c r="BLX67" s="219"/>
      <c r="BLY67" s="219"/>
      <c r="BLZ67" s="219"/>
      <c r="BMA67" s="219"/>
      <c r="BMB67" s="219"/>
      <c r="BMC67" s="219"/>
      <c r="BMD67" s="219"/>
      <c r="BME67" s="219"/>
      <c r="BMF67" s="219"/>
      <c r="BMG67" s="219"/>
      <c r="BMH67" s="219"/>
      <c r="BMI67" s="219"/>
      <c r="BMJ67" s="219"/>
      <c r="BMK67" s="219"/>
      <c r="BML67" s="219"/>
      <c r="BMM67" s="219"/>
      <c r="BMN67" s="219"/>
      <c r="BMO67" s="219"/>
      <c r="BMP67" s="219"/>
      <c r="BMQ67" s="219"/>
      <c r="BMR67" s="219"/>
      <c r="BMS67" s="219"/>
      <c r="BMT67" s="219"/>
      <c r="BMU67" s="219"/>
      <c r="BMV67" s="219"/>
      <c r="BMW67" s="219"/>
      <c r="BMX67" s="219"/>
      <c r="BMY67" s="219"/>
      <c r="BMZ67" s="219"/>
      <c r="BNA67" s="219"/>
      <c r="BNB67" s="219"/>
      <c r="BNC67" s="219"/>
      <c r="BND67" s="219"/>
      <c r="BNE67" s="219"/>
      <c r="BNF67" s="219"/>
      <c r="BNG67" s="219"/>
      <c r="BNH67" s="219"/>
      <c r="BNI67" s="219"/>
      <c r="BNJ67" s="219"/>
      <c r="BNK67" s="219"/>
      <c r="BNL67" s="219"/>
      <c r="BNM67" s="219"/>
      <c r="BNN67" s="219"/>
      <c r="BNO67" s="219"/>
      <c r="BNP67" s="219"/>
      <c r="BNQ67" s="219"/>
      <c r="BNR67" s="219"/>
      <c r="BNS67" s="219"/>
      <c r="BNT67" s="219"/>
      <c r="BNU67" s="219"/>
      <c r="BNV67" s="219"/>
      <c r="BNW67" s="219"/>
      <c r="BNX67" s="219"/>
      <c r="BNY67" s="219"/>
      <c r="BNZ67" s="219"/>
      <c r="BOA67" s="219"/>
      <c r="BOB67" s="219"/>
      <c r="BOC67" s="219"/>
      <c r="BOD67" s="219"/>
      <c r="BOE67" s="219"/>
      <c r="BOF67" s="219"/>
      <c r="BOG67" s="219"/>
      <c r="BOH67" s="219"/>
      <c r="BOI67" s="219"/>
      <c r="BOJ67" s="219"/>
      <c r="BOK67" s="219"/>
      <c r="BOL67" s="219"/>
      <c r="BOM67" s="219"/>
      <c r="BON67" s="219"/>
      <c r="BOO67" s="219"/>
      <c r="BOP67" s="219"/>
      <c r="BOQ67" s="219"/>
      <c r="BOR67" s="219"/>
      <c r="BOS67" s="219"/>
      <c r="BOT67" s="219"/>
      <c r="BOU67" s="219"/>
      <c r="BOV67" s="219"/>
      <c r="BOW67" s="219"/>
      <c r="BOX67" s="219"/>
      <c r="BOY67" s="219"/>
      <c r="BOZ67" s="219"/>
      <c r="BPA67" s="219"/>
      <c r="BPB67" s="219"/>
      <c r="BPC67" s="219"/>
      <c r="BPD67" s="219"/>
      <c r="BPE67" s="219"/>
      <c r="BPF67" s="219"/>
      <c r="BPG67" s="219"/>
      <c r="BPH67" s="219"/>
      <c r="BPI67" s="219"/>
      <c r="BPJ67" s="219"/>
      <c r="BPK67" s="219"/>
      <c r="BPL67" s="219"/>
      <c r="BPM67" s="219"/>
      <c r="BPN67" s="219"/>
      <c r="BPO67" s="219"/>
      <c r="BPP67" s="219"/>
      <c r="BPQ67" s="219"/>
      <c r="BPR67" s="219"/>
      <c r="BPS67" s="219"/>
      <c r="BPT67" s="219"/>
      <c r="BPU67" s="219"/>
      <c r="BPV67" s="219"/>
      <c r="BPW67" s="219"/>
      <c r="BPX67" s="219"/>
      <c r="BPY67" s="219"/>
      <c r="BPZ67" s="219"/>
      <c r="BQA67" s="219"/>
      <c r="BQB67" s="219"/>
      <c r="BQC67" s="219"/>
      <c r="BQD67" s="219"/>
      <c r="BQE67" s="219"/>
      <c r="BQF67" s="219"/>
      <c r="BQG67" s="219"/>
      <c r="BQH67" s="219"/>
      <c r="BQI67" s="219"/>
      <c r="BQJ67" s="219"/>
      <c r="BQK67" s="219"/>
      <c r="BQL67" s="219"/>
      <c r="BQM67" s="219"/>
      <c r="BQN67" s="219"/>
      <c r="BQO67" s="219"/>
      <c r="BQP67" s="219"/>
      <c r="BQQ67" s="219"/>
      <c r="BQR67" s="219"/>
      <c r="BQS67" s="219"/>
      <c r="BQT67" s="219"/>
      <c r="BQU67" s="219"/>
      <c r="BQV67" s="219"/>
      <c r="BQW67" s="219"/>
      <c r="BQX67" s="219"/>
      <c r="BQY67" s="219"/>
      <c r="BQZ67" s="219"/>
      <c r="BRA67" s="219"/>
      <c r="BRB67" s="219"/>
      <c r="BRC67" s="219"/>
      <c r="BRD67" s="219"/>
      <c r="BRE67" s="219"/>
      <c r="BRF67" s="219"/>
      <c r="BRG67" s="219"/>
      <c r="BRH67" s="219"/>
      <c r="BRI67" s="219"/>
      <c r="BRJ67" s="219"/>
      <c r="BRK67" s="219"/>
      <c r="BRL67" s="219"/>
      <c r="BRM67" s="219"/>
      <c r="BRN67" s="219"/>
      <c r="BRO67" s="219"/>
      <c r="BRP67" s="219"/>
      <c r="BRQ67" s="219"/>
      <c r="BRR67" s="219"/>
      <c r="BRS67" s="219"/>
      <c r="BRT67" s="219"/>
      <c r="BRU67" s="219"/>
      <c r="BRV67" s="219"/>
      <c r="BRW67" s="219"/>
      <c r="BRX67" s="219"/>
      <c r="BRY67" s="219"/>
      <c r="BRZ67" s="219"/>
      <c r="BSA67" s="219"/>
      <c r="BSB67" s="219"/>
      <c r="BSC67" s="219"/>
      <c r="BSD67" s="219"/>
      <c r="BSE67" s="219"/>
      <c r="BSF67" s="219"/>
      <c r="BSG67" s="219"/>
      <c r="BSH67" s="219"/>
      <c r="BSI67" s="219"/>
      <c r="BSJ67" s="219"/>
      <c r="BSK67" s="219"/>
      <c r="BSL67" s="219"/>
      <c r="BSM67" s="219"/>
      <c r="BSN67" s="219"/>
      <c r="BSO67" s="219"/>
      <c r="BSP67" s="219"/>
      <c r="BSQ67" s="219"/>
      <c r="BSR67" s="219"/>
      <c r="BSS67" s="219"/>
      <c r="BST67" s="219"/>
      <c r="BSU67" s="219"/>
      <c r="BSV67" s="219"/>
      <c r="BSW67" s="219"/>
      <c r="BSX67" s="219"/>
      <c r="BSY67" s="219"/>
      <c r="BSZ67" s="219"/>
      <c r="BTA67" s="219"/>
      <c r="BTB67" s="219"/>
      <c r="BTC67" s="219"/>
      <c r="BTD67" s="219"/>
      <c r="BTE67" s="219"/>
      <c r="BTF67" s="219"/>
      <c r="BTG67" s="219"/>
      <c r="BTH67" s="219"/>
      <c r="BTI67" s="219"/>
      <c r="BTJ67" s="219"/>
      <c r="BTK67" s="219"/>
      <c r="BTL67" s="219"/>
      <c r="BTM67" s="219"/>
      <c r="BTN67" s="219"/>
      <c r="BTO67" s="219"/>
      <c r="BTP67" s="219"/>
      <c r="BTQ67" s="219"/>
      <c r="BTR67" s="219"/>
      <c r="BTS67" s="219"/>
      <c r="BTT67" s="219"/>
      <c r="BTU67" s="219"/>
      <c r="BTV67" s="219"/>
      <c r="BTW67" s="219"/>
      <c r="BTX67" s="219"/>
      <c r="BTY67" s="219"/>
      <c r="BTZ67" s="219"/>
      <c r="BUA67" s="219"/>
      <c r="BUB67" s="219"/>
      <c r="BUC67" s="219"/>
      <c r="BUD67" s="219"/>
      <c r="BUE67" s="219"/>
      <c r="BUF67" s="219"/>
      <c r="BUG67" s="219"/>
      <c r="BUH67" s="219"/>
      <c r="BUI67" s="219"/>
      <c r="BUJ67" s="219"/>
      <c r="BUK67" s="219"/>
      <c r="BUL67" s="219"/>
      <c r="BUM67" s="219"/>
      <c r="BUN67" s="219"/>
      <c r="BUO67" s="219"/>
      <c r="BUP67" s="219"/>
      <c r="BUQ67" s="219"/>
      <c r="BUR67" s="219"/>
      <c r="BUS67" s="219"/>
      <c r="BUT67" s="219"/>
      <c r="BUU67" s="219"/>
      <c r="BUV67" s="219"/>
      <c r="BUW67" s="219"/>
      <c r="BUX67" s="219"/>
      <c r="BUY67" s="219"/>
      <c r="BUZ67" s="219"/>
      <c r="BVA67" s="219"/>
      <c r="BVB67" s="219"/>
      <c r="BVC67" s="219"/>
      <c r="BVD67" s="219"/>
      <c r="BVE67" s="219"/>
      <c r="BVF67" s="219"/>
      <c r="BVG67" s="219"/>
      <c r="BVH67" s="219"/>
      <c r="BVI67" s="219"/>
      <c r="BVJ67" s="219"/>
      <c r="BVK67" s="219"/>
      <c r="BVL67" s="219"/>
      <c r="BVM67" s="219"/>
      <c r="BVN67" s="219"/>
      <c r="BVO67" s="219"/>
      <c r="BVP67" s="219"/>
      <c r="BVQ67" s="219"/>
      <c r="BVR67" s="219"/>
      <c r="BVS67" s="219"/>
      <c r="BVT67" s="219"/>
      <c r="BVU67" s="219"/>
      <c r="BVV67" s="219"/>
      <c r="BVW67" s="219"/>
      <c r="BVX67" s="219"/>
      <c r="BVY67" s="219"/>
      <c r="BVZ67" s="219"/>
      <c r="BWA67" s="219"/>
      <c r="BWB67" s="219"/>
      <c r="BWC67" s="219"/>
      <c r="BWD67" s="219"/>
      <c r="BWE67" s="219"/>
      <c r="BWF67" s="219"/>
      <c r="BWG67" s="219"/>
      <c r="BWH67" s="219"/>
      <c r="BWI67" s="219"/>
      <c r="BWJ67" s="219"/>
      <c r="BWK67" s="219"/>
      <c r="BWL67" s="219"/>
      <c r="BWM67" s="219"/>
      <c r="BWN67" s="219"/>
      <c r="BWO67" s="219"/>
      <c r="BWP67" s="219"/>
      <c r="BWQ67" s="219"/>
      <c r="BWR67" s="219"/>
      <c r="BWS67" s="219"/>
      <c r="BWT67" s="219"/>
      <c r="BWU67" s="219"/>
      <c r="BWV67" s="219"/>
      <c r="BWW67" s="219"/>
      <c r="BWX67" s="219"/>
      <c r="BWY67" s="219"/>
      <c r="BWZ67" s="219"/>
      <c r="BXA67" s="219"/>
      <c r="BXB67" s="219"/>
      <c r="BXC67" s="219"/>
      <c r="BXD67" s="219"/>
      <c r="BXE67" s="219"/>
      <c r="BXF67" s="219"/>
      <c r="BXG67" s="219"/>
      <c r="BXH67" s="219"/>
      <c r="BXI67" s="219"/>
      <c r="BXJ67" s="219"/>
      <c r="BXK67" s="219"/>
      <c r="BXL67" s="219"/>
      <c r="BXM67" s="219"/>
      <c r="BXN67" s="219"/>
      <c r="BXO67" s="219"/>
      <c r="BXP67" s="219"/>
      <c r="BXQ67" s="219"/>
      <c r="BXR67" s="219"/>
      <c r="BXS67" s="219"/>
      <c r="BXT67" s="219"/>
      <c r="BXU67" s="219"/>
      <c r="BXV67" s="219"/>
      <c r="BXW67" s="219"/>
      <c r="BXX67" s="219"/>
      <c r="BXY67" s="219"/>
      <c r="BXZ67" s="219"/>
      <c r="BYA67" s="219"/>
      <c r="BYB67" s="219"/>
      <c r="BYC67" s="219"/>
      <c r="BYD67" s="219"/>
      <c r="BYE67" s="219"/>
      <c r="BYF67" s="219"/>
      <c r="BYG67" s="219"/>
      <c r="BYH67" s="219"/>
      <c r="BYI67" s="219"/>
      <c r="BYJ67" s="219"/>
      <c r="BYK67" s="219"/>
      <c r="BYL67" s="219"/>
      <c r="BYM67" s="219"/>
      <c r="BYN67" s="219"/>
      <c r="BYO67" s="219"/>
      <c r="BYP67" s="219"/>
      <c r="BYQ67" s="219"/>
      <c r="BYR67" s="219"/>
      <c r="BYS67" s="219"/>
      <c r="BYT67" s="219"/>
      <c r="BYU67" s="219"/>
      <c r="BYV67" s="219"/>
      <c r="BYW67" s="219"/>
      <c r="BYX67" s="219"/>
      <c r="BYY67" s="219"/>
      <c r="BYZ67" s="219"/>
      <c r="BZA67" s="219"/>
      <c r="BZB67" s="219"/>
      <c r="BZC67" s="219"/>
      <c r="BZD67" s="219"/>
      <c r="BZE67" s="219"/>
      <c r="BZF67" s="219"/>
      <c r="BZG67" s="219"/>
      <c r="BZH67" s="219"/>
      <c r="BZI67" s="219"/>
      <c r="BZJ67" s="219"/>
      <c r="BZK67" s="219"/>
      <c r="BZL67" s="219"/>
      <c r="BZM67" s="219"/>
      <c r="BZN67" s="219"/>
      <c r="BZO67" s="219"/>
      <c r="BZP67" s="219"/>
      <c r="BZQ67" s="219"/>
      <c r="BZR67" s="219"/>
      <c r="BZS67" s="219"/>
      <c r="BZT67" s="219"/>
      <c r="BZU67" s="219"/>
      <c r="BZV67" s="219"/>
      <c r="BZW67" s="219"/>
      <c r="BZX67" s="219"/>
      <c r="BZY67" s="219"/>
      <c r="BZZ67" s="219"/>
      <c r="CAA67" s="219"/>
      <c r="CAB67" s="219"/>
      <c r="CAC67" s="219"/>
      <c r="CAD67" s="219"/>
      <c r="CAE67" s="219"/>
      <c r="CAF67" s="219"/>
      <c r="CAG67" s="219"/>
      <c r="CAH67" s="219"/>
      <c r="CAI67" s="219"/>
      <c r="CAJ67" s="219"/>
      <c r="CAK67" s="219"/>
      <c r="CAL67" s="219"/>
      <c r="CAM67" s="219"/>
      <c r="CAN67" s="219"/>
      <c r="CAO67" s="219"/>
      <c r="CAP67" s="219"/>
      <c r="CAQ67" s="219"/>
      <c r="CAR67" s="219"/>
      <c r="CAS67" s="219"/>
      <c r="CAT67" s="219"/>
      <c r="CAU67" s="219"/>
      <c r="CAV67" s="219"/>
      <c r="CAW67" s="219"/>
      <c r="CAX67" s="219"/>
      <c r="CAY67" s="219"/>
      <c r="CAZ67" s="219"/>
      <c r="CBA67" s="219"/>
      <c r="CBB67" s="219"/>
      <c r="CBC67" s="219"/>
      <c r="CBD67" s="219"/>
      <c r="CBE67" s="219"/>
      <c r="CBF67" s="219"/>
      <c r="CBG67" s="219"/>
      <c r="CBH67" s="219"/>
      <c r="CBI67" s="219"/>
      <c r="CBJ67" s="219"/>
      <c r="CBK67" s="219"/>
      <c r="CBL67" s="219"/>
      <c r="CBM67" s="219"/>
      <c r="CBN67" s="219"/>
      <c r="CBO67" s="219"/>
      <c r="CBP67" s="219"/>
      <c r="CBQ67" s="219"/>
      <c r="CBR67" s="219"/>
      <c r="CBS67" s="219"/>
      <c r="CBT67" s="219"/>
      <c r="CBU67" s="219"/>
      <c r="CBV67" s="219"/>
      <c r="CBW67" s="219"/>
      <c r="CBX67" s="219"/>
      <c r="CBY67" s="219"/>
      <c r="CBZ67" s="219"/>
      <c r="CCA67" s="219"/>
      <c r="CCB67" s="219"/>
      <c r="CCC67" s="219"/>
      <c r="CCD67" s="219"/>
      <c r="CCE67" s="219"/>
      <c r="CCF67" s="219"/>
      <c r="CCG67" s="219"/>
      <c r="CCH67" s="219"/>
      <c r="CCI67" s="219"/>
      <c r="CCJ67" s="219"/>
      <c r="CCK67" s="219"/>
      <c r="CCL67" s="219"/>
      <c r="CCM67" s="219"/>
      <c r="CCN67" s="219"/>
      <c r="CCO67" s="219"/>
      <c r="CCP67" s="219"/>
      <c r="CCQ67" s="219"/>
      <c r="CCR67" s="219"/>
      <c r="CCS67" s="219"/>
      <c r="CCT67" s="219"/>
      <c r="CCU67" s="219"/>
      <c r="CCV67" s="219"/>
      <c r="CCW67" s="219"/>
      <c r="CCX67" s="219"/>
      <c r="CCY67" s="219"/>
      <c r="CCZ67" s="219"/>
      <c r="CDA67" s="219"/>
      <c r="CDB67" s="219"/>
      <c r="CDC67" s="219"/>
      <c r="CDD67" s="219"/>
      <c r="CDE67" s="219"/>
      <c r="CDF67" s="219"/>
      <c r="CDG67" s="219"/>
      <c r="CDH67" s="219"/>
      <c r="CDI67" s="219"/>
      <c r="CDJ67" s="219"/>
      <c r="CDK67" s="219"/>
      <c r="CDL67" s="219"/>
      <c r="CDM67" s="219"/>
      <c r="CDN67" s="219"/>
      <c r="CDO67" s="219"/>
      <c r="CDP67" s="219"/>
      <c r="CDQ67" s="219"/>
      <c r="CDR67" s="219"/>
      <c r="CDS67" s="219"/>
      <c r="CDT67" s="219"/>
      <c r="CDU67" s="219"/>
      <c r="CDV67" s="219"/>
      <c r="CDW67" s="219"/>
      <c r="CDX67" s="219"/>
      <c r="CDY67" s="219"/>
      <c r="CDZ67" s="219"/>
      <c r="CEA67" s="219"/>
      <c r="CEB67" s="219"/>
      <c r="CEC67" s="219"/>
      <c r="CED67" s="219"/>
      <c r="CEE67" s="219"/>
      <c r="CEF67" s="219"/>
      <c r="CEG67" s="219"/>
      <c r="CEH67" s="219"/>
      <c r="CEI67" s="219"/>
      <c r="CEJ67" s="219"/>
      <c r="CEK67" s="219"/>
      <c r="CEL67" s="219"/>
      <c r="CEM67" s="219"/>
      <c r="CEN67" s="219"/>
      <c r="CEO67" s="219"/>
      <c r="CEP67" s="219"/>
      <c r="CEQ67" s="219"/>
      <c r="CER67" s="219"/>
      <c r="CES67" s="219"/>
      <c r="CET67" s="219"/>
      <c r="CEU67" s="219"/>
      <c r="CEV67" s="219"/>
      <c r="CEW67" s="219"/>
      <c r="CEX67" s="219"/>
      <c r="CEY67" s="219"/>
      <c r="CEZ67" s="219"/>
      <c r="CFA67" s="219"/>
      <c r="CFB67" s="219"/>
      <c r="CFC67" s="219"/>
      <c r="CFD67" s="219"/>
      <c r="CFE67" s="219"/>
      <c r="CFF67" s="219"/>
      <c r="CFG67" s="219"/>
      <c r="CFH67" s="219"/>
      <c r="CFI67" s="219"/>
      <c r="CFJ67" s="219"/>
      <c r="CFK67" s="219"/>
      <c r="CFL67" s="219"/>
      <c r="CFM67" s="219"/>
      <c r="CFN67" s="219"/>
      <c r="CFO67" s="219"/>
      <c r="CFP67" s="219"/>
      <c r="CFQ67" s="219"/>
      <c r="CFR67" s="219"/>
      <c r="CFS67" s="219"/>
      <c r="CFT67" s="219"/>
      <c r="CFU67" s="219"/>
      <c r="CFV67" s="219"/>
      <c r="CFW67" s="219"/>
      <c r="CFX67" s="219"/>
      <c r="CFY67" s="219"/>
      <c r="CFZ67" s="219"/>
      <c r="CGA67" s="219"/>
      <c r="CGB67" s="219"/>
      <c r="CGC67" s="219"/>
      <c r="CGD67" s="219"/>
      <c r="CGE67" s="219"/>
      <c r="CGF67" s="219"/>
      <c r="CGG67" s="219"/>
      <c r="CGH67" s="219"/>
      <c r="CGI67" s="219"/>
      <c r="CGJ67" s="219"/>
      <c r="CGK67" s="219"/>
      <c r="CGL67" s="219"/>
      <c r="CGM67" s="219"/>
      <c r="CGN67" s="219"/>
      <c r="CGO67" s="219"/>
      <c r="CGP67" s="219"/>
      <c r="CGQ67" s="219"/>
      <c r="CGR67" s="219"/>
      <c r="CGS67" s="219"/>
      <c r="CGT67" s="219"/>
      <c r="CGU67" s="219"/>
      <c r="CGV67" s="219"/>
      <c r="CGW67" s="219"/>
      <c r="CGX67" s="219"/>
      <c r="CGY67" s="219"/>
      <c r="CGZ67" s="219"/>
      <c r="CHA67" s="219"/>
      <c r="CHB67" s="219"/>
      <c r="CHC67" s="219"/>
      <c r="CHD67" s="219"/>
      <c r="CHE67" s="219"/>
      <c r="CHF67" s="219"/>
      <c r="CHG67" s="219"/>
      <c r="CHH67" s="219"/>
      <c r="CHI67" s="219"/>
      <c r="CHJ67" s="219"/>
      <c r="CHK67" s="219"/>
      <c r="CHL67" s="219"/>
      <c r="CHM67" s="219"/>
      <c r="CHN67" s="219"/>
      <c r="CHO67" s="219"/>
      <c r="CHP67" s="219"/>
      <c r="CHQ67" s="219"/>
      <c r="CHR67" s="219"/>
      <c r="CHS67" s="219"/>
      <c r="CHT67" s="219"/>
      <c r="CHU67" s="219"/>
      <c r="CHV67" s="219"/>
      <c r="CHW67" s="219"/>
      <c r="CHX67" s="219"/>
      <c r="CHY67" s="219"/>
      <c r="CHZ67" s="219"/>
      <c r="CIA67" s="219"/>
      <c r="CIB67" s="219"/>
      <c r="CIC67" s="219"/>
      <c r="CID67" s="219"/>
      <c r="CIE67" s="219"/>
      <c r="CIF67" s="219"/>
      <c r="CIG67" s="219"/>
      <c r="CIH67" s="219"/>
      <c r="CII67" s="219"/>
      <c r="CIJ67" s="219"/>
      <c r="CIK67" s="219"/>
      <c r="CIL67" s="219"/>
      <c r="CIM67" s="219"/>
      <c r="CIN67" s="219"/>
      <c r="CIO67" s="219"/>
      <c r="CIP67" s="219"/>
      <c r="CIQ67" s="219"/>
      <c r="CIR67" s="219"/>
      <c r="CIS67" s="219"/>
      <c r="CIT67" s="219"/>
      <c r="CIU67" s="219"/>
      <c r="CIV67" s="219"/>
      <c r="CIW67" s="219"/>
      <c r="CIX67" s="219"/>
      <c r="CIY67" s="219"/>
      <c r="CIZ67" s="219"/>
      <c r="CJA67" s="219"/>
      <c r="CJB67" s="219"/>
      <c r="CJC67" s="219"/>
      <c r="CJD67" s="219"/>
      <c r="CJE67" s="219"/>
      <c r="CJF67" s="219"/>
      <c r="CJG67" s="219"/>
      <c r="CJH67" s="219"/>
      <c r="CJI67" s="219"/>
      <c r="CJJ67" s="219"/>
      <c r="CJK67" s="219"/>
      <c r="CJL67" s="219"/>
      <c r="CJM67" s="219"/>
      <c r="CJN67" s="219"/>
      <c r="CJO67" s="219"/>
      <c r="CJP67" s="219"/>
      <c r="CJQ67" s="219"/>
      <c r="CJR67" s="219"/>
      <c r="CJS67" s="219"/>
      <c r="CJT67" s="219"/>
      <c r="CJU67" s="219"/>
      <c r="CJV67" s="219"/>
      <c r="CJW67" s="219"/>
      <c r="CJX67" s="219"/>
      <c r="CJY67" s="219"/>
      <c r="CJZ67" s="219"/>
      <c r="CKA67" s="219"/>
      <c r="CKB67" s="219"/>
      <c r="CKC67" s="219"/>
      <c r="CKD67" s="219"/>
      <c r="CKE67" s="219"/>
      <c r="CKF67" s="219"/>
      <c r="CKG67" s="219"/>
      <c r="CKH67" s="219"/>
      <c r="CKI67" s="219"/>
      <c r="CKJ67" s="219"/>
      <c r="CKK67" s="219"/>
      <c r="CKL67" s="219"/>
      <c r="CKM67" s="219"/>
      <c r="CKN67" s="219"/>
      <c r="CKO67" s="219"/>
      <c r="CKP67" s="219"/>
      <c r="CKQ67" s="219"/>
      <c r="CKR67" s="219"/>
      <c r="CKS67" s="219"/>
      <c r="CKT67" s="219"/>
      <c r="CKU67" s="219"/>
      <c r="CKV67" s="219"/>
      <c r="CKW67" s="219"/>
      <c r="CKX67" s="219"/>
      <c r="CKY67" s="219"/>
      <c r="CKZ67" s="219"/>
      <c r="CLA67" s="219"/>
      <c r="CLB67" s="219"/>
      <c r="CLC67" s="219"/>
      <c r="CLD67" s="219"/>
      <c r="CLE67" s="219"/>
      <c r="CLF67" s="219"/>
      <c r="CLG67" s="219"/>
      <c r="CLH67" s="219"/>
      <c r="CLI67" s="219"/>
      <c r="CLJ67" s="219"/>
      <c r="CLK67" s="219"/>
      <c r="CLL67" s="219"/>
      <c r="CLM67" s="219"/>
      <c r="CLN67" s="219"/>
      <c r="CLO67" s="219"/>
      <c r="CLP67" s="219"/>
      <c r="CLQ67" s="219"/>
      <c r="CLR67" s="219"/>
      <c r="CLS67" s="219"/>
      <c r="CLT67" s="219"/>
      <c r="CLU67" s="219"/>
      <c r="CLV67" s="219"/>
      <c r="CLW67" s="219"/>
      <c r="CLX67" s="219"/>
      <c r="CLY67" s="219"/>
      <c r="CLZ67" s="219"/>
      <c r="CMA67" s="219"/>
      <c r="CMB67" s="219"/>
      <c r="CMC67" s="219"/>
      <c r="CMD67" s="219"/>
      <c r="CME67" s="219"/>
      <c r="CMF67" s="219"/>
      <c r="CMG67" s="219"/>
      <c r="CMH67" s="219"/>
      <c r="CMI67" s="219"/>
      <c r="CMJ67" s="219"/>
      <c r="CMK67" s="219"/>
      <c r="CML67" s="219"/>
      <c r="CMM67" s="219"/>
      <c r="CMN67" s="219"/>
      <c r="CMO67" s="219"/>
      <c r="CMP67" s="219"/>
      <c r="CMQ67" s="219"/>
      <c r="CMR67" s="219"/>
      <c r="CMS67" s="219"/>
      <c r="CMT67" s="219"/>
      <c r="CMU67" s="219"/>
      <c r="CMV67" s="219"/>
      <c r="CMW67" s="219"/>
      <c r="CMX67" s="219"/>
      <c r="CMY67" s="219"/>
      <c r="CMZ67" s="219"/>
      <c r="CNA67" s="219"/>
      <c r="CNB67" s="219"/>
      <c r="CNC67" s="219"/>
      <c r="CND67" s="219"/>
      <c r="CNE67" s="219"/>
      <c r="CNF67" s="219"/>
      <c r="CNG67" s="219"/>
      <c r="CNH67" s="219"/>
      <c r="CNI67" s="219"/>
      <c r="CNJ67" s="219"/>
      <c r="CNK67" s="219"/>
      <c r="CNL67" s="219"/>
      <c r="CNM67" s="219"/>
      <c r="CNN67" s="219"/>
      <c r="CNO67" s="219"/>
      <c r="CNP67" s="219"/>
      <c r="CNQ67" s="219"/>
      <c r="CNR67" s="219"/>
      <c r="CNS67" s="219"/>
      <c r="CNT67" s="219"/>
      <c r="CNU67" s="219"/>
      <c r="CNV67" s="219"/>
      <c r="CNW67" s="219"/>
      <c r="CNX67" s="219"/>
      <c r="CNY67" s="219"/>
      <c r="CNZ67" s="219"/>
      <c r="COA67" s="219"/>
      <c r="COB67" s="219"/>
      <c r="COC67" s="219"/>
      <c r="COD67" s="219"/>
      <c r="COE67" s="219"/>
      <c r="COF67" s="219"/>
      <c r="COG67" s="219"/>
      <c r="COH67" s="219"/>
      <c r="COI67" s="219"/>
      <c r="COJ67" s="219"/>
      <c r="COK67" s="219"/>
      <c r="COL67" s="219"/>
      <c r="COM67" s="219"/>
      <c r="CON67" s="219"/>
      <c r="COO67" s="219"/>
      <c r="COP67" s="219"/>
      <c r="COQ67" s="219"/>
      <c r="COR67" s="219"/>
      <c r="COS67" s="219"/>
      <c r="COT67" s="219"/>
      <c r="COU67" s="219"/>
      <c r="COV67" s="219"/>
      <c r="COW67" s="219"/>
      <c r="COX67" s="219"/>
      <c r="COY67" s="219"/>
      <c r="COZ67" s="219"/>
      <c r="CPA67" s="219"/>
      <c r="CPB67" s="219"/>
      <c r="CPC67" s="219"/>
      <c r="CPD67" s="219"/>
      <c r="CPE67" s="219"/>
      <c r="CPF67" s="219"/>
      <c r="CPG67" s="219"/>
      <c r="CPH67" s="219"/>
      <c r="CPI67" s="219"/>
      <c r="CPJ67" s="219"/>
      <c r="CPK67" s="219"/>
      <c r="CPL67" s="219"/>
      <c r="CPM67" s="219"/>
      <c r="CPN67" s="219"/>
      <c r="CPO67" s="219"/>
      <c r="CPP67" s="219"/>
      <c r="CPQ67" s="219"/>
      <c r="CPR67" s="219"/>
      <c r="CPS67" s="219"/>
      <c r="CPT67" s="219"/>
      <c r="CPU67" s="219"/>
      <c r="CPV67" s="219"/>
      <c r="CPW67" s="219"/>
      <c r="CPX67" s="219"/>
      <c r="CPY67" s="219"/>
      <c r="CPZ67" s="219"/>
      <c r="CQA67" s="219"/>
      <c r="CQB67" s="219"/>
      <c r="CQC67" s="219"/>
      <c r="CQD67" s="219"/>
      <c r="CQE67" s="219"/>
      <c r="CQF67" s="219"/>
      <c r="CQG67" s="219"/>
      <c r="CQH67" s="219"/>
      <c r="CQI67" s="219"/>
      <c r="CQJ67" s="219"/>
      <c r="CQK67" s="219"/>
      <c r="CQL67" s="219"/>
      <c r="CQM67" s="219"/>
      <c r="CQN67" s="219"/>
      <c r="CQO67" s="219"/>
      <c r="CQP67" s="219"/>
      <c r="CQQ67" s="219"/>
      <c r="CQR67" s="219"/>
      <c r="CQS67" s="219"/>
      <c r="CQT67" s="219"/>
      <c r="CQU67" s="219"/>
      <c r="CQV67" s="219"/>
      <c r="CQW67" s="219"/>
      <c r="CQX67" s="219"/>
      <c r="CQY67" s="219"/>
      <c r="CQZ67" s="219"/>
      <c r="CRA67" s="219"/>
      <c r="CRB67" s="219"/>
      <c r="CRC67" s="219"/>
      <c r="CRD67" s="219"/>
      <c r="CRE67" s="219"/>
      <c r="CRF67" s="219"/>
      <c r="CRG67" s="219"/>
      <c r="CRH67" s="219"/>
      <c r="CRI67" s="219"/>
      <c r="CRJ67" s="219"/>
      <c r="CRK67" s="219"/>
      <c r="CRL67" s="219"/>
      <c r="CRM67" s="219"/>
      <c r="CRN67" s="219"/>
      <c r="CRO67" s="219"/>
      <c r="CRP67" s="219"/>
      <c r="CRQ67" s="219"/>
      <c r="CRR67" s="219"/>
      <c r="CRS67" s="219"/>
      <c r="CRT67" s="219"/>
      <c r="CRU67" s="219"/>
      <c r="CRV67" s="219"/>
      <c r="CRW67" s="219"/>
      <c r="CRX67" s="219"/>
      <c r="CRY67" s="219"/>
      <c r="CRZ67" s="219"/>
      <c r="CSA67" s="219"/>
      <c r="CSB67" s="219"/>
      <c r="CSC67" s="219"/>
      <c r="CSD67" s="219"/>
      <c r="CSE67" s="219"/>
      <c r="CSF67" s="219"/>
      <c r="CSG67" s="219"/>
      <c r="CSH67" s="219"/>
      <c r="CSI67" s="219"/>
      <c r="CSJ67" s="219"/>
      <c r="CSK67" s="219"/>
      <c r="CSL67" s="219"/>
      <c r="CSM67" s="219"/>
      <c r="CSN67" s="219"/>
      <c r="CSO67" s="219"/>
      <c r="CSP67" s="219"/>
      <c r="CSQ67" s="219"/>
      <c r="CSR67" s="219"/>
      <c r="CSS67" s="219"/>
      <c r="CST67" s="219"/>
      <c r="CSU67" s="219"/>
      <c r="CSV67" s="219"/>
      <c r="CSW67" s="219"/>
      <c r="CSX67" s="219"/>
      <c r="CSY67" s="219"/>
      <c r="CSZ67" s="219"/>
      <c r="CTA67" s="219"/>
      <c r="CTB67" s="219"/>
      <c r="CTC67" s="219"/>
      <c r="CTD67" s="219"/>
      <c r="CTE67" s="219"/>
      <c r="CTF67" s="219"/>
      <c r="CTG67" s="219"/>
      <c r="CTH67" s="219"/>
      <c r="CTI67" s="219"/>
      <c r="CTJ67" s="219"/>
      <c r="CTK67" s="219"/>
      <c r="CTL67" s="219"/>
      <c r="CTM67" s="219"/>
      <c r="CTN67" s="219"/>
      <c r="CTO67" s="219"/>
      <c r="CTP67" s="219"/>
      <c r="CTQ67" s="219"/>
      <c r="CTR67" s="219"/>
      <c r="CTS67" s="219"/>
      <c r="CTT67" s="219"/>
      <c r="CTU67" s="219"/>
      <c r="CTV67" s="219"/>
      <c r="CTW67" s="219"/>
      <c r="CTX67" s="219"/>
      <c r="CTY67" s="219"/>
      <c r="CTZ67" s="219"/>
      <c r="CUA67" s="219"/>
      <c r="CUB67" s="219"/>
      <c r="CUC67" s="219"/>
      <c r="CUD67" s="219"/>
      <c r="CUE67" s="219"/>
      <c r="CUF67" s="219"/>
      <c r="CUG67" s="219"/>
      <c r="CUH67" s="219"/>
      <c r="CUI67" s="219"/>
      <c r="CUJ67" s="219"/>
      <c r="CUK67" s="219"/>
      <c r="CUL67" s="219"/>
      <c r="CUM67" s="219"/>
      <c r="CUN67" s="219"/>
      <c r="CUO67" s="219"/>
      <c r="CUP67" s="219"/>
      <c r="CUQ67" s="219"/>
      <c r="CUR67" s="219"/>
      <c r="CUS67" s="219"/>
      <c r="CUT67" s="219"/>
      <c r="CUU67" s="219"/>
      <c r="CUV67" s="219"/>
      <c r="CUW67" s="219"/>
      <c r="CUX67" s="219"/>
      <c r="CUY67" s="219"/>
      <c r="CUZ67" s="219"/>
      <c r="CVA67" s="219"/>
      <c r="CVB67" s="219"/>
      <c r="CVC67" s="219"/>
      <c r="CVD67" s="219"/>
      <c r="CVE67" s="219"/>
      <c r="CVF67" s="219"/>
      <c r="CVG67" s="219"/>
      <c r="CVH67" s="219"/>
      <c r="CVI67" s="219"/>
      <c r="CVJ67" s="219"/>
      <c r="CVK67" s="219"/>
      <c r="CVL67" s="219"/>
      <c r="CVM67" s="219"/>
      <c r="CVN67" s="219"/>
      <c r="CVO67" s="219"/>
      <c r="CVP67" s="219"/>
      <c r="CVQ67" s="219"/>
      <c r="CVR67" s="219"/>
      <c r="CVS67" s="219"/>
      <c r="CVT67" s="219"/>
      <c r="CVU67" s="219"/>
      <c r="CVV67" s="219"/>
      <c r="CVW67" s="219"/>
      <c r="CVX67" s="219"/>
      <c r="CVY67" s="219"/>
      <c r="CVZ67" s="219"/>
      <c r="CWA67" s="219"/>
      <c r="CWB67" s="219"/>
      <c r="CWC67" s="219"/>
      <c r="CWD67" s="219"/>
      <c r="CWE67" s="219"/>
      <c r="CWF67" s="219"/>
      <c r="CWG67" s="219"/>
      <c r="CWH67" s="219"/>
      <c r="CWI67" s="219"/>
      <c r="CWJ67" s="219"/>
      <c r="CWK67" s="219"/>
      <c r="CWL67" s="219"/>
      <c r="CWM67" s="219"/>
      <c r="CWN67" s="219"/>
      <c r="CWO67" s="219"/>
      <c r="CWP67" s="219"/>
      <c r="CWQ67" s="219"/>
      <c r="CWR67" s="219"/>
      <c r="CWS67" s="219"/>
      <c r="CWT67" s="219"/>
      <c r="CWU67" s="219"/>
      <c r="CWV67" s="219"/>
      <c r="CWW67" s="219"/>
      <c r="CWX67" s="219"/>
      <c r="CWY67" s="219"/>
      <c r="CWZ67" s="219"/>
      <c r="CXA67" s="219"/>
      <c r="CXB67" s="219"/>
      <c r="CXC67" s="219"/>
      <c r="CXD67" s="219"/>
      <c r="CXE67" s="219"/>
      <c r="CXF67" s="219"/>
      <c r="CXG67" s="219"/>
      <c r="CXH67" s="219"/>
      <c r="CXI67" s="219"/>
      <c r="CXJ67" s="219"/>
      <c r="CXK67" s="219"/>
      <c r="CXL67" s="219"/>
      <c r="CXM67" s="219"/>
      <c r="CXN67" s="219"/>
      <c r="CXO67" s="219"/>
      <c r="CXP67" s="219"/>
      <c r="CXQ67" s="219"/>
      <c r="CXR67" s="219"/>
      <c r="CXS67" s="219"/>
      <c r="CXT67" s="219"/>
      <c r="CXU67" s="219"/>
      <c r="CXV67" s="219"/>
      <c r="CXW67" s="219"/>
      <c r="CXX67" s="219"/>
      <c r="CXY67" s="219"/>
      <c r="CXZ67" s="219"/>
      <c r="CYA67" s="219"/>
      <c r="CYB67" s="219"/>
      <c r="CYC67" s="219"/>
      <c r="CYD67" s="219"/>
      <c r="CYE67" s="219"/>
      <c r="CYF67" s="219"/>
      <c r="CYG67" s="219"/>
      <c r="CYH67" s="219"/>
      <c r="CYI67" s="219"/>
      <c r="CYJ67" s="219"/>
      <c r="CYK67" s="219"/>
      <c r="CYL67" s="219"/>
      <c r="CYM67" s="219"/>
      <c r="CYN67" s="219"/>
      <c r="CYO67" s="219"/>
      <c r="CYP67" s="219"/>
      <c r="CYQ67" s="219"/>
      <c r="CYR67" s="219"/>
      <c r="CYS67" s="219"/>
      <c r="CYT67" s="219"/>
      <c r="CYU67" s="219"/>
      <c r="CYV67" s="219"/>
      <c r="CYW67" s="219"/>
      <c r="CYX67" s="219"/>
      <c r="CYY67" s="219"/>
      <c r="CYZ67" s="219"/>
      <c r="CZA67" s="219"/>
      <c r="CZB67" s="219"/>
      <c r="CZC67" s="219"/>
      <c r="CZD67" s="219"/>
      <c r="CZE67" s="219"/>
      <c r="CZF67" s="219"/>
      <c r="CZG67" s="219"/>
      <c r="CZH67" s="219"/>
      <c r="CZI67" s="219"/>
      <c r="CZJ67" s="219"/>
      <c r="CZK67" s="219"/>
      <c r="CZL67" s="219"/>
      <c r="CZM67" s="219"/>
      <c r="CZN67" s="219"/>
      <c r="CZO67" s="219"/>
      <c r="CZP67" s="219"/>
      <c r="CZQ67" s="219"/>
      <c r="CZR67" s="219"/>
      <c r="CZS67" s="219"/>
      <c r="CZT67" s="219"/>
      <c r="CZU67" s="219"/>
      <c r="CZV67" s="219"/>
      <c r="CZW67" s="219"/>
      <c r="CZX67" s="219"/>
      <c r="CZY67" s="219"/>
      <c r="CZZ67" s="219"/>
      <c r="DAA67" s="219"/>
      <c r="DAB67" s="219"/>
      <c r="DAC67" s="219"/>
      <c r="DAD67" s="219"/>
      <c r="DAE67" s="219"/>
      <c r="DAF67" s="219"/>
      <c r="DAG67" s="219"/>
      <c r="DAH67" s="219"/>
      <c r="DAI67" s="219"/>
      <c r="DAJ67" s="219"/>
      <c r="DAK67" s="219"/>
      <c r="DAL67" s="219"/>
      <c r="DAM67" s="219"/>
      <c r="DAN67" s="219"/>
      <c r="DAO67" s="219"/>
      <c r="DAP67" s="219"/>
      <c r="DAQ67" s="219"/>
      <c r="DAR67" s="219"/>
      <c r="DAS67" s="219"/>
      <c r="DAT67" s="219"/>
      <c r="DAU67" s="219"/>
      <c r="DAV67" s="219"/>
      <c r="DAW67" s="219"/>
      <c r="DAX67" s="219"/>
      <c r="DAY67" s="219"/>
      <c r="DAZ67" s="219"/>
      <c r="DBA67" s="219"/>
      <c r="DBB67" s="219"/>
      <c r="DBC67" s="219"/>
      <c r="DBD67" s="219"/>
      <c r="DBE67" s="219"/>
      <c r="DBF67" s="219"/>
      <c r="DBG67" s="219"/>
      <c r="DBH67" s="219"/>
      <c r="DBI67" s="219"/>
      <c r="DBJ67" s="219"/>
      <c r="DBK67" s="219"/>
      <c r="DBL67" s="219"/>
      <c r="DBM67" s="219"/>
      <c r="DBN67" s="219"/>
      <c r="DBO67" s="219"/>
      <c r="DBP67" s="219"/>
      <c r="DBQ67" s="219"/>
      <c r="DBR67" s="219"/>
      <c r="DBS67" s="219"/>
      <c r="DBT67" s="219"/>
      <c r="DBU67" s="219"/>
      <c r="DBV67" s="219"/>
      <c r="DBW67" s="219"/>
      <c r="DBX67" s="219"/>
      <c r="DBY67" s="219"/>
      <c r="DBZ67" s="219"/>
      <c r="DCA67" s="219"/>
      <c r="DCB67" s="219"/>
      <c r="DCC67" s="219"/>
      <c r="DCD67" s="219"/>
      <c r="DCE67" s="219"/>
      <c r="DCF67" s="219"/>
      <c r="DCG67" s="219"/>
      <c r="DCH67" s="219"/>
      <c r="DCI67" s="219"/>
      <c r="DCJ67" s="219"/>
      <c r="DCK67" s="219"/>
      <c r="DCL67" s="219"/>
      <c r="DCM67" s="219"/>
      <c r="DCN67" s="219"/>
      <c r="DCO67" s="219"/>
      <c r="DCP67" s="219"/>
      <c r="DCQ67" s="219"/>
      <c r="DCR67" s="219"/>
      <c r="DCS67" s="219"/>
      <c r="DCT67" s="219"/>
      <c r="DCU67" s="219"/>
      <c r="DCV67" s="219"/>
      <c r="DCW67" s="219"/>
      <c r="DCX67" s="219"/>
      <c r="DCY67" s="219"/>
      <c r="DCZ67" s="219"/>
      <c r="DDA67" s="219"/>
      <c r="DDB67" s="219"/>
      <c r="DDC67" s="219"/>
      <c r="DDD67" s="219"/>
      <c r="DDE67" s="219"/>
      <c r="DDF67" s="219"/>
      <c r="DDG67" s="219"/>
      <c r="DDH67" s="219"/>
      <c r="DDI67" s="219"/>
      <c r="DDJ67" s="219"/>
      <c r="DDK67" s="219"/>
      <c r="DDL67" s="219"/>
      <c r="DDM67" s="219"/>
      <c r="DDN67" s="219"/>
      <c r="DDO67" s="219"/>
      <c r="DDP67" s="219"/>
      <c r="DDQ67" s="219"/>
      <c r="DDR67" s="219"/>
      <c r="DDS67" s="219"/>
      <c r="DDT67" s="219"/>
      <c r="DDU67" s="219"/>
      <c r="DDV67" s="219"/>
      <c r="DDW67" s="219"/>
      <c r="DDX67" s="219"/>
      <c r="DDY67" s="219"/>
      <c r="DDZ67" s="219"/>
      <c r="DEA67" s="219"/>
      <c r="DEB67" s="219"/>
      <c r="DEC67" s="219"/>
      <c r="DED67" s="219"/>
      <c r="DEE67" s="219"/>
      <c r="DEF67" s="219"/>
      <c r="DEG67" s="219"/>
      <c r="DEH67" s="219"/>
      <c r="DEI67" s="219"/>
      <c r="DEJ67" s="219"/>
      <c r="DEK67" s="219"/>
      <c r="DEL67" s="219"/>
      <c r="DEM67" s="219"/>
      <c r="DEN67" s="219"/>
      <c r="DEO67" s="219"/>
      <c r="DEP67" s="219"/>
      <c r="DEQ67" s="219"/>
      <c r="DER67" s="219"/>
      <c r="DES67" s="219"/>
      <c r="DET67" s="219"/>
      <c r="DEU67" s="219"/>
      <c r="DEV67" s="219"/>
      <c r="DEW67" s="219"/>
      <c r="DEX67" s="219"/>
      <c r="DEY67" s="219"/>
      <c r="DEZ67" s="219"/>
      <c r="DFA67" s="219"/>
      <c r="DFB67" s="219"/>
      <c r="DFC67" s="219"/>
      <c r="DFD67" s="219"/>
      <c r="DFE67" s="219"/>
      <c r="DFF67" s="219"/>
      <c r="DFG67" s="219"/>
      <c r="DFH67" s="219"/>
      <c r="DFI67" s="219"/>
      <c r="DFJ67" s="219"/>
      <c r="DFK67" s="219"/>
      <c r="DFL67" s="219"/>
      <c r="DFM67" s="219"/>
      <c r="DFN67" s="219"/>
      <c r="DFO67" s="219"/>
      <c r="DFP67" s="219"/>
      <c r="DFQ67" s="219"/>
      <c r="DFR67" s="219"/>
      <c r="DFS67" s="219"/>
      <c r="DFT67" s="219"/>
      <c r="DFU67" s="219"/>
      <c r="DFV67" s="219"/>
      <c r="DFW67" s="219"/>
      <c r="DFX67" s="219"/>
      <c r="DFY67" s="219"/>
      <c r="DFZ67" s="219"/>
      <c r="DGA67" s="219"/>
      <c r="DGB67" s="219"/>
      <c r="DGC67" s="219"/>
      <c r="DGD67" s="219"/>
      <c r="DGE67" s="219"/>
      <c r="DGF67" s="219"/>
      <c r="DGG67" s="219"/>
      <c r="DGH67" s="219"/>
      <c r="DGI67" s="219"/>
      <c r="DGJ67" s="219"/>
      <c r="DGK67" s="219"/>
      <c r="DGL67" s="219"/>
      <c r="DGM67" s="219"/>
      <c r="DGN67" s="219"/>
      <c r="DGO67" s="219"/>
      <c r="DGP67" s="219"/>
      <c r="DGQ67" s="219"/>
      <c r="DGR67" s="219"/>
      <c r="DGS67" s="219"/>
      <c r="DGT67" s="219"/>
      <c r="DGU67" s="219"/>
      <c r="DGV67" s="219"/>
      <c r="DGW67" s="219"/>
      <c r="DGX67" s="219"/>
      <c r="DGY67" s="219"/>
      <c r="DGZ67" s="219"/>
      <c r="DHA67" s="219"/>
      <c r="DHB67" s="219"/>
      <c r="DHC67" s="219"/>
      <c r="DHD67" s="219"/>
      <c r="DHE67" s="219"/>
      <c r="DHF67" s="219"/>
      <c r="DHG67" s="219"/>
      <c r="DHH67" s="219"/>
      <c r="DHI67" s="219"/>
      <c r="DHJ67" s="219"/>
      <c r="DHK67" s="219"/>
      <c r="DHL67" s="219"/>
      <c r="DHM67" s="219"/>
      <c r="DHN67" s="219"/>
      <c r="DHO67" s="219"/>
      <c r="DHP67" s="219"/>
      <c r="DHQ67" s="219"/>
      <c r="DHR67" s="219"/>
      <c r="DHS67" s="219"/>
      <c r="DHT67" s="219"/>
      <c r="DHU67" s="219"/>
      <c r="DHV67" s="219"/>
      <c r="DHW67" s="219"/>
      <c r="DHX67" s="219"/>
      <c r="DHY67" s="219"/>
      <c r="DHZ67" s="219"/>
      <c r="DIA67" s="219"/>
      <c r="DIB67" s="219"/>
      <c r="DIC67" s="219"/>
      <c r="DID67" s="219"/>
      <c r="DIE67" s="219"/>
      <c r="DIF67" s="219"/>
      <c r="DIG67" s="219"/>
      <c r="DIH67" s="219"/>
      <c r="DII67" s="219"/>
      <c r="DIJ67" s="219"/>
      <c r="DIK67" s="219"/>
      <c r="DIL67" s="219"/>
      <c r="DIM67" s="219"/>
      <c r="DIN67" s="219"/>
      <c r="DIO67" s="219"/>
      <c r="DIP67" s="219"/>
      <c r="DIQ67" s="219"/>
      <c r="DIR67" s="219"/>
      <c r="DIS67" s="219"/>
      <c r="DIT67" s="219"/>
      <c r="DIU67" s="219"/>
      <c r="DIV67" s="219"/>
      <c r="DIW67" s="219"/>
      <c r="DIX67" s="219"/>
      <c r="DIY67" s="219"/>
      <c r="DIZ67" s="219"/>
      <c r="DJA67" s="219"/>
      <c r="DJB67" s="219"/>
      <c r="DJC67" s="219"/>
      <c r="DJD67" s="219"/>
      <c r="DJE67" s="219"/>
      <c r="DJF67" s="219"/>
      <c r="DJG67" s="219"/>
      <c r="DJH67" s="219"/>
      <c r="DJI67" s="219"/>
      <c r="DJJ67" s="219"/>
      <c r="DJK67" s="219"/>
      <c r="DJL67" s="219"/>
      <c r="DJM67" s="219"/>
      <c r="DJN67" s="219"/>
      <c r="DJO67" s="219"/>
      <c r="DJP67" s="219"/>
      <c r="DJQ67" s="219"/>
      <c r="DJR67" s="219"/>
      <c r="DJS67" s="219"/>
      <c r="DJT67" s="219"/>
      <c r="DJU67" s="219"/>
      <c r="DJV67" s="219"/>
      <c r="DJW67" s="219"/>
      <c r="DJX67" s="219"/>
      <c r="DJY67" s="219"/>
      <c r="DJZ67" s="219"/>
      <c r="DKA67" s="219"/>
      <c r="DKB67" s="219"/>
      <c r="DKC67" s="219"/>
      <c r="DKD67" s="219"/>
      <c r="DKE67" s="219"/>
      <c r="DKF67" s="219"/>
      <c r="DKG67" s="219"/>
      <c r="DKH67" s="219"/>
      <c r="DKI67" s="219"/>
      <c r="DKJ67" s="219"/>
      <c r="DKK67" s="219"/>
      <c r="DKL67" s="219"/>
      <c r="DKM67" s="219"/>
      <c r="DKN67" s="219"/>
      <c r="DKO67" s="219"/>
      <c r="DKP67" s="219"/>
      <c r="DKQ67" s="219"/>
      <c r="DKR67" s="219"/>
      <c r="DKS67" s="219"/>
      <c r="DKT67" s="219"/>
      <c r="DKU67" s="219"/>
      <c r="DKV67" s="219"/>
      <c r="DKW67" s="219"/>
      <c r="DKX67" s="219"/>
      <c r="DKY67" s="219"/>
      <c r="DKZ67" s="219"/>
      <c r="DLA67" s="219"/>
      <c r="DLB67" s="219"/>
      <c r="DLC67" s="219"/>
      <c r="DLD67" s="219"/>
      <c r="DLE67" s="219"/>
      <c r="DLF67" s="219"/>
      <c r="DLG67" s="219"/>
      <c r="DLH67" s="219"/>
      <c r="DLI67" s="219"/>
      <c r="DLJ67" s="219"/>
      <c r="DLK67" s="219"/>
      <c r="DLL67" s="219"/>
      <c r="DLM67" s="219"/>
      <c r="DLN67" s="219"/>
      <c r="DLO67" s="219"/>
      <c r="DLP67" s="219"/>
      <c r="DLQ67" s="219"/>
      <c r="DLR67" s="219"/>
      <c r="DLS67" s="219"/>
      <c r="DLT67" s="219"/>
      <c r="DLU67" s="219"/>
      <c r="DLV67" s="219"/>
      <c r="DLW67" s="219"/>
      <c r="DLX67" s="219"/>
      <c r="DLY67" s="219"/>
      <c r="DLZ67" s="219"/>
      <c r="DMA67" s="219"/>
      <c r="DMB67" s="219"/>
      <c r="DMC67" s="219"/>
      <c r="DMD67" s="219"/>
      <c r="DME67" s="219"/>
      <c r="DMF67" s="219"/>
      <c r="DMG67" s="219"/>
      <c r="DMH67" s="219"/>
      <c r="DMI67" s="219"/>
      <c r="DMJ67" s="219"/>
      <c r="DMK67" s="219"/>
      <c r="DML67" s="219"/>
      <c r="DMM67" s="219"/>
      <c r="DMN67" s="219"/>
      <c r="DMO67" s="219"/>
      <c r="DMP67" s="219"/>
      <c r="DMQ67" s="219"/>
      <c r="DMR67" s="219"/>
      <c r="DMS67" s="219"/>
      <c r="DMT67" s="219"/>
      <c r="DMU67" s="219"/>
      <c r="DMV67" s="219"/>
      <c r="DMW67" s="219"/>
      <c r="DMX67" s="219"/>
      <c r="DMY67" s="219"/>
      <c r="DMZ67" s="219"/>
      <c r="DNA67" s="219"/>
      <c r="DNB67" s="219"/>
      <c r="DNC67" s="219"/>
      <c r="DND67" s="219"/>
      <c r="DNE67" s="219"/>
      <c r="DNF67" s="219"/>
      <c r="DNG67" s="219"/>
      <c r="DNH67" s="219"/>
      <c r="DNI67" s="219"/>
      <c r="DNJ67" s="219"/>
      <c r="DNK67" s="219"/>
      <c r="DNL67" s="219"/>
      <c r="DNM67" s="219"/>
      <c r="DNN67" s="219"/>
      <c r="DNO67" s="219"/>
      <c r="DNP67" s="219"/>
      <c r="DNQ67" s="219"/>
      <c r="DNR67" s="219"/>
      <c r="DNS67" s="219"/>
      <c r="DNT67" s="219"/>
      <c r="DNU67" s="219"/>
      <c r="DNV67" s="219"/>
      <c r="DNW67" s="219"/>
      <c r="DNX67" s="219"/>
      <c r="DNY67" s="219"/>
      <c r="DNZ67" s="219"/>
      <c r="DOA67" s="219"/>
      <c r="DOB67" s="219"/>
      <c r="DOC67" s="219"/>
      <c r="DOD67" s="219"/>
      <c r="DOE67" s="219"/>
      <c r="DOF67" s="219"/>
      <c r="DOG67" s="219"/>
      <c r="DOH67" s="219"/>
      <c r="DOI67" s="219"/>
      <c r="DOJ67" s="219"/>
      <c r="DOK67" s="219"/>
      <c r="DOL67" s="219"/>
      <c r="DOM67" s="219"/>
      <c r="DON67" s="219"/>
      <c r="DOO67" s="219"/>
      <c r="DOP67" s="219"/>
      <c r="DOQ67" s="219"/>
      <c r="DOR67" s="219"/>
      <c r="DOS67" s="219"/>
      <c r="DOT67" s="219"/>
      <c r="DOU67" s="219"/>
      <c r="DOV67" s="219"/>
      <c r="DOW67" s="219"/>
      <c r="DOX67" s="219"/>
      <c r="DOY67" s="219"/>
      <c r="DOZ67" s="219"/>
      <c r="DPA67" s="219"/>
      <c r="DPB67" s="219"/>
      <c r="DPC67" s="219"/>
      <c r="DPD67" s="219"/>
      <c r="DPE67" s="219"/>
      <c r="DPF67" s="219"/>
      <c r="DPG67" s="219"/>
      <c r="DPH67" s="219"/>
      <c r="DPI67" s="219"/>
      <c r="DPJ67" s="219"/>
      <c r="DPK67" s="219"/>
      <c r="DPL67" s="219"/>
      <c r="DPM67" s="219"/>
      <c r="DPN67" s="219"/>
      <c r="DPO67" s="219"/>
      <c r="DPP67" s="219"/>
      <c r="DPQ67" s="219"/>
      <c r="DPR67" s="219"/>
      <c r="DPS67" s="219"/>
      <c r="DPT67" s="219"/>
      <c r="DPU67" s="219"/>
      <c r="DPV67" s="219"/>
      <c r="DPW67" s="219"/>
      <c r="DPX67" s="219"/>
      <c r="DPY67" s="219"/>
      <c r="DPZ67" s="219"/>
      <c r="DQA67" s="219"/>
      <c r="DQB67" s="219"/>
      <c r="DQC67" s="219"/>
      <c r="DQD67" s="219"/>
      <c r="DQE67" s="219"/>
      <c r="DQF67" s="219"/>
      <c r="DQG67" s="219"/>
      <c r="DQH67" s="219"/>
      <c r="DQI67" s="219"/>
      <c r="DQJ67" s="219"/>
      <c r="DQK67" s="219"/>
      <c r="DQL67" s="219"/>
      <c r="DQM67" s="219"/>
      <c r="DQN67" s="219"/>
      <c r="DQO67" s="219"/>
      <c r="DQP67" s="219"/>
      <c r="DQQ67" s="219"/>
      <c r="DQR67" s="219"/>
      <c r="DQS67" s="219"/>
      <c r="DQT67" s="219"/>
      <c r="DQU67" s="219"/>
      <c r="DQV67" s="219"/>
      <c r="DQW67" s="219"/>
      <c r="DQX67" s="219"/>
      <c r="DQY67" s="219"/>
      <c r="DQZ67" s="219"/>
      <c r="DRA67" s="219"/>
      <c r="DRB67" s="219"/>
      <c r="DRC67" s="219"/>
      <c r="DRD67" s="219"/>
      <c r="DRE67" s="219"/>
      <c r="DRF67" s="219"/>
      <c r="DRG67" s="219"/>
      <c r="DRH67" s="219"/>
      <c r="DRI67" s="219"/>
      <c r="DRJ67" s="219"/>
      <c r="DRK67" s="219"/>
      <c r="DRL67" s="219"/>
      <c r="DRM67" s="219"/>
      <c r="DRN67" s="219"/>
      <c r="DRO67" s="219"/>
      <c r="DRP67" s="219"/>
      <c r="DRQ67" s="219"/>
      <c r="DRR67" s="219"/>
      <c r="DRS67" s="219"/>
      <c r="DRT67" s="219"/>
      <c r="DRU67" s="219"/>
      <c r="DRV67" s="219"/>
      <c r="DRW67" s="219"/>
      <c r="DRX67" s="219"/>
      <c r="DRY67" s="219"/>
      <c r="DRZ67" s="219"/>
      <c r="DSA67" s="219"/>
      <c r="DSB67" s="219"/>
      <c r="DSC67" s="219"/>
      <c r="DSD67" s="219"/>
      <c r="DSE67" s="219"/>
      <c r="DSF67" s="219"/>
      <c r="DSG67" s="219"/>
      <c r="DSH67" s="219"/>
      <c r="DSI67" s="219"/>
      <c r="DSJ67" s="219"/>
      <c r="DSK67" s="219"/>
      <c r="DSL67" s="219"/>
      <c r="DSM67" s="219"/>
      <c r="DSN67" s="219"/>
      <c r="DSO67" s="219"/>
      <c r="DSP67" s="219"/>
      <c r="DSQ67" s="219"/>
      <c r="DSR67" s="219"/>
      <c r="DSS67" s="219"/>
      <c r="DST67" s="219"/>
      <c r="DSU67" s="219"/>
      <c r="DSV67" s="219"/>
      <c r="DSW67" s="219"/>
      <c r="DSX67" s="219"/>
      <c r="DSY67" s="219"/>
      <c r="DSZ67" s="219"/>
      <c r="DTA67" s="219"/>
      <c r="DTB67" s="219"/>
      <c r="DTC67" s="219"/>
      <c r="DTD67" s="219"/>
      <c r="DTE67" s="219"/>
      <c r="DTF67" s="219"/>
      <c r="DTG67" s="219"/>
      <c r="DTH67" s="219"/>
      <c r="DTI67" s="219"/>
      <c r="DTJ67" s="219"/>
      <c r="DTK67" s="219"/>
      <c r="DTL67" s="219"/>
      <c r="DTM67" s="219"/>
      <c r="DTN67" s="219"/>
      <c r="DTO67" s="219"/>
      <c r="DTP67" s="219"/>
      <c r="DTQ67" s="219"/>
      <c r="DTR67" s="219"/>
      <c r="DTS67" s="219"/>
      <c r="DTT67" s="219"/>
      <c r="DTU67" s="219"/>
      <c r="DTV67" s="219"/>
      <c r="DTW67" s="219"/>
      <c r="DTX67" s="219"/>
      <c r="DTY67" s="219"/>
      <c r="DTZ67" s="219"/>
      <c r="DUA67" s="219"/>
      <c r="DUB67" s="219"/>
      <c r="DUC67" s="219"/>
      <c r="DUD67" s="219"/>
      <c r="DUE67" s="219"/>
      <c r="DUF67" s="219"/>
      <c r="DUG67" s="219"/>
      <c r="DUH67" s="219"/>
      <c r="DUI67" s="219"/>
      <c r="DUJ67" s="219"/>
      <c r="DUK67" s="219"/>
      <c r="DUL67" s="219"/>
      <c r="DUM67" s="219"/>
      <c r="DUN67" s="219"/>
      <c r="DUO67" s="219"/>
      <c r="DUP67" s="219"/>
      <c r="DUQ67" s="219"/>
      <c r="DUR67" s="219"/>
      <c r="DUS67" s="219"/>
      <c r="DUT67" s="219"/>
      <c r="DUU67" s="219"/>
      <c r="DUV67" s="219"/>
      <c r="DUW67" s="219"/>
      <c r="DUX67" s="219"/>
      <c r="DUY67" s="219"/>
      <c r="DUZ67" s="219"/>
      <c r="DVA67" s="219"/>
      <c r="DVB67" s="219"/>
      <c r="DVC67" s="219"/>
      <c r="DVD67" s="219"/>
      <c r="DVE67" s="219"/>
      <c r="DVF67" s="219"/>
      <c r="DVG67" s="219"/>
      <c r="DVH67" s="219"/>
      <c r="DVI67" s="219"/>
      <c r="DVJ67" s="219"/>
      <c r="DVK67" s="219"/>
      <c r="DVL67" s="219"/>
      <c r="DVM67" s="219"/>
      <c r="DVN67" s="219"/>
      <c r="DVO67" s="219"/>
      <c r="DVP67" s="219"/>
      <c r="DVQ67" s="219"/>
      <c r="DVR67" s="219"/>
      <c r="DVS67" s="219"/>
      <c r="DVT67" s="219"/>
      <c r="DVU67" s="219"/>
      <c r="DVV67" s="219"/>
      <c r="DVW67" s="219"/>
      <c r="DVX67" s="219"/>
      <c r="DVY67" s="219"/>
      <c r="DVZ67" s="219"/>
      <c r="DWA67" s="219"/>
      <c r="DWB67" s="219"/>
      <c r="DWC67" s="219"/>
      <c r="DWD67" s="219"/>
      <c r="DWE67" s="219"/>
      <c r="DWF67" s="219"/>
      <c r="DWG67" s="219"/>
      <c r="DWH67" s="219"/>
      <c r="DWI67" s="219"/>
      <c r="DWJ67" s="219"/>
      <c r="DWK67" s="219"/>
      <c r="DWL67" s="219"/>
      <c r="DWM67" s="219"/>
      <c r="DWN67" s="219"/>
      <c r="DWO67" s="219"/>
      <c r="DWP67" s="219"/>
      <c r="DWQ67" s="219"/>
      <c r="DWR67" s="219"/>
      <c r="DWS67" s="219"/>
      <c r="DWT67" s="219"/>
      <c r="DWU67" s="219"/>
      <c r="DWV67" s="219"/>
      <c r="DWW67" s="219"/>
      <c r="DWX67" s="219"/>
      <c r="DWY67" s="219"/>
      <c r="DWZ67" s="219"/>
      <c r="DXA67" s="219"/>
      <c r="DXB67" s="219"/>
      <c r="DXC67" s="219"/>
      <c r="DXD67" s="219"/>
      <c r="DXE67" s="219"/>
      <c r="DXF67" s="219"/>
      <c r="DXG67" s="219"/>
      <c r="DXH67" s="219"/>
      <c r="DXI67" s="219"/>
      <c r="DXJ67" s="219"/>
      <c r="DXK67" s="219"/>
      <c r="DXL67" s="219"/>
      <c r="DXM67" s="219"/>
      <c r="DXN67" s="219"/>
      <c r="DXO67" s="219"/>
      <c r="DXP67" s="219"/>
      <c r="DXQ67" s="219"/>
      <c r="DXR67" s="219"/>
      <c r="DXS67" s="219"/>
      <c r="DXT67" s="219"/>
      <c r="DXU67" s="219"/>
      <c r="DXV67" s="219"/>
      <c r="DXW67" s="219"/>
      <c r="DXX67" s="219"/>
      <c r="DXY67" s="219"/>
      <c r="DXZ67" s="219"/>
      <c r="DYA67" s="219"/>
      <c r="DYB67" s="219"/>
      <c r="DYC67" s="219"/>
      <c r="DYD67" s="219"/>
      <c r="DYE67" s="219"/>
      <c r="DYF67" s="219"/>
      <c r="DYG67" s="219"/>
      <c r="DYH67" s="219"/>
      <c r="DYI67" s="219"/>
      <c r="DYJ67" s="219"/>
      <c r="DYK67" s="219"/>
      <c r="DYL67" s="219"/>
      <c r="DYM67" s="219"/>
      <c r="DYN67" s="219"/>
      <c r="DYO67" s="219"/>
      <c r="DYP67" s="219"/>
      <c r="DYQ67" s="219"/>
      <c r="DYR67" s="219"/>
      <c r="DYS67" s="219"/>
      <c r="DYT67" s="219"/>
      <c r="DYU67" s="219"/>
      <c r="DYV67" s="219"/>
      <c r="DYW67" s="219"/>
      <c r="DYX67" s="219"/>
      <c r="DYY67" s="219"/>
      <c r="DYZ67" s="219"/>
      <c r="DZA67" s="219"/>
      <c r="DZB67" s="219"/>
      <c r="DZC67" s="219"/>
      <c r="DZD67" s="219"/>
      <c r="DZE67" s="219"/>
      <c r="DZF67" s="219"/>
      <c r="DZG67" s="219"/>
      <c r="DZH67" s="219"/>
      <c r="DZI67" s="219"/>
      <c r="DZJ67" s="219"/>
      <c r="DZK67" s="219"/>
      <c r="DZL67" s="219"/>
      <c r="DZM67" s="219"/>
      <c r="DZN67" s="219"/>
      <c r="DZO67" s="219"/>
      <c r="DZP67" s="219"/>
      <c r="DZQ67" s="219"/>
      <c r="DZR67" s="219"/>
      <c r="DZS67" s="219"/>
      <c r="DZT67" s="219"/>
      <c r="DZU67" s="219"/>
      <c r="DZV67" s="219"/>
      <c r="DZW67" s="219"/>
      <c r="DZX67" s="219"/>
      <c r="DZY67" s="219"/>
      <c r="DZZ67" s="219"/>
      <c r="EAA67" s="219"/>
      <c r="EAB67" s="219"/>
      <c r="EAC67" s="219"/>
      <c r="EAD67" s="219"/>
      <c r="EAE67" s="219"/>
      <c r="EAF67" s="219"/>
      <c r="EAG67" s="219"/>
      <c r="EAH67" s="219"/>
      <c r="EAI67" s="219"/>
      <c r="EAJ67" s="219"/>
      <c r="EAK67" s="219"/>
      <c r="EAL67" s="219"/>
      <c r="EAM67" s="219"/>
      <c r="EAN67" s="219"/>
      <c r="EAO67" s="219"/>
      <c r="EAP67" s="219"/>
      <c r="EAQ67" s="219"/>
      <c r="EAR67" s="219"/>
      <c r="EAS67" s="219"/>
      <c r="EAT67" s="219"/>
      <c r="EAU67" s="219"/>
      <c r="EAV67" s="219"/>
      <c r="EAW67" s="219"/>
      <c r="EAX67" s="219"/>
      <c r="EAY67" s="219"/>
      <c r="EAZ67" s="219"/>
      <c r="EBA67" s="219"/>
      <c r="EBB67" s="219"/>
      <c r="EBC67" s="219"/>
      <c r="EBD67" s="219"/>
      <c r="EBE67" s="219"/>
      <c r="EBF67" s="219"/>
      <c r="EBG67" s="219"/>
      <c r="EBH67" s="219"/>
      <c r="EBI67" s="219"/>
      <c r="EBJ67" s="219"/>
      <c r="EBK67" s="219"/>
      <c r="EBL67" s="219"/>
      <c r="EBM67" s="219"/>
      <c r="EBN67" s="219"/>
      <c r="EBO67" s="219"/>
      <c r="EBP67" s="219"/>
      <c r="EBQ67" s="219"/>
      <c r="EBR67" s="219"/>
      <c r="EBS67" s="219"/>
      <c r="EBT67" s="219"/>
      <c r="EBU67" s="219"/>
      <c r="EBV67" s="219"/>
      <c r="EBW67" s="219"/>
      <c r="EBX67" s="219"/>
      <c r="EBY67" s="219"/>
      <c r="EBZ67" s="219"/>
      <c r="ECA67" s="219"/>
      <c r="ECB67" s="219"/>
      <c r="ECC67" s="219"/>
      <c r="ECD67" s="219"/>
      <c r="ECE67" s="219"/>
      <c r="ECF67" s="219"/>
      <c r="ECG67" s="219"/>
      <c r="ECH67" s="219"/>
      <c r="ECI67" s="219"/>
      <c r="ECJ67" s="219"/>
      <c r="ECK67" s="219"/>
      <c r="ECL67" s="219"/>
      <c r="ECM67" s="219"/>
      <c r="ECN67" s="219"/>
      <c r="ECO67" s="219"/>
      <c r="ECP67" s="219"/>
      <c r="ECQ67" s="219"/>
      <c r="ECR67" s="219"/>
      <c r="ECS67" s="219"/>
      <c r="ECT67" s="219"/>
      <c r="ECU67" s="219"/>
      <c r="ECV67" s="219"/>
      <c r="ECW67" s="219"/>
      <c r="ECX67" s="219"/>
      <c r="ECY67" s="219"/>
      <c r="ECZ67" s="219"/>
      <c r="EDA67" s="219"/>
      <c r="EDB67" s="219"/>
      <c r="EDC67" s="219"/>
      <c r="EDD67" s="219"/>
      <c r="EDE67" s="219"/>
      <c r="EDF67" s="219"/>
      <c r="EDG67" s="219"/>
      <c r="EDH67" s="219"/>
      <c r="EDI67" s="219"/>
      <c r="EDJ67" s="219"/>
      <c r="EDK67" s="219"/>
      <c r="EDL67" s="219"/>
      <c r="EDM67" s="219"/>
      <c r="EDN67" s="219"/>
      <c r="EDO67" s="219"/>
      <c r="EDP67" s="219"/>
      <c r="EDQ67" s="219"/>
      <c r="EDR67" s="219"/>
      <c r="EDS67" s="219"/>
      <c r="EDT67" s="219"/>
      <c r="EDU67" s="219"/>
      <c r="EDV67" s="219"/>
      <c r="EDW67" s="219"/>
      <c r="EDX67" s="219"/>
      <c r="EDY67" s="219"/>
      <c r="EDZ67" s="219"/>
      <c r="EEA67" s="219"/>
      <c r="EEB67" s="219"/>
      <c r="EEC67" s="219"/>
      <c r="EED67" s="219"/>
      <c r="EEE67" s="219"/>
      <c r="EEF67" s="219"/>
      <c r="EEG67" s="219"/>
      <c r="EEH67" s="219"/>
      <c r="EEI67" s="219"/>
      <c r="EEJ67" s="219"/>
      <c r="EEK67" s="219"/>
      <c r="EEL67" s="219"/>
      <c r="EEM67" s="219"/>
      <c r="EEN67" s="219"/>
      <c r="EEO67" s="219"/>
      <c r="EEP67" s="219"/>
      <c r="EEQ67" s="219"/>
      <c r="EER67" s="219"/>
      <c r="EES67" s="219"/>
      <c r="EET67" s="219"/>
      <c r="EEU67" s="219"/>
      <c r="EEV67" s="219"/>
      <c r="EEW67" s="219"/>
      <c r="EEX67" s="219"/>
      <c r="EEY67" s="219"/>
      <c r="EEZ67" s="219"/>
      <c r="EFA67" s="219"/>
      <c r="EFB67" s="219"/>
      <c r="EFC67" s="219"/>
      <c r="EFD67" s="219"/>
      <c r="EFE67" s="219"/>
      <c r="EFF67" s="219"/>
      <c r="EFG67" s="219"/>
      <c r="EFH67" s="219"/>
      <c r="EFI67" s="219"/>
      <c r="EFJ67" s="219"/>
      <c r="EFK67" s="219"/>
      <c r="EFL67" s="219"/>
      <c r="EFM67" s="219"/>
      <c r="EFN67" s="219"/>
      <c r="EFO67" s="219"/>
      <c r="EFP67" s="219"/>
      <c r="EFQ67" s="219"/>
      <c r="EFR67" s="219"/>
      <c r="EFS67" s="219"/>
      <c r="EFT67" s="219"/>
      <c r="EFU67" s="219"/>
      <c r="EFV67" s="219"/>
      <c r="EFW67" s="219"/>
      <c r="EFX67" s="219"/>
      <c r="EFY67" s="219"/>
      <c r="EFZ67" s="219"/>
      <c r="EGA67" s="219"/>
      <c r="EGB67" s="219"/>
      <c r="EGC67" s="219"/>
      <c r="EGD67" s="219"/>
      <c r="EGE67" s="219"/>
      <c r="EGF67" s="219"/>
      <c r="EGG67" s="219"/>
      <c r="EGH67" s="219"/>
      <c r="EGI67" s="219"/>
      <c r="EGJ67" s="219"/>
      <c r="EGK67" s="219"/>
      <c r="EGL67" s="219"/>
      <c r="EGM67" s="219"/>
      <c r="EGN67" s="219"/>
      <c r="EGO67" s="219"/>
      <c r="EGP67" s="219"/>
      <c r="EGQ67" s="219"/>
      <c r="EGR67" s="219"/>
      <c r="EGS67" s="219"/>
      <c r="EGT67" s="219"/>
      <c r="EGU67" s="219"/>
      <c r="EGV67" s="219"/>
      <c r="EGW67" s="219"/>
      <c r="EGX67" s="219"/>
      <c r="EGY67" s="219"/>
      <c r="EGZ67" s="219"/>
      <c r="EHA67" s="219"/>
      <c r="EHB67" s="219"/>
      <c r="EHC67" s="219"/>
      <c r="EHD67" s="219"/>
      <c r="EHE67" s="219"/>
      <c r="EHF67" s="219"/>
      <c r="EHG67" s="219"/>
      <c r="EHH67" s="219"/>
      <c r="EHI67" s="219"/>
      <c r="EHJ67" s="219"/>
      <c r="EHK67" s="219"/>
      <c r="EHL67" s="219"/>
      <c r="EHM67" s="219"/>
      <c r="EHN67" s="219"/>
      <c r="EHO67" s="219"/>
      <c r="EHP67" s="219"/>
      <c r="EHQ67" s="219"/>
      <c r="EHR67" s="219"/>
      <c r="EHS67" s="219"/>
      <c r="EHT67" s="219"/>
      <c r="EHU67" s="219"/>
      <c r="EHV67" s="219"/>
      <c r="EHW67" s="219"/>
      <c r="EHX67" s="219"/>
      <c r="EHY67" s="219"/>
      <c r="EHZ67" s="219"/>
      <c r="EIA67" s="219"/>
      <c r="EIB67" s="219"/>
      <c r="EIC67" s="219"/>
      <c r="EID67" s="219"/>
      <c r="EIE67" s="219"/>
      <c r="EIF67" s="219"/>
      <c r="EIG67" s="219"/>
      <c r="EIH67" s="219"/>
      <c r="EII67" s="219"/>
      <c r="EIJ67" s="219"/>
      <c r="EIK67" s="219"/>
      <c r="EIL67" s="219"/>
      <c r="EIM67" s="219"/>
      <c r="EIN67" s="219"/>
      <c r="EIO67" s="219"/>
      <c r="EIP67" s="219"/>
      <c r="EIQ67" s="219"/>
      <c r="EIR67" s="219"/>
      <c r="EIS67" s="219"/>
      <c r="EIT67" s="219"/>
      <c r="EIU67" s="219"/>
      <c r="EIV67" s="219"/>
      <c r="EIW67" s="219"/>
      <c r="EIX67" s="219"/>
      <c r="EIY67" s="219"/>
      <c r="EIZ67" s="219"/>
      <c r="EJA67" s="219"/>
      <c r="EJB67" s="219"/>
      <c r="EJC67" s="219"/>
      <c r="EJD67" s="219"/>
      <c r="EJE67" s="219"/>
      <c r="EJF67" s="219"/>
      <c r="EJG67" s="219"/>
      <c r="EJH67" s="219"/>
      <c r="EJI67" s="219"/>
      <c r="EJJ67" s="219"/>
      <c r="EJK67" s="219"/>
      <c r="EJL67" s="219"/>
      <c r="EJM67" s="219"/>
      <c r="EJN67" s="219"/>
      <c r="EJO67" s="219"/>
      <c r="EJP67" s="219"/>
      <c r="EJQ67" s="219"/>
      <c r="EJR67" s="219"/>
      <c r="EJS67" s="219"/>
      <c r="EJT67" s="219"/>
      <c r="EJU67" s="219"/>
      <c r="EJV67" s="219"/>
      <c r="EJW67" s="219"/>
      <c r="EJX67" s="219"/>
      <c r="EJY67" s="219"/>
      <c r="EJZ67" s="219"/>
      <c r="EKA67" s="219"/>
      <c r="EKB67" s="219"/>
      <c r="EKC67" s="219"/>
      <c r="EKD67" s="219"/>
      <c r="EKE67" s="219"/>
      <c r="EKF67" s="219"/>
      <c r="EKG67" s="219"/>
      <c r="EKH67" s="219"/>
      <c r="EKI67" s="219"/>
      <c r="EKJ67" s="219"/>
      <c r="EKK67" s="219"/>
      <c r="EKL67" s="219"/>
      <c r="EKM67" s="219"/>
      <c r="EKN67" s="219"/>
      <c r="EKO67" s="219"/>
      <c r="EKP67" s="219"/>
      <c r="EKQ67" s="219"/>
      <c r="EKR67" s="219"/>
      <c r="EKS67" s="219"/>
      <c r="EKT67" s="219"/>
      <c r="EKU67" s="219"/>
      <c r="EKV67" s="219"/>
      <c r="EKW67" s="219"/>
      <c r="EKX67" s="219"/>
      <c r="EKY67" s="219"/>
      <c r="EKZ67" s="219"/>
      <c r="ELA67" s="219"/>
      <c r="ELB67" s="219"/>
      <c r="ELC67" s="219"/>
      <c r="ELD67" s="219"/>
      <c r="ELE67" s="219"/>
      <c r="ELF67" s="219"/>
      <c r="ELG67" s="219"/>
      <c r="ELH67" s="219"/>
      <c r="ELI67" s="219"/>
      <c r="ELJ67" s="219"/>
      <c r="ELK67" s="219"/>
      <c r="ELL67" s="219"/>
      <c r="ELM67" s="219"/>
      <c r="ELN67" s="219"/>
      <c r="ELO67" s="219"/>
      <c r="ELP67" s="219"/>
      <c r="ELQ67" s="219"/>
      <c r="ELR67" s="219"/>
      <c r="ELS67" s="219"/>
      <c r="ELT67" s="219"/>
      <c r="ELU67" s="219"/>
      <c r="ELV67" s="219"/>
      <c r="ELW67" s="219"/>
      <c r="ELX67" s="219"/>
      <c r="ELY67" s="219"/>
      <c r="ELZ67" s="219"/>
      <c r="EMA67" s="219"/>
      <c r="EMB67" s="219"/>
      <c r="EMC67" s="219"/>
      <c r="EMD67" s="219"/>
      <c r="EME67" s="219"/>
      <c r="EMF67" s="219"/>
      <c r="EMG67" s="219"/>
      <c r="EMH67" s="219"/>
      <c r="EMI67" s="219"/>
      <c r="EMJ67" s="219"/>
      <c r="EMK67" s="219"/>
      <c r="EML67" s="219"/>
      <c r="EMM67" s="219"/>
      <c r="EMN67" s="219"/>
      <c r="EMO67" s="219"/>
      <c r="EMP67" s="219"/>
      <c r="EMQ67" s="219"/>
      <c r="EMR67" s="219"/>
      <c r="EMS67" s="219"/>
      <c r="EMT67" s="219"/>
      <c r="EMU67" s="219"/>
      <c r="EMV67" s="219"/>
      <c r="EMW67" s="219"/>
      <c r="EMX67" s="219"/>
      <c r="EMY67" s="219"/>
      <c r="EMZ67" s="219"/>
      <c r="ENA67" s="219"/>
      <c r="ENB67" s="219"/>
      <c r="ENC67" s="219"/>
      <c r="END67" s="219"/>
      <c r="ENE67" s="219"/>
      <c r="ENF67" s="219"/>
      <c r="ENG67" s="219"/>
      <c r="ENH67" s="219"/>
      <c r="ENI67" s="219"/>
      <c r="ENJ67" s="219"/>
      <c r="ENK67" s="219"/>
      <c r="ENL67" s="219"/>
      <c r="ENM67" s="219"/>
      <c r="ENN67" s="219"/>
      <c r="ENO67" s="219"/>
      <c r="ENP67" s="219"/>
      <c r="ENQ67" s="219"/>
      <c r="ENR67" s="219"/>
      <c r="ENS67" s="219"/>
      <c r="ENT67" s="219"/>
      <c r="ENU67" s="219"/>
      <c r="ENV67" s="219"/>
      <c r="ENW67" s="219"/>
      <c r="ENX67" s="219"/>
      <c r="ENY67" s="219"/>
      <c r="ENZ67" s="219"/>
      <c r="EOA67" s="219"/>
      <c r="EOB67" s="219"/>
      <c r="EOC67" s="219"/>
      <c r="EOD67" s="219"/>
      <c r="EOE67" s="219"/>
      <c r="EOF67" s="219"/>
      <c r="EOG67" s="219"/>
      <c r="EOH67" s="219"/>
      <c r="EOI67" s="219"/>
      <c r="EOJ67" s="219"/>
      <c r="EOK67" s="219"/>
      <c r="EOL67" s="219"/>
      <c r="EOM67" s="219"/>
      <c r="EON67" s="219"/>
      <c r="EOO67" s="219"/>
      <c r="EOP67" s="219"/>
      <c r="EOQ67" s="219"/>
      <c r="EOR67" s="219"/>
      <c r="EOS67" s="219"/>
      <c r="EOT67" s="219"/>
      <c r="EOU67" s="219"/>
      <c r="EOV67" s="219"/>
      <c r="EOW67" s="219"/>
      <c r="EOX67" s="219"/>
      <c r="EOY67" s="219"/>
      <c r="EOZ67" s="219"/>
      <c r="EPA67" s="219"/>
      <c r="EPB67" s="219"/>
      <c r="EPC67" s="219"/>
      <c r="EPD67" s="219"/>
      <c r="EPE67" s="219"/>
      <c r="EPF67" s="219"/>
      <c r="EPG67" s="219"/>
      <c r="EPH67" s="219"/>
      <c r="EPI67" s="219"/>
      <c r="EPJ67" s="219"/>
      <c r="EPK67" s="219"/>
      <c r="EPL67" s="219"/>
      <c r="EPM67" s="219"/>
      <c r="EPN67" s="219"/>
      <c r="EPO67" s="219"/>
      <c r="EPP67" s="219"/>
      <c r="EPQ67" s="219"/>
      <c r="EPR67" s="219"/>
      <c r="EPS67" s="219"/>
      <c r="EPT67" s="219"/>
      <c r="EPU67" s="219"/>
      <c r="EPV67" s="219"/>
      <c r="EPW67" s="219"/>
      <c r="EPX67" s="219"/>
      <c r="EPY67" s="219"/>
      <c r="EPZ67" s="219"/>
      <c r="EQA67" s="219"/>
      <c r="EQB67" s="219"/>
      <c r="EQC67" s="219"/>
      <c r="EQD67" s="219"/>
      <c r="EQE67" s="219"/>
      <c r="EQF67" s="219"/>
      <c r="EQG67" s="219"/>
      <c r="EQH67" s="219"/>
      <c r="EQI67" s="219"/>
      <c r="EQJ67" s="219"/>
      <c r="EQK67" s="219"/>
      <c r="EQL67" s="219"/>
      <c r="EQM67" s="219"/>
      <c r="EQN67" s="219"/>
      <c r="EQO67" s="219"/>
      <c r="EQP67" s="219"/>
      <c r="EQQ67" s="219"/>
      <c r="EQR67" s="219"/>
      <c r="EQS67" s="219"/>
      <c r="EQT67" s="219"/>
      <c r="EQU67" s="219"/>
      <c r="EQV67" s="219"/>
      <c r="EQW67" s="219"/>
      <c r="EQX67" s="219"/>
      <c r="EQY67" s="219"/>
      <c r="EQZ67" s="219"/>
      <c r="ERA67" s="219"/>
      <c r="ERB67" s="219"/>
      <c r="ERC67" s="219"/>
      <c r="ERD67" s="219"/>
      <c r="ERE67" s="219"/>
      <c r="ERF67" s="219"/>
      <c r="ERG67" s="219"/>
      <c r="ERH67" s="219"/>
      <c r="ERI67" s="219"/>
      <c r="ERJ67" s="219"/>
      <c r="ERK67" s="219"/>
      <c r="ERL67" s="219"/>
      <c r="ERM67" s="219"/>
      <c r="ERN67" s="219"/>
      <c r="ERO67" s="219"/>
      <c r="ERP67" s="219"/>
      <c r="ERQ67" s="219"/>
      <c r="ERR67" s="219"/>
      <c r="ERS67" s="219"/>
      <c r="ERT67" s="219"/>
      <c r="ERU67" s="219"/>
      <c r="ERV67" s="219"/>
      <c r="ERW67" s="219"/>
      <c r="ERX67" s="219"/>
      <c r="ERY67" s="219"/>
      <c r="ERZ67" s="219"/>
      <c r="ESA67" s="219"/>
      <c r="ESB67" s="219"/>
      <c r="ESC67" s="219"/>
      <c r="ESD67" s="219"/>
      <c r="ESE67" s="219"/>
      <c r="ESF67" s="219"/>
      <c r="ESG67" s="219"/>
      <c r="ESH67" s="219"/>
      <c r="ESI67" s="219"/>
      <c r="ESJ67" s="219"/>
      <c r="ESK67" s="219"/>
      <c r="ESL67" s="219"/>
      <c r="ESM67" s="219"/>
      <c r="ESN67" s="219"/>
      <c r="ESO67" s="219"/>
      <c r="ESP67" s="219"/>
      <c r="ESQ67" s="219"/>
      <c r="ESR67" s="219"/>
      <c r="ESS67" s="219"/>
      <c r="EST67" s="219"/>
      <c r="ESU67" s="219"/>
      <c r="ESV67" s="219"/>
      <c r="ESW67" s="219"/>
      <c r="ESX67" s="219"/>
      <c r="ESY67" s="219"/>
      <c r="ESZ67" s="219"/>
      <c r="ETA67" s="219"/>
      <c r="ETB67" s="219"/>
      <c r="ETC67" s="219"/>
      <c r="ETD67" s="219"/>
      <c r="ETE67" s="219"/>
      <c r="ETF67" s="219"/>
      <c r="ETG67" s="219"/>
      <c r="ETH67" s="219"/>
      <c r="ETI67" s="219"/>
      <c r="ETJ67" s="219"/>
      <c r="ETK67" s="219"/>
      <c r="ETL67" s="219"/>
      <c r="ETM67" s="219"/>
      <c r="ETN67" s="219"/>
      <c r="ETO67" s="219"/>
      <c r="ETP67" s="219"/>
      <c r="ETQ67" s="219"/>
      <c r="ETR67" s="219"/>
      <c r="ETS67" s="219"/>
      <c r="ETT67" s="219"/>
      <c r="ETU67" s="219"/>
      <c r="ETV67" s="219"/>
      <c r="ETW67" s="219"/>
      <c r="ETX67" s="219"/>
      <c r="ETY67" s="219"/>
      <c r="ETZ67" s="219"/>
      <c r="EUA67" s="219"/>
      <c r="EUB67" s="219"/>
      <c r="EUC67" s="219"/>
      <c r="EUD67" s="219"/>
      <c r="EUE67" s="219"/>
      <c r="EUF67" s="219"/>
      <c r="EUG67" s="219"/>
      <c r="EUH67" s="219"/>
      <c r="EUI67" s="219"/>
      <c r="EUJ67" s="219"/>
      <c r="EUK67" s="219"/>
      <c r="EUL67" s="219"/>
      <c r="EUM67" s="219"/>
      <c r="EUN67" s="219"/>
      <c r="EUO67" s="219"/>
      <c r="EUP67" s="219"/>
      <c r="EUQ67" s="219"/>
      <c r="EUR67" s="219"/>
      <c r="EUS67" s="219"/>
      <c r="EUT67" s="219"/>
      <c r="EUU67" s="219"/>
      <c r="EUV67" s="219"/>
      <c r="EUW67" s="219"/>
      <c r="EUX67" s="219"/>
      <c r="EUY67" s="219"/>
      <c r="EUZ67" s="219"/>
      <c r="EVA67" s="219"/>
      <c r="EVB67" s="219"/>
      <c r="EVC67" s="219"/>
      <c r="EVD67" s="219"/>
      <c r="EVE67" s="219"/>
      <c r="EVF67" s="219"/>
      <c r="EVG67" s="219"/>
      <c r="EVH67" s="219"/>
      <c r="EVI67" s="219"/>
      <c r="EVJ67" s="219"/>
      <c r="EVK67" s="219"/>
      <c r="EVL67" s="219"/>
      <c r="EVM67" s="219"/>
      <c r="EVN67" s="219"/>
      <c r="EVO67" s="219"/>
      <c r="EVP67" s="219"/>
      <c r="EVQ67" s="219"/>
      <c r="EVR67" s="219"/>
      <c r="EVS67" s="219"/>
      <c r="EVT67" s="219"/>
      <c r="EVU67" s="219"/>
      <c r="EVV67" s="219"/>
      <c r="EVW67" s="219"/>
      <c r="EVX67" s="219"/>
      <c r="EVY67" s="219"/>
      <c r="EVZ67" s="219"/>
      <c r="EWA67" s="219"/>
      <c r="EWB67" s="219"/>
      <c r="EWC67" s="219"/>
      <c r="EWD67" s="219"/>
      <c r="EWE67" s="219"/>
      <c r="EWF67" s="219"/>
      <c r="EWG67" s="219"/>
      <c r="EWH67" s="219"/>
      <c r="EWI67" s="219"/>
      <c r="EWJ67" s="219"/>
      <c r="EWK67" s="219"/>
      <c r="EWL67" s="219"/>
      <c r="EWM67" s="219"/>
      <c r="EWN67" s="219"/>
      <c r="EWO67" s="219"/>
      <c r="EWP67" s="219"/>
      <c r="EWQ67" s="219"/>
      <c r="EWR67" s="219"/>
      <c r="EWS67" s="219"/>
      <c r="EWT67" s="219"/>
      <c r="EWU67" s="219"/>
      <c r="EWV67" s="219"/>
      <c r="EWW67" s="219"/>
      <c r="EWX67" s="219"/>
      <c r="EWY67" s="219"/>
      <c r="EWZ67" s="219"/>
      <c r="EXA67" s="219"/>
      <c r="EXB67" s="219"/>
      <c r="EXC67" s="219"/>
      <c r="EXD67" s="219"/>
      <c r="EXE67" s="219"/>
      <c r="EXF67" s="219"/>
      <c r="EXG67" s="219"/>
      <c r="EXH67" s="219"/>
      <c r="EXI67" s="219"/>
      <c r="EXJ67" s="219"/>
      <c r="EXK67" s="219"/>
      <c r="EXL67" s="219"/>
      <c r="EXM67" s="219"/>
      <c r="EXN67" s="219"/>
      <c r="EXO67" s="219"/>
      <c r="EXP67" s="219"/>
      <c r="EXQ67" s="219"/>
      <c r="EXR67" s="219"/>
      <c r="EXS67" s="219"/>
      <c r="EXT67" s="219"/>
      <c r="EXU67" s="219"/>
      <c r="EXV67" s="219"/>
      <c r="EXW67" s="219"/>
      <c r="EXX67" s="219"/>
      <c r="EXY67" s="219"/>
      <c r="EXZ67" s="219"/>
      <c r="EYA67" s="219"/>
      <c r="EYB67" s="219"/>
      <c r="EYC67" s="219"/>
      <c r="EYD67" s="219"/>
      <c r="EYE67" s="219"/>
      <c r="EYF67" s="219"/>
      <c r="EYG67" s="219"/>
      <c r="EYH67" s="219"/>
      <c r="EYI67" s="219"/>
      <c r="EYJ67" s="219"/>
      <c r="EYK67" s="219"/>
      <c r="EYL67" s="219"/>
      <c r="EYM67" s="219"/>
      <c r="EYN67" s="219"/>
      <c r="EYO67" s="219"/>
      <c r="EYP67" s="219"/>
      <c r="EYQ67" s="219"/>
      <c r="EYR67" s="219"/>
      <c r="EYS67" s="219"/>
      <c r="EYT67" s="219"/>
      <c r="EYU67" s="219"/>
      <c r="EYV67" s="219"/>
      <c r="EYW67" s="219"/>
      <c r="EYX67" s="219"/>
      <c r="EYY67" s="219"/>
      <c r="EYZ67" s="219"/>
      <c r="EZA67" s="219"/>
      <c r="EZB67" s="219"/>
      <c r="EZC67" s="219"/>
      <c r="EZD67" s="219"/>
      <c r="EZE67" s="219"/>
      <c r="EZF67" s="219"/>
      <c r="EZG67" s="219"/>
      <c r="EZH67" s="219"/>
      <c r="EZI67" s="219"/>
      <c r="EZJ67" s="219"/>
      <c r="EZK67" s="219"/>
      <c r="EZL67" s="219"/>
      <c r="EZM67" s="219"/>
      <c r="EZN67" s="219"/>
      <c r="EZO67" s="219"/>
      <c r="EZP67" s="219"/>
      <c r="EZQ67" s="219"/>
      <c r="EZR67" s="219"/>
      <c r="EZS67" s="219"/>
      <c r="EZT67" s="219"/>
      <c r="EZU67" s="219"/>
      <c r="EZV67" s="219"/>
      <c r="EZW67" s="219"/>
      <c r="EZX67" s="219"/>
      <c r="EZY67" s="219"/>
      <c r="EZZ67" s="219"/>
      <c r="FAA67" s="219"/>
      <c r="FAB67" s="219"/>
      <c r="FAC67" s="219"/>
      <c r="FAD67" s="219"/>
      <c r="FAE67" s="219"/>
      <c r="FAF67" s="219"/>
      <c r="FAG67" s="219"/>
      <c r="FAH67" s="219"/>
      <c r="FAI67" s="219"/>
      <c r="FAJ67" s="219"/>
      <c r="FAK67" s="219"/>
      <c r="FAL67" s="219"/>
      <c r="FAM67" s="219"/>
      <c r="FAN67" s="219"/>
      <c r="FAO67" s="219"/>
      <c r="FAP67" s="219"/>
      <c r="FAQ67" s="219"/>
      <c r="FAR67" s="219"/>
      <c r="FAS67" s="219"/>
      <c r="FAT67" s="219"/>
      <c r="FAU67" s="219"/>
      <c r="FAV67" s="219"/>
      <c r="FAW67" s="219"/>
      <c r="FAX67" s="219"/>
      <c r="FAY67" s="219"/>
      <c r="FAZ67" s="219"/>
      <c r="FBA67" s="219"/>
      <c r="FBB67" s="219"/>
      <c r="FBC67" s="219"/>
      <c r="FBD67" s="219"/>
      <c r="FBE67" s="219"/>
      <c r="FBF67" s="219"/>
      <c r="FBG67" s="219"/>
      <c r="FBH67" s="219"/>
      <c r="FBI67" s="219"/>
      <c r="FBJ67" s="219"/>
      <c r="FBK67" s="219"/>
      <c r="FBL67" s="219"/>
      <c r="FBM67" s="219"/>
      <c r="FBN67" s="219"/>
      <c r="FBO67" s="219"/>
      <c r="FBP67" s="219"/>
      <c r="FBQ67" s="219"/>
      <c r="FBR67" s="219"/>
      <c r="FBS67" s="219"/>
      <c r="FBT67" s="219"/>
      <c r="FBU67" s="219"/>
      <c r="FBV67" s="219"/>
      <c r="FBW67" s="219"/>
      <c r="FBX67" s="219"/>
      <c r="FBY67" s="219"/>
      <c r="FBZ67" s="219"/>
      <c r="FCA67" s="219"/>
      <c r="FCB67" s="219"/>
      <c r="FCC67" s="219"/>
      <c r="FCD67" s="219"/>
      <c r="FCE67" s="219"/>
      <c r="FCF67" s="219"/>
      <c r="FCG67" s="219"/>
      <c r="FCH67" s="219"/>
      <c r="FCI67" s="219"/>
      <c r="FCJ67" s="219"/>
      <c r="FCK67" s="219"/>
      <c r="FCL67" s="219"/>
      <c r="FCM67" s="219"/>
      <c r="FCN67" s="219"/>
      <c r="FCO67" s="219"/>
      <c r="FCP67" s="219"/>
      <c r="FCQ67" s="219"/>
      <c r="FCR67" s="219"/>
      <c r="FCS67" s="219"/>
      <c r="FCT67" s="219"/>
      <c r="FCU67" s="219"/>
      <c r="FCV67" s="219"/>
      <c r="FCW67" s="219"/>
      <c r="FCX67" s="219"/>
      <c r="FCY67" s="219"/>
      <c r="FCZ67" s="219"/>
      <c r="FDA67" s="219"/>
      <c r="FDB67" s="219"/>
      <c r="FDC67" s="219"/>
      <c r="FDD67" s="219"/>
      <c r="FDE67" s="219"/>
      <c r="FDF67" s="219"/>
      <c r="FDG67" s="219"/>
      <c r="FDH67" s="219"/>
      <c r="FDI67" s="219"/>
      <c r="FDJ67" s="219"/>
      <c r="FDK67" s="219"/>
      <c r="FDL67" s="219"/>
      <c r="FDM67" s="219"/>
      <c r="FDN67" s="219"/>
      <c r="FDO67" s="219"/>
      <c r="FDP67" s="219"/>
      <c r="FDQ67" s="219"/>
      <c r="FDR67" s="219"/>
      <c r="FDS67" s="219"/>
      <c r="FDT67" s="219"/>
      <c r="FDU67" s="219"/>
      <c r="FDV67" s="219"/>
      <c r="FDW67" s="219"/>
      <c r="FDX67" s="219"/>
      <c r="FDY67" s="219"/>
      <c r="FDZ67" s="219"/>
      <c r="FEA67" s="219"/>
      <c r="FEB67" s="219"/>
      <c r="FEC67" s="219"/>
      <c r="FED67" s="219"/>
      <c r="FEE67" s="219"/>
      <c r="FEF67" s="219"/>
      <c r="FEG67" s="219"/>
      <c r="FEH67" s="219"/>
      <c r="FEI67" s="219"/>
      <c r="FEJ67" s="219"/>
      <c r="FEK67" s="219"/>
      <c r="FEL67" s="219"/>
      <c r="FEM67" s="219"/>
      <c r="FEN67" s="219"/>
      <c r="FEO67" s="219"/>
      <c r="FEP67" s="219"/>
      <c r="FEQ67" s="219"/>
      <c r="FER67" s="219"/>
      <c r="FES67" s="219"/>
      <c r="FET67" s="219"/>
      <c r="FEU67" s="219"/>
      <c r="FEV67" s="219"/>
      <c r="FEW67" s="219"/>
      <c r="FEX67" s="219"/>
      <c r="FEY67" s="219"/>
      <c r="FEZ67" s="219"/>
      <c r="FFA67" s="219"/>
      <c r="FFB67" s="219"/>
      <c r="FFC67" s="219"/>
      <c r="FFD67" s="219"/>
      <c r="FFE67" s="219"/>
      <c r="FFF67" s="219"/>
      <c r="FFG67" s="219"/>
      <c r="FFH67" s="219"/>
      <c r="FFI67" s="219"/>
      <c r="FFJ67" s="219"/>
      <c r="FFK67" s="219"/>
      <c r="FFL67" s="219"/>
      <c r="FFM67" s="219"/>
      <c r="FFN67" s="219"/>
      <c r="FFO67" s="219"/>
      <c r="FFP67" s="219"/>
      <c r="FFQ67" s="219"/>
      <c r="FFR67" s="219"/>
      <c r="FFS67" s="219"/>
      <c r="FFT67" s="219"/>
      <c r="FFU67" s="219"/>
      <c r="FFV67" s="219"/>
      <c r="FFW67" s="219"/>
      <c r="FFX67" s="219"/>
      <c r="FFY67" s="219"/>
      <c r="FFZ67" s="219"/>
      <c r="FGA67" s="219"/>
      <c r="FGB67" s="219"/>
      <c r="FGC67" s="219"/>
      <c r="FGD67" s="219"/>
      <c r="FGE67" s="219"/>
      <c r="FGF67" s="219"/>
      <c r="FGG67" s="219"/>
      <c r="FGH67" s="219"/>
      <c r="FGI67" s="219"/>
      <c r="FGJ67" s="219"/>
      <c r="FGK67" s="219"/>
      <c r="FGL67" s="219"/>
      <c r="FGM67" s="219"/>
      <c r="FGN67" s="219"/>
      <c r="FGO67" s="219"/>
      <c r="FGP67" s="219"/>
      <c r="FGQ67" s="219"/>
      <c r="FGR67" s="219"/>
      <c r="FGS67" s="219"/>
      <c r="FGT67" s="219"/>
      <c r="FGU67" s="219"/>
      <c r="FGV67" s="219"/>
      <c r="FGW67" s="219"/>
      <c r="FGX67" s="219"/>
      <c r="FGY67" s="219"/>
      <c r="FGZ67" s="219"/>
      <c r="FHA67" s="219"/>
      <c r="FHB67" s="219"/>
      <c r="FHC67" s="219"/>
      <c r="FHD67" s="219"/>
      <c r="FHE67" s="219"/>
      <c r="FHF67" s="219"/>
      <c r="FHG67" s="219"/>
      <c r="FHH67" s="219"/>
      <c r="FHI67" s="219"/>
      <c r="FHJ67" s="219"/>
      <c r="FHK67" s="219"/>
      <c r="FHL67" s="219"/>
      <c r="FHM67" s="219"/>
      <c r="FHN67" s="219"/>
      <c r="FHO67" s="219"/>
      <c r="FHP67" s="219"/>
      <c r="FHQ67" s="219"/>
      <c r="FHR67" s="219"/>
      <c r="FHS67" s="219"/>
      <c r="FHT67" s="219"/>
      <c r="FHU67" s="219"/>
      <c r="FHV67" s="219"/>
      <c r="FHW67" s="219"/>
      <c r="FHX67" s="219"/>
      <c r="FHY67" s="219"/>
      <c r="FHZ67" s="219"/>
      <c r="FIA67" s="219"/>
      <c r="FIB67" s="219"/>
      <c r="FIC67" s="219"/>
      <c r="FID67" s="219"/>
      <c r="FIE67" s="219"/>
      <c r="FIF67" s="219"/>
      <c r="FIG67" s="219"/>
      <c r="FIH67" s="219"/>
      <c r="FII67" s="219"/>
      <c r="FIJ67" s="219"/>
      <c r="FIK67" s="219"/>
      <c r="FIL67" s="219"/>
      <c r="FIM67" s="219"/>
      <c r="FIN67" s="219"/>
      <c r="FIO67" s="219"/>
      <c r="FIP67" s="219"/>
      <c r="FIQ67" s="219"/>
      <c r="FIR67" s="219"/>
      <c r="FIS67" s="219"/>
      <c r="FIT67" s="219"/>
      <c r="FIU67" s="219"/>
      <c r="FIV67" s="219"/>
      <c r="FIW67" s="219"/>
      <c r="FIX67" s="219"/>
      <c r="FIY67" s="219"/>
      <c r="FIZ67" s="219"/>
      <c r="FJA67" s="219"/>
      <c r="FJB67" s="219"/>
      <c r="FJC67" s="219"/>
      <c r="FJD67" s="219"/>
      <c r="FJE67" s="219"/>
      <c r="FJF67" s="219"/>
      <c r="FJG67" s="219"/>
      <c r="FJH67" s="219"/>
      <c r="FJI67" s="219"/>
      <c r="FJJ67" s="219"/>
      <c r="FJK67" s="219"/>
      <c r="FJL67" s="219"/>
      <c r="FJM67" s="219"/>
      <c r="FJN67" s="219"/>
      <c r="FJO67" s="219"/>
      <c r="FJP67" s="219"/>
      <c r="FJQ67" s="219"/>
      <c r="FJR67" s="219"/>
      <c r="FJS67" s="219"/>
      <c r="FJT67" s="219"/>
      <c r="FJU67" s="219"/>
      <c r="FJV67" s="219"/>
      <c r="FJW67" s="219"/>
      <c r="FJX67" s="219"/>
      <c r="FJY67" s="219"/>
      <c r="FJZ67" s="219"/>
      <c r="FKA67" s="219"/>
      <c r="FKB67" s="219"/>
      <c r="FKC67" s="219"/>
      <c r="FKD67" s="219"/>
      <c r="FKE67" s="219"/>
      <c r="FKF67" s="219"/>
      <c r="FKG67" s="219"/>
      <c r="FKH67" s="219"/>
      <c r="FKI67" s="219"/>
      <c r="FKJ67" s="219"/>
      <c r="FKK67" s="219"/>
      <c r="FKL67" s="219"/>
      <c r="FKM67" s="219"/>
      <c r="FKN67" s="219"/>
      <c r="FKO67" s="219"/>
      <c r="FKP67" s="219"/>
      <c r="FKQ67" s="219"/>
      <c r="FKR67" s="219"/>
      <c r="FKS67" s="219"/>
      <c r="FKT67" s="219"/>
      <c r="FKU67" s="219"/>
      <c r="FKV67" s="219"/>
      <c r="FKW67" s="219"/>
      <c r="FKX67" s="219"/>
      <c r="FKY67" s="219"/>
      <c r="FKZ67" s="219"/>
      <c r="FLA67" s="219"/>
      <c r="FLB67" s="219"/>
      <c r="FLC67" s="219"/>
      <c r="FLD67" s="219"/>
      <c r="FLE67" s="219"/>
      <c r="FLF67" s="219"/>
      <c r="FLG67" s="219"/>
      <c r="FLH67" s="219"/>
      <c r="FLI67" s="219"/>
      <c r="FLJ67" s="219"/>
      <c r="FLK67" s="219"/>
      <c r="FLL67" s="219"/>
      <c r="FLM67" s="219"/>
      <c r="FLN67" s="219"/>
      <c r="FLO67" s="219"/>
      <c r="FLP67" s="219"/>
      <c r="FLQ67" s="219"/>
      <c r="FLR67" s="219"/>
      <c r="FLS67" s="219"/>
      <c r="FLT67" s="219"/>
      <c r="FLU67" s="219"/>
      <c r="FLV67" s="219"/>
      <c r="FLW67" s="219"/>
      <c r="FLX67" s="219"/>
      <c r="FLY67" s="219"/>
      <c r="FLZ67" s="219"/>
      <c r="FMA67" s="219"/>
      <c r="FMB67" s="219"/>
      <c r="FMC67" s="219"/>
      <c r="FMD67" s="219"/>
      <c r="FME67" s="219"/>
      <c r="FMF67" s="219"/>
      <c r="FMG67" s="219"/>
      <c r="FMH67" s="219"/>
      <c r="FMI67" s="219"/>
      <c r="FMJ67" s="219"/>
      <c r="FMK67" s="219"/>
      <c r="FML67" s="219"/>
      <c r="FMM67" s="219"/>
      <c r="FMN67" s="219"/>
      <c r="FMO67" s="219"/>
      <c r="FMP67" s="219"/>
      <c r="FMQ67" s="219"/>
      <c r="FMR67" s="219"/>
      <c r="FMS67" s="219"/>
      <c r="FMT67" s="219"/>
      <c r="FMU67" s="219"/>
      <c r="FMV67" s="219"/>
      <c r="FMW67" s="219"/>
      <c r="FMX67" s="219"/>
      <c r="FMY67" s="219"/>
      <c r="FMZ67" s="219"/>
      <c r="FNA67" s="219"/>
      <c r="FNB67" s="219"/>
      <c r="FNC67" s="219"/>
      <c r="FND67" s="219"/>
      <c r="FNE67" s="219"/>
      <c r="FNF67" s="219"/>
      <c r="FNG67" s="219"/>
      <c r="FNH67" s="219"/>
      <c r="FNI67" s="219"/>
      <c r="FNJ67" s="219"/>
      <c r="FNK67" s="219"/>
      <c r="FNL67" s="219"/>
      <c r="FNM67" s="219"/>
      <c r="FNN67" s="219"/>
      <c r="FNO67" s="219"/>
      <c r="FNP67" s="219"/>
      <c r="FNQ67" s="219"/>
      <c r="FNR67" s="219"/>
      <c r="FNS67" s="219"/>
      <c r="FNT67" s="219"/>
      <c r="FNU67" s="219"/>
      <c r="FNV67" s="219"/>
      <c r="FNW67" s="219"/>
      <c r="FNX67" s="219"/>
      <c r="FNY67" s="219"/>
      <c r="FNZ67" s="219"/>
      <c r="FOA67" s="219"/>
      <c r="FOB67" s="219"/>
      <c r="FOC67" s="219"/>
      <c r="FOD67" s="219"/>
      <c r="FOE67" s="219"/>
      <c r="FOF67" s="219"/>
      <c r="FOG67" s="219"/>
      <c r="FOH67" s="219"/>
      <c r="FOI67" s="219"/>
      <c r="FOJ67" s="219"/>
      <c r="FOK67" s="219"/>
      <c r="FOL67" s="219"/>
      <c r="FOM67" s="219"/>
      <c r="FON67" s="219"/>
      <c r="FOO67" s="219"/>
      <c r="FOP67" s="219"/>
      <c r="FOQ67" s="219"/>
      <c r="FOR67" s="219"/>
      <c r="FOS67" s="219"/>
      <c r="FOT67" s="219"/>
      <c r="FOU67" s="219"/>
      <c r="FOV67" s="219"/>
      <c r="FOW67" s="219"/>
      <c r="FOX67" s="219"/>
      <c r="FOY67" s="219"/>
      <c r="FOZ67" s="219"/>
      <c r="FPA67" s="219"/>
      <c r="FPB67" s="219"/>
      <c r="FPC67" s="219"/>
      <c r="FPD67" s="219"/>
      <c r="FPE67" s="219"/>
      <c r="FPF67" s="219"/>
      <c r="FPG67" s="219"/>
      <c r="FPH67" s="219"/>
      <c r="FPI67" s="219"/>
      <c r="FPJ67" s="219"/>
      <c r="FPK67" s="219"/>
      <c r="FPL67" s="219"/>
      <c r="FPM67" s="219"/>
      <c r="FPN67" s="219"/>
      <c r="FPO67" s="219"/>
      <c r="FPP67" s="219"/>
      <c r="FPQ67" s="219"/>
      <c r="FPR67" s="219"/>
      <c r="FPS67" s="219"/>
      <c r="FPT67" s="219"/>
      <c r="FPU67" s="219"/>
      <c r="FPV67" s="219"/>
      <c r="FPW67" s="219"/>
      <c r="FPX67" s="219"/>
      <c r="FPY67" s="219"/>
      <c r="FPZ67" s="219"/>
      <c r="FQA67" s="219"/>
      <c r="FQB67" s="219"/>
      <c r="FQC67" s="219"/>
      <c r="FQD67" s="219"/>
      <c r="FQE67" s="219"/>
      <c r="FQF67" s="219"/>
      <c r="FQG67" s="219"/>
      <c r="FQH67" s="219"/>
      <c r="FQI67" s="219"/>
      <c r="FQJ67" s="219"/>
      <c r="FQK67" s="219"/>
      <c r="FQL67" s="219"/>
      <c r="FQM67" s="219"/>
      <c r="FQN67" s="219"/>
      <c r="FQO67" s="219"/>
      <c r="FQP67" s="219"/>
      <c r="FQQ67" s="219"/>
      <c r="FQR67" s="219"/>
      <c r="FQS67" s="219"/>
      <c r="FQT67" s="219"/>
      <c r="FQU67" s="219"/>
      <c r="FQV67" s="219"/>
      <c r="FQW67" s="219"/>
      <c r="FQX67" s="219"/>
      <c r="FQY67" s="219"/>
      <c r="FQZ67" s="219"/>
      <c r="FRA67" s="219"/>
      <c r="FRB67" s="219"/>
      <c r="FRC67" s="219"/>
      <c r="FRD67" s="219"/>
      <c r="FRE67" s="219"/>
      <c r="FRF67" s="219"/>
      <c r="FRG67" s="219"/>
      <c r="FRH67" s="219"/>
      <c r="FRI67" s="219"/>
      <c r="FRJ67" s="219"/>
      <c r="FRK67" s="219"/>
      <c r="FRL67" s="219"/>
      <c r="FRM67" s="219"/>
      <c r="FRN67" s="219"/>
      <c r="FRO67" s="219"/>
      <c r="FRP67" s="219"/>
      <c r="FRQ67" s="219"/>
      <c r="FRR67" s="219"/>
      <c r="FRS67" s="219"/>
      <c r="FRT67" s="219"/>
      <c r="FRU67" s="219"/>
      <c r="FRV67" s="219"/>
      <c r="FRW67" s="219"/>
      <c r="FRX67" s="219"/>
      <c r="FRY67" s="219"/>
      <c r="FRZ67" s="219"/>
      <c r="FSA67" s="219"/>
      <c r="FSB67" s="219"/>
      <c r="FSC67" s="219"/>
      <c r="FSD67" s="219"/>
      <c r="FSE67" s="219"/>
      <c r="FSF67" s="219"/>
      <c r="FSG67" s="219"/>
      <c r="FSH67" s="219"/>
      <c r="FSI67" s="219"/>
      <c r="FSJ67" s="219"/>
      <c r="FSK67" s="219"/>
      <c r="FSL67" s="219"/>
      <c r="FSM67" s="219"/>
      <c r="FSN67" s="219"/>
      <c r="FSO67" s="219"/>
      <c r="FSP67" s="219"/>
      <c r="FSQ67" s="219"/>
      <c r="FSR67" s="219"/>
      <c r="FSS67" s="219"/>
      <c r="FST67" s="219"/>
      <c r="FSU67" s="219"/>
      <c r="FSV67" s="219"/>
      <c r="FSW67" s="219"/>
      <c r="FSX67" s="219"/>
      <c r="FSY67" s="219"/>
      <c r="FSZ67" s="219"/>
      <c r="FTA67" s="219"/>
      <c r="FTB67" s="219"/>
      <c r="FTC67" s="219"/>
      <c r="FTD67" s="219"/>
      <c r="FTE67" s="219"/>
      <c r="FTF67" s="219"/>
      <c r="FTG67" s="219"/>
      <c r="FTH67" s="219"/>
      <c r="FTI67" s="219"/>
      <c r="FTJ67" s="219"/>
      <c r="FTK67" s="219"/>
      <c r="FTL67" s="219"/>
      <c r="FTM67" s="219"/>
      <c r="FTN67" s="219"/>
      <c r="FTO67" s="219"/>
      <c r="FTP67" s="219"/>
      <c r="FTQ67" s="219"/>
      <c r="FTR67" s="219"/>
      <c r="FTS67" s="219"/>
      <c r="FTT67" s="219"/>
      <c r="FTU67" s="219"/>
      <c r="FTV67" s="219"/>
      <c r="FTW67" s="219"/>
      <c r="FTX67" s="219"/>
      <c r="FTY67" s="219"/>
      <c r="FTZ67" s="219"/>
      <c r="FUA67" s="219"/>
      <c r="FUB67" s="219"/>
      <c r="FUC67" s="219"/>
      <c r="FUD67" s="219"/>
      <c r="FUE67" s="219"/>
      <c r="FUF67" s="219"/>
      <c r="FUG67" s="219"/>
      <c r="FUH67" s="219"/>
      <c r="FUI67" s="219"/>
      <c r="FUJ67" s="219"/>
      <c r="FUK67" s="219"/>
      <c r="FUL67" s="219"/>
      <c r="FUM67" s="219"/>
      <c r="FUN67" s="219"/>
      <c r="FUO67" s="219"/>
      <c r="FUP67" s="219"/>
      <c r="FUQ67" s="219"/>
      <c r="FUR67" s="219"/>
      <c r="FUS67" s="219"/>
      <c r="FUT67" s="219"/>
      <c r="FUU67" s="219"/>
      <c r="FUV67" s="219"/>
      <c r="FUW67" s="219"/>
      <c r="FUX67" s="219"/>
      <c r="FUY67" s="219"/>
      <c r="FUZ67" s="219"/>
      <c r="FVA67" s="219"/>
      <c r="FVB67" s="219"/>
      <c r="FVC67" s="219"/>
      <c r="FVD67" s="219"/>
      <c r="FVE67" s="219"/>
      <c r="FVF67" s="219"/>
      <c r="FVG67" s="219"/>
      <c r="FVH67" s="219"/>
      <c r="FVI67" s="219"/>
      <c r="FVJ67" s="219"/>
      <c r="FVK67" s="219"/>
      <c r="FVL67" s="219"/>
      <c r="FVM67" s="219"/>
      <c r="FVN67" s="219"/>
      <c r="FVO67" s="219"/>
      <c r="FVP67" s="219"/>
      <c r="FVQ67" s="219"/>
      <c r="FVR67" s="219"/>
      <c r="FVS67" s="219"/>
      <c r="FVT67" s="219"/>
      <c r="FVU67" s="219"/>
      <c r="FVV67" s="219"/>
      <c r="FVW67" s="219"/>
      <c r="FVX67" s="219"/>
      <c r="FVY67" s="219"/>
      <c r="FVZ67" s="219"/>
      <c r="FWA67" s="219"/>
      <c r="FWB67" s="219"/>
      <c r="FWC67" s="219"/>
      <c r="FWD67" s="219"/>
      <c r="FWE67" s="219"/>
      <c r="FWF67" s="219"/>
      <c r="FWG67" s="219"/>
      <c r="FWH67" s="219"/>
      <c r="FWI67" s="219"/>
      <c r="FWJ67" s="219"/>
      <c r="FWK67" s="219"/>
      <c r="FWL67" s="219"/>
      <c r="FWM67" s="219"/>
      <c r="FWN67" s="219"/>
      <c r="FWO67" s="219"/>
      <c r="FWP67" s="219"/>
      <c r="FWQ67" s="219"/>
      <c r="FWR67" s="219"/>
      <c r="FWS67" s="219"/>
      <c r="FWT67" s="219"/>
      <c r="FWU67" s="219"/>
      <c r="FWV67" s="219"/>
      <c r="FWW67" s="219"/>
      <c r="FWX67" s="219"/>
      <c r="FWY67" s="219"/>
      <c r="FWZ67" s="219"/>
      <c r="FXA67" s="219"/>
      <c r="FXB67" s="219"/>
      <c r="FXC67" s="219"/>
      <c r="FXD67" s="219"/>
      <c r="FXE67" s="219"/>
      <c r="FXF67" s="219"/>
      <c r="FXG67" s="219"/>
      <c r="FXH67" s="219"/>
      <c r="FXI67" s="219"/>
      <c r="FXJ67" s="219"/>
      <c r="FXK67" s="219"/>
      <c r="FXL67" s="219"/>
      <c r="FXM67" s="219"/>
      <c r="FXN67" s="219"/>
      <c r="FXO67" s="219"/>
      <c r="FXP67" s="219"/>
      <c r="FXQ67" s="219"/>
      <c r="FXR67" s="219"/>
      <c r="FXS67" s="219"/>
      <c r="FXT67" s="219"/>
      <c r="FXU67" s="219"/>
      <c r="FXV67" s="219"/>
      <c r="FXW67" s="219"/>
      <c r="FXX67" s="219"/>
      <c r="FXY67" s="219"/>
      <c r="FXZ67" s="219"/>
      <c r="FYA67" s="219"/>
      <c r="FYB67" s="219"/>
      <c r="FYC67" s="219"/>
      <c r="FYD67" s="219"/>
      <c r="FYE67" s="219"/>
      <c r="FYF67" s="219"/>
      <c r="FYG67" s="219"/>
      <c r="FYH67" s="219"/>
      <c r="FYI67" s="219"/>
      <c r="FYJ67" s="219"/>
      <c r="FYK67" s="219"/>
      <c r="FYL67" s="219"/>
      <c r="FYM67" s="219"/>
      <c r="FYN67" s="219"/>
      <c r="FYO67" s="219"/>
      <c r="FYP67" s="219"/>
      <c r="FYQ67" s="219"/>
      <c r="FYR67" s="219"/>
      <c r="FYS67" s="219"/>
      <c r="FYT67" s="219"/>
      <c r="FYU67" s="219"/>
      <c r="FYV67" s="219"/>
      <c r="FYW67" s="219"/>
      <c r="FYX67" s="219"/>
      <c r="FYY67" s="219"/>
      <c r="FYZ67" s="219"/>
      <c r="FZA67" s="219"/>
      <c r="FZB67" s="219"/>
      <c r="FZC67" s="219"/>
      <c r="FZD67" s="219"/>
      <c r="FZE67" s="219"/>
      <c r="FZF67" s="219"/>
      <c r="FZG67" s="219"/>
      <c r="FZH67" s="219"/>
      <c r="FZI67" s="219"/>
      <c r="FZJ67" s="219"/>
      <c r="FZK67" s="219"/>
      <c r="FZL67" s="219"/>
      <c r="FZM67" s="219"/>
      <c r="FZN67" s="219"/>
      <c r="FZO67" s="219"/>
      <c r="FZP67" s="219"/>
      <c r="FZQ67" s="219"/>
      <c r="FZR67" s="219"/>
      <c r="FZS67" s="219"/>
      <c r="FZT67" s="219"/>
      <c r="FZU67" s="219"/>
      <c r="FZV67" s="219"/>
      <c r="FZW67" s="219"/>
      <c r="FZX67" s="219"/>
      <c r="FZY67" s="219"/>
      <c r="FZZ67" s="219"/>
      <c r="GAA67" s="219"/>
      <c r="GAB67" s="219"/>
      <c r="GAC67" s="219"/>
      <c r="GAD67" s="219"/>
      <c r="GAE67" s="219"/>
      <c r="GAF67" s="219"/>
      <c r="GAG67" s="219"/>
      <c r="GAH67" s="219"/>
      <c r="GAI67" s="219"/>
      <c r="GAJ67" s="219"/>
      <c r="GAK67" s="219"/>
      <c r="GAL67" s="219"/>
      <c r="GAM67" s="219"/>
      <c r="GAN67" s="219"/>
      <c r="GAO67" s="219"/>
      <c r="GAP67" s="219"/>
      <c r="GAQ67" s="219"/>
      <c r="GAR67" s="219"/>
      <c r="GAS67" s="219"/>
      <c r="GAT67" s="219"/>
      <c r="GAU67" s="219"/>
      <c r="GAV67" s="219"/>
      <c r="GAW67" s="219"/>
      <c r="GAX67" s="219"/>
      <c r="GAY67" s="219"/>
      <c r="GAZ67" s="219"/>
      <c r="GBA67" s="219"/>
      <c r="GBB67" s="219"/>
      <c r="GBC67" s="219"/>
      <c r="GBD67" s="219"/>
      <c r="GBE67" s="219"/>
      <c r="GBF67" s="219"/>
      <c r="GBG67" s="219"/>
      <c r="GBH67" s="219"/>
      <c r="GBI67" s="219"/>
      <c r="GBJ67" s="219"/>
      <c r="GBK67" s="219"/>
      <c r="GBL67" s="219"/>
      <c r="GBM67" s="219"/>
      <c r="GBN67" s="219"/>
      <c r="GBO67" s="219"/>
      <c r="GBP67" s="219"/>
      <c r="GBQ67" s="219"/>
      <c r="GBR67" s="219"/>
      <c r="GBS67" s="219"/>
      <c r="GBT67" s="219"/>
      <c r="GBU67" s="219"/>
      <c r="GBV67" s="219"/>
      <c r="GBW67" s="219"/>
      <c r="GBX67" s="219"/>
      <c r="GBY67" s="219"/>
      <c r="GBZ67" s="219"/>
      <c r="GCA67" s="219"/>
      <c r="GCB67" s="219"/>
      <c r="GCC67" s="219"/>
      <c r="GCD67" s="219"/>
      <c r="GCE67" s="219"/>
      <c r="GCF67" s="219"/>
      <c r="GCG67" s="219"/>
      <c r="GCH67" s="219"/>
      <c r="GCI67" s="219"/>
      <c r="GCJ67" s="219"/>
      <c r="GCK67" s="219"/>
      <c r="GCL67" s="219"/>
      <c r="GCM67" s="219"/>
      <c r="GCN67" s="219"/>
      <c r="GCO67" s="219"/>
      <c r="GCP67" s="219"/>
      <c r="GCQ67" s="219"/>
      <c r="GCR67" s="219"/>
      <c r="GCS67" s="219"/>
      <c r="GCT67" s="219"/>
      <c r="GCU67" s="219"/>
      <c r="GCV67" s="219"/>
      <c r="GCW67" s="219"/>
      <c r="GCX67" s="219"/>
      <c r="GCY67" s="219"/>
      <c r="GCZ67" s="219"/>
      <c r="GDA67" s="219"/>
      <c r="GDB67" s="219"/>
      <c r="GDC67" s="219"/>
      <c r="GDD67" s="219"/>
      <c r="GDE67" s="219"/>
      <c r="GDF67" s="219"/>
      <c r="GDG67" s="219"/>
      <c r="GDH67" s="219"/>
      <c r="GDI67" s="219"/>
      <c r="GDJ67" s="219"/>
      <c r="GDK67" s="219"/>
      <c r="GDL67" s="219"/>
      <c r="GDM67" s="219"/>
      <c r="GDN67" s="219"/>
      <c r="GDO67" s="219"/>
      <c r="GDP67" s="219"/>
      <c r="GDQ67" s="219"/>
      <c r="GDR67" s="219"/>
      <c r="GDS67" s="219"/>
      <c r="GDT67" s="219"/>
      <c r="GDU67" s="219"/>
      <c r="GDV67" s="219"/>
      <c r="GDW67" s="219"/>
      <c r="GDX67" s="219"/>
      <c r="GDY67" s="219"/>
      <c r="GDZ67" s="219"/>
      <c r="GEA67" s="219"/>
      <c r="GEB67" s="219"/>
      <c r="GEC67" s="219"/>
      <c r="GED67" s="219"/>
      <c r="GEE67" s="219"/>
      <c r="GEF67" s="219"/>
      <c r="GEG67" s="219"/>
      <c r="GEH67" s="219"/>
      <c r="GEI67" s="219"/>
      <c r="GEJ67" s="219"/>
      <c r="GEK67" s="219"/>
      <c r="GEL67" s="219"/>
      <c r="GEM67" s="219"/>
      <c r="GEN67" s="219"/>
      <c r="GEO67" s="219"/>
      <c r="GEP67" s="219"/>
      <c r="GEQ67" s="219"/>
      <c r="GER67" s="219"/>
      <c r="GES67" s="219"/>
      <c r="GET67" s="219"/>
      <c r="GEU67" s="219"/>
      <c r="GEV67" s="219"/>
      <c r="GEW67" s="219"/>
      <c r="GEX67" s="219"/>
      <c r="GEY67" s="219"/>
      <c r="GEZ67" s="219"/>
      <c r="GFA67" s="219"/>
      <c r="GFB67" s="219"/>
      <c r="GFC67" s="219"/>
      <c r="GFD67" s="219"/>
      <c r="GFE67" s="219"/>
      <c r="GFF67" s="219"/>
      <c r="GFG67" s="219"/>
      <c r="GFH67" s="219"/>
      <c r="GFI67" s="219"/>
      <c r="GFJ67" s="219"/>
      <c r="GFK67" s="219"/>
      <c r="GFL67" s="219"/>
      <c r="GFM67" s="219"/>
      <c r="GFN67" s="219"/>
      <c r="GFO67" s="219"/>
      <c r="GFP67" s="219"/>
      <c r="GFQ67" s="219"/>
      <c r="GFR67" s="219"/>
      <c r="GFS67" s="219"/>
      <c r="GFT67" s="219"/>
      <c r="GFU67" s="219"/>
      <c r="GFV67" s="219"/>
      <c r="GFW67" s="219"/>
      <c r="GFX67" s="219"/>
      <c r="GFY67" s="219"/>
      <c r="GFZ67" s="219"/>
      <c r="GGA67" s="219"/>
      <c r="GGB67" s="219"/>
      <c r="GGC67" s="219"/>
      <c r="GGD67" s="219"/>
      <c r="GGE67" s="219"/>
      <c r="GGF67" s="219"/>
      <c r="GGG67" s="219"/>
      <c r="GGH67" s="219"/>
      <c r="GGI67" s="219"/>
      <c r="GGJ67" s="219"/>
      <c r="GGK67" s="219"/>
      <c r="GGL67" s="219"/>
      <c r="GGM67" s="219"/>
      <c r="GGN67" s="219"/>
      <c r="GGO67" s="219"/>
      <c r="GGP67" s="219"/>
      <c r="GGQ67" s="219"/>
      <c r="GGR67" s="219"/>
      <c r="GGS67" s="219"/>
      <c r="GGT67" s="219"/>
      <c r="GGU67" s="219"/>
      <c r="GGV67" s="219"/>
      <c r="GGW67" s="219"/>
      <c r="GGX67" s="219"/>
      <c r="GGY67" s="219"/>
      <c r="GGZ67" s="219"/>
      <c r="GHA67" s="219"/>
      <c r="GHB67" s="219"/>
      <c r="GHC67" s="219"/>
      <c r="GHD67" s="219"/>
      <c r="GHE67" s="219"/>
      <c r="GHF67" s="219"/>
      <c r="GHG67" s="219"/>
      <c r="GHH67" s="219"/>
      <c r="GHI67" s="219"/>
      <c r="GHJ67" s="219"/>
      <c r="GHK67" s="219"/>
      <c r="GHL67" s="219"/>
      <c r="GHM67" s="219"/>
      <c r="GHN67" s="219"/>
      <c r="GHO67" s="219"/>
      <c r="GHP67" s="219"/>
      <c r="GHQ67" s="219"/>
      <c r="GHR67" s="219"/>
      <c r="GHS67" s="219"/>
      <c r="GHT67" s="219"/>
      <c r="GHU67" s="219"/>
      <c r="GHV67" s="219"/>
      <c r="GHW67" s="219"/>
      <c r="GHX67" s="219"/>
      <c r="GHY67" s="219"/>
      <c r="GHZ67" s="219"/>
      <c r="GIA67" s="219"/>
      <c r="GIB67" s="219"/>
      <c r="GIC67" s="219"/>
      <c r="GID67" s="219"/>
      <c r="GIE67" s="219"/>
      <c r="GIF67" s="219"/>
      <c r="GIG67" s="219"/>
      <c r="GIH67" s="219"/>
      <c r="GII67" s="219"/>
      <c r="GIJ67" s="219"/>
      <c r="GIK67" s="219"/>
      <c r="GIL67" s="219"/>
      <c r="GIM67" s="219"/>
      <c r="GIN67" s="219"/>
      <c r="GIO67" s="219"/>
      <c r="GIP67" s="219"/>
      <c r="GIQ67" s="219"/>
      <c r="GIR67" s="219"/>
      <c r="GIS67" s="219"/>
      <c r="GIT67" s="219"/>
      <c r="GIU67" s="219"/>
      <c r="GIV67" s="219"/>
      <c r="GIW67" s="219"/>
      <c r="GIX67" s="219"/>
      <c r="GIY67" s="219"/>
      <c r="GIZ67" s="219"/>
      <c r="GJA67" s="219"/>
      <c r="GJB67" s="219"/>
      <c r="GJC67" s="219"/>
      <c r="GJD67" s="219"/>
      <c r="GJE67" s="219"/>
      <c r="GJF67" s="219"/>
      <c r="GJG67" s="219"/>
      <c r="GJH67" s="219"/>
      <c r="GJI67" s="219"/>
      <c r="GJJ67" s="219"/>
      <c r="GJK67" s="219"/>
      <c r="GJL67" s="219"/>
      <c r="GJM67" s="219"/>
      <c r="GJN67" s="219"/>
      <c r="GJO67" s="219"/>
      <c r="GJP67" s="219"/>
      <c r="GJQ67" s="219"/>
      <c r="GJR67" s="219"/>
      <c r="GJS67" s="219"/>
      <c r="GJT67" s="219"/>
      <c r="GJU67" s="219"/>
      <c r="GJV67" s="219"/>
      <c r="GJW67" s="219"/>
      <c r="GJX67" s="219"/>
      <c r="GJY67" s="219"/>
      <c r="GJZ67" s="219"/>
      <c r="GKA67" s="219"/>
      <c r="GKB67" s="219"/>
      <c r="GKC67" s="219"/>
      <c r="GKD67" s="219"/>
      <c r="GKE67" s="219"/>
      <c r="GKF67" s="219"/>
      <c r="GKG67" s="219"/>
      <c r="GKH67" s="219"/>
      <c r="GKI67" s="219"/>
      <c r="GKJ67" s="219"/>
      <c r="GKK67" s="219"/>
      <c r="GKL67" s="219"/>
      <c r="GKM67" s="219"/>
      <c r="GKN67" s="219"/>
      <c r="GKO67" s="219"/>
      <c r="GKP67" s="219"/>
      <c r="GKQ67" s="219"/>
      <c r="GKR67" s="219"/>
      <c r="GKS67" s="219"/>
      <c r="GKT67" s="219"/>
      <c r="GKU67" s="219"/>
      <c r="GKV67" s="219"/>
      <c r="GKW67" s="219"/>
      <c r="GKX67" s="219"/>
      <c r="GKY67" s="219"/>
      <c r="GKZ67" s="219"/>
      <c r="GLA67" s="219"/>
      <c r="GLB67" s="219"/>
      <c r="GLC67" s="219"/>
      <c r="GLD67" s="219"/>
      <c r="GLE67" s="219"/>
      <c r="GLF67" s="219"/>
      <c r="GLG67" s="219"/>
      <c r="GLH67" s="219"/>
      <c r="GLI67" s="219"/>
      <c r="GLJ67" s="219"/>
      <c r="GLK67" s="219"/>
      <c r="GLL67" s="219"/>
      <c r="GLM67" s="219"/>
      <c r="GLN67" s="219"/>
      <c r="GLO67" s="219"/>
      <c r="GLP67" s="219"/>
      <c r="GLQ67" s="219"/>
      <c r="GLR67" s="219"/>
      <c r="GLS67" s="219"/>
      <c r="GLT67" s="219"/>
      <c r="GLU67" s="219"/>
      <c r="GLV67" s="219"/>
      <c r="GLW67" s="219"/>
      <c r="GLX67" s="219"/>
      <c r="GLY67" s="219"/>
      <c r="GLZ67" s="219"/>
      <c r="GMA67" s="219"/>
      <c r="GMB67" s="219"/>
      <c r="GMC67" s="219"/>
      <c r="GMD67" s="219"/>
      <c r="GME67" s="219"/>
      <c r="GMF67" s="219"/>
      <c r="GMG67" s="219"/>
      <c r="GMH67" s="219"/>
      <c r="GMI67" s="219"/>
      <c r="GMJ67" s="219"/>
      <c r="GMK67" s="219"/>
      <c r="GML67" s="219"/>
      <c r="GMM67" s="219"/>
      <c r="GMN67" s="219"/>
      <c r="GMO67" s="219"/>
      <c r="GMP67" s="219"/>
      <c r="GMQ67" s="219"/>
      <c r="GMR67" s="219"/>
      <c r="GMS67" s="219"/>
      <c r="GMT67" s="219"/>
      <c r="GMU67" s="219"/>
      <c r="GMV67" s="219"/>
      <c r="GMW67" s="219"/>
      <c r="GMX67" s="219"/>
      <c r="GMY67" s="219"/>
      <c r="GMZ67" s="219"/>
      <c r="GNA67" s="219"/>
      <c r="GNB67" s="219"/>
      <c r="GNC67" s="219"/>
      <c r="GND67" s="219"/>
      <c r="GNE67" s="219"/>
      <c r="GNF67" s="219"/>
      <c r="GNG67" s="219"/>
      <c r="GNH67" s="219"/>
      <c r="GNI67" s="219"/>
      <c r="GNJ67" s="219"/>
      <c r="GNK67" s="219"/>
      <c r="GNL67" s="219"/>
      <c r="GNM67" s="219"/>
      <c r="GNN67" s="219"/>
      <c r="GNO67" s="219"/>
      <c r="GNP67" s="219"/>
      <c r="GNQ67" s="219"/>
      <c r="GNR67" s="219"/>
      <c r="GNS67" s="219"/>
      <c r="GNT67" s="219"/>
      <c r="GNU67" s="219"/>
      <c r="GNV67" s="219"/>
      <c r="GNW67" s="219"/>
      <c r="GNX67" s="219"/>
      <c r="GNY67" s="219"/>
      <c r="GNZ67" s="219"/>
      <c r="GOA67" s="219"/>
      <c r="GOB67" s="219"/>
      <c r="GOC67" s="219"/>
      <c r="GOD67" s="219"/>
      <c r="GOE67" s="219"/>
      <c r="GOF67" s="219"/>
      <c r="GOG67" s="219"/>
      <c r="GOH67" s="219"/>
      <c r="GOI67" s="219"/>
      <c r="GOJ67" s="219"/>
      <c r="GOK67" s="219"/>
      <c r="GOL67" s="219"/>
      <c r="GOM67" s="219"/>
      <c r="GON67" s="219"/>
      <c r="GOO67" s="219"/>
      <c r="GOP67" s="219"/>
      <c r="GOQ67" s="219"/>
      <c r="GOR67" s="219"/>
      <c r="GOS67" s="219"/>
      <c r="GOT67" s="219"/>
      <c r="GOU67" s="219"/>
      <c r="GOV67" s="219"/>
      <c r="GOW67" s="219"/>
      <c r="GOX67" s="219"/>
      <c r="GOY67" s="219"/>
      <c r="GOZ67" s="219"/>
      <c r="GPA67" s="219"/>
      <c r="GPB67" s="219"/>
      <c r="GPC67" s="219"/>
      <c r="GPD67" s="219"/>
      <c r="GPE67" s="219"/>
      <c r="GPF67" s="219"/>
      <c r="GPG67" s="219"/>
      <c r="GPH67" s="219"/>
      <c r="GPI67" s="219"/>
      <c r="GPJ67" s="219"/>
      <c r="GPK67" s="219"/>
      <c r="GPL67" s="219"/>
      <c r="GPM67" s="219"/>
      <c r="GPN67" s="219"/>
      <c r="GPO67" s="219"/>
      <c r="GPP67" s="219"/>
      <c r="GPQ67" s="219"/>
      <c r="GPR67" s="219"/>
      <c r="GPS67" s="219"/>
      <c r="GPT67" s="219"/>
      <c r="GPU67" s="219"/>
      <c r="GPV67" s="219"/>
      <c r="GPW67" s="219"/>
      <c r="GPX67" s="219"/>
      <c r="GPY67" s="219"/>
      <c r="GPZ67" s="219"/>
      <c r="GQA67" s="219"/>
      <c r="GQB67" s="219"/>
      <c r="GQC67" s="219"/>
      <c r="GQD67" s="219"/>
      <c r="GQE67" s="219"/>
      <c r="GQF67" s="219"/>
      <c r="GQG67" s="219"/>
      <c r="GQH67" s="219"/>
      <c r="GQI67" s="219"/>
      <c r="GQJ67" s="219"/>
      <c r="GQK67" s="219"/>
      <c r="GQL67" s="219"/>
      <c r="GQM67" s="219"/>
      <c r="GQN67" s="219"/>
      <c r="GQO67" s="219"/>
      <c r="GQP67" s="219"/>
      <c r="GQQ67" s="219"/>
      <c r="GQR67" s="219"/>
      <c r="GQS67" s="219"/>
      <c r="GQT67" s="219"/>
      <c r="GQU67" s="219"/>
      <c r="GQV67" s="219"/>
      <c r="GQW67" s="219"/>
      <c r="GQX67" s="219"/>
      <c r="GQY67" s="219"/>
      <c r="GQZ67" s="219"/>
      <c r="GRA67" s="219"/>
      <c r="GRB67" s="219"/>
      <c r="GRC67" s="219"/>
      <c r="GRD67" s="219"/>
      <c r="GRE67" s="219"/>
      <c r="GRF67" s="219"/>
      <c r="GRG67" s="219"/>
      <c r="GRH67" s="219"/>
      <c r="GRI67" s="219"/>
      <c r="GRJ67" s="219"/>
      <c r="GRK67" s="219"/>
      <c r="GRL67" s="219"/>
      <c r="GRM67" s="219"/>
      <c r="GRN67" s="219"/>
      <c r="GRO67" s="219"/>
      <c r="GRP67" s="219"/>
      <c r="GRQ67" s="219"/>
      <c r="GRR67" s="219"/>
      <c r="GRS67" s="219"/>
      <c r="GRT67" s="219"/>
      <c r="GRU67" s="219"/>
      <c r="GRV67" s="219"/>
      <c r="GRW67" s="219"/>
      <c r="GRX67" s="219"/>
      <c r="GRY67" s="219"/>
      <c r="GRZ67" s="219"/>
      <c r="GSA67" s="219"/>
      <c r="GSB67" s="219"/>
      <c r="GSC67" s="219"/>
      <c r="GSD67" s="219"/>
      <c r="GSE67" s="219"/>
      <c r="GSF67" s="219"/>
      <c r="GSG67" s="219"/>
      <c r="GSH67" s="219"/>
      <c r="GSI67" s="219"/>
      <c r="GSJ67" s="219"/>
      <c r="GSK67" s="219"/>
      <c r="GSL67" s="219"/>
      <c r="GSM67" s="219"/>
      <c r="GSN67" s="219"/>
      <c r="GSO67" s="219"/>
      <c r="GSP67" s="219"/>
      <c r="GSQ67" s="219"/>
      <c r="GSR67" s="219"/>
      <c r="GSS67" s="219"/>
      <c r="GST67" s="219"/>
      <c r="GSU67" s="219"/>
      <c r="GSV67" s="219"/>
      <c r="GSW67" s="219"/>
      <c r="GSX67" s="219"/>
      <c r="GSY67" s="219"/>
      <c r="GSZ67" s="219"/>
      <c r="GTA67" s="219"/>
      <c r="GTB67" s="219"/>
      <c r="GTC67" s="219"/>
      <c r="GTD67" s="219"/>
      <c r="GTE67" s="219"/>
      <c r="GTF67" s="219"/>
      <c r="GTG67" s="219"/>
      <c r="GTH67" s="219"/>
      <c r="GTI67" s="219"/>
      <c r="GTJ67" s="219"/>
      <c r="GTK67" s="219"/>
      <c r="GTL67" s="219"/>
      <c r="GTM67" s="219"/>
      <c r="GTN67" s="219"/>
      <c r="GTO67" s="219"/>
      <c r="GTP67" s="219"/>
      <c r="GTQ67" s="219"/>
      <c r="GTR67" s="219"/>
      <c r="GTS67" s="219"/>
      <c r="GTT67" s="219"/>
      <c r="GTU67" s="219"/>
      <c r="GTV67" s="219"/>
      <c r="GTW67" s="219"/>
      <c r="GTX67" s="219"/>
      <c r="GTY67" s="219"/>
      <c r="GTZ67" s="219"/>
      <c r="GUA67" s="219"/>
      <c r="GUB67" s="219"/>
      <c r="GUC67" s="219"/>
      <c r="GUD67" s="219"/>
      <c r="GUE67" s="219"/>
      <c r="GUF67" s="219"/>
      <c r="GUG67" s="219"/>
      <c r="GUH67" s="219"/>
      <c r="GUI67" s="219"/>
      <c r="GUJ67" s="219"/>
      <c r="GUK67" s="219"/>
      <c r="GUL67" s="219"/>
      <c r="GUM67" s="219"/>
      <c r="GUN67" s="219"/>
      <c r="GUO67" s="219"/>
      <c r="GUP67" s="219"/>
      <c r="GUQ67" s="219"/>
      <c r="GUR67" s="219"/>
      <c r="GUS67" s="219"/>
      <c r="GUT67" s="219"/>
      <c r="GUU67" s="219"/>
      <c r="GUV67" s="219"/>
      <c r="GUW67" s="219"/>
      <c r="GUX67" s="219"/>
      <c r="GUY67" s="219"/>
      <c r="GUZ67" s="219"/>
      <c r="GVA67" s="219"/>
      <c r="GVB67" s="219"/>
      <c r="GVC67" s="219"/>
      <c r="GVD67" s="219"/>
      <c r="GVE67" s="219"/>
      <c r="GVF67" s="219"/>
      <c r="GVG67" s="219"/>
      <c r="GVH67" s="219"/>
      <c r="GVI67" s="219"/>
      <c r="GVJ67" s="219"/>
      <c r="GVK67" s="219"/>
      <c r="GVL67" s="219"/>
      <c r="GVM67" s="219"/>
      <c r="GVN67" s="219"/>
      <c r="GVO67" s="219"/>
      <c r="GVP67" s="219"/>
      <c r="GVQ67" s="219"/>
      <c r="GVR67" s="219"/>
      <c r="GVS67" s="219"/>
      <c r="GVT67" s="219"/>
      <c r="GVU67" s="219"/>
      <c r="GVV67" s="219"/>
      <c r="GVW67" s="219"/>
      <c r="GVX67" s="219"/>
      <c r="GVY67" s="219"/>
      <c r="GVZ67" s="219"/>
      <c r="GWA67" s="219"/>
      <c r="GWB67" s="219"/>
      <c r="GWC67" s="219"/>
      <c r="GWD67" s="219"/>
      <c r="GWE67" s="219"/>
      <c r="GWF67" s="219"/>
      <c r="GWG67" s="219"/>
      <c r="GWH67" s="219"/>
      <c r="GWI67" s="219"/>
      <c r="GWJ67" s="219"/>
      <c r="GWK67" s="219"/>
      <c r="GWL67" s="219"/>
      <c r="GWM67" s="219"/>
      <c r="GWN67" s="219"/>
      <c r="GWO67" s="219"/>
      <c r="GWP67" s="219"/>
      <c r="GWQ67" s="219"/>
      <c r="GWR67" s="219"/>
      <c r="GWS67" s="219"/>
      <c r="GWT67" s="219"/>
      <c r="GWU67" s="219"/>
      <c r="GWV67" s="219"/>
      <c r="GWW67" s="219"/>
      <c r="GWX67" s="219"/>
      <c r="GWY67" s="219"/>
      <c r="GWZ67" s="219"/>
      <c r="GXA67" s="219"/>
      <c r="GXB67" s="219"/>
      <c r="GXC67" s="219"/>
      <c r="GXD67" s="219"/>
      <c r="GXE67" s="219"/>
      <c r="GXF67" s="219"/>
      <c r="GXG67" s="219"/>
      <c r="GXH67" s="219"/>
      <c r="GXI67" s="219"/>
      <c r="GXJ67" s="219"/>
      <c r="GXK67" s="219"/>
      <c r="GXL67" s="219"/>
      <c r="GXM67" s="219"/>
      <c r="GXN67" s="219"/>
      <c r="GXO67" s="219"/>
      <c r="GXP67" s="219"/>
      <c r="GXQ67" s="219"/>
      <c r="GXR67" s="219"/>
      <c r="GXS67" s="219"/>
      <c r="GXT67" s="219"/>
      <c r="GXU67" s="219"/>
      <c r="GXV67" s="219"/>
      <c r="GXW67" s="219"/>
      <c r="GXX67" s="219"/>
      <c r="GXY67" s="219"/>
      <c r="GXZ67" s="219"/>
      <c r="GYA67" s="219"/>
      <c r="GYB67" s="219"/>
      <c r="GYC67" s="219"/>
      <c r="GYD67" s="219"/>
      <c r="GYE67" s="219"/>
      <c r="GYF67" s="219"/>
      <c r="GYG67" s="219"/>
      <c r="GYH67" s="219"/>
      <c r="GYI67" s="219"/>
      <c r="GYJ67" s="219"/>
      <c r="GYK67" s="219"/>
      <c r="GYL67" s="219"/>
      <c r="GYM67" s="219"/>
      <c r="GYN67" s="219"/>
      <c r="GYO67" s="219"/>
      <c r="GYP67" s="219"/>
      <c r="GYQ67" s="219"/>
      <c r="GYR67" s="219"/>
      <c r="GYS67" s="219"/>
      <c r="GYT67" s="219"/>
      <c r="GYU67" s="219"/>
      <c r="GYV67" s="219"/>
      <c r="GYW67" s="219"/>
      <c r="GYX67" s="219"/>
      <c r="GYY67" s="219"/>
      <c r="GYZ67" s="219"/>
      <c r="GZA67" s="219"/>
      <c r="GZB67" s="219"/>
      <c r="GZC67" s="219"/>
      <c r="GZD67" s="219"/>
      <c r="GZE67" s="219"/>
      <c r="GZF67" s="219"/>
      <c r="GZG67" s="219"/>
      <c r="GZH67" s="219"/>
      <c r="GZI67" s="219"/>
      <c r="GZJ67" s="219"/>
      <c r="GZK67" s="219"/>
      <c r="GZL67" s="219"/>
      <c r="GZM67" s="219"/>
      <c r="GZN67" s="219"/>
      <c r="GZO67" s="219"/>
      <c r="GZP67" s="219"/>
      <c r="GZQ67" s="219"/>
      <c r="GZR67" s="219"/>
      <c r="GZS67" s="219"/>
      <c r="GZT67" s="219"/>
      <c r="GZU67" s="219"/>
      <c r="GZV67" s="219"/>
      <c r="GZW67" s="219"/>
      <c r="GZX67" s="219"/>
      <c r="GZY67" s="219"/>
      <c r="GZZ67" s="219"/>
      <c r="HAA67" s="219"/>
      <c r="HAB67" s="219"/>
      <c r="HAC67" s="219"/>
      <c r="HAD67" s="219"/>
      <c r="HAE67" s="219"/>
      <c r="HAF67" s="219"/>
      <c r="HAG67" s="219"/>
      <c r="HAH67" s="219"/>
      <c r="HAI67" s="219"/>
      <c r="HAJ67" s="219"/>
      <c r="HAK67" s="219"/>
      <c r="HAL67" s="219"/>
      <c r="HAM67" s="219"/>
      <c r="HAN67" s="219"/>
      <c r="HAO67" s="219"/>
      <c r="HAP67" s="219"/>
      <c r="HAQ67" s="219"/>
      <c r="HAR67" s="219"/>
      <c r="HAS67" s="219"/>
      <c r="HAT67" s="219"/>
      <c r="HAU67" s="219"/>
      <c r="HAV67" s="219"/>
      <c r="HAW67" s="219"/>
      <c r="HAX67" s="219"/>
      <c r="HAY67" s="219"/>
      <c r="HAZ67" s="219"/>
      <c r="HBA67" s="219"/>
      <c r="HBB67" s="219"/>
      <c r="HBC67" s="219"/>
      <c r="HBD67" s="219"/>
      <c r="HBE67" s="219"/>
      <c r="HBF67" s="219"/>
      <c r="HBG67" s="219"/>
      <c r="HBH67" s="219"/>
      <c r="HBI67" s="219"/>
      <c r="HBJ67" s="219"/>
      <c r="HBK67" s="219"/>
      <c r="HBL67" s="219"/>
      <c r="HBM67" s="219"/>
      <c r="HBN67" s="219"/>
      <c r="HBO67" s="219"/>
      <c r="HBP67" s="219"/>
      <c r="HBQ67" s="219"/>
      <c r="HBR67" s="219"/>
      <c r="HBS67" s="219"/>
      <c r="HBT67" s="219"/>
      <c r="HBU67" s="219"/>
      <c r="HBV67" s="219"/>
      <c r="HBW67" s="219"/>
      <c r="HBX67" s="219"/>
      <c r="HBY67" s="219"/>
      <c r="HBZ67" s="219"/>
      <c r="HCA67" s="219"/>
      <c r="HCB67" s="219"/>
      <c r="HCC67" s="219"/>
      <c r="HCD67" s="219"/>
      <c r="HCE67" s="219"/>
      <c r="HCF67" s="219"/>
      <c r="HCG67" s="219"/>
      <c r="HCH67" s="219"/>
      <c r="HCI67" s="219"/>
      <c r="HCJ67" s="219"/>
      <c r="HCK67" s="219"/>
      <c r="HCL67" s="219"/>
      <c r="HCM67" s="219"/>
      <c r="HCN67" s="219"/>
      <c r="HCO67" s="219"/>
      <c r="HCP67" s="219"/>
      <c r="HCQ67" s="219"/>
      <c r="HCR67" s="219"/>
      <c r="HCS67" s="219"/>
      <c r="HCT67" s="219"/>
      <c r="HCU67" s="219"/>
      <c r="HCV67" s="219"/>
      <c r="HCW67" s="219"/>
      <c r="HCX67" s="219"/>
      <c r="HCY67" s="219"/>
      <c r="HCZ67" s="219"/>
      <c r="HDA67" s="219"/>
      <c r="HDB67" s="219"/>
      <c r="HDC67" s="219"/>
      <c r="HDD67" s="219"/>
      <c r="HDE67" s="219"/>
      <c r="HDF67" s="219"/>
      <c r="HDG67" s="219"/>
      <c r="HDH67" s="219"/>
      <c r="HDI67" s="219"/>
      <c r="HDJ67" s="219"/>
      <c r="HDK67" s="219"/>
      <c r="HDL67" s="219"/>
      <c r="HDM67" s="219"/>
      <c r="HDN67" s="219"/>
      <c r="HDO67" s="219"/>
      <c r="HDP67" s="219"/>
      <c r="HDQ67" s="219"/>
      <c r="HDR67" s="219"/>
      <c r="HDS67" s="219"/>
      <c r="HDT67" s="219"/>
      <c r="HDU67" s="219"/>
      <c r="HDV67" s="219"/>
      <c r="HDW67" s="219"/>
      <c r="HDX67" s="219"/>
      <c r="HDY67" s="219"/>
      <c r="HDZ67" s="219"/>
      <c r="HEA67" s="219"/>
      <c r="HEB67" s="219"/>
      <c r="HEC67" s="219"/>
      <c r="HED67" s="219"/>
      <c r="HEE67" s="219"/>
      <c r="HEF67" s="219"/>
      <c r="HEG67" s="219"/>
      <c r="HEH67" s="219"/>
      <c r="HEI67" s="219"/>
      <c r="HEJ67" s="219"/>
      <c r="HEK67" s="219"/>
      <c r="HEL67" s="219"/>
      <c r="HEM67" s="219"/>
      <c r="HEN67" s="219"/>
      <c r="HEO67" s="219"/>
      <c r="HEP67" s="219"/>
      <c r="HEQ67" s="219"/>
      <c r="HER67" s="219"/>
      <c r="HES67" s="219"/>
      <c r="HET67" s="219"/>
      <c r="HEU67" s="219"/>
      <c r="HEV67" s="219"/>
      <c r="HEW67" s="219"/>
      <c r="HEX67" s="219"/>
      <c r="HEY67" s="219"/>
      <c r="HEZ67" s="219"/>
      <c r="HFA67" s="219"/>
      <c r="HFB67" s="219"/>
      <c r="HFC67" s="219"/>
      <c r="HFD67" s="219"/>
      <c r="HFE67" s="219"/>
      <c r="HFF67" s="219"/>
      <c r="HFG67" s="219"/>
      <c r="HFH67" s="219"/>
      <c r="HFI67" s="219"/>
      <c r="HFJ67" s="219"/>
      <c r="HFK67" s="219"/>
      <c r="HFL67" s="219"/>
      <c r="HFM67" s="219"/>
      <c r="HFN67" s="219"/>
      <c r="HFO67" s="219"/>
      <c r="HFP67" s="219"/>
      <c r="HFQ67" s="219"/>
      <c r="HFR67" s="219"/>
      <c r="HFS67" s="219"/>
      <c r="HFT67" s="219"/>
      <c r="HFU67" s="219"/>
      <c r="HFV67" s="219"/>
      <c r="HFW67" s="219"/>
      <c r="HFX67" s="219"/>
      <c r="HFY67" s="219"/>
      <c r="HFZ67" s="219"/>
      <c r="HGA67" s="219"/>
      <c r="HGB67" s="219"/>
      <c r="HGC67" s="219"/>
      <c r="HGD67" s="219"/>
      <c r="HGE67" s="219"/>
      <c r="HGF67" s="219"/>
      <c r="HGG67" s="219"/>
      <c r="HGH67" s="219"/>
      <c r="HGI67" s="219"/>
      <c r="HGJ67" s="219"/>
      <c r="HGK67" s="219"/>
      <c r="HGL67" s="219"/>
      <c r="HGM67" s="219"/>
      <c r="HGN67" s="219"/>
      <c r="HGO67" s="219"/>
      <c r="HGP67" s="219"/>
      <c r="HGQ67" s="219"/>
      <c r="HGR67" s="219"/>
      <c r="HGS67" s="219"/>
      <c r="HGT67" s="219"/>
      <c r="HGU67" s="219"/>
      <c r="HGV67" s="219"/>
      <c r="HGW67" s="219"/>
      <c r="HGX67" s="219"/>
      <c r="HGY67" s="219"/>
      <c r="HGZ67" s="219"/>
      <c r="HHA67" s="219"/>
      <c r="HHB67" s="219"/>
      <c r="HHC67" s="219"/>
      <c r="HHD67" s="219"/>
      <c r="HHE67" s="219"/>
      <c r="HHF67" s="219"/>
      <c r="HHG67" s="219"/>
      <c r="HHH67" s="219"/>
      <c r="HHI67" s="219"/>
      <c r="HHJ67" s="219"/>
      <c r="HHK67" s="219"/>
      <c r="HHL67" s="219"/>
      <c r="HHM67" s="219"/>
      <c r="HHN67" s="219"/>
      <c r="HHO67" s="219"/>
      <c r="HHP67" s="219"/>
      <c r="HHQ67" s="219"/>
      <c r="HHR67" s="219"/>
      <c r="HHS67" s="219"/>
      <c r="HHT67" s="219"/>
      <c r="HHU67" s="219"/>
      <c r="HHV67" s="219"/>
      <c r="HHW67" s="219"/>
      <c r="HHX67" s="219"/>
      <c r="HHY67" s="219"/>
      <c r="HHZ67" s="219"/>
      <c r="HIA67" s="219"/>
      <c r="HIB67" s="219"/>
      <c r="HIC67" s="219"/>
      <c r="HID67" s="219"/>
      <c r="HIE67" s="219"/>
      <c r="HIF67" s="219"/>
      <c r="HIG67" s="219"/>
      <c r="HIH67" s="219"/>
      <c r="HII67" s="219"/>
      <c r="HIJ67" s="219"/>
      <c r="HIK67" s="219"/>
      <c r="HIL67" s="219"/>
      <c r="HIM67" s="219"/>
      <c r="HIN67" s="219"/>
      <c r="HIO67" s="219"/>
      <c r="HIP67" s="219"/>
      <c r="HIQ67" s="219"/>
      <c r="HIR67" s="219"/>
      <c r="HIS67" s="219"/>
      <c r="HIT67" s="219"/>
      <c r="HIU67" s="219"/>
      <c r="HIV67" s="219"/>
      <c r="HIW67" s="219"/>
      <c r="HIX67" s="219"/>
      <c r="HIY67" s="219"/>
      <c r="HIZ67" s="219"/>
      <c r="HJA67" s="219"/>
      <c r="HJB67" s="219"/>
      <c r="HJC67" s="219"/>
      <c r="HJD67" s="219"/>
      <c r="HJE67" s="219"/>
      <c r="HJF67" s="219"/>
      <c r="HJG67" s="219"/>
      <c r="HJH67" s="219"/>
      <c r="HJI67" s="219"/>
      <c r="HJJ67" s="219"/>
      <c r="HJK67" s="219"/>
      <c r="HJL67" s="219"/>
      <c r="HJM67" s="219"/>
      <c r="HJN67" s="219"/>
      <c r="HJO67" s="219"/>
      <c r="HJP67" s="219"/>
      <c r="HJQ67" s="219"/>
      <c r="HJR67" s="219"/>
      <c r="HJS67" s="219"/>
      <c r="HJT67" s="219"/>
      <c r="HJU67" s="219"/>
      <c r="HJV67" s="219"/>
      <c r="HJW67" s="219"/>
      <c r="HJX67" s="219"/>
      <c r="HJY67" s="219"/>
      <c r="HJZ67" s="219"/>
      <c r="HKA67" s="219"/>
      <c r="HKB67" s="219"/>
      <c r="HKC67" s="219"/>
      <c r="HKD67" s="219"/>
      <c r="HKE67" s="219"/>
      <c r="HKF67" s="219"/>
      <c r="HKG67" s="219"/>
      <c r="HKH67" s="219"/>
      <c r="HKI67" s="219"/>
      <c r="HKJ67" s="219"/>
      <c r="HKK67" s="219"/>
      <c r="HKL67" s="219"/>
      <c r="HKM67" s="219"/>
      <c r="HKN67" s="219"/>
      <c r="HKO67" s="219"/>
      <c r="HKP67" s="219"/>
      <c r="HKQ67" s="219"/>
      <c r="HKR67" s="219"/>
      <c r="HKS67" s="219"/>
      <c r="HKT67" s="219"/>
      <c r="HKU67" s="219"/>
      <c r="HKV67" s="219"/>
      <c r="HKW67" s="219"/>
      <c r="HKX67" s="219"/>
      <c r="HKY67" s="219"/>
      <c r="HKZ67" s="219"/>
      <c r="HLA67" s="219"/>
      <c r="HLB67" s="219"/>
      <c r="HLC67" s="219"/>
      <c r="HLD67" s="219"/>
      <c r="HLE67" s="219"/>
      <c r="HLF67" s="219"/>
      <c r="HLG67" s="219"/>
      <c r="HLH67" s="219"/>
      <c r="HLI67" s="219"/>
      <c r="HLJ67" s="219"/>
      <c r="HLK67" s="219"/>
      <c r="HLL67" s="219"/>
      <c r="HLM67" s="219"/>
      <c r="HLN67" s="219"/>
      <c r="HLO67" s="219"/>
      <c r="HLP67" s="219"/>
      <c r="HLQ67" s="219"/>
      <c r="HLR67" s="219"/>
      <c r="HLS67" s="219"/>
      <c r="HLT67" s="219"/>
      <c r="HLU67" s="219"/>
      <c r="HLV67" s="219"/>
      <c r="HLW67" s="219"/>
      <c r="HLX67" s="219"/>
      <c r="HLY67" s="219"/>
      <c r="HLZ67" s="219"/>
      <c r="HMA67" s="219"/>
      <c r="HMB67" s="219"/>
      <c r="HMC67" s="219"/>
      <c r="HMD67" s="219"/>
      <c r="HME67" s="219"/>
      <c r="HMF67" s="219"/>
      <c r="HMG67" s="219"/>
      <c r="HMH67" s="219"/>
      <c r="HMI67" s="219"/>
      <c r="HMJ67" s="219"/>
      <c r="HMK67" s="219"/>
      <c r="HML67" s="219"/>
      <c r="HMM67" s="219"/>
      <c r="HMN67" s="219"/>
      <c r="HMO67" s="219"/>
      <c r="HMP67" s="219"/>
      <c r="HMQ67" s="219"/>
      <c r="HMR67" s="219"/>
      <c r="HMS67" s="219"/>
      <c r="HMT67" s="219"/>
      <c r="HMU67" s="219"/>
      <c r="HMV67" s="219"/>
      <c r="HMW67" s="219"/>
      <c r="HMX67" s="219"/>
      <c r="HMY67" s="219"/>
      <c r="HMZ67" s="219"/>
      <c r="HNA67" s="219"/>
      <c r="HNB67" s="219"/>
      <c r="HNC67" s="219"/>
      <c r="HND67" s="219"/>
      <c r="HNE67" s="219"/>
      <c r="HNF67" s="219"/>
      <c r="HNG67" s="219"/>
      <c r="HNH67" s="219"/>
      <c r="HNI67" s="219"/>
      <c r="HNJ67" s="219"/>
      <c r="HNK67" s="219"/>
      <c r="HNL67" s="219"/>
      <c r="HNM67" s="219"/>
      <c r="HNN67" s="219"/>
      <c r="HNO67" s="219"/>
      <c r="HNP67" s="219"/>
      <c r="HNQ67" s="219"/>
      <c r="HNR67" s="219"/>
      <c r="HNS67" s="219"/>
      <c r="HNT67" s="219"/>
      <c r="HNU67" s="219"/>
      <c r="HNV67" s="219"/>
      <c r="HNW67" s="219"/>
      <c r="HNX67" s="219"/>
      <c r="HNY67" s="219"/>
      <c r="HNZ67" s="219"/>
      <c r="HOA67" s="219"/>
      <c r="HOB67" s="219"/>
      <c r="HOC67" s="219"/>
      <c r="HOD67" s="219"/>
      <c r="HOE67" s="219"/>
      <c r="HOF67" s="219"/>
      <c r="HOG67" s="219"/>
      <c r="HOH67" s="219"/>
      <c r="HOI67" s="219"/>
      <c r="HOJ67" s="219"/>
      <c r="HOK67" s="219"/>
      <c r="HOL67" s="219"/>
      <c r="HOM67" s="219"/>
      <c r="HON67" s="219"/>
      <c r="HOO67" s="219"/>
      <c r="HOP67" s="219"/>
      <c r="HOQ67" s="219"/>
      <c r="HOR67" s="219"/>
      <c r="HOS67" s="219"/>
      <c r="HOT67" s="219"/>
      <c r="HOU67" s="219"/>
      <c r="HOV67" s="219"/>
      <c r="HOW67" s="219"/>
      <c r="HOX67" s="219"/>
      <c r="HOY67" s="219"/>
      <c r="HOZ67" s="219"/>
      <c r="HPA67" s="219"/>
      <c r="HPB67" s="219"/>
      <c r="HPC67" s="219"/>
      <c r="HPD67" s="219"/>
      <c r="HPE67" s="219"/>
      <c r="HPF67" s="219"/>
      <c r="HPG67" s="219"/>
      <c r="HPH67" s="219"/>
      <c r="HPI67" s="219"/>
      <c r="HPJ67" s="219"/>
      <c r="HPK67" s="219"/>
      <c r="HPL67" s="219"/>
      <c r="HPM67" s="219"/>
      <c r="HPN67" s="219"/>
      <c r="HPO67" s="219"/>
      <c r="HPP67" s="219"/>
      <c r="HPQ67" s="219"/>
      <c r="HPR67" s="219"/>
      <c r="HPS67" s="219"/>
      <c r="HPT67" s="219"/>
      <c r="HPU67" s="219"/>
      <c r="HPV67" s="219"/>
      <c r="HPW67" s="219"/>
      <c r="HPX67" s="219"/>
      <c r="HPY67" s="219"/>
      <c r="HPZ67" s="219"/>
      <c r="HQA67" s="219"/>
      <c r="HQB67" s="219"/>
      <c r="HQC67" s="219"/>
      <c r="HQD67" s="219"/>
      <c r="HQE67" s="219"/>
      <c r="HQF67" s="219"/>
      <c r="HQG67" s="219"/>
      <c r="HQH67" s="219"/>
      <c r="HQI67" s="219"/>
      <c r="HQJ67" s="219"/>
      <c r="HQK67" s="219"/>
      <c r="HQL67" s="219"/>
      <c r="HQM67" s="219"/>
      <c r="HQN67" s="219"/>
      <c r="HQO67" s="219"/>
      <c r="HQP67" s="219"/>
      <c r="HQQ67" s="219"/>
      <c r="HQR67" s="219"/>
      <c r="HQS67" s="219"/>
      <c r="HQT67" s="219"/>
      <c r="HQU67" s="219"/>
      <c r="HQV67" s="219"/>
      <c r="HQW67" s="219"/>
      <c r="HQX67" s="219"/>
      <c r="HQY67" s="219"/>
      <c r="HQZ67" s="219"/>
      <c r="HRA67" s="219"/>
      <c r="HRB67" s="219"/>
      <c r="HRC67" s="219"/>
      <c r="HRD67" s="219"/>
      <c r="HRE67" s="219"/>
      <c r="HRF67" s="219"/>
      <c r="HRG67" s="219"/>
      <c r="HRH67" s="219"/>
      <c r="HRI67" s="219"/>
      <c r="HRJ67" s="219"/>
      <c r="HRK67" s="219"/>
      <c r="HRL67" s="219"/>
      <c r="HRM67" s="219"/>
      <c r="HRN67" s="219"/>
      <c r="HRO67" s="219"/>
      <c r="HRP67" s="219"/>
      <c r="HRQ67" s="219"/>
      <c r="HRR67" s="219"/>
      <c r="HRS67" s="219"/>
      <c r="HRT67" s="219"/>
      <c r="HRU67" s="219"/>
      <c r="HRV67" s="219"/>
      <c r="HRW67" s="219"/>
      <c r="HRX67" s="219"/>
      <c r="HRY67" s="219"/>
      <c r="HRZ67" s="219"/>
      <c r="HSA67" s="219"/>
      <c r="HSB67" s="219"/>
      <c r="HSC67" s="219"/>
      <c r="HSD67" s="219"/>
      <c r="HSE67" s="219"/>
      <c r="HSF67" s="219"/>
      <c r="HSG67" s="219"/>
      <c r="HSH67" s="219"/>
      <c r="HSI67" s="219"/>
      <c r="HSJ67" s="219"/>
      <c r="HSK67" s="219"/>
      <c r="HSL67" s="219"/>
      <c r="HSM67" s="219"/>
      <c r="HSN67" s="219"/>
      <c r="HSO67" s="219"/>
      <c r="HSP67" s="219"/>
      <c r="HSQ67" s="219"/>
      <c r="HSR67" s="219"/>
      <c r="HSS67" s="219"/>
      <c r="HST67" s="219"/>
      <c r="HSU67" s="219"/>
      <c r="HSV67" s="219"/>
      <c r="HSW67" s="219"/>
      <c r="HSX67" s="219"/>
      <c r="HSY67" s="219"/>
      <c r="HSZ67" s="219"/>
      <c r="HTA67" s="219"/>
      <c r="HTB67" s="219"/>
      <c r="HTC67" s="219"/>
      <c r="HTD67" s="219"/>
      <c r="HTE67" s="219"/>
      <c r="HTF67" s="219"/>
      <c r="HTG67" s="219"/>
      <c r="HTH67" s="219"/>
      <c r="HTI67" s="219"/>
      <c r="HTJ67" s="219"/>
      <c r="HTK67" s="219"/>
      <c r="HTL67" s="219"/>
      <c r="HTM67" s="219"/>
      <c r="HTN67" s="219"/>
      <c r="HTO67" s="219"/>
      <c r="HTP67" s="219"/>
      <c r="HTQ67" s="219"/>
      <c r="HTR67" s="219"/>
      <c r="HTS67" s="219"/>
      <c r="HTT67" s="219"/>
      <c r="HTU67" s="219"/>
      <c r="HTV67" s="219"/>
      <c r="HTW67" s="219"/>
      <c r="HTX67" s="219"/>
      <c r="HTY67" s="219"/>
      <c r="HTZ67" s="219"/>
      <c r="HUA67" s="219"/>
      <c r="HUB67" s="219"/>
      <c r="HUC67" s="219"/>
      <c r="HUD67" s="219"/>
      <c r="HUE67" s="219"/>
      <c r="HUF67" s="219"/>
      <c r="HUG67" s="219"/>
      <c r="HUH67" s="219"/>
      <c r="HUI67" s="219"/>
      <c r="HUJ67" s="219"/>
      <c r="HUK67" s="219"/>
      <c r="HUL67" s="219"/>
      <c r="HUM67" s="219"/>
      <c r="HUN67" s="219"/>
      <c r="HUO67" s="219"/>
      <c r="HUP67" s="219"/>
      <c r="HUQ67" s="219"/>
      <c r="HUR67" s="219"/>
      <c r="HUS67" s="219"/>
      <c r="HUT67" s="219"/>
      <c r="HUU67" s="219"/>
      <c r="HUV67" s="219"/>
      <c r="HUW67" s="219"/>
      <c r="HUX67" s="219"/>
      <c r="HUY67" s="219"/>
      <c r="HUZ67" s="219"/>
      <c r="HVA67" s="219"/>
      <c r="HVB67" s="219"/>
      <c r="HVC67" s="219"/>
      <c r="HVD67" s="219"/>
      <c r="HVE67" s="219"/>
      <c r="HVF67" s="219"/>
      <c r="HVG67" s="219"/>
      <c r="HVH67" s="219"/>
      <c r="HVI67" s="219"/>
      <c r="HVJ67" s="219"/>
      <c r="HVK67" s="219"/>
      <c r="HVL67" s="219"/>
      <c r="HVM67" s="219"/>
      <c r="HVN67" s="219"/>
      <c r="HVO67" s="219"/>
      <c r="HVP67" s="219"/>
      <c r="HVQ67" s="219"/>
      <c r="HVR67" s="219"/>
      <c r="HVS67" s="219"/>
      <c r="HVT67" s="219"/>
      <c r="HVU67" s="219"/>
      <c r="HVV67" s="219"/>
      <c r="HVW67" s="219"/>
      <c r="HVX67" s="219"/>
      <c r="HVY67" s="219"/>
      <c r="HVZ67" s="219"/>
      <c r="HWA67" s="219"/>
      <c r="HWB67" s="219"/>
      <c r="HWC67" s="219"/>
      <c r="HWD67" s="219"/>
      <c r="HWE67" s="219"/>
      <c r="HWF67" s="219"/>
      <c r="HWG67" s="219"/>
      <c r="HWH67" s="219"/>
      <c r="HWI67" s="219"/>
      <c r="HWJ67" s="219"/>
      <c r="HWK67" s="219"/>
      <c r="HWL67" s="219"/>
      <c r="HWM67" s="219"/>
      <c r="HWN67" s="219"/>
      <c r="HWO67" s="219"/>
      <c r="HWP67" s="219"/>
      <c r="HWQ67" s="219"/>
      <c r="HWR67" s="219"/>
      <c r="HWS67" s="219"/>
      <c r="HWT67" s="219"/>
      <c r="HWU67" s="219"/>
      <c r="HWV67" s="219"/>
      <c r="HWW67" s="219"/>
      <c r="HWX67" s="219"/>
      <c r="HWY67" s="219"/>
      <c r="HWZ67" s="219"/>
      <c r="HXA67" s="219"/>
      <c r="HXB67" s="219"/>
      <c r="HXC67" s="219"/>
      <c r="HXD67" s="219"/>
      <c r="HXE67" s="219"/>
      <c r="HXF67" s="219"/>
      <c r="HXG67" s="219"/>
      <c r="HXH67" s="219"/>
      <c r="HXI67" s="219"/>
      <c r="HXJ67" s="219"/>
      <c r="HXK67" s="219"/>
      <c r="HXL67" s="219"/>
      <c r="HXM67" s="219"/>
      <c r="HXN67" s="219"/>
      <c r="HXO67" s="219"/>
      <c r="HXP67" s="219"/>
      <c r="HXQ67" s="219"/>
      <c r="HXR67" s="219"/>
      <c r="HXS67" s="219"/>
      <c r="HXT67" s="219"/>
      <c r="HXU67" s="219"/>
      <c r="HXV67" s="219"/>
      <c r="HXW67" s="219"/>
      <c r="HXX67" s="219"/>
      <c r="HXY67" s="219"/>
      <c r="HXZ67" s="219"/>
      <c r="HYA67" s="219"/>
      <c r="HYB67" s="219"/>
      <c r="HYC67" s="219"/>
      <c r="HYD67" s="219"/>
      <c r="HYE67" s="219"/>
      <c r="HYF67" s="219"/>
      <c r="HYG67" s="219"/>
      <c r="HYH67" s="219"/>
      <c r="HYI67" s="219"/>
      <c r="HYJ67" s="219"/>
      <c r="HYK67" s="219"/>
      <c r="HYL67" s="219"/>
      <c r="HYM67" s="219"/>
      <c r="HYN67" s="219"/>
      <c r="HYO67" s="219"/>
      <c r="HYP67" s="219"/>
      <c r="HYQ67" s="219"/>
      <c r="HYR67" s="219"/>
      <c r="HYS67" s="219"/>
      <c r="HYT67" s="219"/>
      <c r="HYU67" s="219"/>
      <c r="HYV67" s="219"/>
      <c r="HYW67" s="219"/>
      <c r="HYX67" s="219"/>
      <c r="HYY67" s="219"/>
      <c r="HYZ67" s="219"/>
      <c r="HZA67" s="219"/>
      <c r="HZB67" s="219"/>
      <c r="HZC67" s="219"/>
      <c r="HZD67" s="219"/>
      <c r="HZE67" s="219"/>
      <c r="HZF67" s="219"/>
      <c r="HZG67" s="219"/>
      <c r="HZH67" s="219"/>
      <c r="HZI67" s="219"/>
      <c r="HZJ67" s="219"/>
      <c r="HZK67" s="219"/>
      <c r="HZL67" s="219"/>
      <c r="HZM67" s="219"/>
      <c r="HZN67" s="219"/>
      <c r="HZO67" s="219"/>
      <c r="HZP67" s="219"/>
      <c r="HZQ67" s="219"/>
      <c r="HZR67" s="219"/>
      <c r="HZS67" s="219"/>
      <c r="HZT67" s="219"/>
      <c r="HZU67" s="219"/>
      <c r="HZV67" s="219"/>
      <c r="HZW67" s="219"/>
      <c r="HZX67" s="219"/>
      <c r="HZY67" s="219"/>
      <c r="HZZ67" s="219"/>
      <c r="IAA67" s="219"/>
      <c r="IAB67" s="219"/>
      <c r="IAC67" s="219"/>
      <c r="IAD67" s="219"/>
      <c r="IAE67" s="219"/>
      <c r="IAF67" s="219"/>
      <c r="IAG67" s="219"/>
      <c r="IAH67" s="219"/>
      <c r="IAI67" s="219"/>
      <c r="IAJ67" s="219"/>
      <c r="IAK67" s="219"/>
      <c r="IAL67" s="219"/>
      <c r="IAM67" s="219"/>
      <c r="IAN67" s="219"/>
      <c r="IAO67" s="219"/>
      <c r="IAP67" s="219"/>
      <c r="IAQ67" s="219"/>
      <c r="IAR67" s="219"/>
      <c r="IAS67" s="219"/>
      <c r="IAT67" s="219"/>
      <c r="IAU67" s="219"/>
      <c r="IAV67" s="219"/>
      <c r="IAW67" s="219"/>
      <c r="IAX67" s="219"/>
      <c r="IAY67" s="219"/>
      <c r="IAZ67" s="219"/>
      <c r="IBA67" s="219"/>
      <c r="IBB67" s="219"/>
      <c r="IBC67" s="219"/>
      <c r="IBD67" s="219"/>
      <c r="IBE67" s="219"/>
      <c r="IBF67" s="219"/>
      <c r="IBG67" s="219"/>
      <c r="IBH67" s="219"/>
      <c r="IBI67" s="219"/>
      <c r="IBJ67" s="219"/>
      <c r="IBK67" s="219"/>
      <c r="IBL67" s="219"/>
      <c r="IBM67" s="219"/>
      <c r="IBN67" s="219"/>
      <c r="IBO67" s="219"/>
      <c r="IBP67" s="219"/>
      <c r="IBQ67" s="219"/>
      <c r="IBR67" s="219"/>
      <c r="IBS67" s="219"/>
      <c r="IBT67" s="219"/>
      <c r="IBU67" s="219"/>
      <c r="IBV67" s="219"/>
      <c r="IBW67" s="219"/>
      <c r="IBX67" s="219"/>
      <c r="IBY67" s="219"/>
      <c r="IBZ67" s="219"/>
      <c r="ICA67" s="219"/>
      <c r="ICB67" s="219"/>
      <c r="ICC67" s="219"/>
      <c r="ICD67" s="219"/>
      <c r="ICE67" s="219"/>
      <c r="ICF67" s="219"/>
      <c r="ICG67" s="219"/>
      <c r="ICH67" s="219"/>
      <c r="ICI67" s="219"/>
      <c r="ICJ67" s="219"/>
      <c r="ICK67" s="219"/>
      <c r="ICL67" s="219"/>
      <c r="ICM67" s="219"/>
      <c r="ICN67" s="219"/>
      <c r="ICO67" s="219"/>
      <c r="ICP67" s="219"/>
      <c r="ICQ67" s="219"/>
      <c r="ICR67" s="219"/>
      <c r="ICS67" s="219"/>
      <c r="ICT67" s="219"/>
      <c r="ICU67" s="219"/>
      <c r="ICV67" s="219"/>
      <c r="ICW67" s="219"/>
      <c r="ICX67" s="219"/>
      <c r="ICY67" s="219"/>
      <c r="ICZ67" s="219"/>
      <c r="IDA67" s="219"/>
      <c r="IDB67" s="219"/>
      <c r="IDC67" s="219"/>
      <c r="IDD67" s="219"/>
      <c r="IDE67" s="219"/>
      <c r="IDF67" s="219"/>
      <c r="IDG67" s="219"/>
      <c r="IDH67" s="219"/>
      <c r="IDI67" s="219"/>
      <c r="IDJ67" s="219"/>
      <c r="IDK67" s="219"/>
      <c r="IDL67" s="219"/>
      <c r="IDM67" s="219"/>
      <c r="IDN67" s="219"/>
      <c r="IDO67" s="219"/>
      <c r="IDP67" s="219"/>
      <c r="IDQ67" s="219"/>
      <c r="IDR67" s="219"/>
      <c r="IDS67" s="219"/>
      <c r="IDT67" s="219"/>
      <c r="IDU67" s="219"/>
      <c r="IDV67" s="219"/>
      <c r="IDW67" s="219"/>
      <c r="IDX67" s="219"/>
      <c r="IDY67" s="219"/>
      <c r="IDZ67" s="219"/>
      <c r="IEA67" s="219"/>
      <c r="IEB67" s="219"/>
      <c r="IEC67" s="219"/>
      <c r="IED67" s="219"/>
      <c r="IEE67" s="219"/>
      <c r="IEF67" s="219"/>
      <c r="IEG67" s="219"/>
      <c r="IEH67" s="219"/>
      <c r="IEI67" s="219"/>
      <c r="IEJ67" s="219"/>
      <c r="IEK67" s="219"/>
      <c r="IEL67" s="219"/>
      <c r="IEM67" s="219"/>
      <c r="IEN67" s="219"/>
      <c r="IEO67" s="219"/>
      <c r="IEP67" s="219"/>
      <c r="IEQ67" s="219"/>
      <c r="IER67" s="219"/>
      <c r="IES67" s="219"/>
      <c r="IET67" s="219"/>
      <c r="IEU67" s="219"/>
      <c r="IEV67" s="219"/>
      <c r="IEW67" s="219"/>
      <c r="IEX67" s="219"/>
      <c r="IEY67" s="219"/>
      <c r="IEZ67" s="219"/>
      <c r="IFA67" s="219"/>
      <c r="IFB67" s="219"/>
      <c r="IFC67" s="219"/>
      <c r="IFD67" s="219"/>
      <c r="IFE67" s="219"/>
      <c r="IFF67" s="219"/>
      <c r="IFG67" s="219"/>
      <c r="IFH67" s="219"/>
      <c r="IFI67" s="219"/>
      <c r="IFJ67" s="219"/>
      <c r="IFK67" s="219"/>
      <c r="IFL67" s="219"/>
      <c r="IFM67" s="219"/>
      <c r="IFN67" s="219"/>
      <c r="IFO67" s="219"/>
      <c r="IFP67" s="219"/>
      <c r="IFQ67" s="219"/>
      <c r="IFR67" s="219"/>
      <c r="IFS67" s="219"/>
      <c r="IFT67" s="219"/>
      <c r="IFU67" s="219"/>
      <c r="IFV67" s="219"/>
      <c r="IFW67" s="219"/>
      <c r="IFX67" s="219"/>
      <c r="IFY67" s="219"/>
      <c r="IFZ67" s="219"/>
      <c r="IGA67" s="219"/>
      <c r="IGB67" s="219"/>
      <c r="IGC67" s="219"/>
      <c r="IGD67" s="219"/>
      <c r="IGE67" s="219"/>
      <c r="IGF67" s="219"/>
      <c r="IGG67" s="219"/>
      <c r="IGH67" s="219"/>
      <c r="IGI67" s="219"/>
      <c r="IGJ67" s="219"/>
      <c r="IGK67" s="219"/>
      <c r="IGL67" s="219"/>
      <c r="IGM67" s="219"/>
      <c r="IGN67" s="219"/>
      <c r="IGO67" s="219"/>
      <c r="IGP67" s="219"/>
      <c r="IGQ67" s="219"/>
      <c r="IGR67" s="219"/>
      <c r="IGS67" s="219"/>
      <c r="IGT67" s="219"/>
      <c r="IGU67" s="219"/>
      <c r="IGV67" s="219"/>
      <c r="IGW67" s="219"/>
      <c r="IGX67" s="219"/>
      <c r="IGY67" s="219"/>
      <c r="IGZ67" s="219"/>
      <c r="IHA67" s="219"/>
      <c r="IHB67" s="219"/>
      <c r="IHC67" s="219"/>
      <c r="IHD67" s="219"/>
      <c r="IHE67" s="219"/>
      <c r="IHF67" s="219"/>
      <c r="IHG67" s="219"/>
      <c r="IHH67" s="219"/>
      <c r="IHI67" s="219"/>
      <c r="IHJ67" s="219"/>
      <c r="IHK67" s="219"/>
      <c r="IHL67" s="219"/>
      <c r="IHM67" s="219"/>
      <c r="IHN67" s="219"/>
      <c r="IHO67" s="219"/>
      <c r="IHP67" s="219"/>
      <c r="IHQ67" s="219"/>
      <c r="IHR67" s="219"/>
      <c r="IHS67" s="219"/>
      <c r="IHT67" s="219"/>
      <c r="IHU67" s="219"/>
      <c r="IHV67" s="219"/>
      <c r="IHW67" s="219"/>
      <c r="IHX67" s="219"/>
      <c r="IHY67" s="219"/>
      <c r="IHZ67" s="219"/>
      <c r="IIA67" s="219"/>
      <c r="IIB67" s="219"/>
      <c r="IIC67" s="219"/>
      <c r="IID67" s="219"/>
      <c r="IIE67" s="219"/>
      <c r="IIF67" s="219"/>
      <c r="IIG67" s="219"/>
      <c r="IIH67" s="219"/>
      <c r="III67" s="219"/>
      <c r="IIJ67" s="219"/>
      <c r="IIK67" s="219"/>
      <c r="IIL67" s="219"/>
      <c r="IIM67" s="219"/>
      <c r="IIN67" s="219"/>
      <c r="IIO67" s="219"/>
      <c r="IIP67" s="219"/>
      <c r="IIQ67" s="219"/>
      <c r="IIR67" s="219"/>
      <c r="IIS67" s="219"/>
      <c r="IIT67" s="219"/>
      <c r="IIU67" s="219"/>
      <c r="IIV67" s="219"/>
      <c r="IIW67" s="219"/>
      <c r="IIX67" s="219"/>
      <c r="IIY67" s="219"/>
      <c r="IIZ67" s="219"/>
      <c r="IJA67" s="219"/>
      <c r="IJB67" s="219"/>
      <c r="IJC67" s="219"/>
      <c r="IJD67" s="219"/>
      <c r="IJE67" s="219"/>
      <c r="IJF67" s="219"/>
      <c r="IJG67" s="219"/>
      <c r="IJH67" s="219"/>
      <c r="IJI67" s="219"/>
      <c r="IJJ67" s="219"/>
      <c r="IJK67" s="219"/>
      <c r="IJL67" s="219"/>
      <c r="IJM67" s="219"/>
      <c r="IJN67" s="219"/>
      <c r="IJO67" s="219"/>
      <c r="IJP67" s="219"/>
      <c r="IJQ67" s="219"/>
      <c r="IJR67" s="219"/>
      <c r="IJS67" s="219"/>
      <c r="IJT67" s="219"/>
      <c r="IJU67" s="219"/>
      <c r="IJV67" s="219"/>
      <c r="IJW67" s="219"/>
      <c r="IJX67" s="219"/>
      <c r="IJY67" s="219"/>
      <c r="IJZ67" s="219"/>
      <c r="IKA67" s="219"/>
      <c r="IKB67" s="219"/>
      <c r="IKC67" s="219"/>
      <c r="IKD67" s="219"/>
      <c r="IKE67" s="219"/>
      <c r="IKF67" s="219"/>
      <c r="IKG67" s="219"/>
      <c r="IKH67" s="219"/>
      <c r="IKI67" s="219"/>
      <c r="IKJ67" s="219"/>
      <c r="IKK67" s="219"/>
      <c r="IKL67" s="219"/>
      <c r="IKM67" s="219"/>
      <c r="IKN67" s="219"/>
      <c r="IKO67" s="219"/>
      <c r="IKP67" s="219"/>
      <c r="IKQ67" s="219"/>
      <c r="IKR67" s="219"/>
      <c r="IKS67" s="219"/>
      <c r="IKT67" s="219"/>
      <c r="IKU67" s="219"/>
      <c r="IKV67" s="219"/>
      <c r="IKW67" s="219"/>
      <c r="IKX67" s="219"/>
      <c r="IKY67" s="219"/>
      <c r="IKZ67" s="219"/>
      <c r="ILA67" s="219"/>
      <c r="ILB67" s="219"/>
      <c r="ILC67" s="219"/>
      <c r="ILD67" s="219"/>
      <c r="ILE67" s="219"/>
      <c r="ILF67" s="219"/>
      <c r="ILG67" s="219"/>
      <c r="ILH67" s="219"/>
      <c r="ILI67" s="219"/>
      <c r="ILJ67" s="219"/>
      <c r="ILK67" s="219"/>
      <c r="ILL67" s="219"/>
      <c r="ILM67" s="219"/>
      <c r="ILN67" s="219"/>
      <c r="ILO67" s="219"/>
      <c r="ILP67" s="219"/>
      <c r="ILQ67" s="219"/>
      <c r="ILR67" s="219"/>
      <c r="ILS67" s="219"/>
      <c r="ILT67" s="219"/>
      <c r="ILU67" s="219"/>
      <c r="ILV67" s="219"/>
      <c r="ILW67" s="219"/>
      <c r="ILX67" s="219"/>
      <c r="ILY67" s="219"/>
      <c r="ILZ67" s="219"/>
      <c r="IMA67" s="219"/>
      <c r="IMB67" s="219"/>
      <c r="IMC67" s="219"/>
      <c r="IMD67" s="219"/>
      <c r="IME67" s="219"/>
      <c r="IMF67" s="219"/>
      <c r="IMG67" s="219"/>
      <c r="IMH67" s="219"/>
      <c r="IMI67" s="219"/>
      <c r="IMJ67" s="219"/>
      <c r="IMK67" s="219"/>
      <c r="IML67" s="219"/>
      <c r="IMM67" s="219"/>
      <c r="IMN67" s="219"/>
      <c r="IMO67" s="219"/>
      <c r="IMP67" s="219"/>
      <c r="IMQ67" s="219"/>
      <c r="IMR67" s="219"/>
      <c r="IMS67" s="219"/>
      <c r="IMT67" s="219"/>
      <c r="IMU67" s="219"/>
      <c r="IMV67" s="219"/>
      <c r="IMW67" s="219"/>
      <c r="IMX67" s="219"/>
      <c r="IMY67" s="219"/>
      <c r="IMZ67" s="219"/>
      <c r="INA67" s="219"/>
      <c r="INB67" s="219"/>
      <c r="INC67" s="219"/>
      <c r="IND67" s="219"/>
      <c r="INE67" s="219"/>
      <c r="INF67" s="219"/>
      <c r="ING67" s="219"/>
      <c r="INH67" s="219"/>
      <c r="INI67" s="219"/>
      <c r="INJ67" s="219"/>
      <c r="INK67" s="219"/>
      <c r="INL67" s="219"/>
      <c r="INM67" s="219"/>
      <c r="INN67" s="219"/>
      <c r="INO67" s="219"/>
      <c r="INP67" s="219"/>
      <c r="INQ67" s="219"/>
      <c r="INR67" s="219"/>
      <c r="INS67" s="219"/>
      <c r="INT67" s="219"/>
      <c r="INU67" s="219"/>
      <c r="INV67" s="219"/>
      <c r="INW67" s="219"/>
      <c r="INX67" s="219"/>
      <c r="INY67" s="219"/>
      <c r="INZ67" s="219"/>
      <c r="IOA67" s="219"/>
      <c r="IOB67" s="219"/>
      <c r="IOC67" s="219"/>
      <c r="IOD67" s="219"/>
      <c r="IOE67" s="219"/>
      <c r="IOF67" s="219"/>
      <c r="IOG67" s="219"/>
      <c r="IOH67" s="219"/>
      <c r="IOI67" s="219"/>
      <c r="IOJ67" s="219"/>
      <c r="IOK67" s="219"/>
      <c r="IOL67" s="219"/>
      <c r="IOM67" s="219"/>
      <c r="ION67" s="219"/>
      <c r="IOO67" s="219"/>
      <c r="IOP67" s="219"/>
      <c r="IOQ67" s="219"/>
      <c r="IOR67" s="219"/>
      <c r="IOS67" s="219"/>
      <c r="IOT67" s="219"/>
      <c r="IOU67" s="219"/>
      <c r="IOV67" s="219"/>
      <c r="IOW67" s="219"/>
      <c r="IOX67" s="219"/>
      <c r="IOY67" s="219"/>
      <c r="IOZ67" s="219"/>
      <c r="IPA67" s="219"/>
      <c r="IPB67" s="219"/>
      <c r="IPC67" s="219"/>
      <c r="IPD67" s="219"/>
      <c r="IPE67" s="219"/>
      <c r="IPF67" s="219"/>
      <c r="IPG67" s="219"/>
      <c r="IPH67" s="219"/>
      <c r="IPI67" s="219"/>
      <c r="IPJ67" s="219"/>
      <c r="IPK67" s="219"/>
      <c r="IPL67" s="219"/>
      <c r="IPM67" s="219"/>
      <c r="IPN67" s="219"/>
      <c r="IPO67" s="219"/>
      <c r="IPP67" s="219"/>
      <c r="IPQ67" s="219"/>
      <c r="IPR67" s="219"/>
      <c r="IPS67" s="219"/>
      <c r="IPT67" s="219"/>
      <c r="IPU67" s="219"/>
      <c r="IPV67" s="219"/>
      <c r="IPW67" s="219"/>
      <c r="IPX67" s="219"/>
      <c r="IPY67" s="219"/>
      <c r="IPZ67" s="219"/>
      <c r="IQA67" s="219"/>
      <c r="IQB67" s="219"/>
      <c r="IQC67" s="219"/>
      <c r="IQD67" s="219"/>
      <c r="IQE67" s="219"/>
      <c r="IQF67" s="219"/>
      <c r="IQG67" s="219"/>
      <c r="IQH67" s="219"/>
      <c r="IQI67" s="219"/>
      <c r="IQJ67" s="219"/>
      <c r="IQK67" s="219"/>
      <c r="IQL67" s="219"/>
      <c r="IQM67" s="219"/>
      <c r="IQN67" s="219"/>
      <c r="IQO67" s="219"/>
      <c r="IQP67" s="219"/>
      <c r="IQQ67" s="219"/>
      <c r="IQR67" s="219"/>
      <c r="IQS67" s="219"/>
      <c r="IQT67" s="219"/>
      <c r="IQU67" s="219"/>
      <c r="IQV67" s="219"/>
      <c r="IQW67" s="219"/>
      <c r="IQX67" s="219"/>
      <c r="IQY67" s="219"/>
      <c r="IQZ67" s="219"/>
      <c r="IRA67" s="219"/>
      <c r="IRB67" s="219"/>
      <c r="IRC67" s="219"/>
      <c r="IRD67" s="219"/>
      <c r="IRE67" s="219"/>
      <c r="IRF67" s="219"/>
      <c r="IRG67" s="219"/>
      <c r="IRH67" s="219"/>
      <c r="IRI67" s="219"/>
      <c r="IRJ67" s="219"/>
      <c r="IRK67" s="219"/>
      <c r="IRL67" s="219"/>
      <c r="IRM67" s="219"/>
      <c r="IRN67" s="219"/>
      <c r="IRO67" s="219"/>
      <c r="IRP67" s="219"/>
      <c r="IRQ67" s="219"/>
      <c r="IRR67" s="219"/>
      <c r="IRS67" s="219"/>
      <c r="IRT67" s="219"/>
      <c r="IRU67" s="219"/>
      <c r="IRV67" s="219"/>
      <c r="IRW67" s="219"/>
      <c r="IRX67" s="219"/>
      <c r="IRY67" s="219"/>
      <c r="IRZ67" s="219"/>
      <c r="ISA67" s="219"/>
      <c r="ISB67" s="219"/>
      <c r="ISC67" s="219"/>
      <c r="ISD67" s="219"/>
      <c r="ISE67" s="219"/>
      <c r="ISF67" s="219"/>
      <c r="ISG67" s="219"/>
      <c r="ISH67" s="219"/>
      <c r="ISI67" s="219"/>
      <c r="ISJ67" s="219"/>
      <c r="ISK67" s="219"/>
      <c r="ISL67" s="219"/>
      <c r="ISM67" s="219"/>
      <c r="ISN67" s="219"/>
      <c r="ISO67" s="219"/>
      <c r="ISP67" s="219"/>
      <c r="ISQ67" s="219"/>
      <c r="ISR67" s="219"/>
      <c r="ISS67" s="219"/>
      <c r="IST67" s="219"/>
      <c r="ISU67" s="219"/>
      <c r="ISV67" s="219"/>
      <c r="ISW67" s="219"/>
      <c r="ISX67" s="219"/>
      <c r="ISY67" s="219"/>
      <c r="ISZ67" s="219"/>
      <c r="ITA67" s="219"/>
      <c r="ITB67" s="219"/>
      <c r="ITC67" s="219"/>
      <c r="ITD67" s="219"/>
      <c r="ITE67" s="219"/>
      <c r="ITF67" s="219"/>
      <c r="ITG67" s="219"/>
      <c r="ITH67" s="219"/>
      <c r="ITI67" s="219"/>
      <c r="ITJ67" s="219"/>
      <c r="ITK67" s="219"/>
      <c r="ITL67" s="219"/>
      <c r="ITM67" s="219"/>
      <c r="ITN67" s="219"/>
      <c r="ITO67" s="219"/>
      <c r="ITP67" s="219"/>
      <c r="ITQ67" s="219"/>
      <c r="ITR67" s="219"/>
      <c r="ITS67" s="219"/>
      <c r="ITT67" s="219"/>
      <c r="ITU67" s="219"/>
      <c r="ITV67" s="219"/>
      <c r="ITW67" s="219"/>
      <c r="ITX67" s="219"/>
      <c r="ITY67" s="219"/>
      <c r="ITZ67" s="219"/>
      <c r="IUA67" s="219"/>
      <c r="IUB67" s="219"/>
      <c r="IUC67" s="219"/>
      <c r="IUD67" s="219"/>
      <c r="IUE67" s="219"/>
      <c r="IUF67" s="219"/>
      <c r="IUG67" s="219"/>
      <c r="IUH67" s="219"/>
      <c r="IUI67" s="219"/>
      <c r="IUJ67" s="219"/>
      <c r="IUK67" s="219"/>
      <c r="IUL67" s="219"/>
      <c r="IUM67" s="219"/>
      <c r="IUN67" s="219"/>
      <c r="IUO67" s="219"/>
      <c r="IUP67" s="219"/>
      <c r="IUQ67" s="219"/>
      <c r="IUR67" s="219"/>
      <c r="IUS67" s="219"/>
      <c r="IUT67" s="219"/>
      <c r="IUU67" s="219"/>
      <c r="IUV67" s="219"/>
      <c r="IUW67" s="219"/>
      <c r="IUX67" s="219"/>
      <c r="IUY67" s="219"/>
      <c r="IUZ67" s="219"/>
      <c r="IVA67" s="219"/>
      <c r="IVB67" s="219"/>
      <c r="IVC67" s="219"/>
      <c r="IVD67" s="219"/>
      <c r="IVE67" s="219"/>
      <c r="IVF67" s="219"/>
      <c r="IVG67" s="219"/>
      <c r="IVH67" s="219"/>
      <c r="IVI67" s="219"/>
      <c r="IVJ67" s="219"/>
      <c r="IVK67" s="219"/>
      <c r="IVL67" s="219"/>
      <c r="IVM67" s="219"/>
      <c r="IVN67" s="219"/>
      <c r="IVO67" s="219"/>
      <c r="IVP67" s="219"/>
      <c r="IVQ67" s="219"/>
      <c r="IVR67" s="219"/>
      <c r="IVS67" s="219"/>
      <c r="IVT67" s="219"/>
      <c r="IVU67" s="219"/>
      <c r="IVV67" s="219"/>
      <c r="IVW67" s="219"/>
      <c r="IVX67" s="219"/>
      <c r="IVY67" s="219"/>
      <c r="IVZ67" s="219"/>
      <c r="IWA67" s="219"/>
      <c r="IWB67" s="219"/>
      <c r="IWC67" s="219"/>
      <c r="IWD67" s="219"/>
      <c r="IWE67" s="219"/>
      <c r="IWF67" s="219"/>
      <c r="IWG67" s="219"/>
      <c r="IWH67" s="219"/>
      <c r="IWI67" s="219"/>
      <c r="IWJ67" s="219"/>
      <c r="IWK67" s="219"/>
      <c r="IWL67" s="219"/>
      <c r="IWM67" s="219"/>
      <c r="IWN67" s="219"/>
      <c r="IWO67" s="219"/>
      <c r="IWP67" s="219"/>
      <c r="IWQ67" s="219"/>
      <c r="IWR67" s="219"/>
      <c r="IWS67" s="219"/>
      <c r="IWT67" s="219"/>
      <c r="IWU67" s="219"/>
      <c r="IWV67" s="219"/>
      <c r="IWW67" s="219"/>
      <c r="IWX67" s="219"/>
      <c r="IWY67" s="219"/>
      <c r="IWZ67" s="219"/>
      <c r="IXA67" s="219"/>
      <c r="IXB67" s="219"/>
      <c r="IXC67" s="219"/>
      <c r="IXD67" s="219"/>
      <c r="IXE67" s="219"/>
      <c r="IXF67" s="219"/>
      <c r="IXG67" s="219"/>
      <c r="IXH67" s="219"/>
      <c r="IXI67" s="219"/>
      <c r="IXJ67" s="219"/>
      <c r="IXK67" s="219"/>
      <c r="IXL67" s="219"/>
      <c r="IXM67" s="219"/>
      <c r="IXN67" s="219"/>
      <c r="IXO67" s="219"/>
      <c r="IXP67" s="219"/>
      <c r="IXQ67" s="219"/>
      <c r="IXR67" s="219"/>
      <c r="IXS67" s="219"/>
      <c r="IXT67" s="219"/>
      <c r="IXU67" s="219"/>
      <c r="IXV67" s="219"/>
      <c r="IXW67" s="219"/>
      <c r="IXX67" s="219"/>
      <c r="IXY67" s="219"/>
      <c r="IXZ67" s="219"/>
      <c r="IYA67" s="219"/>
      <c r="IYB67" s="219"/>
      <c r="IYC67" s="219"/>
      <c r="IYD67" s="219"/>
      <c r="IYE67" s="219"/>
      <c r="IYF67" s="219"/>
      <c r="IYG67" s="219"/>
      <c r="IYH67" s="219"/>
      <c r="IYI67" s="219"/>
      <c r="IYJ67" s="219"/>
      <c r="IYK67" s="219"/>
      <c r="IYL67" s="219"/>
      <c r="IYM67" s="219"/>
      <c r="IYN67" s="219"/>
      <c r="IYO67" s="219"/>
      <c r="IYP67" s="219"/>
      <c r="IYQ67" s="219"/>
      <c r="IYR67" s="219"/>
      <c r="IYS67" s="219"/>
      <c r="IYT67" s="219"/>
      <c r="IYU67" s="219"/>
      <c r="IYV67" s="219"/>
      <c r="IYW67" s="219"/>
      <c r="IYX67" s="219"/>
      <c r="IYY67" s="219"/>
      <c r="IYZ67" s="219"/>
      <c r="IZA67" s="219"/>
      <c r="IZB67" s="219"/>
      <c r="IZC67" s="219"/>
      <c r="IZD67" s="219"/>
      <c r="IZE67" s="219"/>
      <c r="IZF67" s="219"/>
      <c r="IZG67" s="219"/>
      <c r="IZH67" s="219"/>
      <c r="IZI67" s="219"/>
      <c r="IZJ67" s="219"/>
      <c r="IZK67" s="219"/>
      <c r="IZL67" s="219"/>
      <c r="IZM67" s="219"/>
      <c r="IZN67" s="219"/>
      <c r="IZO67" s="219"/>
      <c r="IZP67" s="219"/>
      <c r="IZQ67" s="219"/>
      <c r="IZR67" s="219"/>
      <c r="IZS67" s="219"/>
      <c r="IZT67" s="219"/>
      <c r="IZU67" s="219"/>
      <c r="IZV67" s="219"/>
      <c r="IZW67" s="219"/>
      <c r="IZX67" s="219"/>
      <c r="IZY67" s="219"/>
      <c r="IZZ67" s="219"/>
      <c r="JAA67" s="219"/>
      <c r="JAB67" s="219"/>
      <c r="JAC67" s="219"/>
      <c r="JAD67" s="219"/>
      <c r="JAE67" s="219"/>
      <c r="JAF67" s="219"/>
      <c r="JAG67" s="219"/>
      <c r="JAH67" s="219"/>
      <c r="JAI67" s="219"/>
      <c r="JAJ67" s="219"/>
      <c r="JAK67" s="219"/>
      <c r="JAL67" s="219"/>
      <c r="JAM67" s="219"/>
      <c r="JAN67" s="219"/>
      <c r="JAO67" s="219"/>
      <c r="JAP67" s="219"/>
      <c r="JAQ67" s="219"/>
      <c r="JAR67" s="219"/>
      <c r="JAS67" s="219"/>
      <c r="JAT67" s="219"/>
      <c r="JAU67" s="219"/>
      <c r="JAV67" s="219"/>
      <c r="JAW67" s="219"/>
      <c r="JAX67" s="219"/>
      <c r="JAY67" s="219"/>
      <c r="JAZ67" s="219"/>
      <c r="JBA67" s="219"/>
      <c r="JBB67" s="219"/>
      <c r="JBC67" s="219"/>
      <c r="JBD67" s="219"/>
      <c r="JBE67" s="219"/>
      <c r="JBF67" s="219"/>
      <c r="JBG67" s="219"/>
      <c r="JBH67" s="219"/>
      <c r="JBI67" s="219"/>
      <c r="JBJ67" s="219"/>
      <c r="JBK67" s="219"/>
      <c r="JBL67" s="219"/>
      <c r="JBM67" s="219"/>
      <c r="JBN67" s="219"/>
      <c r="JBO67" s="219"/>
      <c r="JBP67" s="219"/>
      <c r="JBQ67" s="219"/>
      <c r="JBR67" s="219"/>
      <c r="JBS67" s="219"/>
      <c r="JBT67" s="219"/>
      <c r="JBU67" s="219"/>
      <c r="JBV67" s="219"/>
      <c r="JBW67" s="219"/>
      <c r="JBX67" s="219"/>
      <c r="JBY67" s="219"/>
      <c r="JBZ67" s="219"/>
      <c r="JCA67" s="219"/>
      <c r="JCB67" s="219"/>
      <c r="JCC67" s="219"/>
      <c r="JCD67" s="219"/>
      <c r="JCE67" s="219"/>
      <c r="JCF67" s="219"/>
      <c r="JCG67" s="219"/>
      <c r="JCH67" s="219"/>
      <c r="JCI67" s="219"/>
      <c r="JCJ67" s="219"/>
      <c r="JCK67" s="219"/>
      <c r="JCL67" s="219"/>
      <c r="JCM67" s="219"/>
      <c r="JCN67" s="219"/>
      <c r="JCO67" s="219"/>
      <c r="JCP67" s="219"/>
      <c r="JCQ67" s="219"/>
      <c r="JCR67" s="219"/>
      <c r="JCS67" s="219"/>
      <c r="JCT67" s="219"/>
      <c r="JCU67" s="219"/>
      <c r="JCV67" s="219"/>
      <c r="JCW67" s="219"/>
      <c r="JCX67" s="219"/>
      <c r="JCY67" s="219"/>
      <c r="JCZ67" s="219"/>
      <c r="JDA67" s="219"/>
      <c r="JDB67" s="219"/>
      <c r="JDC67" s="219"/>
      <c r="JDD67" s="219"/>
      <c r="JDE67" s="219"/>
      <c r="JDF67" s="219"/>
      <c r="JDG67" s="219"/>
      <c r="JDH67" s="219"/>
      <c r="JDI67" s="219"/>
      <c r="JDJ67" s="219"/>
      <c r="JDK67" s="219"/>
      <c r="JDL67" s="219"/>
      <c r="JDM67" s="219"/>
      <c r="JDN67" s="219"/>
      <c r="JDO67" s="219"/>
      <c r="JDP67" s="219"/>
      <c r="JDQ67" s="219"/>
      <c r="JDR67" s="219"/>
      <c r="JDS67" s="219"/>
      <c r="JDT67" s="219"/>
      <c r="JDU67" s="219"/>
      <c r="JDV67" s="219"/>
      <c r="JDW67" s="219"/>
      <c r="JDX67" s="219"/>
      <c r="JDY67" s="219"/>
      <c r="JDZ67" s="219"/>
      <c r="JEA67" s="219"/>
      <c r="JEB67" s="219"/>
      <c r="JEC67" s="219"/>
      <c r="JED67" s="219"/>
      <c r="JEE67" s="219"/>
      <c r="JEF67" s="219"/>
      <c r="JEG67" s="219"/>
      <c r="JEH67" s="219"/>
      <c r="JEI67" s="219"/>
      <c r="JEJ67" s="219"/>
      <c r="JEK67" s="219"/>
      <c r="JEL67" s="219"/>
      <c r="JEM67" s="219"/>
      <c r="JEN67" s="219"/>
      <c r="JEO67" s="219"/>
      <c r="JEP67" s="219"/>
      <c r="JEQ67" s="219"/>
      <c r="JER67" s="219"/>
      <c r="JES67" s="219"/>
      <c r="JET67" s="219"/>
      <c r="JEU67" s="219"/>
      <c r="JEV67" s="219"/>
      <c r="JEW67" s="219"/>
      <c r="JEX67" s="219"/>
      <c r="JEY67" s="219"/>
      <c r="JEZ67" s="219"/>
      <c r="JFA67" s="219"/>
      <c r="JFB67" s="219"/>
      <c r="JFC67" s="219"/>
      <c r="JFD67" s="219"/>
      <c r="JFE67" s="219"/>
      <c r="JFF67" s="219"/>
      <c r="JFG67" s="219"/>
      <c r="JFH67" s="219"/>
      <c r="JFI67" s="219"/>
      <c r="JFJ67" s="219"/>
      <c r="JFK67" s="219"/>
      <c r="JFL67" s="219"/>
      <c r="JFM67" s="219"/>
      <c r="JFN67" s="219"/>
      <c r="JFO67" s="219"/>
      <c r="JFP67" s="219"/>
      <c r="JFQ67" s="219"/>
      <c r="JFR67" s="219"/>
      <c r="JFS67" s="219"/>
      <c r="JFT67" s="219"/>
      <c r="JFU67" s="219"/>
      <c r="JFV67" s="219"/>
      <c r="JFW67" s="219"/>
      <c r="JFX67" s="219"/>
      <c r="JFY67" s="219"/>
      <c r="JFZ67" s="219"/>
      <c r="JGA67" s="219"/>
      <c r="JGB67" s="219"/>
      <c r="JGC67" s="219"/>
      <c r="JGD67" s="219"/>
      <c r="JGE67" s="219"/>
      <c r="JGF67" s="219"/>
      <c r="JGG67" s="219"/>
      <c r="JGH67" s="219"/>
      <c r="JGI67" s="219"/>
      <c r="JGJ67" s="219"/>
      <c r="JGK67" s="219"/>
      <c r="JGL67" s="219"/>
      <c r="JGM67" s="219"/>
      <c r="JGN67" s="219"/>
      <c r="JGO67" s="219"/>
      <c r="JGP67" s="219"/>
      <c r="JGQ67" s="219"/>
      <c r="JGR67" s="219"/>
      <c r="JGS67" s="219"/>
      <c r="JGT67" s="219"/>
      <c r="JGU67" s="219"/>
      <c r="JGV67" s="219"/>
      <c r="JGW67" s="219"/>
      <c r="JGX67" s="219"/>
      <c r="JGY67" s="219"/>
      <c r="JGZ67" s="219"/>
      <c r="JHA67" s="219"/>
      <c r="JHB67" s="219"/>
      <c r="JHC67" s="219"/>
      <c r="JHD67" s="219"/>
      <c r="JHE67" s="219"/>
      <c r="JHF67" s="219"/>
      <c r="JHG67" s="219"/>
      <c r="JHH67" s="219"/>
      <c r="JHI67" s="219"/>
      <c r="JHJ67" s="219"/>
      <c r="JHK67" s="219"/>
      <c r="JHL67" s="219"/>
      <c r="JHM67" s="219"/>
      <c r="JHN67" s="219"/>
      <c r="JHO67" s="219"/>
      <c r="JHP67" s="219"/>
      <c r="JHQ67" s="219"/>
      <c r="JHR67" s="219"/>
      <c r="JHS67" s="219"/>
      <c r="JHT67" s="219"/>
      <c r="JHU67" s="219"/>
      <c r="JHV67" s="219"/>
      <c r="JHW67" s="219"/>
      <c r="JHX67" s="219"/>
      <c r="JHY67" s="219"/>
      <c r="JHZ67" s="219"/>
      <c r="JIA67" s="219"/>
      <c r="JIB67" s="219"/>
      <c r="JIC67" s="219"/>
      <c r="JID67" s="219"/>
      <c r="JIE67" s="219"/>
      <c r="JIF67" s="219"/>
      <c r="JIG67" s="219"/>
      <c r="JIH67" s="219"/>
      <c r="JII67" s="219"/>
      <c r="JIJ67" s="219"/>
      <c r="JIK67" s="219"/>
      <c r="JIL67" s="219"/>
      <c r="JIM67" s="219"/>
      <c r="JIN67" s="219"/>
      <c r="JIO67" s="219"/>
      <c r="JIP67" s="219"/>
      <c r="JIQ67" s="219"/>
      <c r="JIR67" s="219"/>
      <c r="JIS67" s="219"/>
      <c r="JIT67" s="219"/>
      <c r="JIU67" s="219"/>
      <c r="JIV67" s="219"/>
      <c r="JIW67" s="219"/>
      <c r="JIX67" s="219"/>
      <c r="JIY67" s="219"/>
      <c r="JIZ67" s="219"/>
      <c r="JJA67" s="219"/>
      <c r="JJB67" s="219"/>
      <c r="JJC67" s="219"/>
      <c r="JJD67" s="219"/>
      <c r="JJE67" s="219"/>
      <c r="JJF67" s="219"/>
      <c r="JJG67" s="219"/>
      <c r="JJH67" s="219"/>
      <c r="JJI67" s="219"/>
      <c r="JJJ67" s="219"/>
      <c r="JJK67" s="219"/>
      <c r="JJL67" s="219"/>
      <c r="JJM67" s="219"/>
      <c r="JJN67" s="219"/>
      <c r="JJO67" s="219"/>
      <c r="JJP67" s="219"/>
      <c r="JJQ67" s="219"/>
      <c r="JJR67" s="219"/>
      <c r="JJS67" s="219"/>
      <c r="JJT67" s="219"/>
      <c r="JJU67" s="219"/>
      <c r="JJV67" s="219"/>
      <c r="JJW67" s="219"/>
      <c r="JJX67" s="219"/>
      <c r="JJY67" s="219"/>
      <c r="JJZ67" s="219"/>
      <c r="JKA67" s="219"/>
      <c r="JKB67" s="219"/>
      <c r="JKC67" s="219"/>
      <c r="JKD67" s="219"/>
      <c r="JKE67" s="219"/>
      <c r="JKF67" s="219"/>
      <c r="JKG67" s="219"/>
      <c r="JKH67" s="219"/>
      <c r="JKI67" s="219"/>
      <c r="JKJ67" s="219"/>
      <c r="JKK67" s="219"/>
      <c r="JKL67" s="219"/>
      <c r="JKM67" s="219"/>
      <c r="JKN67" s="219"/>
      <c r="JKO67" s="219"/>
      <c r="JKP67" s="219"/>
      <c r="JKQ67" s="219"/>
      <c r="JKR67" s="219"/>
      <c r="JKS67" s="219"/>
      <c r="JKT67" s="219"/>
      <c r="JKU67" s="219"/>
      <c r="JKV67" s="219"/>
      <c r="JKW67" s="219"/>
      <c r="JKX67" s="219"/>
      <c r="JKY67" s="219"/>
      <c r="JKZ67" s="219"/>
      <c r="JLA67" s="219"/>
      <c r="JLB67" s="219"/>
      <c r="JLC67" s="219"/>
      <c r="JLD67" s="219"/>
      <c r="JLE67" s="219"/>
      <c r="JLF67" s="219"/>
      <c r="JLG67" s="219"/>
      <c r="JLH67" s="219"/>
      <c r="JLI67" s="219"/>
      <c r="JLJ67" s="219"/>
      <c r="JLK67" s="219"/>
      <c r="JLL67" s="219"/>
      <c r="JLM67" s="219"/>
      <c r="JLN67" s="219"/>
      <c r="JLO67" s="219"/>
      <c r="JLP67" s="219"/>
      <c r="JLQ67" s="219"/>
      <c r="JLR67" s="219"/>
      <c r="JLS67" s="219"/>
      <c r="JLT67" s="219"/>
      <c r="JLU67" s="219"/>
      <c r="JLV67" s="219"/>
      <c r="JLW67" s="219"/>
      <c r="JLX67" s="219"/>
      <c r="JLY67" s="219"/>
      <c r="JLZ67" s="219"/>
      <c r="JMA67" s="219"/>
      <c r="JMB67" s="219"/>
      <c r="JMC67" s="219"/>
      <c r="JMD67" s="219"/>
      <c r="JME67" s="219"/>
      <c r="JMF67" s="219"/>
      <c r="JMG67" s="219"/>
      <c r="JMH67" s="219"/>
      <c r="JMI67" s="219"/>
      <c r="JMJ67" s="219"/>
      <c r="JMK67" s="219"/>
      <c r="JML67" s="219"/>
      <c r="JMM67" s="219"/>
      <c r="JMN67" s="219"/>
      <c r="JMO67" s="219"/>
      <c r="JMP67" s="219"/>
      <c r="JMQ67" s="219"/>
      <c r="JMR67" s="219"/>
      <c r="JMS67" s="219"/>
      <c r="JMT67" s="219"/>
      <c r="JMU67" s="219"/>
      <c r="JMV67" s="219"/>
      <c r="JMW67" s="219"/>
      <c r="JMX67" s="219"/>
      <c r="JMY67" s="219"/>
      <c r="JMZ67" s="219"/>
      <c r="JNA67" s="219"/>
      <c r="JNB67" s="219"/>
      <c r="JNC67" s="219"/>
      <c r="JND67" s="219"/>
      <c r="JNE67" s="219"/>
      <c r="JNF67" s="219"/>
      <c r="JNG67" s="219"/>
      <c r="JNH67" s="219"/>
      <c r="JNI67" s="219"/>
      <c r="JNJ67" s="219"/>
      <c r="JNK67" s="219"/>
      <c r="JNL67" s="219"/>
      <c r="JNM67" s="219"/>
      <c r="JNN67" s="219"/>
      <c r="JNO67" s="219"/>
      <c r="JNP67" s="219"/>
      <c r="JNQ67" s="219"/>
      <c r="JNR67" s="219"/>
      <c r="JNS67" s="219"/>
      <c r="JNT67" s="219"/>
      <c r="JNU67" s="219"/>
      <c r="JNV67" s="219"/>
      <c r="JNW67" s="219"/>
      <c r="JNX67" s="219"/>
      <c r="JNY67" s="219"/>
      <c r="JNZ67" s="219"/>
      <c r="JOA67" s="219"/>
      <c r="JOB67" s="219"/>
      <c r="JOC67" s="219"/>
      <c r="JOD67" s="219"/>
      <c r="JOE67" s="219"/>
      <c r="JOF67" s="219"/>
      <c r="JOG67" s="219"/>
      <c r="JOH67" s="219"/>
      <c r="JOI67" s="219"/>
      <c r="JOJ67" s="219"/>
      <c r="JOK67" s="219"/>
      <c r="JOL67" s="219"/>
      <c r="JOM67" s="219"/>
      <c r="JON67" s="219"/>
      <c r="JOO67" s="219"/>
      <c r="JOP67" s="219"/>
      <c r="JOQ67" s="219"/>
      <c r="JOR67" s="219"/>
      <c r="JOS67" s="219"/>
      <c r="JOT67" s="219"/>
      <c r="JOU67" s="219"/>
      <c r="JOV67" s="219"/>
      <c r="JOW67" s="219"/>
      <c r="JOX67" s="219"/>
      <c r="JOY67" s="219"/>
      <c r="JOZ67" s="219"/>
      <c r="JPA67" s="219"/>
      <c r="JPB67" s="219"/>
      <c r="JPC67" s="219"/>
      <c r="JPD67" s="219"/>
      <c r="JPE67" s="219"/>
      <c r="JPF67" s="219"/>
      <c r="JPG67" s="219"/>
      <c r="JPH67" s="219"/>
      <c r="JPI67" s="219"/>
      <c r="JPJ67" s="219"/>
      <c r="JPK67" s="219"/>
      <c r="JPL67" s="219"/>
      <c r="JPM67" s="219"/>
      <c r="JPN67" s="219"/>
      <c r="JPO67" s="219"/>
      <c r="JPP67" s="219"/>
      <c r="JPQ67" s="219"/>
      <c r="JPR67" s="219"/>
      <c r="JPS67" s="219"/>
      <c r="JPT67" s="219"/>
      <c r="JPU67" s="219"/>
      <c r="JPV67" s="219"/>
      <c r="JPW67" s="219"/>
      <c r="JPX67" s="219"/>
      <c r="JPY67" s="219"/>
      <c r="JPZ67" s="219"/>
      <c r="JQA67" s="219"/>
      <c r="JQB67" s="219"/>
      <c r="JQC67" s="219"/>
      <c r="JQD67" s="219"/>
      <c r="JQE67" s="219"/>
      <c r="JQF67" s="219"/>
      <c r="JQG67" s="219"/>
      <c r="JQH67" s="219"/>
      <c r="JQI67" s="219"/>
      <c r="JQJ67" s="219"/>
      <c r="JQK67" s="219"/>
      <c r="JQL67" s="219"/>
      <c r="JQM67" s="219"/>
      <c r="JQN67" s="219"/>
      <c r="JQO67" s="219"/>
      <c r="JQP67" s="219"/>
      <c r="JQQ67" s="219"/>
      <c r="JQR67" s="219"/>
      <c r="JQS67" s="219"/>
      <c r="JQT67" s="219"/>
      <c r="JQU67" s="219"/>
      <c r="JQV67" s="219"/>
      <c r="JQW67" s="219"/>
      <c r="JQX67" s="219"/>
      <c r="JQY67" s="219"/>
      <c r="JQZ67" s="219"/>
      <c r="JRA67" s="219"/>
      <c r="JRB67" s="219"/>
      <c r="JRC67" s="219"/>
      <c r="JRD67" s="219"/>
      <c r="JRE67" s="219"/>
      <c r="JRF67" s="219"/>
      <c r="JRG67" s="219"/>
      <c r="JRH67" s="219"/>
      <c r="JRI67" s="219"/>
      <c r="JRJ67" s="219"/>
      <c r="JRK67" s="219"/>
      <c r="JRL67" s="219"/>
      <c r="JRM67" s="219"/>
      <c r="JRN67" s="219"/>
      <c r="JRO67" s="219"/>
      <c r="JRP67" s="219"/>
      <c r="JRQ67" s="219"/>
      <c r="JRR67" s="219"/>
      <c r="JRS67" s="219"/>
      <c r="JRT67" s="219"/>
      <c r="JRU67" s="219"/>
      <c r="JRV67" s="219"/>
      <c r="JRW67" s="219"/>
      <c r="JRX67" s="219"/>
      <c r="JRY67" s="219"/>
      <c r="JRZ67" s="219"/>
      <c r="JSA67" s="219"/>
      <c r="JSB67" s="219"/>
      <c r="JSC67" s="219"/>
      <c r="JSD67" s="219"/>
      <c r="JSE67" s="219"/>
      <c r="JSF67" s="219"/>
      <c r="JSG67" s="219"/>
      <c r="JSH67" s="219"/>
      <c r="JSI67" s="219"/>
      <c r="JSJ67" s="219"/>
      <c r="JSK67" s="219"/>
      <c r="JSL67" s="219"/>
      <c r="JSM67" s="219"/>
      <c r="JSN67" s="219"/>
      <c r="JSO67" s="219"/>
      <c r="JSP67" s="219"/>
      <c r="JSQ67" s="219"/>
      <c r="JSR67" s="219"/>
      <c r="JSS67" s="219"/>
      <c r="JST67" s="219"/>
      <c r="JSU67" s="219"/>
      <c r="JSV67" s="219"/>
      <c r="JSW67" s="219"/>
      <c r="JSX67" s="219"/>
      <c r="JSY67" s="219"/>
      <c r="JSZ67" s="219"/>
      <c r="JTA67" s="219"/>
      <c r="JTB67" s="219"/>
      <c r="JTC67" s="219"/>
      <c r="JTD67" s="219"/>
      <c r="JTE67" s="219"/>
      <c r="JTF67" s="219"/>
      <c r="JTG67" s="219"/>
      <c r="JTH67" s="219"/>
      <c r="JTI67" s="219"/>
      <c r="JTJ67" s="219"/>
      <c r="JTK67" s="219"/>
      <c r="JTL67" s="219"/>
      <c r="JTM67" s="219"/>
      <c r="JTN67" s="219"/>
      <c r="JTO67" s="219"/>
      <c r="JTP67" s="219"/>
      <c r="JTQ67" s="219"/>
      <c r="JTR67" s="219"/>
      <c r="JTS67" s="219"/>
      <c r="JTT67" s="219"/>
      <c r="JTU67" s="219"/>
      <c r="JTV67" s="219"/>
      <c r="JTW67" s="219"/>
      <c r="JTX67" s="219"/>
      <c r="JTY67" s="219"/>
      <c r="JTZ67" s="219"/>
      <c r="JUA67" s="219"/>
      <c r="JUB67" s="219"/>
      <c r="JUC67" s="219"/>
      <c r="JUD67" s="219"/>
      <c r="JUE67" s="219"/>
      <c r="JUF67" s="219"/>
      <c r="JUG67" s="219"/>
      <c r="JUH67" s="219"/>
      <c r="JUI67" s="219"/>
      <c r="JUJ67" s="219"/>
      <c r="JUK67" s="219"/>
      <c r="JUL67" s="219"/>
      <c r="JUM67" s="219"/>
      <c r="JUN67" s="219"/>
      <c r="JUO67" s="219"/>
      <c r="JUP67" s="219"/>
      <c r="JUQ67" s="219"/>
      <c r="JUR67" s="219"/>
      <c r="JUS67" s="219"/>
      <c r="JUT67" s="219"/>
      <c r="JUU67" s="219"/>
      <c r="JUV67" s="219"/>
      <c r="JUW67" s="219"/>
      <c r="JUX67" s="219"/>
      <c r="JUY67" s="219"/>
      <c r="JUZ67" s="219"/>
      <c r="JVA67" s="219"/>
      <c r="JVB67" s="219"/>
      <c r="JVC67" s="219"/>
      <c r="JVD67" s="219"/>
      <c r="JVE67" s="219"/>
      <c r="JVF67" s="219"/>
      <c r="JVG67" s="219"/>
      <c r="JVH67" s="219"/>
      <c r="JVI67" s="219"/>
      <c r="JVJ67" s="219"/>
      <c r="JVK67" s="219"/>
      <c r="JVL67" s="219"/>
      <c r="JVM67" s="219"/>
      <c r="JVN67" s="219"/>
      <c r="JVO67" s="219"/>
      <c r="JVP67" s="219"/>
      <c r="JVQ67" s="219"/>
      <c r="JVR67" s="219"/>
      <c r="JVS67" s="219"/>
      <c r="JVT67" s="219"/>
      <c r="JVU67" s="219"/>
      <c r="JVV67" s="219"/>
      <c r="JVW67" s="219"/>
      <c r="JVX67" s="219"/>
      <c r="JVY67" s="219"/>
      <c r="JVZ67" s="219"/>
      <c r="JWA67" s="219"/>
      <c r="JWB67" s="219"/>
      <c r="JWC67" s="219"/>
      <c r="JWD67" s="219"/>
      <c r="JWE67" s="219"/>
      <c r="JWF67" s="219"/>
      <c r="JWG67" s="219"/>
      <c r="JWH67" s="219"/>
      <c r="JWI67" s="219"/>
      <c r="JWJ67" s="219"/>
      <c r="JWK67" s="219"/>
      <c r="JWL67" s="219"/>
      <c r="JWM67" s="219"/>
      <c r="JWN67" s="219"/>
      <c r="JWO67" s="219"/>
      <c r="JWP67" s="219"/>
      <c r="JWQ67" s="219"/>
      <c r="JWR67" s="219"/>
      <c r="JWS67" s="219"/>
      <c r="JWT67" s="219"/>
      <c r="JWU67" s="219"/>
      <c r="JWV67" s="219"/>
      <c r="JWW67" s="219"/>
      <c r="JWX67" s="219"/>
      <c r="JWY67" s="219"/>
      <c r="JWZ67" s="219"/>
      <c r="JXA67" s="219"/>
      <c r="JXB67" s="219"/>
      <c r="JXC67" s="219"/>
      <c r="JXD67" s="219"/>
      <c r="JXE67" s="219"/>
      <c r="JXF67" s="219"/>
      <c r="JXG67" s="219"/>
      <c r="JXH67" s="219"/>
      <c r="JXI67" s="219"/>
      <c r="JXJ67" s="219"/>
      <c r="JXK67" s="219"/>
      <c r="JXL67" s="219"/>
      <c r="JXM67" s="219"/>
      <c r="JXN67" s="219"/>
      <c r="JXO67" s="219"/>
      <c r="JXP67" s="219"/>
      <c r="JXQ67" s="219"/>
      <c r="JXR67" s="219"/>
      <c r="JXS67" s="219"/>
      <c r="JXT67" s="219"/>
      <c r="JXU67" s="219"/>
      <c r="JXV67" s="219"/>
      <c r="JXW67" s="219"/>
      <c r="JXX67" s="219"/>
      <c r="JXY67" s="219"/>
      <c r="JXZ67" s="219"/>
      <c r="JYA67" s="219"/>
      <c r="JYB67" s="219"/>
      <c r="JYC67" s="219"/>
      <c r="JYD67" s="219"/>
      <c r="JYE67" s="219"/>
      <c r="JYF67" s="219"/>
      <c r="JYG67" s="219"/>
      <c r="JYH67" s="219"/>
      <c r="JYI67" s="219"/>
      <c r="JYJ67" s="219"/>
      <c r="JYK67" s="219"/>
      <c r="JYL67" s="219"/>
      <c r="JYM67" s="219"/>
      <c r="JYN67" s="219"/>
      <c r="JYO67" s="219"/>
      <c r="JYP67" s="219"/>
      <c r="JYQ67" s="219"/>
      <c r="JYR67" s="219"/>
      <c r="JYS67" s="219"/>
      <c r="JYT67" s="219"/>
      <c r="JYU67" s="219"/>
      <c r="JYV67" s="219"/>
      <c r="JYW67" s="219"/>
      <c r="JYX67" s="219"/>
      <c r="JYY67" s="219"/>
      <c r="JYZ67" s="219"/>
      <c r="JZA67" s="219"/>
      <c r="JZB67" s="219"/>
      <c r="JZC67" s="219"/>
      <c r="JZD67" s="219"/>
      <c r="JZE67" s="219"/>
      <c r="JZF67" s="219"/>
      <c r="JZG67" s="219"/>
      <c r="JZH67" s="219"/>
      <c r="JZI67" s="219"/>
      <c r="JZJ67" s="219"/>
      <c r="JZK67" s="219"/>
      <c r="JZL67" s="219"/>
      <c r="JZM67" s="219"/>
      <c r="JZN67" s="219"/>
      <c r="JZO67" s="219"/>
      <c r="JZP67" s="219"/>
      <c r="JZQ67" s="219"/>
      <c r="JZR67" s="219"/>
      <c r="JZS67" s="219"/>
      <c r="JZT67" s="219"/>
      <c r="JZU67" s="219"/>
      <c r="JZV67" s="219"/>
      <c r="JZW67" s="219"/>
      <c r="JZX67" s="219"/>
      <c r="JZY67" s="219"/>
      <c r="JZZ67" s="219"/>
      <c r="KAA67" s="219"/>
      <c r="KAB67" s="219"/>
      <c r="KAC67" s="219"/>
      <c r="KAD67" s="219"/>
      <c r="KAE67" s="219"/>
      <c r="KAF67" s="219"/>
      <c r="KAG67" s="219"/>
      <c r="KAH67" s="219"/>
      <c r="KAI67" s="219"/>
      <c r="KAJ67" s="219"/>
      <c r="KAK67" s="219"/>
      <c r="KAL67" s="219"/>
      <c r="KAM67" s="219"/>
      <c r="KAN67" s="219"/>
      <c r="KAO67" s="219"/>
      <c r="KAP67" s="219"/>
      <c r="KAQ67" s="219"/>
      <c r="KAR67" s="219"/>
      <c r="KAS67" s="219"/>
      <c r="KAT67" s="219"/>
      <c r="KAU67" s="219"/>
      <c r="KAV67" s="219"/>
      <c r="KAW67" s="219"/>
      <c r="KAX67" s="219"/>
      <c r="KAY67" s="219"/>
      <c r="KAZ67" s="219"/>
      <c r="KBA67" s="219"/>
      <c r="KBB67" s="219"/>
      <c r="KBC67" s="219"/>
      <c r="KBD67" s="219"/>
      <c r="KBE67" s="219"/>
      <c r="KBF67" s="219"/>
      <c r="KBG67" s="219"/>
      <c r="KBH67" s="219"/>
      <c r="KBI67" s="219"/>
      <c r="KBJ67" s="219"/>
      <c r="KBK67" s="219"/>
      <c r="KBL67" s="219"/>
      <c r="KBM67" s="219"/>
      <c r="KBN67" s="219"/>
      <c r="KBO67" s="219"/>
      <c r="KBP67" s="219"/>
      <c r="KBQ67" s="219"/>
      <c r="KBR67" s="219"/>
      <c r="KBS67" s="219"/>
      <c r="KBT67" s="219"/>
      <c r="KBU67" s="219"/>
      <c r="KBV67" s="219"/>
      <c r="KBW67" s="219"/>
      <c r="KBX67" s="219"/>
      <c r="KBY67" s="219"/>
      <c r="KBZ67" s="219"/>
      <c r="KCA67" s="219"/>
      <c r="KCB67" s="219"/>
      <c r="KCC67" s="219"/>
      <c r="KCD67" s="219"/>
      <c r="KCE67" s="219"/>
      <c r="KCF67" s="219"/>
      <c r="KCG67" s="219"/>
      <c r="KCH67" s="219"/>
      <c r="KCI67" s="219"/>
      <c r="KCJ67" s="219"/>
      <c r="KCK67" s="219"/>
      <c r="KCL67" s="219"/>
      <c r="KCM67" s="219"/>
      <c r="KCN67" s="219"/>
      <c r="KCO67" s="219"/>
      <c r="KCP67" s="219"/>
      <c r="KCQ67" s="219"/>
      <c r="KCR67" s="219"/>
      <c r="KCS67" s="219"/>
      <c r="KCT67" s="219"/>
      <c r="KCU67" s="219"/>
      <c r="KCV67" s="219"/>
      <c r="KCW67" s="219"/>
      <c r="KCX67" s="219"/>
      <c r="KCY67" s="219"/>
      <c r="KCZ67" s="219"/>
      <c r="KDA67" s="219"/>
      <c r="KDB67" s="219"/>
      <c r="KDC67" s="219"/>
      <c r="KDD67" s="219"/>
      <c r="KDE67" s="219"/>
      <c r="KDF67" s="219"/>
      <c r="KDG67" s="219"/>
      <c r="KDH67" s="219"/>
      <c r="KDI67" s="219"/>
      <c r="KDJ67" s="219"/>
      <c r="KDK67" s="219"/>
      <c r="KDL67" s="219"/>
      <c r="KDM67" s="219"/>
      <c r="KDN67" s="219"/>
      <c r="KDO67" s="219"/>
      <c r="KDP67" s="219"/>
      <c r="KDQ67" s="219"/>
      <c r="KDR67" s="219"/>
      <c r="KDS67" s="219"/>
      <c r="KDT67" s="219"/>
      <c r="KDU67" s="219"/>
      <c r="KDV67" s="219"/>
      <c r="KDW67" s="219"/>
      <c r="KDX67" s="219"/>
      <c r="KDY67" s="219"/>
      <c r="KDZ67" s="219"/>
      <c r="KEA67" s="219"/>
      <c r="KEB67" s="219"/>
      <c r="KEC67" s="219"/>
      <c r="KED67" s="219"/>
      <c r="KEE67" s="219"/>
      <c r="KEF67" s="219"/>
      <c r="KEG67" s="219"/>
      <c r="KEH67" s="219"/>
      <c r="KEI67" s="219"/>
      <c r="KEJ67" s="219"/>
      <c r="KEK67" s="219"/>
      <c r="KEL67" s="219"/>
      <c r="KEM67" s="219"/>
      <c r="KEN67" s="219"/>
      <c r="KEO67" s="219"/>
      <c r="KEP67" s="219"/>
      <c r="KEQ67" s="219"/>
      <c r="KER67" s="219"/>
      <c r="KES67" s="219"/>
      <c r="KET67" s="219"/>
      <c r="KEU67" s="219"/>
      <c r="KEV67" s="219"/>
      <c r="KEW67" s="219"/>
      <c r="KEX67" s="219"/>
      <c r="KEY67" s="219"/>
      <c r="KEZ67" s="219"/>
      <c r="KFA67" s="219"/>
      <c r="KFB67" s="219"/>
      <c r="KFC67" s="219"/>
      <c r="KFD67" s="219"/>
      <c r="KFE67" s="219"/>
      <c r="KFF67" s="219"/>
      <c r="KFG67" s="219"/>
      <c r="KFH67" s="219"/>
      <c r="KFI67" s="219"/>
      <c r="KFJ67" s="219"/>
      <c r="KFK67" s="219"/>
      <c r="KFL67" s="219"/>
      <c r="KFM67" s="219"/>
      <c r="KFN67" s="219"/>
      <c r="KFO67" s="219"/>
      <c r="KFP67" s="219"/>
      <c r="KFQ67" s="219"/>
      <c r="KFR67" s="219"/>
      <c r="KFS67" s="219"/>
      <c r="KFT67" s="219"/>
      <c r="KFU67" s="219"/>
      <c r="KFV67" s="219"/>
      <c r="KFW67" s="219"/>
      <c r="KFX67" s="219"/>
      <c r="KFY67" s="219"/>
      <c r="KFZ67" s="219"/>
      <c r="KGA67" s="219"/>
      <c r="KGB67" s="219"/>
      <c r="KGC67" s="219"/>
      <c r="KGD67" s="219"/>
      <c r="KGE67" s="219"/>
      <c r="KGF67" s="219"/>
      <c r="KGG67" s="219"/>
      <c r="KGH67" s="219"/>
      <c r="KGI67" s="219"/>
      <c r="KGJ67" s="219"/>
      <c r="KGK67" s="219"/>
      <c r="KGL67" s="219"/>
      <c r="KGM67" s="219"/>
      <c r="KGN67" s="219"/>
      <c r="KGO67" s="219"/>
      <c r="KGP67" s="219"/>
      <c r="KGQ67" s="219"/>
      <c r="KGR67" s="219"/>
      <c r="KGS67" s="219"/>
      <c r="KGT67" s="219"/>
      <c r="KGU67" s="219"/>
      <c r="KGV67" s="219"/>
      <c r="KGW67" s="219"/>
      <c r="KGX67" s="219"/>
      <c r="KGY67" s="219"/>
      <c r="KGZ67" s="219"/>
      <c r="KHA67" s="219"/>
      <c r="KHB67" s="219"/>
      <c r="KHC67" s="219"/>
      <c r="KHD67" s="219"/>
      <c r="KHE67" s="219"/>
      <c r="KHF67" s="219"/>
      <c r="KHG67" s="219"/>
      <c r="KHH67" s="219"/>
      <c r="KHI67" s="219"/>
      <c r="KHJ67" s="219"/>
      <c r="KHK67" s="219"/>
      <c r="KHL67" s="219"/>
      <c r="KHM67" s="219"/>
      <c r="KHN67" s="219"/>
      <c r="KHO67" s="219"/>
      <c r="KHP67" s="219"/>
      <c r="KHQ67" s="219"/>
      <c r="KHR67" s="219"/>
      <c r="KHS67" s="219"/>
      <c r="KHT67" s="219"/>
      <c r="KHU67" s="219"/>
      <c r="KHV67" s="219"/>
      <c r="KHW67" s="219"/>
      <c r="KHX67" s="219"/>
      <c r="KHY67" s="219"/>
      <c r="KHZ67" s="219"/>
      <c r="KIA67" s="219"/>
      <c r="KIB67" s="219"/>
      <c r="KIC67" s="219"/>
      <c r="KID67" s="219"/>
      <c r="KIE67" s="219"/>
      <c r="KIF67" s="219"/>
      <c r="KIG67" s="219"/>
      <c r="KIH67" s="219"/>
      <c r="KII67" s="219"/>
      <c r="KIJ67" s="219"/>
      <c r="KIK67" s="219"/>
      <c r="KIL67" s="219"/>
      <c r="KIM67" s="219"/>
      <c r="KIN67" s="219"/>
      <c r="KIO67" s="219"/>
      <c r="KIP67" s="219"/>
      <c r="KIQ67" s="219"/>
      <c r="KIR67" s="219"/>
      <c r="KIS67" s="219"/>
      <c r="KIT67" s="219"/>
      <c r="KIU67" s="219"/>
      <c r="KIV67" s="219"/>
      <c r="KIW67" s="219"/>
      <c r="KIX67" s="219"/>
      <c r="KIY67" s="219"/>
      <c r="KIZ67" s="219"/>
      <c r="KJA67" s="219"/>
      <c r="KJB67" s="219"/>
      <c r="KJC67" s="219"/>
      <c r="KJD67" s="219"/>
      <c r="KJE67" s="219"/>
      <c r="KJF67" s="219"/>
      <c r="KJG67" s="219"/>
      <c r="KJH67" s="219"/>
      <c r="KJI67" s="219"/>
      <c r="KJJ67" s="219"/>
      <c r="KJK67" s="219"/>
      <c r="KJL67" s="219"/>
      <c r="KJM67" s="219"/>
      <c r="KJN67" s="219"/>
      <c r="KJO67" s="219"/>
      <c r="KJP67" s="219"/>
      <c r="KJQ67" s="219"/>
      <c r="KJR67" s="219"/>
      <c r="KJS67" s="219"/>
      <c r="KJT67" s="219"/>
      <c r="KJU67" s="219"/>
      <c r="KJV67" s="219"/>
      <c r="KJW67" s="219"/>
      <c r="KJX67" s="219"/>
      <c r="KJY67" s="219"/>
      <c r="KJZ67" s="219"/>
      <c r="KKA67" s="219"/>
      <c r="KKB67" s="219"/>
      <c r="KKC67" s="219"/>
      <c r="KKD67" s="219"/>
      <c r="KKE67" s="219"/>
      <c r="KKF67" s="219"/>
      <c r="KKG67" s="219"/>
      <c r="KKH67" s="219"/>
      <c r="KKI67" s="219"/>
      <c r="KKJ67" s="219"/>
      <c r="KKK67" s="219"/>
      <c r="KKL67" s="219"/>
      <c r="KKM67" s="219"/>
      <c r="KKN67" s="219"/>
      <c r="KKO67" s="219"/>
      <c r="KKP67" s="219"/>
      <c r="KKQ67" s="219"/>
      <c r="KKR67" s="219"/>
      <c r="KKS67" s="219"/>
      <c r="KKT67" s="219"/>
      <c r="KKU67" s="219"/>
      <c r="KKV67" s="219"/>
      <c r="KKW67" s="219"/>
      <c r="KKX67" s="219"/>
      <c r="KKY67" s="219"/>
      <c r="KKZ67" s="219"/>
      <c r="KLA67" s="219"/>
      <c r="KLB67" s="219"/>
      <c r="KLC67" s="219"/>
      <c r="KLD67" s="219"/>
      <c r="KLE67" s="219"/>
      <c r="KLF67" s="219"/>
      <c r="KLG67" s="219"/>
      <c r="KLH67" s="219"/>
      <c r="KLI67" s="219"/>
      <c r="KLJ67" s="219"/>
      <c r="KLK67" s="219"/>
      <c r="KLL67" s="219"/>
      <c r="KLM67" s="219"/>
      <c r="KLN67" s="219"/>
      <c r="KLO67" s="219"/>
      <c r="KLP67" s="219"/>
      <c r="KLQ67" s="219"/>
      <c r="KLR67" s="219"/>
      <c r="KLS67" s="219"/>
      <c r="KLT67" s="219"/>
      <c r="KLU67" s="219"/>
      <c r="KLV67" s="219"/>
      <c r="KLW67" s="219"/>
      <c r="KLX67" s="219"/>
      <c r="KLY67" s="219"/>
      <c r="KLZ67" s="219"/>
      <c r="KMA67" s="219"/>
      <c r="KMB67" s="219"/>
      <c r="KMC67" s="219"/>
      <c r="KMD67" s="219"/>
      <c r="KME67" s="219"/>
      <c r="KMF67" s="219"/>
      <c r="KMG67" s="219"/>
      <c r="KMH67" s="219"/>
      <c r="KMI67" s="219"/>
      <c r="KMJ67" s="219"/>
      <c r="KMK67" s="219"/>
      <c r="KML67" s="219"/>
      <c r="KMM67" s="219"/>
      <c r="KMN67" s="219"/>
      <c r="KMO67" s="219"/>
      <c r="KMP67" s="219"/>
      <c r="KMQ67" s="219"/>
      <c r="KMR67" s="219"/>
      <c r="KMS67" s="219"/>
      <c r="KMT67" s="219"/>
      <c r="KMU67" s="219"/>
      <c r="KMV67" s="219"/>
      <c r="KMW67" s="219"/>
      <c r="KMX67" s="219"/>
      <c r="KMY67" s="219"/>
      <c r="KMZ67" s="219"/>
      <c r="KNA67" s="219"/>
      <c r="KNB67" s="219"/>
      <c r="KNC67" s="219"/>
      <c r="KND67" s="219"/>
      <c r="KNE67" s="219"/>
      <c r="KNF67" s="219"/>
      <c r="KNG67" s="219"/>
      <c r="KNH67" s="219"/>
      <c r="KNI67" s="219"/>
      <c r="KNJ67" s="219"/>
      <c r="KNK67" s="219"/>
      <c r="KNL67" s="219"/>
      <c r="KNM67" s="219"/>
      <c r="KNN67" s="219"/>
      <c r="KNO67" s="219"/>
      <c r="KNP67" s="219"/>
      <c r="KNQ67" s="219"/>
      <c r="KNR67" s="219"/>
      <c r="KNS67" s="219"/>
      <c r="KNT67" s="219"/>
      <c r="KNU67" s="219"/>
      <c r="KNV67" s="219"/>
      <c r="KNW67" s="219"/>
      <c r="KNX67" s="219"/>
      <c r="KNY67" s="219"/>
      <c r="KNZ67" s="219"/>
      <c r="KOA67" s="219"/>
      <c r="KOB67" s="219"/>
      <c r="KOC67" s="219"/>
      <c r="KOD67" s="219"/>
      <c r="KOE67" s="219"/>
      <c r="KOF67" s="219"/>
      <c r="KOG67" s="219"/>
      <c r="KOH67" s="219"/>
      <c r="KOI67" s="219"/>
      <c r="KOJ67" s="219"/>
      <c r="KOK67" s="219"/>
      <c r="KOL67" s="219"/>
      <c r="KOM67" s="219"/>
      <c r="KON67" s="219"/>
      <c r="KOO67" s="219"/>
      <c r="KOP67" s="219"/>
      <c r="KOQ67" s="219"/>
      <c r="KOR67" s="219"/>
      <c r="KOS67" s="219"/>
      <c r="KOT67" s="219"/>
      <c r="KOU67" s="219"/>
      <c r="KOV67" s="219"/>
      <c r="KOW67" s="219"/>
      <c r="KOX67" s="219"/>
      <c r="KOY67" s="219"/>
      <c r="KOZ67" s="219"/>
      <c r="KPA67" s="219"/>
      <c r="KPB67" s="219"/>
      <c r="KPC67" s="219"/>
      <c r="KPD67" s="219"/>
      <c r="KPE67" s="219"/>
      <c r="KPF67" s="219"/>
      <c r="KPG67" s="219"/>
      <c r="KPH67" s="219"/>
      <c r="KPI67" s="219"/>
      <c r="KPJ67" s="219"/>
      <c r="KPK67" s="219"/>
      <c r="KPL67" s="219"/>
      <c r="KPM67" s="219"/>
      <c r="KPN67" s="219"/>
      <c r="KPO67" s="219"/>
      <c r="KPP67" s="219"/>
      <c r="KPQ67" s="219"/>
      <c r="KPR67" s="219"/>
      <c r="KPS67" s="219"/>
      <c r="KPT67" s="219"/>
      <c r="KPU67" s="219"/>
      <c r="KPV67" s="219"/>
      <c r="KPW67" s="219"/>
      <c r="KPX67" s="219"/>
      <c r="KPY67" s="219"/>
      <c r="KPZ67" s="219"/>
      <c r="KQA67" s="219"/>
      <c r="KQB67" s="219"/>
      <c r="KQC67" s="219"/>
      <c r="KQD67" s="219"/>
      <c r="KQE67" s="219"/>
      <c r="KQF67" s="219"/>
      <c r="KQG67" s="219"/>
      <c r="KQH67" s="219"/>
      <c r="KQI67" s="219"/>
      <c r="KQJ67" s="219"/>
      <c r="KQK67" s="219"/>
      <c r="KQL67" s="219"/>
      <c r="KQM67" s="219"/>
      <c r="KQN67" s="219"/>
      <c r="KQO67" s="219"/>
      <c r="KQP67" s="219"/>
      <c r="KQQ67" s="219"/>
      <c r="KQR67" s="219"/>
      <c r="KQS67" s="219"/>
      <c r="KQT67" s="219"/>
      <c r="KQU67" s="219"/>
      <c r="KQV67" s="219"/>
      <c r="KQW67" s="219"/>
      <c r="KQX67" s="219"/>
      <c r="KQY67" s="219"/>
      <c r="KQZ67" s="219"/>
      <c r="KRA67" s="219"/>
      <c r="KRB67" s="219"/>
      <c r="KRC67" s="219"/>
      <c r="KRD67" s="219"/>
      <c r="KRE67" s="219"/>
      <c r="KRF67" s="219"/>
      <c r="KRG67" s="219"/>
      <c r="KRH67" s="219"/>
      <c r="KRI67" s="219"/>
      <c r="KRJ67" s="219"/>
      <c r="KRK67" s="219"/>
      <c r="KRL67" s="219"/>
      <c r="KRM67" s="219"/>
      <c r="KRN67" s="219"/>
      <c r="KRO67" s="219"/>
      <c r="KRP67" s="219"/>
      <c r="KRQ67" s="219"/>
      <c r="KRR67" s="219"/>
      <c r="KRS67" s="219"/>
      <c r="KRT67" s="219"/>
      <c r="KRU67" s="219"/>
      <c r="KRV67" s="219"/>
      <c r="KRW67" s="219"/>
      <c r="KRX67" s="219"/>
      <c r="KRY67" s="219"/>
      <c r="KRZ67" s="219"/>
      <c r="KSA67" s="219"/>
      <c r="KSB67" s="219"/>
      <c r="KSC67" s="219"/>
      <c r="KSD67" s="219"/>
      <c r="KSE67" s="219"/>
      <c r="KSF67" s="219"/>
      <c r="KSG67" s="219"/>
      <c r="KSH67" s="219"/>
      <c r="KSI67" s="219"/>
      <c r="KSJ67" s="219"/>
      <c r="KSK67" s="219"/>
      <c r="KSL67" s="219"/>
      <c r="KSM67" s="219"/>
      <c r="KSN67" s="219"/>
      <c r="KSO67" s="219"/>
      <c r="KSP67" s="219"/>
      <c r="KSQ67" s="219"/>
      <c r="KSR67" s="219"/>
      <c r="KSS67" s="219"/>
      <c r="KST67" s="219"/>
      <c r="KSU67" s="219"/>
      <c r="KSV67" s="219"/>
      <c r="KSW67" s="219"/>
      <c r="KSX67" s="219"/>
      <c r="KSY67" s="219"/>
      <c r="KSZ67" s="219"/>
      <c r="KTA67" s="219"/>
      <c r="KTB67" s="219"/>
      <c r="KTC67" s="219"/>
      <c r="KTD67" s="219"/>
      <c r="KTE67" s="219"/>
      <c r="KTF67" s="219"/>
      <c r="KTG67" s="219"/>
      <c r="KTH67" s="219"/>
      <c r="KTI67" s="219"/>
      <c r="KTJ67" s="219"/>
      <c r="KTK67" s="219"/>
      <c r="KTL67" s="219"/>
      <c r="KTM67" s="219"/>
      <c r="KTN67" s="219"/>
      <c r="KTO67" s="219"/>
      <c r="KTP67" s="219"/>
      <c r="KTQ67" s="219"/>
      <c r="KTR67" s="219"/>
      <c r="KTS67" s="219"/>
      <c r="KTT67" s="219"/>
      <c r="KTU67" s="219"/>
      <c r="KTV67" s="219"/>
      <c r="KTW67" s="219"/>
      <c r="KTX67" s="219"/>
      <c r="KTY67" s="219"/>
      <c r="KTZ67" s="219"/>
      <c r="KUA67" s="219"/>
      <c r="KUB67" s="219"/>
      <c r="KUC67" s="219"/>
      <c r="KUD67" s="219"/>
      <c r="KUE67" s="219"/>
      <c r="KUF67" s="219"/>
      <c r="KUG67" s="219"/>
      <c r="KUH67" s="219"/>
      <c r="KUI67" s="219"/>
      <c r="KUJ67" s="219"/>
      <c r="KUK67" s="219"/>
      <c r="KUL67" s="219"/>
      <c r="KUM67" s="219"/>
      <c r="KUN67" s="219"/>
      <c r="KUO67" s="219"/>
      <c r="KUP67" s="219"/>
      <c r="KUQ67" s="219"/>
      <c r="KUR67" s="219"/>
      <c r="KUS67" s="219"/>
      <c r="KUT67" s="219"/>
      <c r="KUU67" s="219"/>
      <c r="KUV67" s="219"/>
      <c r="KUW67" s="219"/>
      <c r="KUX67" s="219"/>
      <c r="KUY67" s="219"/>
      <c r="KUZ67" s="219"/>
      <c r="KVA67" s="219"/>
      <c r="KVB67" s="219"/>
      <c r="KVC67" s="219"/>
      <c r="KVD67" s="219"/>
      <c r="KVE67" s="219"/>
      <c r="KVF67" s="219"/>
      <c r="KVG67" s="219"/>
      <c r="KVH67" s="219"/>
      <c r="KVI67" s="219"/>
      <c r="KVJ67" s="219"/>
      <c r="KVK67" s="219"/>
      <c r="KVL67" s="219"/>
      <c r="KVM67" s="219"/>
      <c r="KVN67" s="219"/>
      <c r="KVO67" s="219"/>
      <c r="KVP67" s="219"/>
      <c r="KVQ67" s="219"/>
      <c r="KVR67" s="219"/>
      <c r="KVS67" s="219"/>
      <c r="KVT67" s="219"/>
      <c r="KVU67" s="219"/>
      <c r="KVV67" s="219"/>
      <c r="KVW67" s="219"/>
      <c r="KVX67" s="219"/>
      <c r="KVY67" s="219"/>
      <c r="KVZ67" s="219"/>
      <c r="KWA67" s="219"/>
      <c r="KWB67" s="219"/>
      <c r="KWC67" s="219"/>
      <c r="KWD67" s="219"/>
      <c r="KWE67" s="219"/>
      <c r="KWF67" s="219"/>
      <c r="KWG67" s="219"/>
      <c r="KWH67" s="219"/>
      <c r="KWI67" s="219"/>
      <c r="KWJ67" s="219"/>
      <c r="KWK67" s="219"/>
      <c r="KWL67" s="219"/>
      <c r="KWM67" s="219"/>
      <c r="KWN67" s="219"/>
      <c r="KWO67" s="219"/>
      <c r="KWP67" s="219"/>
      <c r="KWQ67" s="219"/>
      <c r="KWR67" s="219"/>
      <c r="KWS67" s="219"/>
      <c r="KWT67" s="219"/>
      <c r="KWU67" s="219"/>
      <c r="KWV67" s="219"/>
      <c r="KWW67" s="219"/>
      <c r="KWX67" s="219"/>
      <c r="KWY67" s="219"/>
      <c r="KWZ67" s="219"/>
      <c r="KXA67" s="219"/>
      <c r="KXB67" s="219"/>
      <c r="KXC67" s="219"/>
      <c r="KXD67" s="219"/>
      <c r="KXE67" s="219"/>
      <c r="KXF67" s="219"/>
      <c r="KXG67" s="219"/>
      <c r="KXH67" s="219"/>
      <c r="KXI67" s="219"/>
      <c r="KXJ67" s="219"/>
      <c r="KXK67" s="219"/>
      <c r="KXL67" s="219"/>
      <c r="KXM67" s="219"/>
      <c r="KXN67" s="219"/>
      <c r="KXO67" s="219"/>
      <c r="KXP67" s="219"/>
      <c r="KXQ67" s="219"/>
      <c r="KXR67" s="219"/>
      <c r="KXS67" s="219"/>
      <c r="KXT67" s="219"/>
      <c r="KXU67" s="219"/>
      <c r="KXV67" s="219"/>
      <c r="KXW67" s="219"/>
      <c r="KXX67" s="219"/>
      <c r="KXY67" s="219"/>
      <c r="KXZ67" s="219"/>
      <c r="KYA67" s="219"/>
      <c r="KYB67" s="219"/>
      <c r="KYC67" s="219"/>
      <c r="KYD67" s="219"/>
      <c r="KYE67" s="219"/>
      <c r="KYF67" s="219"/>
      <c r="KYG67" s="219"/>
      <c r="KYH67" s="219"/>
      <c r="KYI67" s="219"/>
      <c r="KYJ67" s="219"/>
      <c r="KYK67" s="219"/>
      <c r="KYL67" s="219"/>
      <c r="KYM67" s="219"/>
      <c r="KYN67" s="219"/>
      <c r="KYO67" s="219"/>
      <c r="KYP67" s="219"/>
      <c r="KYQ67" s="219"/>
      <c r="KYR67" s="219"/>
      <c r="KYS67" s="219"/>
      <c r="KYT67" s="219"/>
      <c r="KYU67" s="219"/>
      <c r="KYV67" s="219"/>
      <c r="KYW67" s="219"/>
      <c r="KYX67" s="219"/>
      <c r="KYY67" s="219"/>
      <c r="KYZ67" s="219"/>
      <c r="KZA67" s="219"/>
      <c r="KZB67" s="219"/>
      <c r="KZC67" s="219"/>
      <c r="KZD67" s="219"/>
      <c r="KZE67" s="219"/>
      <c r="KZF67" s="219"/>
      <c r="KZG67" s="219"/>
      <c r="KZH67" s="219"/>
      <c r="KZI67" s="219"/>
      <c r="KZJ67" s="219"/>
      <c r="KZK67" s="219"/>
      <c r="KZL67" s="219"/>
      <c r="KZM67" s="219"/>
      <c r="KZN67" s="219"/>
      <c r="KZO67" s="219"/>
      <c r="KZP67" s="219"/>
      <c r="KZQ67" s="219"/>
      <c r="KZR67" s="219"/>
      <c r="KZS67" s="219"/>
      <c r="KZT67" s="219"/>
      <c r="KZU67" s="219"/>
      <c r="KZV67" s="219"/>
      <c r="KZW67" s="219"/>
      <c r="KZX67" s="219"/>
      <c r="KZY67" s="219"/>
      <c r="KZZ67" s="219"/>
      <c r="LAA67" s="219"/>
      <c r="LAB67" s="219"/>
      <c r="LAC67" s="219"/>
      <c r="LAD67" s="219"/>
      <c r="LAE67" s="219"/>
      <c r="LAF67" s="219"/>
      <c r="LAG67" s="219"/>
      <c r="LAH67" s="219"/>
      <c r="LAI67" s="219"/>
      <c r="LAJ67" s="219"/>
      <c r="LAK67" s="219"/>
      <c r="LAL67" s="219"/>
      <c r="LAM67" s="219"/>
      <c r="LAN67" s="219"/>
      <c r="LAO67" s="219"/>
      <c r="LAP67" s="219"/>
      <c r="LAQ67" s="219"/>
      <c r="LAR67" s="219"/>
      <c r="LAS67" s="219"/>
      <c r="LAT67" s="219"/>
      <c r="LAU67" s="219"/>
      <c r="LAV67" s="219"/>
      <c r="LAW67" s="219"/>
      <c r="LAX67" s="219"/>
      <c r="LAY67" s="219"/>
      <c r="LAZ67" s="219"/>
      <c r="LBA67" s="219"/>
      <c r="LBB67" s="219"/>
      <c r="LBC67" s="219"/>
      <c r="LBD67" s="219"/>
      <c r="LBE67" s="219"/>
      <c r="LBF67" s="219"/>
      <c r="LBG67" s="219"/>
      <c r="LBH67" s="219"/>
      <c r="LBI67" s="219"/>
      <c r="LBJ67" s="219"/>
      <c r="LBK67" s="219"/>
      <c r="LBL67" s="219"/>
      <c r="LBM67" s="219"/>
      <c r="LBN67" s="219"/>
      <c r="LBO67" s="219"/>
      <c r="LBP67" s="219"/>
      <c r="LBQ67" s="219"/>
      <c r="LBR67" s="219"/>
      <c r="LBS67" s="219"/>
      <c r="LBT67" s="219"/>
      <c r="LBU67" s="219"/>
      <c r="LBV67" s="219"/>
      <c r="LBW67" s="219"/>
      <c r="LBX67" s="219"/>
      <c r="LBY67" s="219"/>
      <c r="LBZ67" s="219"/>
      <c r="LCA67" s="219"/>
      <c r="LCB67" s="219"/>
      <c r="LCC67" s="219"/>
      <c r="LCD67" s="219"/>
      <c r="LCE67" s="219"/>
      <c r="LCF67" s="219"/>
      <c r="LCG67" s="219"/>
      <c r="LCH67" s="219"/>
      <c r="LCI67" s="219"/>
      <c r="LCJ67" s="219"/>
      <c r="LCK67" s="219"/>
      <c r="LCL67" s="219"/>
      <c r="LCM67" s="219"/>
      <c r="LCN67" s="219"/>
      <c r="LCO67" s="219"/>
      <c r="LCP67" s="219"/>
      <c r="LCQ67" s="219"/>
      <c r="LCR67" s="219"/>
      <c r="LCS67" s="219"/>
      <c r="LCT67" s="219"/>
      <c r="LCU67" s="219"/>
      <c r="LCV67" s="219"/>
      <c r="LCW67" s="219"/>
      <c r="LCX67" s="219"/>
      <c r="LCY67" s="219"/>
      <c r="LCZ67" s="219"/>
      <c r="LDA67" s="219"/>
      <c r="LDB67" s="219"/>
      <c r="LDC67" s="219"/>
      <c r="LDD67" s="219"/>
      <c r="LDE67" s="219"/>
      <c r="LDF67" s="219"/>
      <c r="LDG67" s="219"/>
      <c r="LDH67" s="219"/>
      <c r="LDI67" s="219"/>
      <c r="LDJ67" s="219"/>
      <c r="LDK67" s="219"/>
      <c r="LDL67" s="219"/>
      <c r="LDM67" s="219"/>
      <c r="LDN67" s="219"/>
      <c r="LDO67" s="219"/>
      <c r="LDP67" s="219"/>
      <c r="LDQ67" s="219"/>
      <c r="LDR67" s="219"/>
      <c r="LDS67" s="219"/>
      <c r="LDT67" s="219"/>
      <c r="LDU67" s="219"/>
      <c r="LDV67" s="219"/>
      <c r="LDW67" s="219"/>
      <c r="LDX67" s="219"/>
      <c r="LDY67" s="219"/>
      <c r="LDZ67" s="219"/>
      <c r="LEA67" s="219"/>
      <c r="LEB67" s="219"/>
      <c r="LEC67" s="219"/>
      <c r="LED67" s="219"/>
      <c r="LEE67" s="219"/>
      <c r="LEF67" s="219"/>
      <c r="LEG67" s="219"/>
      <c r="LEH67" s="219"/>
      <c r="LEI67" s="219"/>
      <c r="LEJ67" s="219"/>
      <c r="LEK67" s="219"/>
      <c r="LEL67" s="219"/>
      <c r="LEM67" s="219"/>
      <c r="LEN67" s="219"/>
      <c r="LEO67" s="219"/>
      <c r="LEP67" s="219"/>
      <c r="LEQ67" s="219"/>
      <c r="LER67" s="219"/>
      <c r="LES67" s="219"/>
      <c r="LET67" s="219"/>
      <c r="LEU67" s="219"/>
      <c r="LEV67" s="219"/>
      <c r="LEW67" s="219"/>
      <c r="LEX67" s="219"/>
      <c r="LEY67" s="219"/>
      <c r="LEZ67" s="219"/>
      <c r="LFA67" s="219"/>
      <c r="LFB67" s="219"/>
      <c r="LFC67" s="219"/>
      <c r="LFD67" s="219"/>
      <c r="LFE67" s="219"/>
      <c r="LFF67" s="219"/>
      <c r="LFG67" s="219"/>
      <c r="LFH67" s="219"/>
      <c r="LFI67" s="219"/>
      <c r="LFJ67" s="219"/>
      <c r="LFK67" s="219"/>
      <c r="LFL67" s="219"/>
      <c r="LFM67" s="219"/>
      <c r="LFN67" s="219"/>
      <c r="LFO67" s="219"/>
      <c r="LFP67" s="219"/>
      <c r="LFQ67" s="219"/>
      <c r="LFR67" s="219"/>
      <c r="LFS67" s="219"/>
      <c r="LFT67" s="219"/>
      <c r="LFU67" s="219"/>
      <c r="LFV67" s="219"/>
      <c r="LFW67" s="219"/>
      <c r="LFX67" s="219"/>
      <c r="LFY67" s="219"/>
      <c r="LFZ67" s="219"/>
      <c r="LGA67" s="219"/>
      <c r="LGB67" s="219"/>
      <c r="LGC67" s="219"/>
      <c r="LGD67" s="219"/>
      <c r="LGE67" s="219"/>
      <c r="LGF67" s="219"/>
      <c r="LGG67" s="219"/>
      <c r="LGH67" s="219"/>
      <c r="LGI67" s="219"/>
      <c r="LGJ67" s="219"/>
      <c r="LGK67" s="219"/>
      <c r="LGL67" s="219"/>
      <c r="LGM67" s="219"/>
      <c r="LGN67" s="219"/>
      <c r="LGO67" s="219"/>
      <c r="LGP67" s="219"/>
      <c r="LGQ67" s="219"/>
      <c r="LGR67" s="219"/>
      <c r="LGS67" s="219"/>
      <c r="LGT67" s="219"/>
      <c r="LGU67" s="219"/>
      <c r="LGV67" s="219"/>
      <c r="LGW67" s="219"/>
      <c r="LGX67" s="219"/>
      <c r="LGY67" s="219"/>
      <c r="LGZ67" s="219"/>
      <c r="LHA67" s="219"/>
      <c r="LHB67" s="219"/>
      <c r="LHC67" s="219"/>
      <c r="LHD67" s="219"/>
      <c r="LHE67" s="219"/>
      <c r="LHF67" s="219"/>
      <c r="LHG67" s="219"/>
      <c r="LHH67" s="219"/>
      <c r="LHI67" s="219"/>
      <c r="LHJ67" s="219"/>
      <c r="LHK67" s="219"/>
      <c r="LHL67" s="219"/>
      <c r="LHM67" s="219"/>
      <c r="LHN67" s="219"/>
      <c r="LHO67" s="219"/>
      <c r="LHP67" s="219"/>
      <c r="LHQ67" s="219"/>
      <c r="LHR67" s="219"/>
      <c r="LHS67" s="219"/>
      <c r="LHT67" s="219"/>
      <c r="LHU67" s="219"/>
      <c r="LHV67" s="219"/>
      <c r="LHW67" s="219"/>
      <c r="LHX67" s="219"/>
      <c r="LHY67" s="219"/>
      <c r="LHZ67" s="219"/>
      <c r="LIA67" s="219"/>
      <c r="LIB67" s="219"/>
      <c r="LIC67" s="219"/>
      <c r="LID67" s="219"/>
      <c r="LIE67" s="219"/>
      <c r="LIF67" s="219"/>
      <c r="LIG67" s="219"/>
      <c r="LIH67" s="219"/>
      <c r="LII67" s="219"/>
      <c r="LIJ67" s="219"/>
      <c r="LIK67" s="219"/>
      <c r="LIL67" s="219"/>
      <c r="LIM67" s="219"/>
      <c r="LIN67" s="219"/>
      <c r="LIO67" s="219"/>
      <c r="LIP67" s="219"/>
      <c r="LIQ67" s="219"/>
      <c r="LIR67" s="219"/>
      <c r="LIS67" s="219"/>
      <c r="LIT67" s="219"/>
      <c r="LIU67" s="219"/>
      <c r="LIV67" s="219"/>
      <c r="LIW67" s="219"/>
      <c r="LIX67" s="219"/>
      <c r="LIY67" s="219"/>
      <c r="LIZ67" s="219"/>
      <c r="LJA67" s="219"/>
      <c r="LJB67" s="219"/>
      <c r="LJC67" s="219"/>
      <c r="LJD67" s="219"/>
      <c r="LJE67" s="219"/>
      <c r="LJF67" s="219"/>
      <c r="LJG67" s="219"/>
      <c r="LJH67" s="219"/>
      <c r="LJI67" s="219"/>
      <c r="LJJ67" s="219"/>
      <c r="LJK67" s="219"/>
      <c r="LJL67" s="219"/>
      <c r="LJM67" s="219"/>
      <c r="LJN67" s="219"/>
      <c r="LJO67" s="219"/>
      <c r="LJP67" s="219"/>
      <c r="LJQ67" s="219"/>
      <c r="LJR67" s="219"/>
      <c r="LJS67" s="219"/>
      <c r="LJT67" s="219"/>
      <c r="LJU67" s="219"/>
      <c r="LJV67" s="219"/>
      <c r="LJW67" s="219"/>
      <c r="LJX67" s="219"/>
      <c r="LJY67" s="219"/>
      <c r="LJZ67" s="219"/>
      <c r="LKA67" s="219"/>
      <c r="LKB67" s="219"/>
      <c r="LKC67" s="219"/>
      <c r="LKD67" s="219"/>
      <c r="LKE67" s="219"/>
      <c r="LKF67" s="219"/>
      <c r="LKG67" s="219"/>
      <c r="LKH67" s="219"/>
      <c r="LKI67" s="219"/>
      <c r="LKJ67" s="219"/>
      <c r="LKK67" s="219"/>
      <c r="LKL67" s="219"/>
      <c r="LKM67" s="219"/>
      <c r="LKN67" s="219"/>
      <c r="LKO67" s="219"/>
      <c r="LKP67" s="219"/>
      <c r="LKQ67" s="219"/>
      <c r="LKR67" s="219"/>
      <c r="LKS67" s="219"/>
      <c r="LKT67" s="219"/>
      <c r="LKU67" s="219"/>
      <c r="LKV67" s="219"/>
      <c r="LKW67" s="219"/>
      <c r="LKX67" s="219"/>
      <c r="LKY67" s="219"/>
      <c r="LKZ67" s="219"/>
      <c r="LLA67" s="219"/>
      <c r="LLB67" s="219"/>
      <c r="LLC67" s="219"/>
      <c r="LLD67" s="219"/>
      <c r="LLE67" s="219"/>
      <c r="LLF67" s="219"/>
      <c r="LLG67" s="219"/>
      <c r="LLH67" s="219"/>
      <c r="LLI67" s="219"/>
      <c r="LLJ67" s="219"/>
      <c r="LLK67" s="219"/>
      <c r="LLL67" s="219"/>
      <c r="LLM67" s="219"/>
      <c r="LLN67" s="219"/>
      <c r="LLO67" s="219"/>
      <c r="LLP67" s="219"/>
      <c r="LLQ67" s="219"/>
      <c r="LLR67" s="219"/>
      <c r="LLS67" s="219"/>
      <c r="LLT67" s="219"/>
      <c r="LLU67" s="219"/>
      <c r="LLV67" s="219"/>
      <c r="LLW67" s="219"/>
      <c r="LLX67" s="219"/>
      <c r="LLY67" s="219"/>
      <c r="LLZ67" s="219"/>
      <c r="LMA67" s="219"/>
      <c r="LMB67" s="219"/>
      <c r="LMC67" s="219"/>
      <c r="LMD67" s="219"/>
      <c r="LME67" s="219"/>
      <c r="LMF67" s="219"/>
      <c r="LMG67" s="219"/>
      <c r="LMH67" s="219"/>
      <c r="LMI67" s="219"/>
      <c r="LMJ67" s="219"/>
      <c r="LMK67" s="219"/>
      <c r="LML67" s="219"/>
      <c r="LMM67" s="219"/>
      <c r="LMN67" s="219"/>
      <c r="LMO67" s="219"/>
      <c r="LMP67" s="219"/>
      <c r="LMQ67" s="219"/>
      <c r="LMR67" s="219"/>
      <c r="LMS67" s="219"/>
      <c r="LMT67" s="219"/>
      <c r="LMU67" s="219"/>
      <c r="LMV67" s="219"/>
      <c r="LMW67" s="219"/>
      <c r="LMX67" s="219"/>
      <c r="LMY67" s="219"/>
      <c r="LMZ67" s="219"/>
      <c r="LNA67" s="219"/>
      <c r="LNB67" s="219"/>
      <c r="LNC67" s="219"/>
      <c r="LND67" s="219"/>
      <c r="LNE67" s="219"/>
      <c r="LNF67" s="219"/>
      <c r="LNG67" s="219"/>
      <c r="LNH67" s="219"/>
      <c r="LNI67" s="219"/>
      <c r="LNJ67" s="219"/>
      <c r="LNK67" s="219"/>
      <c r="LNL67" s="219"/>
      <c r="LNM67" s="219"/>
      <c r="LNN67" s="219"/>
      <c r="LNO67" s="219"/>
      <c r="LNP67" s="219"/>
      <c r="LNQ67" s="219"/>
      <c r="LNR67" s="219"/>
      <c r="LNS67" s="219"/>
      <c r="LNT67" s="219"/>
      <c r="LNU67" s="219"/>
      <c r="LNV67" s="219"/>
      <c r="LNW67" s="219"/>
      <c r="LNX67" s="219"/>
      <c r="LNY67" s="219"/>
      <c r="LNZ67" s="219"/>
      <c r="LOA67" s="219"/>
      <c r="LOB67" s="219"/>
      <c r="LOC67" s="219"/>
      <c r="LOD67" s="219"/>
      <c r="LOE67" s="219"/>
      <c r="LOF67" s="219"/>
      <c r="LOG67" s="219"/>
      <c r="LOH67" s="219"/>
      <c r="LOI67" s="219"/>
      <c r="LOJ67" s="219"/>
      <c r="LOK67" s="219"/>
      <c r="LOL67" s="219"/>
      <c r="LOM67" s="219"/>
      <c r="LON67" s="219"/>
      <c r="LOO67" s="219"/>
      <c r="LOP67" s="219"/>
      <c r="LOQ67" s="219"/>
      <c r="LOR67" s="219"/>
      <c r="LOS67" s="219"/>
      <c r="LOT67" s="219"/>
      <c r="LOU67" s="219"/>
      <c r="LOV67" s="219"/>
      <c r="LOW67" s="219"/>
      <c r="LOX67" s="219"/>
      <c r="LOY67" s="219"/>
      <c r="LOZ67" s="219"/>
      <c r="LPA67" s="219"/>
      <c r="LPB67" s="219"/>
      <c r="LPC67" s="219"/>
      <c r="LPD67" s="219"/>
      <c r="LPE67" s="219"/>
      <c r="LPF67" s="219"/>
      <c r="LPG67" s="219"/>
      <c r="LPH67" s="219"/>
      <c r="LPI67" s="219"/>
      <c r="LPJ67" s="219"/>
      <c r="LPK67" s="219"/>
      <c r="LPL67" s="219"/>
      <c r="LPM67" s="219"/>
      <c r="LPN67" s="219"/>
      <c r="LPO67" s="219"/>
      <c r="LPP67" s="219"/>
      <c r="LPQ67" s="219"/>
      <c r="LPR67" s="219"/>
      <c r="LPS67" s="219"/>
      <c r="LPT67" s="219"/>
      <c r="LPU67" s="219"/>
      <c r="LPV67" s="219"/>
      <c r="LPW67" s="219"/>
      <c r="LPX67" s="219"/>
      <c r="LPY67" s="219"/>
      <c r="LPZ67" s="219"/>
      <c r="LQA67" s="219"/>
      <c r="LQB67" s="219"/>
      <c r="LQC67" s="219"/>
      <c r="LQD67" s="219"/>
      <c r="LQE67" s="219"/>
      <c r="LQF67" s="219"/>
      <c r="LQG67" s="219"/>
      <c r="LQH67" s="219"/>
      <c r="LQI67" s="219"/>
      <c r="LQJ67" s="219"/>
      <c r="LQK67" s="219"/>
      <c r="LQL67" s="219"/>
      <c r="LQM67" s="219"/>
      <c r="LQN67" s="219"/>
      <c r="LQO67" s="219"/>
      <c r="LQP67" s="219"/>
      <c r="LQQ67" s="219"/>
      <c r="LQR67" s="219"/>
      <c r="LQS67" s="219"/>
      <c r="LQT67" s="219"/>
      <c r="LQU67" s="219"/>
      <c r="LQV67" s="219"/>
      <c r="LQW67" s="219"/>
      <c r="LQX67" s="219"/>
      <c r="LQY67" s="219"/>
      <c r="LQZ67" s="219"/>
      <c r="LRA67" s="219"/>
      <c r="LRB67" s="219"/>
      <c r="LRC67" s="219"/>
      <c r="LRD67" s="219"/>
      <c r="LRE67" s="219"/>
      <c r="LRF67" s="219"/>
      <c r="LRG67" s="219"/>
      <c r="LRH67" s="219"/>
      <c r="LRI67" s="219"/>
      <c r="LRJ67" s="219"/>
      <c r="LRK67" s="219"/>
      <c r="LRL67" s="219"/>
      <c r="LRM67" s="219"/>
      <c r="LRN67" s="219"/>
      <c r="LRO67" s="219"/>
      <c r="LRP67" s="219"/>
      <c r="LRQ67" s="219"/>
      <c r="LRR67" s="219"/>
      <c r="LRS67" s="219"/>
      <c r="LRT67" s="219"/>
      <c r="LRU67" s="219"/>
      <c r="LRV67" s="219"/>
      <c r="LRW67" s="219"/>
      <c r="LRX67" s="219"/>
      <c r="LRY67" s="219"/>
      <c r="LRZ67" s="219"/>
      <c r="LSA67" s="219"/>
      <c r="LSB67" s="219"/>
      <c r="LSC67" s="219"/>
      <c r="LSD67" s="219"/>
      <c r="LSE67" s="219"/>
      <c r="LSF67" s="219"/>
      <c r="LSG67" s="219"/>
      <c r="LSH67" s="219"/>
      <c r="LSI67" s="219"/>
      <c r="LSJ67" s="219"/>
      <c r="LSK67" s="219"/>
      <c r="LSL67" s="219"/>
      <c r="LSM67" s="219"/>
      <c r="LSN67" s="219"/>
      <c r="LSO67" s="219"/>
      <c r="LSP67" s="219"/>
      <c r="LSQ67" s="219"/>
      <c r="LSR67" s="219"/>
      <c r="LSS67" s="219"/>
      <c r="LST67" s="219"/>
      <c r="LSU67" s="219"/>
      <c r="LSV67" s="219"/>
      <c r="LSW67" s="219"/>
      <c r="LSX67" s="219"/>
      <c r="LSY67" s="219"/>
      <c r="LSZ67" s="219"/>
      <c r="LTA67" s="219"/>
      <c r="LTB67" s="219"/>
      <c r="LTC67" s="219"/>
      <c r="LTD67" s="219"/>
      <c r="LTE67" s="219"/>
      <c r="LTF67" s="219"/>
      <c r="LTG67" s="219"/>
      <c r="LTH67" s="219"/>
      <c r="LTI67" s="219"/>
      <c r="LTJ67" s="219"/>
      <c r="LTK67" s="219"/>
      <c r="LTL67" s="219"/>
      <c r="LTM67" s="219"/>
      <c r="LTN67" s="219"/>
      <c r="LTO67" s="219"/>
      <c r="LTP67" s="219"/>
      <c r="LTQ67" s="219"/>
      <c r="LTR67" s="219"/>
      <c r="LTS67" s="219"/>
      <c r="LTT67" s="219"/>
      <c r="LTU67" s="219"/>
      <c r="LTV67" s="219"/>
      <c r="LTW67" s="219"/>
      <c r="LTX67" s="219"/>
      <c r="LTY67" s="219"/>
      <c r="LTZ67" s="219"/>
      <c r="LUA67" s="219"/>
      <c r="LUB67" s="219"/>
      <c r="LUC67" s="219"/>
      <c r="LUD67" s="219"/>
      <c r="LUE67" s="219"/>
      <c r="LUF67" s="219"/>
      <c r="LUG67" s="219"/>
      <c r="LUH67" s="219"/>
      <c r="LUI67" s="219"/>
      <c r="LUJ67" s="219"/>
      <c r="LUK67" s="219"/>
      <c r="LUL67" s="219"/>
      <c r="LUM67" s="219"/>
      <c r="LUN67" s="219"/>
      <c r="LUO67" s="219"/>
      <c r="LUP67" s="219"/>
      <c r="LUQ67" s="219"/>
      <c r="LUR67" s="219"/>
      <c r="LUS67" s="219"/>
      <c r="LUT67" s="219"/>
      <c r="LUU67" s="219"/>
      <c r="LUV67" s="219"/>
      <c r="LUW67" s="219"/>
      <c r="LUX67" s="219"/>
      <c r="LUY67" s="219"/>
      <c r="LUZ67" s="219"/>
      <c r="LVA67" s="219"/>
      <c r="LVB67" s="219"/>
      <c r="LVC67" s="219"/>
      <c r="LVD67" s="219"/>
      <c r="LVE67" s="219"/>
      <c r="LVF67" s="219"/>
      <c r="LVG67" s="219"/>
      <c r="LVH67" s="219"/>
      <c r="LVI67" s="219"/>
      <c r="LVJ67" s="219"/>
      <c r="LVK67" s="219"/>
      <c r="LVL67" s="219"/>
      <c r="LVM67" s="219"/>
      <c r="LVN67" s="219"/>
      <c r="LVO67" s="219"/>
      <c r="LVP67" s="219"/>
      <c r="LVQ67" s="219"/>
      <c r="LVR67" s="219"/>
      <c r="LVS67" s="219"/>
      <c r="LVT67" s="219"/>
      <c r="LVU67" s="219"/>
      <c r="LVV67" s="219"/>
      <c r="LVW67" s="219"/>
      <c r="LVX67" s="219"/>
      <c r="LVY67" s="219"/>
      <c r="LVZ67" s="219"/>
      <c r="LWA67" s="219"/>
      <c r="LWB67" s="219"/>
      <c r="LWC67" s="219"/>
      <c r="LWD67" s="219"/>
      <c r="LWE67" s="219"/>
      <c r="LWF67" s="219"/>
      <c r="LWG67" s="219"/>
      <c r="LWH67" s="219"/>
      <c r="LWI67" s="219"/>
      <c r="LWJ67" s="219"/>
      <c r="LWK67" s="219"/>
      <c r="LWL67" s="219"/>
      <c r="LWM67" s="219"/>
      <c r="LWN67" s="219"/>
      <c r="LWO67" s="219"/>
      <c r="LWP67" s="219"/>
      <c r="LWQ67" s="219"/>
      <c r="LWR67" s="219"/>
      <c r="LWS67" s="219"/>
      <c r="LWT67" s="219"/>
      <c r="LWU67" s="219"/>
      <c r="LWV67" s="219"/>
      <c r="LWW67" s="219"/>
      <c r="LWX67" s="219"/>
      <c r="LWY67" s="219"/>
      <c r="LWZ67" s="219"/>
      <c r="LXA67" s="219"/>
      <c r="LXB67" s="219"/>
      <c r="LXC67" s="219"/>
      <c r="LXD67" s="219"/>
      <c r="LXE67" s="219"/>
      <c r="LXF67" s="219"/>
      <c r="LXG67" s="219"/>
      <c r="LXH67" s="219"/>
      <c r="LXI67" s="219"/>
      <c r="LXJ67" s="219"/>
      <c r="LXK67" s="219"/>
      <c r="LXL67" s="219"/>
      <c r="LXM67" s="219"/>
      <c r="LXN67" s="219"/>
      <c r="LXO67" s="219"/>
      <c r="LXP67" s="219"/>
      <c r="LXQ67" s="219"/>
      <c r="LXR67" s="219"/>
      <c r="LXS67" s="219"/>
      <c r="LXT67" s="219"/>
      <c r="LXU67" s="219"/>
      <c r="LXV67" s="219"/>
      <c r="LXW67" s="219"/>
      <c r="LXX67" s="219"/>
      <c r="LXY67" s="219"/>
      <c r="LXZ67" s="219"/>
      <c r="LYA67" s="219"/>
      <c r="LYB67" s="219"/>
      <c r="LYC67" s="219"/>
      <c r="LYD67" s="219"/>
      <c r="LYE67" s="219"/>
      <c r="LYF67" s="219"/>
      <c r="LYG67" s="219"/>
      <c r="LYH67" s="219"/>
      <c r="LYI67" s="219"/>
      <c r="LYJ67" s="219"/>
      <c r="LYK67" s="219"/>
      <c r="LYL67" s="219"/>
      <c r="LYM67" s="219"/>
      <c r="LYN67" s="219"/>
      <c r="LYO67" s="219"/>
      <c r="LYP67" s="219"/>
      <c r="LYQ67" s="219"/>
      <c r="LYR67" s="219"/>
      <c r="LYS67" s="219"/>
      <c r="LYT67" s="219"/>
      <c r="LYU67" s="219"/>
      <c r="LYV67" s="219"/>
      <c r="LYW67" s="219"/>
      <c r="LYX67" s="219"/>
      <c r="LYY67" s="219"/>
      <c r="LYZ67" s="219"/>
      <c r="LZA67" s="219"/>
      <c r="LZB67" s="219"/>
      <c r="LZC67" s="219"/>
      <c r="LZD67" s="219"/>
      <c r="LZE67" s="219"/>
      <c r="LZF67" s="219"/>
      <c r="LZG67" s="219"/>
      <c r="LZH67" s="219"/>
      <c r="LZI67" s="219"/>
      <c r="LZJ67" s="219"/>
      <c r="LZK67" s="219"/>
      <c r="LZL67" s="219"/>
      <c r="LZM67" s="219"/>
      <c r="LZN67" s="219"/>
      <c r="LZO67" s="219"/>
      <c r="LZP67" s="219"/>
      <c r="LZQ67" s="219"/>
      <c r="LZR67" s="219"/>
      <c r="LZS67" s="219"/>
      <c r="LZT67" s="219"/>
      <c r="LZU67" s="219"/>
      <c r="LZV67" s="219"/>
      <c r="LZW67" s="219"/>
      <c r="LZX67" s="219"/>
      <c r="LZY67" s="219"/>
      <c r="LZZ67" s="219"/>
      <c r="MAA67" s="219"/>
      <c r="MAB67" s="219"/>
      <c r="MAC67" s="219"/>
      <c r="MAD67" s="219"/>
      <c r="MAE67" s="219"/>
      <c r="MAF67" s="219"/>
      <c r="MAG67" s="219"/>
      <c r="MAH67" s="219"/>
      <c r="MAI67" s="219"/>
      <c r="MAJ67" s="219"/>
      <c r="MAK67" s="219"/>
      <c r="MAL67" s="219"/>
      <c r="MAM67" s="219"/>
      <c r="MAN67" s="219"/>
      <c r="MAO67" s="219"/>
      <c r="MAP67" s="219"/>
      <c r="MAQ67" s="219"/>
      <c r="MAR67" s="219"/>
      <c r="MAS67" s="219"/>
      <c r="MAT67" s="219"/>
      <c r="MAU67" s="219"/>
      <c r="MAV67" s="219"/>
      <c r="MAW67" s="219"/>
      <c r="MAX67" s="219"/>
      <c r="MAY67" s="219"/>
      <c r="MAZ67" s="219"/>
      <c r="MBA67" s="219"/>
      <c r="MBB67" s="219"/>
      <c r="MBC67" s="219"/>
      <c r="MBD67" s="219"/>
      <c r="MBE67" s="219"/>
      <c r="MBF67" s="219"/>
      <c r="MBG67" s="219"/>
      <c r="MBH67" s="219"/>
      <c r="MBI67" s="219"/>
      <c r="MBJ67" s="219"/>
      <c r="MBK67" s="219"/>
      <c r="MBL67" s="219"/>
      <c r="MBM67" s="219"/>
      <c r="MBN67" s="219"/>
      <c r="MBO67" s="219"/>
      <c r="MBP67" s="219"/>
      <c r="MBQ67" s="219"/>
      <c r="MBR67" s="219"/>
      <c r="MBS67" s="219"/>
      <c r="MBT67" s="219"/>
      <c r="MBU67" s="219"/>
      <c r="MBV67" s="219"/>
      <c r="MBW67" s="219"/>
      <c r="MBX67" s="219"/>
      <c r="MBY67" s="219"/>
      <c r="MBZ67" s="219"/>
      <c r="MCA67" s="219"/>
      <c r="MCB67" s="219"/>
      <c r="MCC67" s="219"/>
      <c r="MCD67" s="219"/>
      <c r="MCE67" s="219"/>
      <c r="MCF67" s="219"/>
      <c r="MCG67" s="219"/>
      <c r="MCH67" s="219"/>
      <c r="MCI67" s="219"/>
      <c r="MCJ67" s="219"/>
      <c r="MCK67" s="219"/>
      <c r="MCL67" s="219"/>
      <c r="MCM67" s="219"/>
      <c r="MCN67" s="219"/>
      <c r="MCO67" s="219"/>
      <c r="MCP67" s="219"/>
      <c r="MCQ67" s="219"/>
      <c r="MCR67" s="219"/>
      <c r="MCS67" s="219"/>
      <c r="MCT67" s="219"/>
      <c r="MCU67" s="219"/>
      <c r="MCV67" s="219"/>
      <c r="MCW67" s="219"/>
      <c r="MCX67" s="219"/>
      <c r="MCY67" s="219"/>
      <c r="MCZ67" s="219"/>
      <c r="MDA67" s="219"/>
      <c r="MDB67" s="219"/>
      <c r="MDC67" s="219"/>
      <c r="MDD67" s="219"/>
      <c r="MDE67" s="219"/>
      <c r="MDF67" s="219"/>
      <c r="MDG67" s="219"/>
      <c r="MDH67" s="219"/>
      <c r="MDI67" s="219"/>
      <c r="MDJ67" s="219"/>
      <c r="MDK67" s="219"/>
      <c r="MDL67" s="219"/>
      <c r="MDM67" s="219"/>
      <c r="MDN67" s="219"/>
      <c r="MDO67" s="219"/>
      <c r="MDP67" s="219"/>
      <c r="MDQ67" s="219"/>
      <c r="MDR67" s="219"/>
      <c r="MDS67" s="219"/>
      <c r="MDT67" s="219"/>
      <c r="MDU67" s="219"/>
      <c r="MDV67" s="219"/>
      <c r="MDW67" s="219"/>
      <c r="MDX67" s="219"/>
      <c r="MDY67" s="219"/>
      <c r="MDZ67" s="219"/>
      <c r="MEA67" s="219"/>
      <c r="MEB67" s="219"/>
      <c r="MEC67" s="219"/>
      <c r="MED67" s="219"/>
      <c r="MEE67" s="219"/>
      <c r="MEF67" s="219"/>
      <c r="MEG67" s="219"/>
      <c r="MEH67" s="219"/>
      <c r="MEI67" s="219"/>
      <c r="MEJ67" s="219"/>
      <c r="MEK67" s="219"/>
      <c r="MEL67" s="219"/>
      <c r="MEM67" s="219"/>
      <c r="MEN67" s="219"/>
      <c r="MEO67" s="219"/>
      <c r="MEP67" s="219"/>
      <c r="MEQ67" s="219"/>
      <c r="MER67" s="219"/>
      <c r="MES67" s="219"/>
      <c r="MET67" s="219"/>
      <c r="MEU67" s="219"/>
      <c r="MEV67" s="219"/>
      <c r="MEW67" s="219"/>
      <c r="MEX67" s="219"/>
      <c r="MEY67" s="219"/>
      <c r="MEZ67" s="219"/>
      <c r="MFA67" s="219"/>
      <c r="MFB67" s="219"/>
      <c r="MFC67" s="219"/>
      <c r="MFD67" s="219"/>
      <c r="MFE67" s="219"/>
      <c r="MFF67" s="219"/>
      <c r="MFG67" s="219"/>
      <c r="MFH67" s="219"/>
      <c r="MFI67" s="219"/>
      <c r="MFJ67" s="219"/>
      <c r="MFK67" s="219"/>
      <c r="MFL67" s="219"/>
      <c r="MFM67" s="219"/>
      <c r="MFN67" s="219"/>
      <c r="MFO67" s="219"/>
      <c r="MFP67" s="219"/>
      <c r="MFQ67" s="219"/>
      <c r="MFR67" s="219"/>
      <c r="MFS67" s="219"/>
      <c r="MFT67" s="219"/>
      <c r="MFU67" s="219"/>
      <c r="MFV67" s="219"/>
      <c r="MFW67" s="219"/>
      <c r="MFX67" s="219"/>
      <c r="MFY67" s="219"/>
      <c r="MFZ67" s="219"/>
      <c r="MGA67" s="219"/>
      <c r="MGB67" s="219"/>
      <c r="MGC67" s="219"/>
      <c r="MGD67" s="219"/>
      <c r="MGE67" s="219"/>
      <c r="MGF67" s="219"/>
      <c r="MGG67" s="219"/>
      <c r="MGH67" s="219"/>
      <c r="MGI67" s="219"/>
      <c r="MGJ67" s="219"/>
      <c r="MGK67" s="219"/>
      <c r="MGL67" s="219"/>
      <c r="MGM67" s="219"/>
      <c r="MGN67" s="219"/>
      <c r="MGO67" s="219"/>
      <c r="MGP67" s="219"/>
      <c r="MGQ67" s="219"/>
      <c r="MGR67" s="219"/>
      <c r="MGS67" s="219"/>
      <c r="MGT67" s="219"/>
      <c r="MGU67" s="219"/>
      <c r="MGV67" s="219"/>
      <c r="MGW67" s="219"/>
      <c r="MGX67" s="219"/>
      <c r="MGY67" s="219"/>
      <c r="MGZ67" s="219"/>
      <c r="MHA67" s="219"/>
      <c r="MHB67" s="219"/>
      <c r="MHC67" s="219"/>
      <c r="MHD67" s="219"/>
      <c r="MHE67" s="219"/>
      <c r="MHF67" s="219"/>
      <c r="MHG67" s="219"/>
      <c r="MHH67" s="219"/>
      <c r="MHI67" s="219"/>
      <c r="MHJ67" s="219"/>
      <c r="MHK67" s="219"/>
      <c r="MHL67" s="219"/>
      <c r="MHM67" s="219"/>
      <c r="MHN67" s="219"/>
      <c r="MHO67" s="219"/>
      <c r="MHP67" s="219"/>
      <c r="MHQ67" s="219"/>
      <c r="MHR67" s="219"/>
      <c r="MHS67" s="219"/>
      <c r="MHT67" s="219"/>
      <c r="MHU67" s="219"/>
      <c r="MHV67" s="219"/>
      <c r="MHW67" s="219"/>
      <c r="MHX67" s="219"/>
      <c r="MHY67" s="219"/>
      <c r="MHZ67" s="219"/>
      <c r="MIA67" s="219"/>
      <c r="MIB67" s="219"/>
      <c r="MIC67" s="219"/>
      <c r="MID67" s="219"/>
      <c r="MIE67" s="219"/>
      <c r="MIF67" s="219"/>
      <c r="MIG67" s="219"/>
      <c r="MIH67" s="219"/>
      <c r="MII67" s="219"/>
      <c r="MIJ67" s="219"/>
      <c r="MIK67" s="219"/>
      <c r="MIL67" s="219"/>
      <c r="MIM67" s="219"/>
      <c r="MIN67" s="219"/>
      <c r="MIO67" s="219"/>
      <c r="MIP67" s="219"/>
      <c r="MIQ67" s="219"/>
      <c r="MIR67" s="219"/>
      <c r="MIS67" s="219"/>
      <c r="MIT67" s="219"/>
      <c r="MIU67" s="219"/>
      <c r="MIV67" s="219"/>
      <c r="MIW67" s="219"/>
      <c r="MIX67" s="219"/>
      <c r="MIY67" s="219"/>
      <c r="MIZ67" s="219"/>
      <c r="MJA67" s="219"/>
      <c r="MJB67" s="219"/>
      <c r="MJC67" s="219"/>
      <c r="MJD67" s="219"/>
      <c r="MJE67" s="219"/>
      <c r="MJF67" s="219"/>
      <c r="MJG67" s="219"/>
      <c r="MJH67" s="219"/>
      <c r="MJI67" s="219"/>
      <c r="MJJ67" s="219"/>
      <c r="MJK67" s="219"/>
      <c r="MJL67" s="219"/>
      <c r="MJM67" s="219"/>
      <c r="MJN67" s="219"/>
      <c r="MJO67" s="219"/>
      <c r="MJP67" s="219"/>
      <c r="MJQ67" s="219"/>
      <c r="MJR67" s="219"/>
      <c r="MJS67" s="219"/>
      <c r="MJT67" s="219"/>
      <c r="MJU67" s="219"/>
      <c r="MJV67" s="219"/>
      <c r="MJW67" s="219"/>
      <c r="MJX67" s="219"/>
      <c r="MJY67" s="219"/>
      <c r="MJZ67" s="219"/>
      <c r="MKA67" s="219"/>
      <c r="MKB67" s="219"/>
      <c r="MKC67" s="219"/>
      <c r="MKD67" s="219"/>
      <c r="MKE67" s="219"/>
      <c r="MKF67" s="219"/>
      <c r="MKG67" s="219"/>
      <c r="MKH67" s="219"/>
      <c r="MKI67" s="219"/>
      <c r="MKJ67" s="219"/>
      <c r="MKK67" s="219"/>
      <c r="MKL67" s="219"/>
      <c r="MKM67" s="219"/>
      <c r="MKN67" s="219"/>
      <c r="MKO67" s="219"/>
      <c r="MKP67" s="219"/>
      <c r="MKQ67" s="219"/>
      <c r="MKR67" s="219"/>
      <c r="MKS67" s="219"/>
      <c r="MKT67" s="219"/>
      <c r="MKU67" s="219"/>
      <c r="MKV67" s="219"/>
      <c r="MKW67" s="219"/>
      <c r="MKX67" s="219"/>
      <c r="MKY67" s="219"/>
      <c r="MKZ67" s="219"/>
      <c r="MLA67" s="219"/>
      <c r="MLB67" s="219"/>
      <c r="MLC67" s="219"/>
      <c r="MLD67" s="219"/>
      <c r="MLE67" s="219"/>
      <c r="MLF67" s="219"/>
      <c r="MLG67" s="219"/>
      <c r="MLH67" s="219"/>
      <c r="MLI67" s="219"/>
      <c r="MLJ67" s="219"/>
      <c r="MLK67" s="219"/>
      <c r="MLL67" s="219"/>
      <c r="MLM67" s="219"/>
      <c r="MLN67" s="219"/>
      <c r="MLO67" s="219"/>
      <c r="MLP67" s="219"/>
      <c r="MLQ67" s="219"/>
      <c r="MLR67" s="219"/>
      <c r="MLS67" s="219"/>
      <c r="MLT67" s="219"/>
      <c r="MLU67" s="219"/>
      <c r="MLV67" s="219"/>
      <c r="MLW67" s="219"/>
      <c r="MLX67" s="219"/>
      <c r="MLY67" s="219"/>
      <c r="MLZ67" s="219"/>
      <c r="MMA67" s="219"/>
      <c r="MMB67" s="219"/>
      <c r="MMC67" s="219"/>
      <c r="MMD67" s="219"/>
      <c r="MME67" s="219"/>
      <c r="MMF67" s="219"/>
      <c r="MMG67" s="219"/>
      <c r="MMH67" s="219"/>
      <c r="MMI67" s="219"/>
      <c r="MMJ67" s="219"/>
      <c r="MMK67" s="219"/>
      <c r="MML67" s="219"/>
      <c r="MMM67" s="219"/>
      <c r="MMN67" s="219"/>
      <c r="MMO67" s="219"/>
      <c r="MMP67" s="219"/>
      <c r="MMQ67" s="219"/>
      <c r="MMR67" s="219"/>
      <c r="MMS67" s="219"/>
      <c r="MMT67" s="219"/>
      <c r="MMU67" s="219"/>
      <c r="MMV67" s="219"/>
      <c r="MMW67" s="219"/>
      <c r="MMX67" s="219"/>
      <c r="MMY67" s="219"/>
      <c r="MMZ67" s="219"/>
      <c r="MNA67" s="219"/>
      <c r="MNB67" s="219"/>
      <c r="MNC67" s="219"/>
      <c r="MND67" s="219"/>
      <c r="MNE67" s="219"/>
      <c r="MNF67" s="219"/>
      <c r="MNG67" s="219"/>
      <c r="MNH67" s="219"/>
      <c r="MNI67" s="219"/>
      <c r="MNJ67" s="219"/>
      <c r="MNK67" s="219"/>
      <c r="MNL67" s="219"/>
      <c r="MNM67" s="219"/>
      <c r="MNN67" s="219"/>
      <c r="MNO67" s="219"/>
      <c r="MNP67" s="219"/>
      <c r="MNQ67" s="219"/>
      <c r="MNR67" s="219"/>
      <c r="MNS67" s="219"/>
      <c r="MNT67" s="219"/>
      <c r="MNU67" s="219"/>
      <c r="MNV67" s="219"/>
      <c r="MNW67" s="219"/>
      <c r="MNX67" s="219"/>
      <c r="MNY67" s="219"/>
      <c r="MNZ67" s="219"/>
      <c r="MOA67" s="219"/>
      <c r="MOB67" s="219"/>
      <c r="MOC67" s="219"/>
      <c r="MOD67" s="219"/>
      <c r="MOE67" s="219"/>
      <c r="MOF67" s="219"/>
      <c r="MOG67" s="219"/>
      <c r="MOH67" s="219"/>
      <c r="MOI67" s="219"/>
      <c r="MOJ67" s="219"/>
      <c r="MOK67" s="219"/>
      <c r="MOL67" s="219"/>
      <c r="MOM67" s="219"/>
      <c r="MON67" s="219"/>
      <c r="MOO67" s="219"/>
      <c r="MOP67" s="219"/>
      <c r="MOQ67" s="219"/>
      <c r="MOR67" s="219"/>
      <c r="MOS67" s="219"/>
      <c r="MOT67" s="219"/>
      <c r="MOU67" s="219"/>
      <c r="MOV67" s="219"/>
      <c r="MOW67" s="219"/>
      <c r="MOX67" s="219"/>
      <c r="MOY67" s="219"/>
      <c r="MOZ67" s="219"/>
      <c r="MPA67" s="219"/>
      <c r="MPB67" s="219"/>
      <c r="MPC67" s="219"/>
      <c r="MPD67" s="219"/>
      <c r="MPE67" s="219"/>
      <c r="MPF67" s="219"/>
      <c r="MPG67" s="219"/>
      <c r="MPH67" s="219"/>
      <c r="MPI67" s="219"/>
      <c r="MPJ67" s="219"/>
      <c r="MPK67" s="219"/>
      <c r="MPL67" s="219"/>
      <c r="MPM67" s="219"/>
      <c r="MPN67" s="219"/>
      <c r="MPO67" s="219"/>
      <c r="MPP67" s="219"/>
      <c r="MPQ67" s="219"/>
      <c r="MPR67" s="219"/>
      <c r="MPS67" s="219"/>
      <c r="MPT67" s="219"/>
      <c r="MPU67" s="219"/>
      <c r="MPV67" s="219"/>
      <c r="MPW67" s="219"/>
      <c r="MPX67" s="219"/>
      <c r="MPY67" s="219"/>
      <c r="MPZ67" s="219"/>
      <c r="MQA67" s="219"/>
      <c r="MQB67" s="219"/>
      <c r="MQC67" s="219"/>
      <c r="MQD67" s="219"/>
      <c r="MQE67" s="219"/>
      <c r="MQF67" s="219"/>
      <c r="MQG67" s="219"/>
      <c r="MQH67" s="219"/>
      <c r="MQI67" s="219"/>
      <c r="MQJ67" s="219"/>
      <c r="MQK67" s="219"/>
      <c r="MQL67" s="219"/>
      <c r="MQM67" s="219"/>
      <c r="MQN67" s="219"/>
      <c r="MQO67" s="219"/>
      <c r="MQP67" s="219"/>
      <c r="MQQ67" s="219"/>
      <c r="MQR67" s="219"/>
      <c r="MQS67" s="219"/>
      <c r="MQT67" s="219"/>
      <c r="MQU67" s="219"/>
      <c r="MQV67" s="219"/>
      <c r="MQW67" s="219"/>
      <c r="MQX67" s="219"/>
      <c r="MQY67" s="219"/>
      <c r="MQZ67" s="219"/>
      <c r="MRA67" s="219"/>
      <c r="MRB67" s="219"/>
      <c r="MRC67" s="219"/>
      <c r="MRD67" s="219"/>
      <c r="MRE67" s="219"/>
      <c r="MRF67" s="219"/>
      <c r="MRG67" s="219"/>
      <c r="MRH67" s="219"/>
      <c r="MRI67" s="219"/>
      <c r="MRJ67" s="219"/>
      <c r="MRK67" s="219"/>
      <c r="MRL67" s="219"/>
      <c r="MRM67" s="219"/>
      <c r="MRN67" s="219"/>
      <c r="MRO67" s="219"/>
      <c r="MRP67" s="219"/>
      <c r="MRQ67" s="219"/>
      <c r="MRR67" s="219"/>
      <c r="MRS67" s="219"/>
      <c r="MRT67" s="219"/>
      <c r="MRU67" s="219"/>
      <c r="MRV67" s="219"/>
      <c r="MRW67" s="219"/>
      <c r="MRX67" s="219"/>
      <c r="MRY67" s="219"/>
      <c r="MRZ67" s="219"/>
      <c r="MSA67" s="219"/>
      <c r="MSB67" s="219"/>
      <c r="MSC67" s="219"/>
      <c r="MSD67" s="219"/>
      <c r="MSE67" s="219"/>
      <c r="MSF67" s="219"/>
      <c r="MSG67" s="219"/>
      <c r="MSH67" s="219"/>
      <c r="MSI67" s="219"/>
      <c r="MSJ67" s="219"/>
      <c r="MSK67" s="219"/>
      <c r="MSL67" s="219"/>
      <c r="MSM67" s="219"/>
      <c r="MSN67" s="219"/>
      <c r="MSO67" s="219"/>
      <c r="MSP67" s="219"/>
      <c r="MSQ67" s="219"/>
      <c r="MSR67" s="219"/>
      <c r="MSS67" s="219"/>
      <c r="MST67" s="219"/>
      <c r="MSU67" s="219"/>
      <c r="MSV67" s="219"/>
      <c r="MSW67" s="219"/>
      <c r="MSX67" s="219"/>
      <c r="MSY67" s="219"/>
      <c r="MSZ67" s="219"/>
      <c r="MTA67" s="219"/>
      <c r="MTB67" s="219"/>
      <c r="MTC67" s="219"/>
      <c r="MTD67" s="219"/>
      <c r="MTE67" s="219"/>
      <c r="MTF67" s="219"/>
      <c r="MTG67" s="219"/>
      <c r="MTH67" s="219"/>
      <c r="MTI67" s="219"/>
      <c r="MTJ67" s="219"/>
      <c r="MTK67" s="219"/>
      <c r="MTL67" s="219"/>
      <c r="MTM67" s="219"/>
      <c r="MTN67" s="219"/>
      <c r="MTO67" s="219"/>
      <c r="MTP67" s="219"/>
      <c r="MTQ67" s="219"/>
      <c r="MTR67" s="219"/>
      <c r="MTS67" s="219"/>
      <c r="MTT67" s="219"/>
      <c r="MTU67" s="219"/>
      <c r="MTV67" s="219"/>
      <c r="MTW67" s="219"/>
      <c r="MTX67" s="219"/>
      <c r="MTY67" s="219"/>
      <c r="MTZ67" s="219"/>
      <c r="MUA67" s="219"/>
      <c r="MUB67" s="219"/>
      <c r="MUC67" s="219"/>
      <c r="MUD67" s="219"/>
      <c r="MUE67" s="219"/>
      <c r="MUF67" s="219"/>
      <c r="MUG67" s="219"/>
      <c r="MUH67" s="219"/>
      <c r="MUI67" s="219"/>
      <c r="MUJ67" s="219"/>
      <c r="MUK67" s="219"/>
      <c r="MUL67" s="219"/>
      <c r="MUM67" s="219"/>
      <c r="MUN67" s="219"/>
      <c r="MUO67" s="219"/>
      <c r="MUP67" s="219"/>
      <c r="MUQ67" s="219"/>
      <c r="MUR67" s="219"/>
      <c r="MUS67" s="219"/>
      <c r="MUT67" s="219"/>
      <c r="MUU67" s="219"/>
      <c r="MUV67" s="219"/>
      <c r="MUW67" s="219"/>
      <c r="MUX67" s="219"/>
      <c r="MUY67" s="219"/>
      <c r="MUZ67" s="219"/>
      <c r="MVA67" s="219"/>
      <c r="MVB67" s="219"/>
      <c r="MVC67" s="219"/>
      <c r="MVD67" s="219"/>
      <c r="MVE67" s="219"/>
      <c r="MVF67" s="219"/>
      <c r="MVG67" s="219"/>
      <c r="MVH67" s="219"/>
      <c r="MVI67" s="219"/>
      <c r="MVJ67" s="219"/>
      <c r="MVK67" s="219"/>
      <c r="MVL67" s="219"/>
      <c r="MVM67" s="219"/>
      <c r="MVN67" s="219"/>
      <c r="MVO67" s="219"/>
      <c r="MVP67" s="219"/>
      <c r="MVQ67" s="219"/>
      <c r="MVR67" s="219"/>
      <c r="MVS67" s="219"/>
      <c r="MVT67" s="219"/>
      <c r="MVU67" s="219"/>
      <c r="MVV67" s="219"/>
      <c r="MVW67" s="219"/>
      <c r="MVX67" s="219"/>
      <c r="MVY67" s="219"/>
      <c r="MVZ67" s="219"/>
      <c r="MWA67" s="219"/>
      <c r="MWB67" s="219"/>
      <c r="MWC67" s="219"/>
      <c r="MWD67" s="219"/>
      <c r="MWE67" s="219"/>
      <c r="MWF67" s="219"/>
      <c r="MWG67" s="219"/>
      <c r="MWH67" s="219"/>
      <c r="MWI67" s="219"/>
      <c r="MWJ67" s="219"/>
      <c r="MWK67" s="219"/>
      <c r="MWL67" s="219"/>
      <c r="MWM67" s="219"/>
      <c r="MWN67" s="219"/>
      <c r="MWO67" s="219"/>
      <c r="MWP67" s="219"/>
      <c r="MWQ67" s="219"/>
      <c r="MWR67" s="219"/>
      <c r="MWS67" s="219"/>
      <c r="MWT67" s="219"/>
      <c r="MWU67" s="219"/>
      <c r="MWV67" s="219"/>
      <c r="MWW67" s="219"/>
      <c r="MWX67" s="219"/>
      <c r="MWY67" s="219"/>
      <c r="MWZ67" s="219"/>
      <c r="MXA67" s="219"/>
      <c r="MXB67" s="219"/>
      <c r="MXC67" s="219"/>
      <c r="MXD67" s="219"/>
      <c r="MXE67" s="219"/>
      <c r="MXF67" s="219"/>
      <c r="MXG67" s="219"/>
      <c r="MXH67" s="219"/>
      <c r="MXI67" s="219"/>
      <c r="MXJ67" s="219"/>
      <c r="MXK67" s="219"/>
      <c r="MXL67" s="219"/>
      <c r="MXM67" s="219"/>
      <c r="MXN67" s="219"/>
      <c r="MXO67" s="219"/>
      <c r="MXP67" s="219"/>
      <c r="MXQ67" s="219"/>
      <c r="MXR67" s="219"/>
      <c r="MXS67" s="219"/>
      <c r="MXT67" s="219"/>
      <c r="MXU67" s="219"/>
      <c r="MXV67" s="219"/>
      <c r="MXW67" s="219"/>
      <c r="MXX67" s="219"/>
      <c r="MXY67" s="219"/>
      <c r="MXZ67" s="219"/>
      <c r="MYA67" s="219"/>
      <c r="MYB67" s="219"/>
      <c r="MYC67" s="219"/>
      <c r="MYD67" s="219"/>
      <c r="MYE67" s="219"/>
      <c r="MYF67" s="219"/>
      <c r="MYG67" s="219"/>
      <c r="MYH67" s="219"/>
      <c r="MYI67" s="219"/>
      <c r="MYJ67" s="219"/>
      <c r="MYK67" s="219"/>
      <c r="MYL67" s="219"/>
      <c r="MYM67" s="219"/>
      <c r="MYN67" s="219"/>
      <c r="MYO67" s="219"/>
      <c r="MYP67" s="219"/>
      <c r="MYQ67" s="219"/>
      <c r="MYR67" s="219"/>
      <c r="MYS67" s="219"/>
      <c r="MYT67" s="219"/>
      <c r="MYU67" s="219"/>
      <c r="MYV67" s="219"/>
      <c r="MYW67" s="219"/>
      <c r="MYX67" s="219"/>
      <c r="MYY67" s="219"/>
      <c r="MYZ67" s="219"/>
      <c r="MZA67" s="219"/>
      <c r="MZB67" s="219"/>
      <c r="MZC67" s="219"/>
      <c r="MZD67" s="219"/>
      <c r="MZE67" s="219"/>
      <c r="MZF67" s="219"/>
      <c r="MZG67" s="219"/>
      <c r="MZH67" s="219"/>
      <c r="MZI67" s="219"/>
      <c r="MZJ67" s="219"/>
      <c r="MZK67" s="219"/>
      <c r="MZL67" s="219"/>
      <c r="MZM67" s="219"/>
      <c r="MZN67" s="219"/>
      <c r="MZO67" s="219"/>
      <c r="MZP67" s="219"/>
      <c r="MZQ67" s="219"/>
      <c r="MZR67" s="219"/>
      <c r="MZS67" s="219"/>
      <c r="MZT67" s="219"/>
      <c r="MZU67" s="219"/>
      <c r="MZV67" s="219"/>
      <c r="MZW67" s="219"/>
      <c r="MZX67" s="219"/>
      <c r="MZY67" s="219"/>
      <c r="MZZ67" s="219"/>
      <c r="NAA67" s="219"/>
      <c r="NAB67" s="219"/>
      <c r="NAC67" s="219"/>
      <c r="NAD67" s="219"/>
      <c r="NAE67" s="219"/>
      <c r="NAF67" s="219"/>
      <c r="NAG67" s="219"/>
      <c r="NAH67" s="219"/>
      <c r="NAI67" s="219"/>
      <c r="NAJ67" s="219"/>
      <c r="NAK67" s="219"/>
      <c r="NAL67" s="219"/>
      <c r="NAM67" s="219"/>
      <c r="NAN67" s="219"/>
      <c r="NAO67" s="219"/>
      <c r="NAP67" s="219"/>
      <c r="NAQ67" s="219"/>
      <c r="NAR67" s="219"/>
      <c r="NAS67" s="219"/>
      <c r="NAT67" s="219"/>
      <c r="NAU67" s="219"/>
      <c r="NAV67" s="219"/>
      <c r="NAW67" s="219"/>
      <c r="NAX67" s="219"/>
      <c r="NAY67" s="219"/>
      <c r="NAZ67" s="219"/>
      <c r="NBA67" s="219"/>
      <c r="NBB67" s="219"/>
      <c r="NBC67" s="219"/>
      <c r="NBD67" s="219"/>
      <c r="NBE67" s="219"/>
      <c r="NBF67" s="219"/>
      <c r="NBG67" s="219"/>
      <c r="NBH67" s="219"/>
      <c r="NBI67" s="219"/>
      <c r="NBJ67" s="219"/>
      <c r="NBK67" s="219"/>
      <c r="NBL67" s="219"/>
      <c r="NBM67" s="219"/>
      <c r="NBN67" s="219"/>
      <c r="NBO67" s="219"/>
      <c r="NBP67" s="219"/>
      <c r="NBQ67" s="219"/>
      <c r="NBR67" s="219"/>
      <c r="NBS67" s="219"/>
      <c r="NBT67" s="219"/>
      <c r="NBU67" s="219"/>
      <c r="NBV67" s="219"/>
      <c r="NBW67" s="219"/>
      <c r="NBX67" s="219"/>
      <c r="NBY67" s="219"/>
      <c r="NBZ67" s="219"/>
      <c r="NCA67" s="219"/>
      <c r="NCB67" s="219"/>
      <c r="NCC67" s="219"/>
      <c r="NCD67" s="219"/>
      <c r="NCE67" s="219"/>
      <c r="NCF67" s="219"/>
      <c r="NCG67" s="219"/>
      <c r="NCH67" s="219"/>
      <c r="NCI67" s="219"/>
      <c r="NCJ67" s="219"/>
      <c r="NCK67" s="219"/>
      <c r="NCL67" s="219"/>
      <c r="NCM67" s="219"/>
      <c r="NCN67" s="219"/>
      <c r="NCO67" s="219"/>
      <c r="NCP67" s="219"/>
      <c r="NCQ67" s="219"/>
      <c r="NCR67" s="219"/>
      <c r="NCS67" s="219"/>
      <c r="NCT67" s="219"/>
      <c r="NCU67" s="219"/>
      <c r="NCV67" s="219"/>
      <c r="NCW67" s="219"/>
      <c r="NCX67" s="219"/>
      <c r="NCY67" s="219"/>
      <c r="NCZ67" s="219"/>
      <c r="NDA67" s="219"/>
      <c r="NDB67" s="219"/>
      <c r="NDC67" s="219"/>
      <c r="NDD67" s="219"/>
      <c r="NDE67" s="219"/>
      <c r="NDF67" s="219"/>
      <c r="NDG67" s="219"/>
      <c r="NDH67" s="219"/>
      <c r="NDI67" s="219"/>
      <c r="NDJ67" s="219"/>
      <c r="NDK67" s="219"/>
      <c r="NDL67" s="219"/>
      <c r="NDM67" s="219"/>
      <c r="NDN67" s="219"/>
      <c r="NDO67" s="219"/>
      <c r="NDP67" s="219"/>
      <c r="NDQ67" s="219"/>
      <c r="NDR67" s="219"/>
      <c r="NDS67" s="219"/>
      <c r="NDT67" s="219"/>
      <c r="NDU67" s="219"/>
      <c r="NDV67" s="219"/>
      <c r="NDW67" s="219"/>
      <c r="NDX67" s="219"/>
      <c r="NDY67" s="219"/>
      <c r="NDZ67" s="219"/>
      <c r="NEA67" s="219"/>
      <c r="NEB67" s="219"/>
      <c r="NEC67" s="219"/>
      <c r="NED67" s="219"/>
      <c r="NEE67" s="219"/>
      <c r="NEF67" s="219"/>
      <c r="NEG67" s="219"/>
      <c r="NEH67" s="219"/>
      <c r="NEI67" s="219"/>
      <c r="NEJ67" s="219"/>
      <c r="NEK67" s="219"/>
      <c r="NEL67" s="219"/>
      <c r="NEM67" s="219"/>
      <c r="NEN67" s="219"/>
      <c r="NEO67" s="219"/>
      <c r="NEP67" s="219"/>
      <c r="NEQ67" s="219"/>
      <c r="NER67" s="219"/>
      <c r="NES67" s="219"/>
      <c r="NET67" s="219"/>
      <c r="NEU67" s="219"/>
      <c r="NEV67" s="219"/>
      <c r="NEW67" s="219"/>
      <c r="NEX67" s="219"/>
      <c r="NEY67" s="219"/>
      <c r="NEZ67" s="219"/>
      <c r="NFA67" s="219"/>
      <c r="NFB67" s="219"/>
      <c r="NFC67" s="219"/>
      <c r="NFD67" s="219"/>
      <c r="NFE67" s="219"/>
      <c r="NFF67" s="219"/>
      <c r="NFG67" s="219"/>
      <c r="NFH67" s="219"/>
      <c r="NFI67" s="219"/>
      <c r="NFJ67" s="219"/>
      <c r="NFK67" s="219"/>
      <c r="NFL67" s="219"/>
      <c r="NFM67" s="219"/>
      <c r="NFN67" s="219"/>
      <c r="NFO67" s="219"/>
      <c r="NFP67" s="219"/>
      <c r="NFQ67" s="219"/>
      <c r="NFR67" s="219"/>
      <c r="NFS67" s="219"/>
      <c r="NFT67" s="219"/>
      <c r="NFU67" s="219"/>
      <c r="NFV67" s="219"/>
      <c r="NFW67" s="219"/>
      <c r="NFX67" s="219"/>
      <c r="NFY67" s="219"/>
      <c r="NFZ67" s="219"/>
      <c r="NGA67" s="219"/>
      <c r="NGB67" s="219"/>
      <c r="NGC67" s="219"/>
      <c r="NGD67" s="219"/>
      <c r="NGE67" s="219"/>
      <c r="NGF67" s="219"/>
      <c r="NGG67" s="219"/>
      <c r="NGH67" s="219"/>
      <c r="NGI67" s="219"/>
      <c r="NGJ67" s="219"/>
      <c r="NGK67" s="219"/>
      <c r="NGL67" s="219"/>
      <c r="NGM67" s="219"/>
      <c r="NGN67" s="219"/>
      <c r="NGO67" s="219"/>
      <c r="NGP67" s="219"/>
      <c r="NGQ67" s="219"/>
      <c r="NGR67" s="219"/>
      <c r="NGS67" s="219"/>
      <c r="NGT67" s="219"/>
      <c r="NGU67" s="219"/>
      <c r="NGV67" s="219"/>
      <c r="NGW67" s="219"/>
      <c r="NGX67" s="219"/>
      <c r="NGY67" s="219"/>
      <c r="NGZ67" s="219"/>
      <c r="NHA67" s="219"/>
      <c r="NHB67" s="219"/>
      <c r="NHC67" s="219"/>
      <c r="NHD67" s="219"/>
      <c r="NHE67" s="219"/>
      <c r="NHF67" s="219"/>
      <c r="NHG67" s="219"/>
      <c r="NHH67" s="219"/>
      <c r="NHI67" s="219"/>
      <c r="NHJ67" s="219"/>
      <c r="NHK67" s="219"/>
      <c r="NHL67" s="219"/>
      <c r="NHM67" s="219"/>
      <c r="NHN67" s="219"/>
      <c r="NHO67" s="219"/>
      <c r="NHP67" s="219"/>
      <c r="NHQ67" s="219"/>
      <c r="NHR67" s="219"/>
      <c r="NHS67" s="219"/>
      <c r="NHT67" s="219"/>
      <c r="NHU67" s="219"/>
      <c r="NHV67" s="219"/>
      <c r="NHW67" s="219"/>
      <c r="NHX67" s="219"/>
      <c r="NHY67" s="219"/>
      <c r="NHZ67" s="219"/>
      <c r="NIA67" s="219"/>
      <c r="NIB67" s="219"/>
      <c r="NIC67" s="219"/>
      <c r="NID67" s="219"/>
      <c r="NIE67" s="219"/>
      <c r="NIF67" s="219"/>
      <c r="NIG67" s="219"/>
      <c r="NIH67" s="219"/>
      <c r="NII67" s="219"/>
      <c r="NIJ67" s="219"/>
      <c r="NIK67" s="219"/>
      <c r="NIL67" s="219"/>
      <c r="NIM67" s="219"/>
      <c r="NIN67" s="219"/>
      <c r="NIO67" s="219"/>
      <c r="NIP67" s="219"/>
      <c r="NIQ67" s="219"/>
      <c r="NIR67" s="219"/>
      <c r="NIS67" s="219"/>
      <c r="NIT67" s="219"/>
      <c r="NIU67" s="219"/>
      <c r="NIV67" s="219"/>
      <c r="NIW67" s="219"/>
      <c r="NIX67" s="219"/>
      <c r="NIY67" s="219"/>
      <c r="NIZ67" s="219"/>
      <c r="NJA67" s="219"/>
      <c r="NJB67" s="219"/>
      <c r="NJC67" s="219"/>
      <c r="NJD67" s="219"/>
      <c r="NJE67" s="219"/>
      <c r="NJF67" s="219"/>
      <c r="NJG67" s="219"/>
      <c r="NJH67" s="219"/>
      <c r="NJI67" s="219"/>
      <c r="NJJ67" s="219"/>
      <c r="NJK67" s="219"/>
      <c r="NJL67" s="219"/>
      <c r="NJM67" s="219"/>
      <c r="NJN67" s="219"/>
      <c r="NJO67" s="219"/>
      <c r="NJP67" s="219"/>
      <c r="NJQ67" s="219"/>
      <c r="NJR67" s="219"/>
      <c r="NJS67" s="219"/>
      <c r="NJT67" s="219"/>
      <c r="NJU67" s="219"/>
      <c r="NJV67" s="219"/>
      <c r="NJW67" s="219"/>
      <c r="NJX67" s="219"/>
      <c r="NJY67" s="219"/>
      <c r="NJZ67" s="219"/>
      <c r="NKA67" s="219"/>
      <c r="NKB67" s="219"/>
      <c r="NKC67" s="219"/>
      <c r="NKD67" s="219"/>
      <c r="NKE67" s="219"/>
      <c r="NKF67" s="219"/>
      <c r="NKG67" s="219"/>
      <c r="NKH67" s="219"/>
      <c r="NKI67" s="219"/>
      <c r="NKJ67" s="219"/>
      <c r="NKK67" s="219"/>
      <c r="NKL67" s="219"/>
      <c r="NKM67" s="219"/>
      <c r="NKN67" s="219"/>
      <c r="NKO67" s="219"/>
      <c r="NKP67" s="219"/>
      <c r="NKQ67" s="219"/>
      <c r="NKR67" s="219"/>
      <c r="NKS67" s="219"/>
      <c r="NKT67" s="219"/>
      <c r="NKU67" s="219"/>
      <c r="NKV67" s="219"/>
      <c r="NKW67" s="219"/>
      <c r="NKX67" s="219"/>
      <c r="NKY67" s="219"/>
      <c r="NKZ67" s="219"/>
      <c r="NLA67" s="219"/>
      <c r="NLB67" s="219"/>
      <c r="NLC67" s="219"/>
      <c r="NLD67" s="219"/>
      <c r="NLE67" s="219"/>
      <c r="NLF67" s="219"/>
      <c r="NLG67" s="219"/>
      <c r="NLH67" s="219"/>
      <c r="NLI67" s="219"/>
      <c r="NLJ67" s="219"/>
      <c r="NLK67" s="219"/>
      <c r="NLL67" s="219"/>
      <c r="NLM67" s="219"/>
      <c r="NLN67" s="219"/>
      <c r="NLO67" s="219"/>
      <c r="NLP67" s="219"/>
      <c r="NLQ67" s="219"/>
      <c r="NLR67" s="219"/>
      <c r="NLS67" s="219"/>
      <c r="NLT67" s="219"/>
      <c r="NLU67" s="219"/>
      <c r="NLV67" s="219"/>
      <c r="NLW67" s="219"/>
      <c r="NLX67" s="219"/>
      <c r="NLY67" s="219"/>
      <c r="NLZ67" s="219"/>
      <c r="NMA67" s="219"/>
      <c r="NMB67" s="219"/>
      <c r="NMC67" s="219"/>
      <c r="NMD67" s="219"/>
      <c r="NME67" s="219"/>
      <c r="NMF67" s="219"/>
      <c r="NMG67" s="219"/>
      <c r="NMH67" s="219"/>
      <c r="NMI67" s="219"/>
      <c r="NMJ67" s="219"/>
      <c r="NMK67" s="219"/>
      <c r="NML67" s="219"/>
      <c r="NMM67" s="219"/>
      <c r="NMN67" s="219"/>
      <c r="NMO67" s="219"/>
      <c r="NMP67" s="219"/>
      <c r="NMQ67" s="219"/>
      <c r="NMR67" s="219"/>
      <c r="NMS67" s="219"/>
      <c r="NMT67" s="219"/>
      <c r="NMU67" s="219"/>
      <c r="NMV67" s="219"/>
      <c r="NMW67" s="219"/>
      <c r="NMX67" s="219"/>
      <c r="NMY67" s="219"/>
      <c r="NMZ67" s="219"/>
      <c r="NNA67" s="219"/>
      <c r="NNB67" s="219"/>
      <c r="NNC67" s="219"/>
      <c r="NND67" s="219"/>
      <c r="NNE67" s="219"/>
      <c r="NNF67" s="219"/>
      <c r="NNG67" s="219"/>
      <c r="NNH67" s="219"/>
      <c r="NNI67" s="219"/>
      <c r="NNJ67" s="219"/>
      <c r="NNK67" s="219"/>
      <c r="NNL67" s="219"/>
      <c r="NNM67" s="219"/>
      <c r="NNN67" s="219"/>
      <c r="NNO67" s="219"/>
      <c r="NNP67" s="219"/>
      <c r="NNQ67" s="219"/>
      <c r="NNR67" s="219"/>
      <c r="NNS67" s="219"/>
      <c r="NNT67" s="219"/>
      <c r="NNU67" s="219"/>
      <c r="NNV67" s="219"/>
      <c r="NNW67" s="219"/>
      <c r="NNX67" s="219"/>
      <c r="NNY67" s="219"/>
      <c r="NNZ67" s="219"/>
      <c r="NOA67" s="219"/>
      <c r="NOB67" s="219"/>
      <c r="NOC67" s="219"/>
      <c r="NOD67" s="219"/>
      <c r="NOE67" s="219"/>
      <c r="NOF67" s="219"/>
      <c r="NOG67" s="219"/>
      <c r="NOH67" s="219"/>
      <c r="NOI67" s="219"/>
      <c r="NOJ67" s="219"/>
      <c r="NOK67" s="219"/>
      <c r="NOL67" s="219"/>
      <c r="NOM67" s="219"/>
      <c r="NON67" s="219"/>
      <c r="NOO67" s="219"/>
      <c r="NOP67" s="219"/>
      <c r="NOQ67" s="219"/>
      <c r="NOR67" s="219"/>
      <c r="NOS67" s="219"/>
      <c r="NOT67" s="219"/>
      <c r="NOU67" s="219"/>
      <c r="NOV67" s="219"/>
      <c r="NOW67" s="219"/>
      <c r="NOX67" s="219"/>
      <c r="NOY67" s="219"/>
      <c r="NOZ67" s="219"/>
      <c r="NPA67" s="219"/>
      <c r="NPB67" s="219"/>
      <c r="NPC67" s="219"/>
      <c r="NPD67" s="219"/>
      <c r="NPE67" s="219"/>
      <c r="NPF67" s="219"/>
      <c r="NPG67" s="219"/>
      <c r="NPH67" s="219"/>
      <c r="NPI67" s="219"/>
      <c r="NPJ67" s="219"/>
      <c r="NPK67" s="219"/>
      <c r="NPL67" s="219"/>
      <c r="NPM67" s="219"/>
      <c r="NPN67" s="219"/>
      <c r="NPO67" s="219"/>
      <c r="NPP67" s="219"/>
      <c r="NPQ67" s="219"/>
      <c r="NPR67" s="219"/>
      <c r="NPS67" s="219"/>
      <c r="NPT67" s="219"/>
      <c r="NPU67" s="219"/>
      <c r="NPV67" s="219"/>
      <c r="NPW67" s="219"/>
      <c r="NPX67" s="219"/>
      <c r="NPY67" s="219"/>
      <c r="NPZ67" s="219"/>
      <c r="NQA67" s="219"/>
      <c r="NQB67" s="219"/>
      <c r="NQC67" s="219"/>
      <c r="NQD67" s="219"/>
      <c r="NQE67" s="219"/>
      <c r="NQF67" s="219"/>
      <c r="NQG67" s="219"/>
      <c r="NQH67" s="219"/>
      <c r="NQI67" s="219"/>
      <c r="NQJ67" s="219"/>
      <c r="NQK67" s="219"/>
      <c r="NQL67" s="219"/>
      <c r="NQM67" s="219"/>
      <c r="NQN67" s="219"/>
      <c r="NQO67" s="219"/>
      <c r="NQP67" s="219"/>
      <c r="NQQ67" s="219"/>
      <c r="NQR67" s="219"/>
      <c r="NQS67" s="219"/>
      <c r="NQT67" s="219"/>
      <c r="NQU67" s="219"/>
      <c r="NQV67" s="219"/>
      <c r="NQW67" s="219"/>
      <c r="NQX67" s="219"/>
      <c r="NQY67" s="219"/>
      <c r="NQZ67" s="219"/>
      <c r="NRA67" s="219"/>
      <c r="NRB67" s="219"/>
      <c r="NRC67" s="219"/>
      <c r="NRD67" s="219"/>
      <c r="NRE67" s="219"/>
      <c r="NRF67" s="219"/>
      <c r="NRG67" s="219"/>
      <c r="NRH67" s="219"/>
      <c r="NRI67" s="219"/>
      <c r="NRJ67" s="219"/>
      <c r="NRK67" s="219"/>
      <c r="NRL67" s="219"/>
      <c r="NRM67" s="219"/>
      <c r="NRN67" s="219"/>
      <c r="NRO67" s="219"/>
      <c r="NRP67" s="219"/>
      <c r="NRQ67" s="219"/>
      <c r="NRR67" s="219"/>
      <c r="NRS67" s="219"/>
      <c r="NRT67" s="219"/>
      <c r="NRU67" s="219"/>
      <c r="NRV67" s="219"/>
      <c r="NRW67" s="219"/>
      <c r="NRX67" s="219"/>
      <c r="NRY67" s="219"/>
      <c r="NRZ67" s="219"/>
      <c r="NSA67" s="219"/>
      <c r="NSB67" s="219"/>
      <c r="NSC67" s="219"/>
      <c r="NSD67" s="219"/>
      <c r="NSE67" s="219"/>
      <c r="NSF67" s="219"/>
      <c r="NSG67" s="219"/>
      <c r="NSH67" s="219"/>
      <c r="NSI67" s="219"/>
      <c r="NSJ67" s="219"/>
      <c r="NSK67" s="219"/>
      <c r="NSL67" s="219"/>
      <c r="NSM67" s="219"/>
      <c r="NSN67" s="219"/>
      <c r="NSO67" s="219"/>
      <c r="NSP67" s="219"/>
      <c r="NSQ67" s="219"/>
      <c r="NSR67" s="219"/>
      <c r="NSS67" s="219"/>
      <c r="NST67" s="219"/>
      <c r="NSU67" s="219"/>
      <c r="NSV67" s="219"/>
      <c r="NSW67" s="219"/>
      <c r="NSX67" s="219"/>
      <c r="NSY67" s="219"/>
      <c r="NSZ67" s="219"/>
      <c r="NTA67" s="219"/>
      <c r="NTB67" s="219"/>
      <c r="NTC67" s="219"/>
      <c r="NTD67" s="219"/>
      <c r="NTE67" s="219"/>
      <c r="NTF67" s="219"/>
      <c r="NTG67" s="219"/>
      <c r="NTH67" s="219"/>
      <c r="NTI67" s="219"/>
      <c r="NTJ67" s="219"/>
      <c r="NTK67" s="219"/>
      <c r="NTL67" s="219"/>
      <c r="NTM67" s="219"/>
      <c r="NTN67" s="219"/>
      <c r="NTO67" s="219"/>
      <c r="NTP67" s="219"/>
      <c r="NTQ67" s="219"/>
      <c r="NTR67" s="219"/>
      <c r="NTS67" s="219"/>
      <c r="NTT67" s="219"/>
      <c r="NTU67" s="219"/>
      <c r="NTV67" s="219"/>
      <c r="NTW67" s="219"/>
      <c r="NTX67" s="219"/>
      <c r="NTY67" s="219"/>
      <c r="NTZ67" s="219"/>
      <c r="NUA67" s="219"/>
      <c r="NUB67" s="219"/>
      <c r="NUC67" s="219"/>
      <c r="NUD67" s="219"/>
      <c r="NUE67" s="219"/>
      <c r="NUF67" s="219"/>
      <c r="NUG67" s="219"/>
      <c r="NUH67" s="219"/>
      <c r="NUI67" s="219"/>
      <c r="NUJ67" s="219"/>
      <c r="NUK67" s="219"/>
      <c r="NUL67" s="219"/>
      <c r="NUM67" s="219"/>
      <c r="NUN67" s="219"/>
      <c r="NUO67" s="219"/>
      <c r="NUP67" s="219"/>
      <c r="NUQ67" s="219"/>
      <c r="NUR67" s="219"/>
      <c r="NUS67" s="219"/>
      <c r="NUT67" s="219"/>
      <c r="NUU67" s="219"/>
      <c r="NUV67" s="219"/>
      <c r="NUW67" s="219"/>
      <c r="NUX67" s="219"/>
      <c r="NUY67" s="219"/>
      <c r="NUZ67" s="219"/>
      <c r="NVA67" s="219"/>
      <c r="NVB67" s="219"/>
      <c r="NVC67" s="219"/>
      <c r="NVD67" s="219"/>
      <c r="NVE67" s="219"/>
      <c r="NVF67" s="219"/>
      <c r="NVG67" s="219"/>
      <c r="NVH67" s="219"/>
      <c r="NVI67" s="219"/>
      <c r="NVJ67" s="219"/>
      <c r="NVK67" s="219"/>
      <c r="NVL67" s="219"/>
      <c r="NVM67" s="219"/>
      <c r="NVN67" s="219"/>
      <c r="NVO67" s="219"/>
      <c r="NVP67" s="219"/>
      <c r="NVQ67" s="219"/>
      <c r="NVR67" s="219"/>
      <c r="NVS67" s="219"/>
      <c r="NVT67" s="219"/>
      <c r="NVU67" s="219"/>
      <c r="NVV67" s="219"/>
      <c r="NVW67" s="219"/>
      <c r="NVX67" s="219"/>
      <c r="NVY67" s="219"/>
      <c r="NVZ67" s="219"/>
      <c r="NWA67" s="219"/>
      <c r="NWB67" s="219"/>
      <c r="NWC67" s="219"/>
      <c r="NWD67" s="219"/>
      <c r="NWE67" s="219"/>
      <c r="NWF67" s="219"/>
      <c r="NWG67" s="219"/>
      <c r="NWH67" s="219"/>
      <c r="NWI67" s="219"/>
      <c r="NWJ67" s="219"/>
      <c r="NWK67" s="219"/>
      <c r="NWL67" s="219"/>
      <c r="NWM67" s="219"/>
      <c r="NWN67" s="219"/>
      <c r="NWO67" s="219"/>
      <c r="NWP67" s="219"/>
      <c r="NWQ67" s="219"/>
      <c r="NWR67" s="219"/>
      <c r="NWS67" s="219"/>
      <c r="NWT67" s="219"/>
      <c r="NWU67" s="219"/>
      <c r="NWV67" s="219"/>
      <c r="NWW67" s="219"/>
      <c r="NWX67" s="219"/>
      <c r="NWY67" s="219"/>
      <c r="NWZ67" s="219"/>
      <c r="NXA67" s="219"/>
      <c r="NXB67" s="219"/>
      <c r="NXC67" s="219"/>
      <c r="NXD67" s="219"/>
      <c r="NXE67" s="219"/>
      <c r="NXF67" s="219"/>
      <c r="NXG67" s="219"/>
      <c r="NXH67" s="219"/>
      <c r="NXI67" s="219"/>
      <c r="NXJ67" s="219"/>
      <c r="NXK67" s="219"/>
      <c r="NXL67" s="219"/>
      <c r="NXM67" s="219"/>
      <c r="NXN67" s="219"/>
      <c r="NXO67" s="219"/>
      <c r="NXP67" s="219"/>
      <c r="NXQ67" s="219"/>
      <c r="NXR67" s="219"/>
      <c r="NXS67" s="219"/>
      <c r="NXT67" s="219"/>
      <c r="NXU67" s="219"/>
      <c r="NXV67" s="219"/>
      <c r="NXW67" s="219"/>
      <c r="NXX67" s="219"/>
      <c r="NXY67" s="219"/>
      <c r="NXZ67" s="219"/>
      <c r="NYA67" s="219"/>
      <c r="NYB67" s="219"/>
      <c r="NYC67" s="219"/>
      <c r="NYD67" s="219"/>
      <c r="NYE67" s="219"/>
      <c r="NYF67" s="219"/>
      <c r="NYG67" s="219"/>
      <c r="NYH67" s="219"/>
      <c r="NYI67" s="219"/>
      <c r="NYJ67" s="219"/>
      <c r="NYK67" s="219"/>
      <c r="NYL67" s="219"/>
      <c r="NYM67" s="219"/>
      <c r="NYN67" s="219"/>
      <c r="NYO67" s="219"/>
      <c r="NYP67" s="219"/>
      <c r="NYQ67" s="219"/>
      <c r="NYR67" s="219"/>
      <c r="NYS67" s="219"/>
      <c r="NYT67" s="219"/>
      <c r="NYU67" s="219"/>
      <c r="NYV67" s="219"/>
      <c r="NYW67" s="219"/>
      <c r="NYX67" s="219"/>
      <c r="NYY67" s="219"/>
      <c r="NYZ67" s="219"/>
      <c r="NZA67" s="219"/>
      <c r="NZB67" s="219"/>
      <c r="NZC67" s="219"/>
      <c r="NZD67" s="219"/>
      <c r="NZE67" s="219"/>
      <c r="NZF67" s="219"/>
      <c r="NZG67" s="219"/>
      <c r="NZH67" s="219"/>
      <c r="NZI67" s="219"/>
      <c r="NZJ67" s="219"/>
      <c r="NZK67" s="219"/>
      <c r="NZL67" s="219"/>
      <c r="NZM67" s="219"/>
      <c r="NZN67" s="219"/>
      <c r="NZO67" s="219"/>
      <c r="NZP67" s="219"/>
      <c r="NZQ67" s="219"/>
      <c r="NZR67" s="219"/>
      <c r="NZS67" s="219"/>
      <c r="NZT67" s="219"/>
      <c r="NZU67" s="219"/>
      <c r="NZV67" s="219"/>
      <c r="NZW67" s="219"/>
      <c r="NZX67" s="219"/>
      <c r="NZY67" s="219"/>
      <c r="NZZ67" s="219"/>
      <c r="OAA67" s="219"/>
      <c r="OAB67" s="219"/>
      <c r="OAC67" s="219"/>
      <c r="OAD67" s="219"/>
      <c r="OAE67" s="219"/>
      <c r="OAF67" s="219"/>
      <c r="OAG67" s="219"/>
      <c r="OAH67" s="219"/>
      <c r="OAI67" s="219"/>
      <c r="OAJ67" s="219"/>
      <c r="OAK67" s="219"/>
      <c r="OAL67" s="219"/>
      <c r="OAM67" s="219"/>
      <c r="OAN67" s="219"/>
      <c r="OAO67" s="219"/>
      <c r="OAP67" s="219"/>
      <c r="OAQ67" s="219"/>
      <c r="OAR67" s="219"/>
      <c r="OAS67" s="219"/>
      <c r="OAT67" s="219"/>
      <c r="OAU67" s="219"/>
      <c r="OAV67" s="219"/>
      <c r="OAW67" s="219"/>
      <c r="OAX67" s="219"/>
      <c r="OAY67" s="219"/>
      <c r="OAZ67" s="219"/>
      <c r="OBA67" s="219"/>
      <c r="OBB67" s="219"/>
      <c r="OBC67" s="219"/>
      <c r="OBD67" s="219"/>
      <c r="OBE67" s="219"/>
      <c r="OBF67" s="219"/>
      <c r="OBG67" s="219"/>
      <c r="OBH67" s="219"/>
      <c r="OBI67" s="219"/>
      <c r="OBJ67" s="219"/>
      <c r="OBK67" s="219"/>
      <c r="OBL67" s="219"/>
      <c r="OBM67" s="219"/>
      <c r="OBN67" s="219"/>
      <c r="OBO67" s="219"/>
      <c r="OBP67" s="219"/>
      <c r="OBQ67" s="219"/>
      <c r="OBR67" s="219"/>
      <c r="OBS67" s="219"/>
      <c r="OBT67" s="219"/>
      <c r="OBU67" s="219"/>
      <c r="OBV67" s="219"/>
      <c r="OBW67" s="219"/>
      <c r="OBX67" s="219"/>
      <c r="OBY67" s="219"/>
      <c r="OBZ67" s="219"/>
      <c r="OCA67" s="219"/>
      <c r="OCB67" s="219"/>
      <c r="OCC67" s="219"/>
      <c r="OCD67" s="219"/>
      <c r="OCE67" s="219"/>
      <c r="OCF67" s="219"/>
      <c r="OCG67" s="219"/>
      <c r="OCH67" s="219"/>
      <c r="OCI67" s="219"/>
      <c r="OCJ67" s="219"/>
      <c r="OCK67" s="219"/>
      <c r="OCL67" s="219"/>
      <c r="OCM67" s="219"/>
      <c r="OCN67" s="219"/>
      <c r="OCO67" s="219"/>
      <c r="OCP67" s="219"/>
      <c r="OCQ67" s="219"/>
      <c r="OCR67" s="219"/>
      <c r="OCS67" s="219"/>
      <c r="OCT67" s="219"/>
      <c r="OCU67" s="219"/>
      <c r="OCV67" s="219"/>
      <c r="OCW67" s="219"/>
      <c r="OCX67" s="219"/>
      <c r="OCY67" s="219"/>
      <c r="OCZ67" s="219"/>
      <c r="ODA67" s="219"/>
      <c r="ODB67" s="219"/>
      <c r="ODC67" s="219"/>
      <c r="ODD67" s="219"/>
      <c r="ODE67" s="219"/>
      <c r="ODF67" s="219"/>
      <c r="ODG67" s="219"/>
      <c r="ODH67" s="219"/>
      <c r="ODI67" s="219"/>
      <c r="ODJ67" s="219"/>
      <c r="ODK67" s="219"/>
      <c r="ODL67" s="219"/>
      <c r="ODM67" s="219"/>
      <c r="ODN67" s="219"/>
      <c r="ODO67" s="219"/>
      <c r="ODP67" s="219"/>
      <c r="ODQ67" s="219"/>
      <c r="ODR67" s="219"/>
      <c r="ODS67" s="219"/>
      <c r="ODT67" s="219"/>
      <c r="ODU67" s="219"/>
      <c r="ODV67" s="219"/>
      <c r="ODW67" s="219"/>
      <c r="ODX67" s="219"/>
      <c r="ODY67" s="219"/>
      <c r="ODZ67" s="219"/>
      <c r="OEA67" s="219"/>
      <c r="OEB67" s="219"/>
      <c r="OEC67" s="219"/>
      <c r="OED67" s="219"/>
      <c r="OEE67" s="219"/>
      <c r="OEF67" s="219"/>
      <c r="OEG67" s="219"/>
      <c r="OEH67" s="219"/>
      <c r="OEI67" s="219"/>
      <c r="OEJ67" s="219"/>
      <c r="OEK67" s="219"/>
      <c r="OEL67" s="219"/>
      <c r="OEM67" s="219"/>
      <c r="OEN67" s="219"/>
      <c r="OEO67" s="219"/>
      <c r="OEP67" s="219"/>
      <c r="OEQ67" s="219"/>
      <c r="OER67" s="219"/>
      <c r="OES67" s="219"/>
      <c r="OET67" s="219"/>
      <c r="OEU67" s="219"/>
      <c r="OEV67" s="219"/>
      <c r="OEW67" s="219"/>
      <c r="OEX67" s="219"/>
      <c r="OEY67" s="219"/>
      <c r="OEZ67" s="219"/>
      <c r="OFA67" s="219"/>
      <c r="OFB67" s="219"/>
      <c r="OFC67" s="219"/>
      <c r="OFD67" s="219"/>
      <c r="OFE67" s="219"/>
      <c r="OFF67" s="219"/>
      <c r="OFG67" s="219"/>
      <c r="OFH67" s="219"/>
      <c r="OFI67" s="219"/>
      <c r="OFJ67" s="219"/>
      <c r="OFK67" s="219"/>
      <c r="OFL67" s="219"/>
      <c r="OFM67" s="219"/>
      <c r="OFN67" s="219"/>
      <c r="OFO67" s="219"/>
      <c r="OFP67" s="219"/>
      <c r="OFQ67" s="219"/>
      <c r="OFR67" s="219"/>
      <c r="OFS67" s="219"/>
      <c r="OFT67" s="219"/>
      <c r="OFU67" s="219"/>
      <c r="OFV67" s="219"/>
      <c r="OFW67" s="219"/>
      <c r="OFX67" s="219"/>
      <c r="OFY67" s="219"/>
      <c r="OFZ67" s="219"/>
      <c r="OGA67" s="219"/>
      <c r="OGB67" s="219"/>
      <c r="OGC67" s="219"/>
      <c r="OGD67" s="219"/>
      <c r="OGE67" s="219"/>
      <c r="OGF67" s="219"/>
      <c r="OGG67" s="219"/>
      <c r="OGH67" s="219"/>
      <c r="OGI67" s="219"/>
      <c r="OGJ67" s="219"/>
      <c r="OGK67" s="219"/>
      <c r="OGL67" s="219"/>
      <c r="OGM67" s="219"/>
      <c r="OGN67" s="219"/>
      <c r="OGO67" s="219"/>
      <c r="OGP67" s="219"/>
      <c r="OGQ67" s="219"/>
      <c r="OGR67" s="219"/>
      <c r="OGS67" s="219"/>
      <c r="OGT67" s="219"/>
      <c r="OGU67" s="219"/>
      <c r="OGV67" s="219"/>
      <c r="OGW67" s="219"/>
      <c r="OGX67" s="219"/>
      <c r="OGY67" s="219"/>
      <c r="OGZ67" s="219"/>
      <c r="OHA67" s="219"/>
      <c r="OHB67" s="219"/>
      <c r="OHC67" s="219"/>
      <c r="OHD67" s="219"/>
      <c r="OHE67" s="219"/>
      <c r="OHF67" s="219"/>
      <c r="OHG67" s="219"/>
      <c r="OHH67" s="219"/>
      <c r="OHI67" s="219"/>
      <c r="OHJ67" s="219"/>
      <c r="OHK67" s="219"/>
      <c r="OHL67" s="219"/>
      <c r="OHM67" s="219"/>
      <c r="OHN67" s="219"/>
      <c r="OHO67" s="219"/>
      <c r="OHP67" s="219"/>
      <c r="OHQ67" s="219"/>
      <c r="OHR67" s="219"/>
      <c r="OHS67" s="219"/>
      <c r="OHT67" s="219"/>
      <c r="OHU67" s="219"/>
      <c r="OHV67" s="219"/>
      <c r="OHW67" s="219"/>
      <c r="OHX67" s="219"/>
      <c r="OHY67" s="219"/>
      <c r="OHZ67" s="219"/>
      <c r="OIA67" s="219"/>
      <c r="OIB67" s="219"/>
      <c r="OIC67" s="219"/>
      <c r="OID67" s="219"/>
      <c r="OIE67" s="219"/>
      <c r="OIF67" s="219"/>
      <c r="OIG67" s="219"/>
      <c r="OIH67" s="219"/>
      <c r="OII67" s="219"/>
      <c r="OIJ67" s="219"/>
      <c r="OIK67" s="219"/>
      <c r="OIL67" s="219"/>
      <c r="OIM67" s="219"/>
      <c r="OIN67" s="219"/>
      <c r="OIO67" s="219"/>
      <c r="OIP67" s="219"/>
      <c r="OIQ67" s="219"/>
      <c r="OIR67" s="219"/>
      <c r="OIS67" s="219"/>
      <c r="OIT67" s="219"/>
      <c r="OIU67" s="219"/>
      <c r="OIV67" s="219"/>
      <c r="OIW67" s="219"/>
      <c r="OIX67" s="219"/>
      <c r="OIY67" s="219"/>
      <c r="OIZ67" s="219"/>
      <c r="OJA67" s="219"/>
      <c r="OJB67" s="219"/>
      <c r="OJC67" s="219"/>
      <c r="OJD67" s="219"/>
      <c r="OJE67" s="219"/>
      <c r="OJF67" s="219"/>
      <c r="OJG67" s="219"/>
      <c r="OJH67" s="219"/>
      <c r="OJI67" s="219"/>
      <c r="OJJ67" s="219"/>
      <c r="OJK67" s="219"/>
      <c r="OJL67" s="219"/>
      <c r="OJM67" s="219"/>
      <c r="OJN67" s="219"/>
      <c r="OJO67" s="219"/>
      <c r="OJP67" s="219"/>
      <c r="OJQ67" s="219"/>
      <c r="OJR67" s="219"/>
      <c r="OJS67" s="219"/>
      <c r="OJT67" s="219"/>
      <c r="OJU67" s="219"/>
      <c r="OJV67" s="219"/>
      <c r="OJW67" s="219"/>
      <c r="OJX67" s="219"/>
      <c r="OJY67" s="219"/>
      <c r="OJZ67" s="219"/>
      <c r="OKA67" s="219"/>
      <c r="OKB67" s="219"/>
      <c r="OKC67" s="219"/>
      <c r="OKD67" s="219"/>
      <c r="OKE67" s="219"/>
      <c r="OKF67" s="219"/>
      <c r="OKG67" s="219"/>
      <c r="OKH67" s="219"/>
      <c r="OKI67" s="219"/>
      <c r="OKJ67" s="219"/>
      <c r="OKK67" s="219"/>
      <c r="OKL67" s="219"/>
      <c r="OKM67" s="219"/>
      <c r="OKN67" s="219"/>
      <c r="OKO67" s="219"/>
      <c r="OKP67" s="219"/>
      <c r="OKQ67" s="219"/>
      <c r="OKR67" s="219"/>
      <c r="OKS67" s="219"/>
      <c r="OKT67" s="219"/>
      <c r="OKU67" s="219"/>
      <c r="OKV67" s="219"/>
      <c r="OKW67" s="219"/>
      <c r="OKX67" s="219"/>
      <c r="OKY67" s="219"/>
      <c r="OKZ67" s="219"/>
      <c r="OLA67" s="219"/>
      <c r="OLB67" s="219"/>
      <c r="OLC67" s="219"/>
      <c r="OLD67" s="219"/>
      <c r="OLE67" s="219"/>
      <c r="OLF67" s="219"/>
      <c r="OLG67" s="219"/>
      <c r="OLH67" s="219"/>
      <c r="OLI67" s="219"/>
      <c r="OLJ67" s="219"/>
      <c r="OLK67" s="219"/>
      <c r="OLL67" s="219"/>
      <c r="OLM67" s="219"/>
      <c r="OLN67" s="219"/>
      <c r="OLO67" s="219"/>
      <c r="OLP67" s="219"/>
      <c r="OLQ67" s="219"/>
      <c r="OLR67" s="219"/>
      <c r="OLS67" s="219"/>
      <c r="OLT67" s="219"/>
      <c r="OLU67" s="219"/>
      <c r="OLV67" s="219"/>
      <c r="OLW67" s="219"/>
      <c r="OLX67" s="219"/>
      <c r="OLY67" s="219"/>
      <c r="OLZ67" s="219"/>
      <c r="OMA67" s="219"/>
      <c r="OMB67" s="219"/>
      <c r="OMC67" s="219"/>
      <c r="OMD67" s="219"/>
      <c r="OME67" s="219"/>
      <c r="OMF67" s="219"/>
      <c r="OMG67" s="219"/>
      <c r="OMH67" s="219"/>
      <c r="OMI67" s="219"/>
      <c r="OMJ67" s="219"/>
      <c r="OMK67" s="219"/>
      <c r="OML67" s="219"/>
      <c r="OMM67" s="219"/>
      <c r="OMN67" s="219"/>
      <c r="OMO67" s="219"/>
      <c r="OMP67" s="219"/>
      <c r="OMQ67" s="219"/>
      <c r="OMR67" s="219"/>
      <c r="OMS67" s="219"/>
      <c r="OMT67" s="219"/>
      <c r="OMU67" s="219"/>
      <c r="OMV67" s="219"/>
      <c r="OMW67" s="219"/>
      <c r="OMX67" s="219"/>
      <c r="OMY67" s="219"/>
      <c r="OMZ67" s="219"/>
      <c r="ONA67" s="219"/>
      <c r="ONB67" s="219"/>
      <c r="ONC67" s="219"/>
      <c r="OND67" s="219"/>
      <c r="ONE67" s="219"/>
      <c r="ONF67" s="219"/>
      <c r="ONG67" s="219"/>
      <c r="ONH67" s="219"/>
      <c r="ONI67" s="219"/>
      <c r="ONJ67" s="219"/>
      <c r="ONK67" s="219"/>
      <c r="ONL67" s="219"/>
      <c r="ONM67" s="219"/>
      <c r="ONN67" s="219"/>
      <c r="ONO67" s="219"/>
      <c r="ONP67" s="219"/>
      <c r="ONQ67" s="219"/>
      <c r="ONR67" s="219"/>
      <c r="ONS67" s="219"/>
      <c r="ONT67" s="219"/>
      <c r="ONU67" s="219"/>
      <c r="ONV67" s="219"/>
      <c r="ONW67" s="219"/>
      <c r="ONX67" s="219"/>
      <c r="ONY67" s="219"/>
      <c r="ONZ67" s="219"/>
      <c r="OOA67" s="219"/>
      <c r="OOB67" s="219"/>
      <c r="OOC67" s="219"/>
      <c r="OOD67" s="219"/>
      <c r="OOE67" s="219"/>
      <c r="OOF67" s="219"/>
      <c r="OOG67" s="219"/>
      <c r="OOH67" s="219"/>
      <c r="OOI67" s="219"/>
      <c r="OOJ67" s="219"/>
      <c r="OOK67" s="219"/>
      <c r="OOL67" s="219"/>
      <c r="OOM67" s="219"/>
      <c r="OON67" s="219"/>
      <c r="OOO67" s="219"/>
      <c r="OOP67" s="219"/>
      <c r="OOQ67" s="219"/>
      <c r="OOR67" s="219"/>
      <c r="OOS67" s="219"/>
      <c r="OOT67" s="219"/>
      <c r="OOU67" s="219"/>
      <c r="OOV67" s="219"/>
      <c r="OOW67" s="219"/>
      <c r="OOX67" s="219"/>
      <c r="OOY67" s="219"/>
      <c r="OOZ67" s="219"/>
      <c r="OPA67" s="219"/>
      <c r="OPB67" s="219"/>
      <c r="OPC67" s="219"/>
      <c r="OPD67" s="219"/>
      <c r="OPE67" s="219"/>
      <c r="OPF67" s="219"/>
      <c r="OPG67" s="219"/>
      <c r="OPH67" s="219"/>
      <c r="OPI67" s="219"/>
      <c r="OPJ67" s="219"/>
      <c r="OPK67" s="219"/>
      <c r="OPL67" s="219"/>
      <c r="OPM67" s="219"/>
      <c r="OPN67" s="219"/>
      <c r="OPO67" s="219"/>
      <c r="OPP67" s="219"/>
      <c r="OPQ67" s="219"/>
      <c r="OPR67" s="219"/>
      <c r="OPS67" s="219"/>
      <c r="OPT67" s="219"/>
      <c r="OPU67" s="219"/>
      <c r="OPV67" s="219"/>
      <c r="OPW67" s="219"/>
      <c r="OPX67" s="219"/>
      <c r="OPY67" s="219"/>
      <c r="OPZ67" s="219"/>
      <c r="OQA67" s="219"/>
      <c r="OQB67" s="219"/>
      <c r="OQC67" s="219"/>
      <c r="OQD67" s="219"/>
      <c r="OQE67" s="219"/>
      <c r="OQF67" s="219"/>
      <c r="OQG67" s="219"/>
      <c r="OQH67" s="219"/>
      <c r="OQI67" s="219"/>
      <c r="OQJ67" s="219"/>
      <c r="OQK67" s="219"/>
      <c r="OQL67" s="219"/>
      <c r="OQM67" s="219"/>
      <c r="OQN67" s="219"/>
      <c r="OQO67" s="219"/>
      <c r="OQP67" s="219"/>
      <c r="OQQ67" s="219"/>
      <c r="OQR67" s="219"/>
      <c r="OQS67" s="219"/>
      <c r="OQT67" s="219"/>
      <c r="OQU67" s="219"/>
      <c r="OQV67" s="219"/>
      <c r="OQW67" s="219"/>
      <c r="OQX67" s="219"/>
      <c r="OQY67" s="219"/>
      <c r="OQZ67" s="219"/>
      <c r="ORA67" s="219"/>
      <c r="ORB67" s="219"/>
      <c r="ORC67" s="219"/>
      <c r="ORD67" s="219"/>
      <c r="ORE67" s="219"/>
      <c r="ORF67" s="219"/>
      <c r="ORG67" s="219"/>
      <c r="ORH67" s="219"/>
      <c r="ORI67" s="219"/>
      <c r="ORJ67" s="219"/>
      <c r="ORK67" s="219"/>
      <c r="ORL67" s="219"/>
      <c r="ORM67" s="219"/>
      <c r="ORN67" s="219"/>
      <c r="ORO67" s="219"/>
      <c r="ORP67" s="219"/>
      <c r="ORQ67" s="219"/>
      <c r="ORR67" s="219"/>
      <c r="ORS67" s="219"/>
      <c r="ORT67" s="219"/>
      <c r="ORU67" s="219"/>
      <c r="ORV67" s="219"/>
      <c r="ORW67" s="219"/>
      <c r="ORX67" s="219"/>
      <c r="ORY67" s="219"/>
      <c r="ORZ67" s="219"/>
      <c r="OSA67" s="219"/>
      <c r="OSB67" s="219"/>
      <c r="OSC67" s="219"/>
      <c r="OSD67" s="219"/>
      <c r="OSE67" s="219"/>
      <c r="OSF67" s="219"/>
      <c r="OSG67" s="219"/>
      <c r="OSH67" s="219"/>
      <c r="OSI67" s="219"/>
      <c r="OSJ67" s="219"/>
      <c r="OSK67" s="219"/>
      <c r="OSL67" s="219"/>
      <c r="OSM67" s="219"/>
      <c r="OSN67" s="219"/>
      <c r="OSO67" s="219"/>
      <c r="OSP67" s="219"/>
      <c r="OSQ67" s="219"/>
      <c r="OSR67" s="219"/>
      <c r="OSS67" s="219"/>
      <c r="OST67" s="219"/>
      <c r="OSU67" s="219"/>
      <c r="OSV67" s="219"/>
      <c r="OSW67" s="219"/>
      <c r="OSX67" s="219"/>
      <c r="OSY67" s="219"/>
      <c r="OSZ67" s="219"/>
      <c r="OTA67" s="219"/>
      <c r="OTB67" s="219"/>
      <c r="OTC67" s="219"/>
      <c r="OTD67" s="219"/>
      <c r="OTE67" s="219"/>
      <c r="OTF67" s="219"/>
      <c r="OTG67" s="219"/>
      <c r="OTH67" s="219"/>
      <c r="OTI67" s="219"/>
      <c r="OTJ67" s="219"/>
      <c r="OTK67" s="219"/>
      <c r="OTL67" s="219"/>
      <c r="OTM67" s="219"/>
      <c r="OTN67" s="219"/>
      <c r="OTO67" s="219"/>
      <c r="OTP67" s="219"/>
      <c r="OTQ67" s="219"/>
      <c r="OTR67" s="219"/>
      <c r="OTS67" s="219"/>
      <c r="OTT67" s="219"/>
      <c r="OTU67" s="219"/>
      <c r="OTV67" s="219"/>
      <c r="OTW67" s="219"/>
      <c r="OTX67" s="219"/>
      <c r="OTY67" s="219"/>
      <c r="OTZ67" s="219"/>
      <c r="OUA67" s="219"/>
      <c r="OUB67" s="219"/>
      <c r="OUC67" s="219"/>
      <c r="OUD67" s="219"/>
      <c r="OUE67" s="219"/>
      <c r="OUF67" s="219"/>
      <c r="OUG67" s="219"/>
      <c r="OUH67" s="219"/>
      <c r="OUI67" s="219"/>
      <c r="OUJ67" s="219"/>
      <c r="OUK67" s="219"/>
      <c r="OUL67" s="219"/>
      <c r="OUM67" s="219"/>
      <c r="OUN67" s="219"/>
      <c r="OUO67" s="219"/>
      <c r="OUP67" s="219"/>
      <c r="OUQ67" s="219"/>
      <c r="OUR67" s="219"/>
      <c r="OUS67" s="219"/>
      <c r="OUT67" s="219"/>
      <c r="OUU67" s="219"/>
      <c r="OUV67" s="219"/>
      <c r="OUW67" s="219"/>
      <c r="OUX67" s="219"/>
      <c r="OUY67" s="219"/>
      <c r="OUZ67" s="219"/>
      <c r="OVA67" s="219"/>
      <c r="OVB67" s="219"/>
      <c r="OVC67" s="219"/>
      <c r="OVD67" s="219"/>
      <c r="OVE67" s="219"/>
      <c r="OVF67" s="219"/>
      <c r="OVG67" s="219"/>
      <c r="OVH67" s="219"/>
      <c r="OVI67" s="219"/>
      <c r="OVJ67" s="219"/>
      <c r="OVK67" s="219"/>
      <c r="OVL67" s="219"/>
      <c r="OVM67" s="219"/>
      <c r="OVN67" s="219"/>
      <c r="OVO67" s="219"/>
      <c r="OVP67" s="219"/>
      <c r="OVQ67" s="219"/>
      <c r="OVR67" s="219"/>
      <c r="OVS67" s="219"/>
      <c r="OVT67" s="219"/>
      <c r="OVU67" s="219"/>
      <c r="OVV67" s="219"/>
      <c r="OVW67" s="219"/>
      <c r="OVX67" s="219"/>
      <c r="OVY67" s="219"/>
      <c r="OVZ67" s="219"/>
      <c r="OWA67" s="219"/>
      <c r="OWB67" s="219"/>
      <c r="OWC67" s="219"/>
      <c r="OWD67" s="219"/>
      <c r="OWE67" s="219"/>
      <c r="OWF67" s="219"/>
      <c r="OWG67" s="219"/>
      <c r="OWH67" s="219"/>
      <c r="OWI67" s="219"/>
      <c r="OWJ67" s="219"/>
      <c r="OWK67" s="219"/>
      <c r="OWL67" s="219"/>
      <c r="OWM67" s="219"/>
      <c r="OWN67" s="219"/>
      <c r="OWO67" s="219"/>
      <c r="OWP67" s="219"/>
      <c r="OWQ67" s="219"/>
      <c r="OWR67" s="219"/>
      <c r="OWS67" s="219"/>
      <c r="OWT67" s="219"/>
      <c r="OWU67" s="219"/>
      <c r="OWV67" s="219"/>
      <c r="OWW67" s="219"/>
      <c r="OWX67" s="219"/>
      <c r="OWY67" s="219"/>
      <c r="OWZ67" s="219"/>
      <c r="OXA67" s="219"/>
      <c r="OXB67" s="219"/>
      <c r="OXC67" s="219"/>
      <c r="OXD67" s="219"/>
      <c r="OXE67" s="219"/>
      <c r="OXF67" s="219"/>
      <c r="OXG67" s="219"/>
      <c r="OXH67" s="219"/>
      <c r="OXI67" s="219"/>
      <c r="OXJ67" s="219"/>
      <c r="OXK67" s="219"/>
      <c r="OXL67" s="219"/>
      <c r="OXM67" s="219"/>
      <c r="OXN67" s="219"/>
      <c r="OXO67" s="219"/>
      <c r="OXP67" s="219"/>
      <c r="OXQ67" s="219"/>
      <c r="OXR67" s="219"/>
      <c r="OXS67" s="219"/>
      <c r="OXT67" s="219"/>
      <c r="OXU67" s="219"/>
      <c r="OXV67" s="219"/>
      <c r="OXW67" s="219"/>
      <c r="OXX67" s="219"/>
      <c r="OXY67" s="219"/>
      <c r="OXZ67" s="219"/>
      <c r="OYA67" s="219"/>
      <c r="OYB67" s="219"/>
      <c r="OYC67" s="219"/>
      <c r="OYD67" s="219"/>
      <c r="OYE67" s="219"/>
      <c r="OYF67" s="219"/>
      <c r="OYG67" s="219"/>
      <c r="OYH67" s="219"/>
      <c r="OYI67" s="219"/>
      <c r="OYJ67" s="219"/>
      <c r="OYK67" s="219"/>
      <c r="OYL67" s="219"/>
      <c r="OYM67" s="219"/>
      <c r="OYN67" s="219"/>
      <c r="OYO67" s="219"/>
      <c r="OYP67" s="219"/>
      <c r="OYQ67" s="219"/>
      <c r="OYR67" s="219"/>
      <c r="OYS67" s="219"/>
      <c r="OYT67" s="219"/>
      <c r="OYU67" s="219"/>
      <c r="OYV67" s="219"/>
      <c r="OYW67" s="219"/>
      <c r="OYX67" s="219"/>
      <c r="OYY67" s="219"/>
      <c r="OYZ67" s="219"/>
      <c r="OZA67" s="219"/>
      <c r="OZB67" s="219"/>
      <c r="OZC67" s="219"/>
      <c r="OZD67" s="219"/>
      <c r="OZE67" s="219"/>
      <c r="OZF67" s="219"/>
      <c r="OZG67" s="219"/>
      <c r="OZH67" s="219"/>
      <c r="OZI67" s="219"/>
      <c r="OZJ67" s="219"/>
      <c r="OZK67" s="219"/>
      <c r="OZL67" s="219"/>
      <c r="OZM67" s="219"/>
      <c r="OZN67" s="219"/>
      <c r="OZO67" s="219"/>
      <c r="OZP67" s="219"/>
      <c r="OZQ67" s="219"/>
      <c r="OZR67" s="219"/>
      <c r="OZS67" s="219"/>
      <c r="OZT67" s="219"/>
      <c r="OZU67" s="219"/>
      <c r="OZV67" s="219"/>
      <c r="OZW67" s="219"/>
      <c r="OZX67" s="219"/>
      <c r="OZY67" s="219"/>
      <c r="OZZ67" s="219"/>
      <c r="PAA67" s="219"/>
      <c r="PAB67" s="219"/>
      <c r="PAC67" s="219"/>
      <c r="PAD67" s="219"/>
      <c r="PAE67" s="219"/>
      <c r="PAF67" s="219"/>
      <c r="PAG67" s="219"/>
      <c r="PAH67" s="219"/>
      <c r="PAI67" s="219"/>
      <c r="PAJ67" s="219"/>
      <c r="PAK67" s="219"/>
      <c r="PAL67" s="219"/>
      <c r="PAM67" s="219"/>
      <c r="PAN67" s="219"/>
      <c r="PAO67" s="219"/>
      <c r="PAP67" s="219"/>
      <c r="PAQ67" s="219"/>
      <c r="PAR67" s="219"/>
      <c r="PAS67" s="219"/>
      <c r="PAT67" s="219"/>
      <c r="PAU67" s="219"/>
      <c r="PAV67" s="219"/>
      <c r="PAW67" s="219"/>
      <c r="PAX67" s="219"/>
      <c r="PAY67" s="219"/>
      <c r="PAZ67" s="219"/>
      <c r="PBA67" s="219"/>
      <c r="PBB67" s="219"/>
      <c r="PBC67" s="219"/>
      <c r="PBD67" s="219"/>
      <c r="PBE67" s="219"/>
      <c r="PBF67" s="219"/>
      <c r="PBG67" s="219"/>
      <c r="PBH67" s="219"/>
      <c r="PBI67" s="219"/>
      <c r="PBJ67" s="219"/>
      <c r="PBK67" s="219"/>
      <c r="PBL67" s="219"/>
      <c r="PBM67" s="219"/>
      <c r="PBN67" s="219"/>
      <c r="PBO67" s="219"/>
      <c r="PBP67" s="219"/>
      <c r="PBQ67" s="219"/>
      <c r="PBR67" s="219"/>
      <c r="PBS67" s="219"/>
      <c r="PBT67" s="219"/>
      <c r="PBU67" s="219"/>
      <c r="PBV67" s="219"/>
      <c r="PBW67" s="219"/>
      <c r="PBX67" s="219"/>
      <c r="PBY67" s="219"/>
      <c r="PBZ67" s="219"/>
      <c r="PCA67" s="219"/>
      <c r="PCB67" s="219"/>
      <c r="PCC67" s="219"/>
      <c r="PCD67" s="219"/>
      <c r="PCE67" s="219"/>
      <c r="PCF67" s="219"/>
      <c r="PCG67" s="219"/>
      <c r="PCH67" s="219"/>
      <c r="PCI67" s="219"/>
      <c r="PCJ67" s="219"/>
      <c r="PCK67" s="219"/>
      <c r="PCL67" s="219"/>
      <c r="PCM67" s="219"/>
      <c r="PCN67" s="219"/>
      <c r="PCO67" s="219"/>
      <c r="PCP67" s="219"/>
      <c r="PCQ67" s="219"/>
      <c r="PCR67" s="219"/>
      <c r="PCS67" s="219"/>
      <c r="PCT67" s="219"/>
      <c r="PCU67" s="219"/>
      <c r="PCV67" s="219"/>
      <c r="PCW67" s="219"/>
      <c r="PCX67" s="219"/>
      <c r="PCY67" s="219"/>
      <c r="PCZ67" s="219"/>
      <c r="PDA67" s="219"/>
      <c r="PDB67" s="219"/>
      <c r="PDC67" s="219"/>
      <c r="PDD67" s="219"/>
      <c r="PDE67" s="219"/>
      <c r="PDF67" s="219"/>
      <c r="PDG67" s="219"/>
      <c r="PDH67" s="219"/>
      <c r="PDI67" s="219"/>
      <c r="PDJ67" s="219"/>
      <c r="PDK67" s="219"/>
      <c r="PDL67" s="219"/>
      <c r="PDM67" s="219"/>
      <c r="PDN67" s="219"/>
      <c r="PDO67" s="219"/>
      <c r="PDP67" s="219"/>
      <c r="PDQ67" s="219"/>
      <c r="PDR67" s="219"/>
      <c r="PDS67" s="219"/>
      <c r="PDT67" s="219"/>
      <c r="PDU67" s="219"/>
      <c r="PDV67" s="219"/>
      <c r="PDW67" s="219"/>
      <c r="PDX67" s="219"/>
      <c r="PDY67" s="219"/>
      <c r="PDZ67" s="219"/>
      <c r="PEA67" s="219"/>
      <c r="PEB67" s="219"/>
      <c r="PEC67" s="219"/>
      <c r="PED67" s="219"/>
      <c r="PEE67" s="219"/>
      <c r="PEF67" s="219"/>
      <c r="PEG67" s="219"/>
      <c r="PEH67" s="219"/>
      <c r="PEI67" s="219"/>
      <c r="PEJ67" s="219"/>
      <c r="PEK67" s="219"/>
      <c r="PEL67" s="219"/>
      <c r="PEM67" s="219"/>
      <c r="PEN67" s="219"/>
      <c r="PEO67" s="219"/>
      <c r="PEP67" s="219"/>
      <c r="PEQ67" s="219"/>
      <c r="PER67" s="219"/>
      <c r="PES67" s="219"/>
      <c r="PET67" s="219"/>
      <c r="PEU67" s="219"/>
      <c r="PEV67" s="219"/>
      <c r="PEW67" s="219"/>
      <c r="PEX67" s="219"/>
      <c r="PEY67" s="219"/>
      <c r="PEZ67" s="219"/>
      <c r="PFA67" s="219"/>
      <c r="PFB67" s="219"/>
      <c r="PFC67" s="219"/>
      <c r="PFD67" s="219"/>
      <c r="PFE67" s="219"/>
      <c r="PFF67" s="219"/>
      <c r="PFG67" s="219"/>
      <c r="PFH67" s="219"/>
      <c r="PFI67" s="219"/>
      <c r="PFJ67" s="219"/>
      <c r="PFK67" s="219"/>
      <c r="PFL67" s="219"/>
      <c r="PFM67" s="219"/>
      <c r="PFN67" s="219"/>
      <c r="PFO67" s="219"/>
      <c r="PFP67" s="219"/>
      <c r="PFQ67" s="219"/>
      <c r="PFR67" s="219"/>
      <c r="PFS67" s="219"/>
      <c r="PFT67" s="219"/>
      <c r="PFU67" s="219"/>
      <c r="PFV67" s="219"/>
      <c r="PFW67" s="219"/>
      <c r="PFX67" s="219"/>
      <c r="PFY67" s="219"/>
      <c r="PFZ67" s="219"/>
      <c r="PGA67" s="219"/>
      <c r="PGB67" s="219"/>
      <c r="PGC67" s="219"/>
      <c r="PGD67" s="219"/>
      <c r="PGE67" s="219"/>
      <c r="PGF67" s="219"/>
      <c r="PGG67" s="219"/>
      <c r="PGH67" s="219"/>
      <c r="PGI67" s="219"/>
      <c r="PGJ67" s="219"/>
      <c r="PGK67" s="219"/>
      <c r="PGL67" s="219"/>
      <c r="PGM67" s="219"/>
      <c r="PGN67" s="219"/>
      <c r="PGO67" s="219"/>
      <c r="PGP67" s="219"/>
      <c r="PGQ67" s="219"/>
      <c r="PGR67" s="219"/>
      <c r="PGS67" s="219"/>
      <c r="PGT67" s="219"/>
      <c r="PGU67" s="219"/>
      <c r="PGV67" s="219"/>
      <c r="PGW67" s="219"/>
      <c r="PGX67" s="219"/>
      <c r="PGY67" s="219"/>
      <c r="PGZ67" s="219"/>
      <c r="PHA67" s="219"/>
      <c r="PHB67" s="219"/>
      <c r="PHC67" s="219"/>
      <c r="PHD67" s="219"/>
      <c r="PHE67" s="219"/>
      <c r="PHF67" s="219"/>
      <c r="PHG67" s="219"/>
      <c r="PHH67" s="219"/>
      <c r="PHI67" s="219"/>
      <c r="PHJ67" s="219"/>
      <c r="PHK67" s="219"/>
      <c r="PHL67" s="219"/>
      <c r="PHM67" s="219"/>
      <c r="PHN67" s="219"/>
      <c r="PHO67" s="219"/>
      <c r="PHP67" s="219"/>
      <c r="PHQ67" s="219"/>
      <c r="PHR67" s="219"/>
      <c r="PHS67" s="219"/>
      <c r="PHT67" s="219"/>
      <c r="PHU67" s="219"/>
      <c r="PHV67" s="219"/>
      <c r="PHW67" s="219"/>
      <c r="PHX67" s="219"/>
      <c r="PHY67" s="219"/>
      <c r="PHZ67" s="219"/>
      <c r="PIA67" s="219"/>
      <c r="PIB67" s="219"/>
      <c r="PIC67" s="219"/>
      <c r="PID67" s="219"/>
      <c r="PIE67" s="219"/>
      <c r="PIF67" s="219"/>
      <c r="PIG67" s="219"/>
      <c r="PIH67" s="219"/>
      <c r="PII67" s="219"/>
      <c r="PIJ67" s="219"/>
      <c r="PIK67" s="219"/>
      <c r="PIL67" s="219"/>
      <c r="PIM67" s="219"/>
      <c r="PIN67" s="219"/>
      <c r="PIO67" s="219"/>
      <c r="PIP67" s="219"/>
      <c r="PIQ67" s="219"/>
      <c r="PIR67" s="219"/>
      <c r="PIS67" s="219"/>
      <c r="PIT67" s="219"/>
      <c r="PIU67" s="219"/>
      <c r="PIV67" s="219"/>
      <c r="PIW67" s="219"/>
      <c r="PIX67" s="219"/>
      <c r="PIY67" s="219"/>
      <c r="PIZ67" s="219"/>
      <c r="PJA67" s="219"/>
      <c r="PJB67" s="219"/>
      <c r="PJC67" s="219"/>
      <c r="PJD67" s="219"/>
      <c r="PJE67" s="219"/>
      <c r="PJF67" s="219"/>
      <c r="PJG67" s="219"/>
      <c r="PJH67" s="219"/>
      <c r="PJI67" s="219"/>
      <c r="PJJ67" s="219"/>
      <c r="PJK67" s="219"/>
      <c r="PJL67" s="219"/>
      <c r="PJM67" s="219"/>
      <c r="PJN67" s="219"/>
      <c r="PJO67" s="219"/>
      <c r="PJP67" s="219"/>
      <c r="PJQ67" s="219"/>
      <c r="PJR67" s="219"/>
      <c r="PJS67" s="219"/>
      <c r="PJT67" s="219"/>
      <c r="PJU67" s="219"/>
      <c r="PJV67" s="219"/>
      <c r="PJW67" s="219"/>
      <c r="PJX67" s="219"/>
      <c r="PJY67" s="219"/>
      <c r="PJZ67" s="219"/>
      <c r="PKA67" s="219"/>
      <c r="PKB67" s="219"/>
      <c r="PKC67" s="219"/>
      <c r="PKD67" s="219"/>
      <c r="PKE67" s="219"/>
      <c r="PKF67" s="219"/>
      <c r="PKG67" s="219"/>
      <c r="PKH67" s="219"/>
      <c r="PKI67" s="219"/>
      <c r="PKJ67" s="219"/>
      <c r="PKK67" s="219"/>
      <c r="PKL67" s="219"/>
      <c r="PKM67" s="219"/>
      <c r="PKN67" s="219"/>
      <c r="PKO67" s="219"/>
      <c r="PKP67" s="219"/>
      <c r="PKQ67" s="219"/>
      <c r="PKR67" s="219"/>
      <c r="PKS67" s="219"/>
      <c r="PKT67" s="219"/>
      <c r="PKU67" s="219"/>
      <c r="PKV67" s="219"/>
      <c r="PKW67" s="219"/>
      <c r="PKX67" s="219"/>
      <c r="PKY67" s="219"/>
      <c r="PKZ67" s="219"/>
      <c r="PLA67" s="219"/>
      <c r="PLB67" s="219"/>
      <c r="PLC67" s="219"/>
      <c r="PLD67" s="219"/>
      <c r="PLE67" s="219"/>
      <c r="PLF67" s="219"/>
      <c r="PLG67" s="219"/>
      <c r="PLH67" s="219"/>
      <c r="PLI67" s="219"/>
      <c r="PLJ67" s="219"/>
      <c r="PLK67" s="219"/>
      <c r="PLL67" s="219"/>
      <c r="PLM67" s="219"/>
      <c r="PLN67" s="219"/>
      <c r="PLO67" s="219"/>
      <c r="PLP67" s="219"/>
      <c r="PLQ67" s="219"/>
      <c r="PLR67" s="219"/>
      <c r="PLS67" s="219"/>
      <c r="PLT67" s="219"/>
      <c r="PLU67" s="219"/>
      <c r="PLV67" s="219"/>
      <c r="PLW67" s="219"/>
      <c r="PLX67" s="219"/>
      <c r="PLY67" s="219"/>
      <c r="PLZ67" s="219"/>
      <c r="PMA67" s="219"/>
      <c r="PMB67" s="219"/>
      <c r="PMC67" s="219"/>
      <c r="PMD67" s="219"/>
      <c r="PME67" s="219"/>
      <c r="PMF67" s="219"/>
      <c r="PMG67" s="219"/>
      <c r="PMH67" s="219"/>
      <c r="PMI67" s="219"/>
      <c r="PMJ67" s="219"/>
      <c r="PMK67" s="219"/>
      <c r="PML67" s="219"/>
      <c r="PMM67" s="219"/>
      <c r="PMN67" s="219"/>
      <c r="PMO67" s="219"/>
      <c r="PMP67" s="219"/>
      <c r="PMQ67" s="219"/>
      <c r="PMR67" s="219"/>
      <c r="PMS67" s="219"/>
      <c r="PMT67" s="219"/>
      <c r="PMU67" s="219"/>
      <c r="PMV67" s="219"/>
      <c r="PMW67" s="219"/>
      <c r="PMX67" s="219"/>
      <c r="PMY67" s="219"/>
      <c r="PMZ67" s="219"/>
      <c r="PNA67" s="219"/>
      <c r="PNB67" s="219"/>
      <c r="PNC67" s="219"/>
      <c r="PND67" s="219"/>
      <c r="PNE67" s="219"/>
      <c r="PNF67" s="219"/>
      <c r="PNG67" s="219"/>
      <c r="PNH67" s="219"/>
      <c r="PNI67" s="219"/>
      <c r="PNJ67" s="219"/>
      <c r="PNK67" s="219"/>
      <c r="PNL67" s="219"/>
      <c r="PNM67" s="219"/>
      <c r="PNN67" s="219"/>
      <c r="PNO67" s="219"/>
      <c r="PNP67" s="219"/>
      <c r="PNQ67" s="219"/>
      <c r="PNR67" s="219"/>
      <c r="PNS67" s="219"/>
      <c r="PNT67" s="219"/>
      <c r="PNU67" s="219"/>
      <c r="PNV67" s="219"/>
      <c r="PNW67" s="219"/>
      <c r="PNX67" s="219"/>
      <c r="PNY67" s="219"/>
      <c r="PNZ67" s="219"/>
      <c r="POA67" s="219"/>
      <c r="POB67" s="219"/>
      <c r="POC67" s="219"/>
      <c r="POD67" s="219"/>
      <c r="POE67" s="219"/>
      <c r="POF67" s="219"/>
      <c r="POG67" s="219"/>
      <c r="POH67" s="219"/>
      <c r="POI67" s="219"/>
      <c r="POJ67" s="219"/>
      <c r="POK67" s="219"/>
      <c r="POL67" s="219"/>
      <c r="POM67" s="219"/>
      <c r="PON67" s="219"/>
      <c r="POO67" s="219"/>
      <c r="POP67" s="219"/>
      <c r="POQ67" s="219"/>
      <c r="POR67" s="219"/>
      <c r="POS67" s="219"/>
      <c r="POT67" s="219"/>
      <c r="POU67" s="219"/>
      <c r="POV67" s="219"/>
      <c r="POW67" s="219"/>
      <c r="POX67" s="219"/>
      <c r="POY67" s="219"/>
      <c r="POZ67" s="219"/>
      <c r="PPA67" s="219"/>
      <c r="PPB67" s="219"/>
      <c r="PPC67" s="219"/>
      <c r="PPD67" s="219"/>
      <c r="PPE67" s="219"/>
      <c r="PPF67" s="219"/>
      <c r="PPG67" s="219"/>
      <c r="PPH67" s="219"/>
      <c r="PPI67" s="219"/>
      <c r="PPJ67" s="219"/>
      <c r="PPK67" s="219"/>
      <c r="PPL67" s="219"/>
      <c r="PPM67" s="219"/>
      <c r="PPN67" s="219"/>
      <c r="PPO67" s="219"/>
      <c r="PPP67" s="219"/>
      <c r="PPQ67" s="219"/>
      <c r="PPR67" s="219"/>
      <c r="PPS67" s="219"/>
      <c r="PPT67" s="219"/>
      <c r="PPU67" s="219"/>
      <c r="PPV67" s="219"/>
      <c r="PPW67" s="219"/>
      <c r="PPX67" s="219"/>
      <c r="PPY67" s="219"/>
      <c r="PPZ67" s="219"/>
      <c r="PQA67" s="219"/>
      <c r="PQB67" s="219"/>
      <c r="PQC67" s="219"/>
      <c r="PQD67" s="219"/>
      <c r="PQE67" s="219"/>
      <c r="PQF67" s="219"/>
      <c r="PQG67" s="219"/>
      <c r="PQH67" s="219"/>
      <c r="PQI67" s="219"/>
      <c r="PQJ67" s="219"/>
      <c r="PQK67" s="219"/>
      <c r="PQL67" s="219"/>
      <c r="PQM67" s="219"/>
      <c r="PQN67" s="219"/>
      <c r="PQO67" s="219"/>
      <c r="PQP67" s="219"/>
      <c r="PQQ67" s="219"/>
      <c r="PQR67" s="219"/>
      <c r="PQS67" s="219"/>
      <c r="PQT67" s="219"/>
      <c r="PQU67" s="219"/>
      <c r="PQV67" s="219"/>
      <c r="PQW67" s="219"/>
      <c r="PQX67" s="219"/>
      <c r="PQY67" s="219"/>
      <c r="PQZ67" s="219"/>
      <c r="PRA67" s="219"/>
      <c r="PRB67" s="219"/>
      <c r="PRC67" s="219"/>
      <c r="PRD67" s="219"/>
      <c r="PRE67" s="219"/>
      <c r="PRF67" s="219"/>
      <c r="PRG67" s="219"/>
      <c r="PRH67" s="219"/>
      <c r="PRI67" s="219"/>
      <c r="PRJ67" s="219"/>
      <c r="PRK67" s="219"/>
      <c r="PRL67" s="219"/>
      <c r="PRM67" s="219"/>
      <c r="PRN67" s="219"/>
      <c r="PRO67" s="219"/>
      <c r="PRP67" s="219"/>
      <c r="PRQ67" s="219"/>
      <c r="PRR67" s="219"/>
      <c r="PRS67" s="219"/>
      <c r="PRT67" s="219"/>
      <c r="PRU67" s="219"/>
      <c r="PRV67" s="219"/>
      <c r="PRW67" s="219"/>
      <c r="PRX67" s="219"/>
      <c r="PRY67" s="219"/>
      <c r="PRZ67" s="219"/>
      <c r="PSA67" s="219"/>
      <c r="PSB67" s="219"/>
      <c r="PSC67" s="219"/>
      <c r="PSD67" s="219"/>
      <c r="PSE67" s="219"/>
      <c r="PSF67" s="219"/>
      <c r="PSG67" s="219"/>
      <c r="PSH67" s="219"/>
      <c r="PSI67" s="219"/>
      <c r="PSJ67" s="219"/>
      <c r="PSK67" s="219"/>
      <c r="PSL67" s="219"/>
      <c r="PSM67" s="219"/>
      <c r="PSN67" s="219"/>
      <c r="PSO67" s="219"/>
      <c r="PSP67" s="219"/>
      <c r="PSQ67" s="219"/>
      <c r="PSR67" s="219"/>
      <c r="PSS67" s="219"/>
      <c r="PST67" s="219"/>
      <c r="PSU67" s="219"/>
      <c r="PSV67" s="219"/>
      <c r="PSW67" s="219"/>
      <c r="PSX67" s="219"/>
      <c r="PSY67" s="219"/>
      <c r="PSZ67" s="219"/>
      <c r="PTA67" s="219"/>
      <c r="PTB67" s="219"/>
      <c r="PTC67" s="219"/>
      <c r="PTD67" s="219"/>
      <c r="PTE67" s="219"/>
      <c r="PTF67" s="219"/>
      <c r="PTG67" s="219"/>
      <c r="PTH67" s="219"/>
      <c r="PTI67" s="219"/>
      <c r="PTJ67" s="219"/>
      <c r="PTK67" s="219"/>
      <c r="PTL67" s="219"/>
      <c r="PTM67" s="219"/>
      <c r="PTN67" s="219"/>
      <c r="PTO67" s="219"/>
      <c r="PTP67" s="219"/>
      <c r="PTQ67" s="219"/>
      <c r="PTR67" s="219"/>
      <c r="PTS67" s="219"/>
      <c r="PTT67" s="219"/>
      <c r="PTU67" s="219"/>
      <c r="PTV67" s="219"/>
      <c r="PTW67" s="219"/>
      <c r="PTX67" s="219"/>
      <c r="PTY67" s="219"/>
      <c r="PTZ67" s="219"/>
      <c r="PUA67" s="219"/>
      <c r="PUB67" s="219"/>
      <c r="PUC67" s="219"/>
      <c r="PUD67" s="219"/>
      <c r="PUE67" s="219"/>
      <c r="PUF67" s="219"/>
      <c r="PUG67" s="219"/>
      <c r="PUH67" s="219"/>
      <c r="PUI67" s="219"/>
      <c r="PUJ67" s="219"/>
      <c r="PUK67" s="219"/>
      <c r="PUL67" s="219"/>
      <c r="PUM67" s="219"/>
      <c r="PUN67" s="219"/>
      <c r="PUO67" s="219"/>
      <c r="PUP67" s="219"/>
      <c r="PUQ67" s="219"/>
      <c r="PUR67" s="219"/>
      <c r="PUS67" s="219"/>
      <c r="PUT67" s="219"/>
      <c r="PUU67" s="219"/>
      <c r="PUV67" s="219"/>
      <c r="PUW67" s="219"/>
      <c r="PUX67" s="219"/>
      <c r="PUY67" s="219"/>
      <c r="PUZ67" s="219"/>
      <c r="PVA67" s="219"/>
      <c r="PVB67" s="219"/>
      <c r="PVC67" s="219"/>
      <c r="PVD67" s="219"/>
      <c r="PVE67" s="219"/>
      <c r="PVF67" s="219"/>
      <c r="PVG67" s="219"/>
      <c r="PVH67" s="219"/>
      <c r="PVI67" s="219"/>
      <c r="PVJ67" s="219"/>
      <c r="PVK67" s="219"/>
      <c r="PVL67" s="219"/>
      <c r="PVM67" s="219"/>
      <c r="PVN67" s="219"/>
      <c r="PVO67" s="219"/>
      <c r="PVP67" s="219"/>
      <c r="PVQ67" s="219"/>
      <c r="PVR67" s="219"/>
      <c r="PVS67" s="219"/>
      <c r="PVT67" s="219"/>
      <c r="PVU67" s="219"/>
      <c r="PVV67" s="219"/>
      <c r="PVW67" s="219"/>
      <c r="PVX67" s="219"/>
      <c r="PVY67" s="219"/>
      <c r="PVZ67" s="219"/>
      <c r="PWA67" s="219"/>
      <c r="PWB67" s="219"/>
      <c r="PWC67" s="219"/>
      <c r="PWD67" s="219"/>
      <c r="PWE67" s="219"/>
      <c r="PWF67" s="219"/>
      <c r="PWG67" s="219"/>
      <c r="PWH67" s="219"/>
      <c r="PWI67" s="219"/>
      <c r="PWJ67" s="219"/>
      <c r="PWK67" s="219"/>
      <c r="PWL67" s="219"/>
      <c r="PWM67" s="219"/>
      <c r="PWN67" s="219"/>
      <c r="PWO67" s="219"/>
      <c r="PWP67" s="219"/>
      <c r="PWQ67" s="219"/>
      <c r="PWR67" s="219"/>
      <c r="PWS67" s="219"/>
      <c r="PWT67" s="219"/>
      <c r="PWU67" s="219"/>
      <c r="PWV67" s="219"/>
      <c r="PWW67" s="219"/>
      <c r="PWX67" s="219"/>
      <c r="PWY67" s="219"/>
      <c r="PWZ67" s="219"/>
      <c r="PXA67" s="219"/>
      <c r="PXB67" s="219"/>
      <c r="PXC67" s="219"/>
      <c r="PXD67" s="219"/>
      <c r="PXE67" s="219"/>
      <c r="PXF67" s="219"/>
      <c r="PXG67" s="219"/>
      <c r="PXH67" s="219"/>
      <c r="PXI67" s="219"/>
      <c r="PXJ67" s="219"/>
      <c r="PXK67" s="219"/>
      <c r="PXL67" s="219"/>
      <c r="PXM67" s="219"/>
      <c r="PXN67" s="219"/>
      <c r="PXO67" s="219"/>
      <c r="PXP67" s="219"/>
      <c r="PXQ67" s="219"/>
      <c r="PXR67" s="219"/>
      <c r="PXS67" s="219"/>
      <c r="PXT67" s="219"/>
      <c r="PXU67" s="219"/>
      <c r="PXV67" s="219"/>
      <c r="PXW67" s="219"/>
      <c r="PXX67" s="219"/>
      <c r="PXY67" s="219"/>
      <c r="PXZ67" s="219"/>
      <c r="PYA67" s="219"/>
      <c r="PYB67" s="219"/>
      <c r="PYC67" s="219"/>
      <c r="PYD67" s="219"/>
      <c r="PYE67" s="219"/>
      <c r="PYF67" s="219"/>
      <c r="PYG67" s="219"/>
      <c r="PYH67" s="219"/>
      <c r="PYI67" s="219"/>
      <c r="PYJ67" s="219"/>
      <c r="PYK67" s="219"/>
      <c r="PYL67" s="219"/>
      <c r="PYM67" s="219"/>
      <c r="PYN67" s="219"/>
      <c r="PYO67" s="219"/>
      <c r="PYP67" s="219"/>
      <c r="PYQ67" s="219"/>
      <c r="PYR67" s="219"/>
      <c r="PYS67" s="219"/>
      <c r="PYT67" s="219"/>
      <c r="PYU67" s="219"/>
      <c r="PYV67" s="219"/>
      <c r="PYW67" s="219"/>
      <c r="PYX67" s="219"/>
      <c r="PYY67" s="219"/>
      <c r="PYZ67" s="219"/>
      <c r="PZA67" s="219"/>
      <c r="PZB67" s="219"/>
      <c r="PZC67" s="219"/>
      <c r="PZD67" s="219"/>
      <c r="PZE67" s="219"/>
      <c r="PZF67" s="219"/>
      <c r="PZG67" s="219"/>
      <c r="PZH67" s="219"/>
      <c r="PZI67" s="219"/>
      <c r="PZJ67" s="219"/>
      <c r="PZK67" s="219"/>
      <c r="PZL67" s="219"/>
      <c r="PZM67" s="219"/>
      <c r="PZN67" s="219"/>
      <c r="PZO67" s="219"/>
      <c r="PZP67" s="219"/>
      <c r="PZQ67" s="219"/>
      <c r="PZR67" s="219"/>
      <c r="PZS67" s="219"/>
      <c r="PZT67" s="219"/>
      <c r="PZU67" s="219"/>
      <c r="PZV67" s="219"/>
      <c r="PZW67" s="219"/>
      <c r="PZX67" s="219"/>
      <c r="PZY67" s="219"/>
      <c r="PZZ67" s="219"/>
      <c r="QAA67" s="219"/>
      <c r="QAB67" s="219"/>
      <c r="QAC67" s="219"/>
      <c r="QAD67" s="219"/>
      <c r="QAE67" s="219"/>
      <c r="QAF67" s="219"/>
      <c r="QAG67" s="219"/>
      <c r="QAH67" s="219"/>
      <c r="QAI67" s="219"/>
      <c r="QAJ67" s="219"/>
      <c r="QAK67" s="219"/>
      <c r="QAL67" s="219"/>
      <c r="QAM67" s="219"/>
      <c r="QAN67" s="219"/>
      <c r="QAO67" s="219"/>
      <c r="QAP67" s="219"/>
      <c r="QAQ67" s="219"/>
      <c r="QAR67" s="219"/>
      <c r="QAS67" s="219"/>
      <c r="QAT67" s="219"/>
      <c r="QAU67" s="219"/>
      <c r="QAV67" s="219"/>
      <c r="QAW67" s="219"/>
      <c r="QAX67" s="219"/>
      <c r="QAY67" s="219"/>
      <c r="QAZ67" s="219"/>
      <c r="QBA67" s="219"/>
      <c r="QBB67" s="219"/>
      <c r="QBC67" s="219"/>
      <c r="QBD67" s="219"/>
      <c r="QBE67" s="219"/>
      <c r="QBF67" s="219"/>
      <c r="QBG67" s="219"/>
      <c r="QBH67" s="219"/>
      <c r="QBI67" s="219"/>
      <c r="QBJ67" s="219"/>
      <c r="QBK67" s="219"/>
      <c r="QBL67" s="219"/>
      <c r="QBM67" s="219"/>
      <c r="QBN67" s="219"/>
      <c r="QBO67" s="219"/>
      <c r="QBP67" s="219"/>
      <c r="QBQ67" s="219"/>
      <c r="QBR67" s="219"/>
      <c r="QBS67" s="219"/>
      <c r="QBT67" s="219"/>
      <c r="QBU67" s="219"/>
      <c r="QBV67" s="219"/>
      <c r="QBW67" s="219"/>
      <c r="QBX67" s="219"/>
      <c r="QBY67" s="219"/>
      <c r="QBZ67" s="219"/>
      <c r="QCA67" s="219"/>
      <c r="QCB67" s="219"/>
      <c r="QCC67" s="219"/>
      <c r="QCD67" s="219"/>
      <c r="QCE67" s="219"/>
      <c r="QCF67" s="219"/>
      <c r="QCG67" s="219"/>
      <c r="QCH67" s="219"/>
      <c r="QCI67" s="219"/>
      <c r="QCJ67" s="219"/>
      <c r="QCK67" s="219"/>
      <c r="QCL67" s="219"/>
      <c r="QCM67" s="219"/>
      <c r="QCN67" s="219"/>
      <c r="QCO67" s="219"/>
      <c r="QCP67" s="219"/>
      <c r="QCQ67" s="219"/>
      <c r="QCR67" s="219"/>
      <c r="QCS67" s="219"/>
      <c r="QCT67" s="219"/>
      <c r="QCU67" s="219"/>
      <c r="QCV67" s="219"/>
      <c r="QCW67" s="219"/>
      <c r="QCX67" s="219"/>
      <c r="QCY67" s="219"/>
      <c r="QCZ67" s="219"/>
      <c r="QDA67" s="219"/>
      <c r="QDB67" s="219"/>
      <c r="QDC67" s="219"/>
      <c r="QDD67" s="219"/>
      <c r="QDE67" s="219"/>
      <c r="QDF67" s="219"/>
      <c r="QDG67" s="219"/>
      <c r="QDH67" s="219"/>
      <c r="QDI67" s="219"/>
      <c r="QDJ67" s="219"/>
      <c r="QDK67" s="219"/>
      <c r="QDL67" s="219"/>
      <c r="QDM67" s="219"/>
      <c r="QDN67" s="219"/>
      <c r="QDO67" s="219"/>
      <c r="QDP67" s="219"/>
      <c r="QDQ67" s="219"/>
      <c r="QDR67" s="219"/>
      <c r="QDS67" s="219"/>
      <c r="QDT67" s="219"/>
      <c r="QDU67" s="219"/>
      <c r="QDV67" s="219"/>
      <c r="QDW67" s="219"/>
      <c r="QDX67" s="219"/>
      <c r="QDY67" s="219"/>
      <c r="QDZ67" s="219"/>
      <c r="QEA67" s="219"/>
      <c r="QEB67" s="219"/>
      <c r="QEC67" s="219"/>
      <c r="QED67" s="219"/>
      <c r="QEE67" s="219"/>
      <c r="QEF67" s="219"/>
      <c r="QEG67" s="219"/>
      <c r="QEH67" s="219"/>
      <c r="QEI67" s="219"/>
      <c r="QEJ67" s="219"/>
      <c r="QEK67" s="219"/>
      <c r="QEL67" s="219"/>
      <c r="QEM67" s="219"/>
      <c r="QEN67" s="219"/>
      <c r="QEO67" s="219"/>
      <c r="QEP67" s="219"/>
      <c r="QEQ67" s="219"/>
      <c r="QER67" s="219"/>
      <c r="QES67" s="219"/>
      <c r="QET67" s="219"/>
      <c r="QEU67" s="219"/>
      <c r="QEV67" s="219"/>
      <c r="QEW67" s="219"/>
      <c r="QEX67" s="219"/>
      <c r="QEY67" s="219"/>
      <c r="QEZ67" s="219"/>
      <c r="QFA67" s="219"/>
      <c r="QFB67" s="219"/>
      <c r="QFC67" s="219"/>
      <c r="QFD67" s="219"/>
      <c r="QFE67" s="219"/>
      <c r="QFF67" s="219"/>
      <c r="QFG67" s="219"/>
      <c r="QFH67" s="219"/>
      <c r="QFI67" s="219"/>
      <c r="QFJ67" s="219"/>
      <c r="QFK67" s="219"/>
      <c r="QFL67" s="219"/>
      <c r="QFM67" s="219"/>
      <c r="QFN67" s="219"/>
      <c r="QFO67" s="219"/>
      <c r="QFP67" s="219"/>
      <c r="QFQ67" s="219"/>
      <c r="QFR67" s="219"/>
      <c r="QFS67" s="219"/>
      <c r="QFT67" s="219"/>
      <c r="QFU67" s="219"/>
      <c r="QFV67" s="219"/>
      <c r="QFW67" s="219"/>
      <c r="QFX67" s="219"/>
      <c r="QFY67" s="219"/>
      <c r="QFZ67" s="219"/>
      <c r="QGA67" s="219"/>
      <c r="QGB67" s="219"/>
      <c r="QGC67" s="219"/>
      <c r="QGD67" s="219"/>
      <c r="QGE67" s="219"/>
      <c r="QGF67" s="219"/>
      <c r="QGG67" s="219"/>
      <c r="QGH67" s="219"/>
      <c r="QGI67" s="219"/>
      <c r="QGJ67" s="219"/>
      <c r="QGK67" s="219"/>
      <c r="QGL67" s="219"/>
      <c r="QGM67" s="219"/>
      <c r="QGN67" s="219"/>
      <c r="QGO67" s="219"/>
      <c r="QGP67" s="219"/>
      <c r="QGQ67" s="219"/>
      <c r="QGR67" s="219"/>
      <c r="QGS67" s="219"/>
      <c r="QGT67" s="219"/>
      <c r="QGU67" s="219"/>
      <c r="QGV67" s="219"/>
      <c r="QGW67" s="219"/>
      <c r="QGX67" s="219"/>
      <c r="QGY67" s="219"/>
      <c r="QGZ67" s="219"/>
      <c r="QHA67" s="219"/>
      <c r="QHB67" s="219"/>
      <c r="QHC67" s="219"/>
      <c r="QHD67" s="219"/>
      <c r="QHE67" s="219"/>
      <c r="QHF67" s="219"/>
      <c r="QHG67" s="219"/>
      <c r="QHH67" s="219"/>
      <c r="QHI67" s="219"/>
      <c r="QHJ67" s="219"/>
      <c r="QHK67" s="219"/>
      <c r="QHL67" s="219"/>
      <c r="QHM67" s="219"/>
      <c r="QHN67" s="219"/>
      <c r="QHO67" s="219"/>
      <c r="QHP67" s="219"/>
      <c r="QHQ67" s="219"/>
      <c r="QHR67" s="219"/>
      <c r="QHS67" s="219"/>
      <c r="QHT67" s="219"/>
      <c r="QHU67" s="219"/>
      <c r="QHV67" s="219"/>
      <c r="QHW67" s="219"/>
      <c r="QHX67" s="219"/>
      <c r="QHY67" s="219"/>
      <c r="QHZ67" s="219"/>
      <c r="QIA67" s="219"/>
      <c r="QIB67" s="219"/>
      <c r="QIC67" s="219"/>
      <c r="QID67" s="219"/>
      <c r="QIE67" s="219"/>
      <c r="QIF67" s="219"/>
      <c r="QIG67" s="219"/>
      <c r="QIH67" s="219"/>
      <c r="QII67" s="219"/>
      <c r="QIJ67" s="219"/>
      <c r="QIK67" s="219"/>
      <c r="QIL67" s="219"/>
      <c r="QIM67" s="219"/>
      <c r="QIN67" s="219"/>
      <c r="QIO67" s="219"/>
      <c r="QIP67" s="219"/>
      <c r="QIQ67" s="219"/>
      <c r="QIR67" s="219"/>
      <c r="QIS67" s="219"/>
      <c r="QIT67" s="219"/>
      <c r="QIU67" s="219"/>
      <c r="QIV67" s="219"/>
      <c r="QIW67" s="219"/>
      <c r="QIX67" s="219"/>
      <c r="QIY67" s="219"/>
      <c r="QIZ67" s="219"/>
      <c r="QJA67" s="219"/>
      <c r="QJB67" s="219"/>
      <c r="QJC67" s="219"/>
      <c r="QJD67" s="219"/>
      <c r="QJE67" s="219"/>
      <c r="QJF67" s="219"/>
      <c r="QJG67" s="219"/>
      <c r="QJH67" s="219"/>
      <c r="QJI67" s="219"/>
      <c r="QJJ67" s="219"/>
      <c r="QJK67" s="219"/>
      <c r="QJL67" s="219"/>
      <c r="QJM67" s="219"/>
      <c r="QJN67" s="219"/>
      <c r="QJO67" s="219"/>
      <c r="QJP67" s="219"/>
      <c r="QJQ67" s="219"/>
      <c r="QJR67" s="219"/>
      <c r="QJS67" s="219"/>
      <c r="QJT67" s="219"/>
      <c r="QJU67" s="219"/>
      <c r="QJV67" s="219"/>
      <c r="QJW67" s="219"/>
      <c r="QJX67" s="219"/>
      <c r="QJY67" s="219"/>
      <c r="QJZ67" s="219"/>
      <c r="QKA67" s="219"/>
      <c r="QKB67" s="219"/>
      <c r="QKC67" s="219"/>
      <c r="QKD67" s="219"/>
      <c r="QKE67" s="219"/>
      <c r="QKF67" s="219"/>
      <c r="QKG67" s="219"/>
      <c r="QKH67" s="219"/>
      <c r="QKI67" s="219"/>
      <c r="QKJ67" s="219"/>
      <c r="QKK67" s="219"/>
      <c r="QKL67" s="219"/>
      <c r="QKM67" s="219"/>
      <c r="QKN67" s="219"/>
      <c r="QKO67" s="219"/>
      <c r="QKP67" s="219"/>
      <c r="QKQ67" s="219"/>
      <c r="QKR67" s="219"/>
      <c r="QKS67" s="219"/>
      <c r="QKT67" s="219"/>
      <c r="QKU67" s="219"/>
      <c r="QKV67" s="219"/>
      <c r="QKW67" s="219"/>
      <c r="QKX67" s="219"/>
      <c r="QKY67" s="219"/>
      <c r="QKZ67" s="219"/>
      <c r="QLA67" s="219"/>
      <c r="QLB67" s="219"/>
      <c r="QLC67" s="219"/>
      <c r="QLD67" s="219"/>
      <c r="QLE67" s="219"/>
      <c r="QLF67" s="219"/>
      <c r="QLG67" s="219"/>
      <c r="QLH67" s="219"/>
      <c r="QLI67" s="219"/>
      <c r="QLJ67" s="219"/>
      <c r="QLK67" s="219"/>
      <c r="QLL67" s="219"/>
      <c r="QLM67" s="219"/>
      <c r="QLN67" s="219"/>
      <c r="QLO67" s="219"/>
      <c r="QLP67" s="219"/>
      <c r="QLQ67" s="219"/>
      <c r="QLR67" s="219"/>
      <c r="QLS67" s="219"/>
      <c r="QLT67" s="219"/>
      <c r="QLU67" s="219"/>
      <c r="QLV67" s="219"/>
      <c r="QLW67" s="219"/>
      <c r="QLX67" s="219"/>
      <c r="QLY67" s="219"/>
      <c r="QLZ67" s="219"/>
      <c r="QMA67" s="219"/>
      <c r="QMB67" s="219"/>
      <c r="QMC67" s="219"/>
      <c r="QMD67" s="219"/>
      <c r="QME67" s="219"/>
      <c r="QMF67" s="219"/>
      <c r="QMG67" s="219"/>
      <c r="QMH67" s="219"/>
      <c r="QMI67" s="219"/>
      <c r="QMJ67" s="219"/>
      <c r="QMK67" s="219"/>
      <c r="QML67" s="219"/>
      <c r="QMM67" s="219"/>
      <c r="QMN67" s="219"/>
      <c r="QMO67" s="219"/>
      <c r="QMP67" s="219"/>
      <c r="QMQ67" s="219"/>
      <c r="QMR67" s="219"/>
      <c r="QMS67" s="219"/>
      <c r="QMT67" s="219"/>
      <c r="QMU67" s="219"/>
      <c r="QMV67" s="219"/>
      <c r="QMW67" s="219"/>
      <c r="QMX67" s="219"/>
      <c r="QMY67" s="219"/>
      <c r="QMZ67" s="219"/>
      <c r="QNA67" s="219"/>
      <c r="QNB67" s="219"/>
      <c r="QNC67" s="219"/>
      <c r="QND67" s="219"/>
      <c r="QNE67" s="219"/>
      <c r="QNF67" s="219"/>
      <c r="QNG67" s="219"/>
      <c r="QNH67" s="219"/>
      <c r="QNI67" s="219"/>
      <c r="QNJ67" s="219"/>
      <c r="QNK67" s="219"/>
      <c r="QNL67" s="219"/>
      <c r="QNM67" s="219"/>
      <c r="QNN67" s="219"/>
      <c r="QNO67" s="219"/>
      <c r="QNP67" s="219"/>
      <c r="QNQ67" s="219"/>
      <c r="QNR67" s="219"/>
      <c r="QNS67" s="219"/>
      <c r="QNT67" s="219"/>
      <c r="QNU67" s="219"/>
      <c r="QNV67" s="219"/>
      <c r="QNW67" s="219"/>
      <c r="QNX67" s="219"/>
      <c r="QNY67" s="219"/>
      <c r="QNZ67" s="219"/>
      <c r="QOA67" s="219"/>
      <c r="QOB67" s="219"/>
      <c r="QOC67" s="219"/>
      <c r="QOD67" s="219"/>
      <c r="QOE67" s="219"/>
      <c r="QOF67" s="219"/>
      <c r="QOG67" s="219"/>
      <c r="QOH67" s="219"/>
      <c r="QOI67" s="219"/>
      <c r="QOJ67" s="219"/>
      <c r="QOK67" s="219"/>
      <c r="QOL67" s="219"/>
      <c r="QOM67" s="219"/>
      <c r="QON67" s="219"/>
      <c r="QOO67" s="219"/>
      <c r="QOP67" s="219"/>
      <c r="QOQ67" s="219"/>
      <c r="QOR67" s="219"/>
      <c r="QOS67" s="219"/>
      <c r="QOT67" s="219"/>
      <c r="QOU67" s="219"/>
      <c r="QOV67" s="219"/>
      <c r="QOW67" s="219"/>
      <c r="QOX67" s="219"/>
      <c r="QOY67" s="219"/>
      <c r="QOZ67" s="219"/>
      <c r="QPA67" s="219"/>
      <c r="QPB67" s="219"/>
      <c r="QPC67" s="219"/>
      <c r="QPD67" s="219"/>
      <c r="QPE67" s="219"/>
      <c r="QPF67" s="219"/>
      <c r="QPG67" s="219"/>
      <c r="QPH67" s="219"/>
      <c r="QPI67" s="219"/>
      <c r="QPJ67" s="219"/>
      <c r="QPK67" s="219"/>
      <c r="QPL67" s="219"/>
      <c r="QPM67" s="219"/>
      <c r="QPN67" s="219"/>
      <c r="QPO67" s="219"/>
      <c r="QPP67" s="219"/>
      <c r="QPQ67" s="219"/>
      <c r="QPR67" s="219"/>
      <c r="QPS67" s="219"/>
      <c r="QPT67" s="219"/>
      <c r="QPU67" s="219"/>
      <c r="QPV67" s="219"/>
      <c r="QPW67" s="219"/>
      <c r="QPX67" s="219"/>
      <c r="QPY67" s="219"/>
      <c r="QPZ67" s="219"/>
      <c r="QQA67" s="219"/>
      <c r="QQB67" s="219"/>
      <c r="QQC67" s="219"/>
      <c r="QQD67" s="219"/>
      <c r="QQE67" s="219"/>
      <c r="QQF67" s="219"/>
      <c r="QQG67" s="219"/>
      <c r="QQH67" s="219"/>
      <c r="QQI67" s="219"/>
      <c r="QQJ67" s="219"/>
      <c r="QQK67" s="219"/>
      <c r="QQL67" s="219"/>
      <c r="QQM67" s="219"/>
      <c r="QQN67" s="219"/>
      <c r="QQO67" s="219"/>
      <c r="QQP67" s="219"/>
      <c r="QQQ67" s="219"/>
      <c r="QQR67" s="219"/>
      <c r="QQS67" s="219"/>
      <c r="QQT67" s="219"/>
      <c r="QQU67" s="219"/>
      <c r="QQV67" s="219"/>
      <c r="QQW67" s="219"/>
      <c r="QQX67" s="219"/>
      <c r="QQY67" s="219"/>
      <c r="QQZ67" s="219"/>
      <c r="QRA67" s="219"/>
      <c r="QRB67" s="219"/>
      <c r="QRC67" s="219"/>
      <c r="QRD67" s="219"/>
      <c r="QRE67" s="219"/>
      <c r="QRF67" s="219"/>
      <c r="QRG67" s="219"/>
      <c r="QRH67" s="219"/>
      <c r="QRI67" s="219"/>
      <c r="QRJ67" s="219"/>
      <c r="QRK67" s="219"/>
      <c r="QRL67" s="219"/>
      <c r="QRM67" s="219"/>
      <c r="QRN67" s="219"/>
      <c r="QRO67" s="219"/>
      <c r="QRP67" s="219"/>
      <c r="QRQ67" s="219"/>
      <c r="QRR67" s="219"/>
      <c r="QRS67" s="219"/>
      <c r="QRT67" s="219"/>
      <c r="QRU67" s="219"/>
      <c r="QRV67" s="219"/>
      <c r="QRW67" s="219"/>
      <c r="QRX67" s="219"/>
      <c r="QRY67" s="219"/>
      <c r="QRZ67" s="219"/>
      <c r="QSA67" s="219"/>
      <c r="QSB67" s="219"/>
      <c r="QSC67" s="219"/>
      <c r="QSD67" s="219"/>
      <c r="QSE67" s="219"/>
      <c r="QSF67" s="219"/>
      <c r="QSG67" s="219"/>
      <c r="QSH67" s="219"/>
      <c r="QSI67" s="219"/>
      <c r="QSJ67" s="219"/>
      <c r="QSK67" s="219"/>
      <c r="QSL67" s="219"/>
      <c r="QSM67" s="219"/>
      <c r="QSN67" s="219"/>
      <c r="QSO67" s="219"/>
      <c r="QSP67" s="219"/>
      <c r="QSQ67" s="219"/>
      <c r="QSR67" s="219"/>
      <c r="QSS67" s="219"/>
      <c r="QST67" s="219"/>
      <c r="QSU67" s="219"/>
      <c r="QSV67" s="219"/>
      <c r="QSW67" s="219"/>
      <c r="QSX67" s="219"/>
      <c r="QSY67" s="219"/>
      <c r="QSZ67" s="219"/>
      <c r="QTA67" s="219"/>
      <c r="QTB67" s="219"/>
      <c r="QTC67" s="219"/>
      <c r="QTD67" s="219"/>
      <c r="QTE67" s="219"/>
      <c r="QTF67" s="219"/>
      <c r="QTG67" s="219"/>
      <c r="QTH67" s="219"/>
      <c r="QTI67" s="219"/>
      <c r="QTJ67" s="219"/>
      <c r="QTK67" s="219"/>
      <c r="QTL67" s="219"/>
      <c r="QTM67" s="219"/>
      <c r="QTN67" s="219"/>
      <c r="QTO67" s="219"/>
      <c r="QTP67" s="219"/>
      <c r="QTQ67" s="219"/>
      <c r="QTR67" s="219"/>
      <c r="QTS67" s="219"/>
      <c r="QTT67" s="219"/>
      <c r="QTU67" s="219"/>
      <c r="QTV67" s="219"/>
      <c r="QTW67" s="219"/>
      <c r="QTX67" s="219"/>
      <c r="QTY67" s="219"/>
      <c r="QTZ67" s="219"/>
      <c r="QUA67" s="219"/>
      <c r="QUB67" s="219"/>
      <c r="QUC67" s="219"/>
      <c r="QUD67" s="219"/>
      <c r="QUE67" s="219"/>
      <c r="QUF67" s="219"/>
      <c r="QUG67" s="219"/>
      <c r="QUH67" s="219"/>
      <c r="QUI67" s="219"/>
      <c r="QUJ67" s="219"/>
      <c r="QUK67" s="219"/>
      <c r="QUL67" s="219"/>
      <c r="QUM67" s="219"/>
      <c r="QUN67" s="219"/>
      <c r="QUO67" s="219"/>
      <c r="QUP67" s="219"/>
      <c r="QUQ67" s="219"/>
      <c r="QUR67" s="219"/>
      <c r="QUS67" s="219"/>
      <c r="QUT67" s="219"/>
      <c r="QUU67" s="219"/>
      <c r="QUV67" s="219"/>
      <c r="QUW67" s="219"/>
      <c r="QUX67" s="219"/>
      <c r="QUY67" s="219"/>
      <c r="QUZ67" s="219"/>
      <c r="QVA67" s="219"/>
      <c r="QVB67" s="219"/>
      <c r="QVC67" s="219"/>
      <c r="QVD67" s="219"/>
      <c r="QVE67" s="219"/>
      <c r="QVF67" s="219"/>
      <c r="QVG67" s="219"/>
      <c r="QVH67" s="219"/>
      <c r="QVI67" s="219"/>
      <c r="QVJ67" s="219"/>
      <c r="QVK67" s="219"/>
      <c r="QVL67" s="219"/>
      <c r="QVM67" s="219"/>
      <c r="QVN67" s="219"/>
      <c r="QVO67" s="219"/>
      <c r="QVP67" s="219"/>
      <c r="QVQ67" s="219"/>
      <c r="QVR67" s="219"/>
      <c r="QVS67" s="219"/>
      <c r="QVT67" s="219"/>
      <c r="QVU67" s="219"/>
      <c r="QVV67" s="219"/>
      <c r="QVW67" s="219"/>
      <c r="QVX67" s="219"/>
      <c r="QVY67" s="219"/>
      <c r="QVZ67" s="219"/>
      <c r="QWA67" s="219"/>
      <c r="QWB67" s="219"/>
      <c r="QWC67" s="219"/>
      <c r="QWD67" s="219"/>
      <c r="QWE67" s="219"/>
      <c r="QWF67" s="219"/>
      <c r="QWG67" s="219"/>
      <c r="QWH67" s="219"/>
      <c r="QWI67" s="219"/>
      <c r="QWJ67" s="219"/>
      <c r="QWK67" s="219"/>
      <c r="QWL67" s="219"/>
      <c r="QWM67" s="219"/>
      <c r="QWN67" s="219"/>
      <c r="QWO67" s="219"/>
      <c r="QWP67" s="219"/>
      <c r="QWQ67" s="219"/>
      <c r="QWR67" s="219"/>
      <c r="QWS67" s="219"/>
      <c r="QWT67" s="219"/>
      <c r="QWU67" s="219"/>
      <c r="QWV67" s="219"/>
      <c r="QWW67" s="219"/>
      <c r="QWX67" s="219"/>
      <c r="QWY67" s="219"/>
      <c r="QWZ67" s="219"/>
      <c r="QXA67" s="219"/>
      <c r="QXB67" s="219"/>
      <c r="QXC67" s="219"/>
      <c r="QXD67" s="219"/>
      <c r="QXE67" s="219"/>
      <c r="QXF67" s="219"/>
      <c r="QXG67" s="219"/>
      <c r="QXH67" s="219"/>
      <c r="QXI67" s="219"/>
      <c r="QXJ67" s="219"/>
      <c r="QXK67" s="219"/>
      <c r="QXL67" s="219"/>
      <c r="QXM67" s="219"/>
      <c r="QXN67" s="219"/>
      <c r="QXO67" s="219"/>
      <c r="QXP67" s="219"/>
      <c r="QXQ67" s="219"/>
      <c r="QXR67" s="219"/>
      <c r="QXS67" s="219"/>
      <c r="QXT67" s="219"/>
      <c r="QXU67" s="219"/>
      <c r="QXV67" s="219"/>
      <c r="QXW67" s="219"/>
      <c r="QXX67" s="219"/>
      <c r="QXY67" s="219"/>
      <c r="QXZ67" s="219"/>
      <c r="QYA67" s="219"/>
      <c r="QYB67" s="219"/>
      <c r="QYC67" s="219"/>
      <c r="QYD67" s="219"/>
      <c r="QYE67" s="219"/>
      <c r="QYF67" s="219"/>
      <c r="QYG67" s="219"/>
      <c r="QYH67" s="219"/>
      <c r="QYI67" s="219"/>
      <c r="QYJ67" s="219"/>
      <c r="QYK67" s="219"/>
      <c r="QYL67" s="219"/>
      <c r="QYM67" s="219"/>
      <c r="QYN67" s="219"/>
      <c r="QYO67" s="219"/>
      <c r="QYP67" s="219"/>
      <c r="QYQ67" s="219"/>
      <c r="QYR67" s="219"/>
      <c r="QYS67" s="219"/>
      <c r="QYT67" s="219"/>
      <c r="QYU67" s="219"/>
      <c r="QYV67" s="219"/>
      <c r="QYW67" s="219"/>
      <c r="QYX67" s="219"/>
      <c r="QYY67" s="219"/>
      <c r="QYZ67" s="219"/>
      <c r="QZA67" s="219"/>
      <c r="QZB67" s="219"/>
      <c r="QZC67" s="219"/>
      <c r="QZD67" s="219"/>
      <c r="QZE67" s="219"/>
      <c r="QZF67" s="219"/>
      <c r="QZG67" s="219"/>
      <c r="QZH67" s="219"/>
      <c r="QZI67" s="219"/>
      <c r="QZJ67" s="219"/>
      <c r="QZK67" s="219"/>
      <c r="QZL67" s="219"/>
      <c r="QZM67" s="219"/>
      <c r="QZN67" s="219"/>
      <c r="QZO67" s="219"/>
      <c r="QZP67" s="219"/>
      <c r="QZQ67" s="219"/>
      <c r="QZR67" s="219"/>
      <c r="QZS67" s="219"/>
      <c r="QZT67" s="219"/>
      <c r="QZU67" s="219"/>
      <c r="QZV67" s="219"/>
      <c r="QZW67" s="219"/>
      <c r="QZX67" s="219"/>
      <c r="QZY67" s="219"/>
      <c r="QZZ67" s="219"/>
      <c r="RAA67" s="219"/>
      <c r="RAB67" s="219"/>
      <c r="RAC67" s="219"/>
      <c r="RAD67" s="219"/>
      <c r="RAE67" s="219"/>
      <c r="RAF67" s="219"/>
      <c r="RAG67" s="219"/>
      <c r="RAH67" s="219"/>
      <c r="RAI67" s="219"/>
      <c r="RAJ67" s="219"/>
      <c r="RAK67" s="219"/>
      <c r="RAL67" s="219"/>
      <c r="RAM67" s="219"/>
      <c r="RAN67" s="219"/>
      <c r="RAO67" s="219"/>
      <c r="RAP67" s="219"/>
      <c r="RAQ67" s="219"/>
      <c r="RAR67" s="219"/>
      <c r="RAS67" s="219"/>
      <c r="RAT67" s="219"/>
      <c r="RAU67" s="219"/>
      <c r="RAV67" s="219"/>
      <c r="RAW67" s="219"/>
      <c r="RAX67" s="219"/>
      <c r="RAY67" s="219"/>
      <c r="RAZ67" s="219"/>
      <c r="RBA67" s="219"/>
      <c r="RBB67" s="219"/>
      <c r="RBC67" s="219"/>
      <c r="RBD67" s="219"/>
      <c r="RBE67" s="219"/>
      <c r="RBF67" s="219"/>
      <c r="RBG67" s="219"/>
      <c r="RBH67" s="219"/>
      <c r="RBI67" s="219"/>
      <c r="RBJ67" s="219"/>
      <c r="RBK67" s="219"/>
      <c r="RBL67" s="219"/>
      <c r="RBM67" s="219"/>
      <c r="RBN67" s="219"/>
      <c r="RBO67" s="219"/>
      <c r="RBP67" s="219"/>
      <c r="RBQ67" s="219"/>
      <c r="RBR67" s="219"/>
      <c r="RBS67" s="219"/>
      <c r="RBT67" s="219"/>
      <c r="RBU67" s="219"/>
      <c r="RBV67" s="219"/>
      <c r="RBW67" s="219"/>
      <c r="RBX67" s="219"/>
      <c r="RBY67" s="219"/>
      <c r="RBZ67" s="219"/>
      <c r="RCA67" s="219"/>
      <c r="RCB67" s="219"/>
      <c r="RCC67" s="219"/>
      <c r="RCD67" s="219"/>
      <c r="RCE67" s="219"/>
      <c r="RCF67" s="219"/>
      <c r="RCG67" s="219"/>
      <c r="RCH67" s="219"/>
      <c r="RCI67" s="219"/>
      <c r="RCJ67" s="219"/>
      <c r="RCK67" s="219"/>
      <c r="RCL67" s="219"/>
      <c r="RCM67" s="219"/>
      <c r="RCN67" s="219"/>
      <c r="RCO67" s="219"/>
      <c r="RCP67" s="219"/>
      <c r="RCQ67" s="219"/>
      <c r="RCR67" s="219"/>
      <c r="RCS67" s="219"/>
      <c r="RCT67" s="219"/>
      <c r="RCU67" s="219"/>
      <c r="RCV67" s="219"/>
      <c r="RCW67" s="219"/>
      <c r="RCX67" s="219"/>
      <c r="RCY67" s="219"/>
      <c r="RCZ67" s="219"/>
      <c r="RDA67" s="219"/>
      <c r="RDB67" s="219"/>
      <c r="RDC67" s="219"/>
      <c r="RDD67" s="219"/>
      <c r="RDE67" s="219"/>
      <c r="RDF67" s="219"/>
      <c r="RDG67" s="219"/>
      <c r="RDH67" s="219"/>
      <c r="RDI67" s="219"/>
      <c r="RDJ67" s="219"/>
      <c r="RDK67" s="219"/>
      <c r="RDL67" s="219"/>
      <c r="RDM67" s="219"/>
      <c r="RDN67" s="219"/>
      <c r="RDO67" s="219"/>
      <c r="RDP67" s="219"/>
      <c r="RDQ67" s="219"/>
      <c r="RDR67" s="219"/>
      <c r="RDS67" s="219"/>
      <c r="RDT67" s="219"/>
      <c r="RDU67" s="219"/>
      <c r="RDV67" s="219"/>
      <c r="RDW67" s="219"/>
      <c r="RDX67" s="219"/>
      <c r="RDY67" s="219"/>
      <c r="RDZ67" s="219"/>
      <c r="REA67" s="219"/>
      <c r="REB67" s="219"/>
      <c r="REC67" s="219"/>
      <c r="RED67" s="219"/>
      <c r="REE67" s="219"/>
      <c r="REF67" s="219"/>
      <c r="REG67" s="219"/>
      <c r="REH67" s="219"/>
      <c r="REI67" s="219"/>
      <c r="REJ67" s="219"/>
      <c r="REK67" s="219"/>
      <c r="REL67" s="219"/>
      <c r="REM67" s="219"/>
      <c r="REN67" s="219"/>
      <c r="REO67" s="219"/>
      <c r="REP67" s="219"/>
      <c r="REQ67" s="219"/>
      <c r="RER67" s="219"/>
      <c r="RES67" s="219"/>
      <c r="RET67" s="219"/>
      <c r="REU67" s="219"/>
      <c r="REV67" s="219"/>
      <c r="REW67" s="219"/>
      <c r="REX67" s="219"/>
      <c r="REY67" s="219"/>
      <c r="REZ67" s="219"/>
      <c r="RFA67" s="219"/>
      <c r="RFB67" s="219"/>
      <c r="RFC67" s="219"/>
      <c r="RFD67" s="219"/>
      <c r="RFE67" s="219"/>
      <c r="RFF67" s="219"/>
      <c r="RFG67" s="219"/>
      <c r="RFH67" s="219"/>
      <c r="RFI67" s="219"/>
      <c r="RFJ67" s="219"/>
      <c r="RFK67" s="219"/>
      <c r="RFL67" s="219"/>
      <c r="RFM67" s="219"/>
      <c r="RFN67" s="219"/>
      <c r="RFO67" s="219"/>
      <c r="RFP67" s="219"/>
      <c r="RFQ67" s="219"/>
      <c r="RFR67" s="219"/>
      <c r="RFS67" s="219"/>
      <c r="RFT67" s="219"/>
      <c r="RFU67" s="219"/>
      <c r="RFV67" s="219"/>
      <c r="RFW67" s="219"/>
      <c r="RFX67" s="219"/>
      <c r="RFY67" s="219"/>
      <c r="RFZ67" s="219"/>
      <c r="RGA67" s="219"/>
      <c r="RGB67" s="219"/>
      <c r="RGC67" s="219"/>
      <c r="RGD67" s="219"/>
      <c r="RGE67" s="219"/>
      <c r="RGF67" s="219"/>
      <c r="RGG67" s="219"/>
      <c r="RGH67" s="219"/>
      <c r="RGI67" s="219"/>
      <c r="RGJ67" s="219"/>
      <c r="RGK67" s="219"/>
      <c r="RGL67" s="219"/>
      <c r="RGM67" s="219"/>
      <c r="RGN67" s="219"/>
      <c r="RGO67" s="219"/>
      <c r="RGP67" s="219"/>
      <c r="RGQ67" s="219"/>
      <c r="RGR67" s="219"/>
      <c r="RGS67" s="219"/>
      <c r="RGT67" s="219"/>
      <c r="RGU67" s="219"/>
      <c r="RGV67" s="219"/>
      <c r="RGW67" s="219"/>
      <c r="RGX67" s="219"/>
      <c r="RGY67" s="219"/>
      <c r="RGZ67" s="219"/>
      <c r="RHA67" s="219"/>
      <c r="RHB67" s="219"/>
      <c r="RHC67" s="219"/>
      <c r="RHD67" s="219"/>
      <c r="RHE67" s="219"/>
      <c r="RHF67" s="219"/>
      <c r="RHG67" s="219"/>
      <c r="RHH67" s="219"/>
      <c r="RHI67" s="219"/>
      <c r="RHJ67" s="219"/>
      <c r="RHK67" s="219"/>
      <c r="RHL67" s="219"/>
      <c r="RHM67" s="219"/>
      <c r="RHN67" s="219"/>
      <c r="RHO67" s="219"/>
      <c r="RHP67" s="219"/>
      <c r="RHQ67" s="219"/>
      <c r="RHR67" s="219"/>
      <c r="RHS67" s="219"/>
      <c r="RHT67" s="219"/>
      <c r="RHU67" s="219"/>
      <c r="RHV67" s="219"/>
      <c r="RHW67" s="219"/>
      <c r="RHX67" s="219"/>
      <c r="RHY67" s="219"/>
      <c r="RHZ67" s="219"/>
      <c r="RIA67" s="219"/>
      <c r="RIB67" s="219"/>
      <c r="RIC67" s="219"/>
      <c r="RID67" s="219"/>
      <c r="RIE67" s="219"/>
      <c r="RIF67" s="219"/>
      <c r="RIG67" s="219"/>
      <c r="RIH67" s="219"/>
      <c r="RII67" s="219"/>
      <c r="RIJ67" s="219"/>
      <c r="RIK67" s="219"/>
      <c r="RIL67" s="219"/>
      <c r="RIM67" s="219"/>
      <c r="RIN67" s="219"/>
      <c r="RIO67" s="219"/>
      <c r="RIP67" s="219"/>
      <c r="RIQ67" s="219"/>
      <c r="RIR67" s="219"/>
      <c r="RIS67" s="219"/>
      <c r="RIT67" s="219"/>
      <c r="RIU67" s="219"/>
      <c r="RIV67" s="219"/>
      <c r="RIW67" s="219"/>
      <c r="RIX67" s="219"/>
      <c r="RIY67" s="219"/>
      <c r="RIZ67" s="219"/>
      <c r="RJA67" s="219"/>
      <c r="RJB67" s="219"/>
      <c r="RJC67" s="219"/>
      <c r="RJD67" s="219"/>
      <c r="RJE67" s="219"/>
      <c r="RJF67" s="219"/>
      <c r="RJG67" s="219"/>
      <c r="RJH67" s="219"/>
      <c r="RJI67" s="219"/>
      <c r="RJJ67" s="219"/>
      <c r="RJK67" s="219"/>
      <c r="RJL67" s="219"/>
      <c r="RJM67" s="219"/>
      <c r="RJN67" s="219"/>
      <c r="RJO67" s="219"/>
      <c r="RJP67" s="219"/>
      <c r="RJQ67" s="219"/>
      <c r="RJR67" s="219"/>
      <c r="RJS67" s="219"/>
      <c r="RJT67" s="219"/>
      <c r="RJU67" s="219"/>
      <c r="RJV67" s="219"/>
      <c r="RJW67" s="219"/>
      <c r="RJX67" s="219"/>
      <c r="RJY67" s="219"/>
      <c r="RJZ67" s="219"/>
      <c r="RKA67" s="219"/>
      <c r="RKB67" s="219"/>
      <c r="RKC67" s="219"/>
      <c r="RKD67" s="219"/>
      <c r="RKE67" s="219"/>
      <c r="RKF67" s="219"/>
      <c r="RKG67" s="219"/>
      <c r="RKH67" s="219"/>
      <c r="RKI67" s="219"/>
      <c r="RKJ67" s="219"/>
      <c r="RKK67" s="219"/>
      <c r="RKL67" s="219"/>
      <c r="RKM67" s="219"/>
      <c r="RKN67" s="219"/>
      <c r="RKO67" s="219"/>
      <c r="RKP67" s="219"/>
      <c r="RKQ67" s="219"/>
      <c r="RKR67" s="219"/>
      <c r="RKS67" s="219"/>
      <c r="RKT67" s="219"/>
      <c r="RKU67" s="219"/>
      <c r="RKV67" s="219"/>
      <c r="RKW67" s="219"/>
      <c r="RKX67" s="219"/>
      <c r="RKY67" s="219"/>
      <c r="RKZ67" s="219"/>
      <c r="RLA67" s="219"/>
      <c r="RLB67" s="219"/>
      <c r="RLC67" s="219"/>
      <c r="RLD67" s="219"/>
      <c r="RLE67" s="219"/>
      <c r="RLF67" s="219"/>
      <c r="RLG67" s="219"/>
      <c r="RLH67" s="219"/>
      <c r="RLI67" s="219"/>
      <c r="RLJ67" s="219"/>
      <c r="RLK67" s="219"/>
      <c r="RLL67" s="219"/>
      <c r="RLM67" s="219"/>
      <c r="RLN67" s="219"/>
      <c r="RLO67" s="219"/>
      <c r="RLP67" s="219"/>
      <c r="RLQ67" s="219"/>
      <c r="RLR67" s="219"/>
      <c r="RLS67" s="219"/>
      <c r="RLT67" s="219"/>
      <c r="RLU67" s="219"/>
      <c r="RLV67" s="219"/>
      <c r="RLW67" s="219"/>
      <c r="RLX67" s="219"/>
      <c r="RLY67" s="219"/>
      <c r="RLZ67" s="219"/>
      <c r="RMA67" s="219"/>
      <c r="RMB67" s="219"/>
      <c r="RMC67" s="219"/>
      <c r="RMD67" s="219"/>
      <c r="RME67" s="219"/>
      <c r="RMF67" s="219"/>
      <c r="RMG67" s="219"/>
      <c r="RMH67" s="219"/>
      <c r="RMI67" s="219"/>
      <c r="RMJ67" s="219"/>
      <c r="RMK67" s="219"/>
      <c r="RML67" s="219"/>
      <c r="RMM67" s="219"/>
      <c r="RMN67" s="219"/>
      <c r="RMO67" s="219"/>
      <c r="RMP67" s="219"/>
      <c r="RMQ67" s="219"/>
      <c r="RMR67" s="219"/>
      <c r="RMS67" s="219"/>
      <c r="RMT67" s="219"/>
      <c r="RMU67" s="219"/>
      <c r="RMV67" s="219"/>
      <c r="RMW67" s="219"/>
      <c r="RMX67" s="219"/>
      <c r="RMY67" s="219"/>
      <c r="RMZ67" s="219"/>
      <c r="RNA67" s="219"/>
      <c r="RNB67" s="219"/>
      <c r="RNC67" s="219"/>
      <c r="RND67" s="219"/>
      <c r="RNE67" s="219"/>
      <c r="RNF67" s="219"/>
      <c r="RNG67" s="219"/>
      <c r="RNH67" s="219"/>
      <c r="RNI67" s="219"/>
      <c r="RNJ67" s="219"/>
      <c r="RNK67" s="219"/>
      <c r="RNL67" s="219"/>
      <c r="RNM67" s="219"/>
      <c r="RNN67" s="219"/>
      <c r="RNO67" s="219"/>
      <c r="RNP67" s="219"/>
      <c r="RNQ67" s="219"/>
      <c r="RNR67" s="219"/>
      <c r="RNS67" s="219"/>
      <c r="RNT67" s="219"/>
      <c r="RNU67" s="219"/>
      <c r="RNV67" s="219"/>
      <c r="RNW67" s="219"/>
      <c r="RNX67" s="219"/>
      <c r="RNY67" s="219"/>
      <c r="RNZ67" s="219"/>
      <c r="ROA67" s="219"/>
      <c r="ROB67" s="219"/>
      <c r="ROC67" s="219"/>
      <c r="ROD67" s="219"/>
      <c r="ROE67" s="219"/>
      <c r="ROF67" s="219"/>
      <c r="ROG67" s="219"/>
      <c r="ROH67" s="219"/>
      <c r="ROI67" s="219"/>
      <c r="ROJ67" s="219"/>
      <c r="ROK67" s="219"/>
      <c r="ROL67" s="219"/>
      <c r="ROM67" s="219"/>
      <c r="RON67" s="219"/>
      <c r="ROO67" s="219"/>
      <c r="ROP67" s="219"/>
      <c r="ROQ67" s="219"/>
      <c r="ROR67" s="219"/>
      <c r="ROS67" s="219"/>
      <c r="ROT67" s="219"/>
      <c r="ROU67" s="219"/>
      <c r="ROV67" s="219"/>
      <c r="ROW67" s="219"/>
      <c r="ROX67" s="219"/>
      <c r="ROY67" s="219"/>
      <c r="ROZ67" s="219"/>
      <c r="RPA67" s="219"/>
      <c r="RPB67" s="219"/>
      <c r="RPC67" s="219"/>
      <c r="RPD67" s="219"/>
      <c r="RPE67" s="219"/>
      <c r="RPF67" s="219"/>
      <c r="RPG67" s="219"/>
      <c r="RPH67" s="219"/>
      <c r="RPI67" s="219"/>
      <c r="RPJ67" s="219"/>
      <c r="RPK67" s="219"/>
      <c r="RPL67" s="219"/>
      <c r="RPM67" s="219"/>
      <c r="RPN67" s="219"/>
      <c r="RPO67" s="219"/>
      <c r="RPP67" s="219"/>
      <c r="RPQ67" s="219"/>
      <c r="RPR67" s="219"/>
      <c r="RPS67" s="219"/>
      <c r="RPT67" s="219"/>
      <c r="RPU67" s="219"/>
      <c r="RPV67" s="219"/>
      <c r="RPW67" s="219"/>
      <c r="RPX67" s="219"/>
      <c r="RPY67" s="219"/>
      <c r="RPZ67" s="219"/>
      <c r="RQA67" s="219"/>
      <c r="RQB67" s="219"/>
      <c r="RQC67" s="219"/>
      <c r="RQD67" s="219"/>
      <c r="RQE67" s="219"/>
      <c r="RQF67" s="219"/>
      <c r="RQG67" s="219"/>
      <c r="RQH67" s="219"/>
      <c r="RQI67" s="219"/>
      <c r="RQJ67" s="219"/>
      <c r="RQK67" s="219"/>
      <c r="RQL67" s="219"/>
      <c r="RQM67" s="219"/>
      <c r="RQN67" s="219"/>
      <c r="RQO67" s="219"/>
      <c r="RQP67" s="219"/>
      <c r="RQQ67" s="219"/>
      <c r="RQR67" s="219"/>
      <c r="RQS67" s="219"/>
      <c r="RQT67" s="219"/>
      <c r="RQU67" s="219"/>
      <c r="RQV67" s="219"/>
      <c r="RQW67" s="219"/>
      <c r="RQX67" s="219"/>
      <c r="RQY67" s="219"/>
      <c r="RQZ67" s="219"/>
      <c r="RRA67" s="219"/>
      <c r="RRB67" s="219"/>
      <c r="RRC67" s="219"/>
      <c r="RRD67" s="219"/>
      <c r="RRE67" s="219"/>
      <c r="RRF67" s="219"/>
      <c r="RRG67" s="219"/>
      <c r="RRH67" s="219"/>
      <c r="RRI67" s="219"/>
      <c r="RRJ67" s="219"/>
      <c r="RRK67" s="219"/>
      <c r="RRL67" s="219"/>
      <c r="RRM67" s="219"/>
      <c r="RRN67" s="219"/>
      <c r="RRO67" s="219"/>
      <c r="RRP67" s="219"/>
      <c r="RRQ67" s="219"/>
      <c r="RRR67" s="219"/>
      <c r="RRS67" s="219"/>
      <c r="RRT67" s="219"/>
      <c r="RRU67" s="219"/>
      <c r="RRV67" s="219"/>
      <c r="RRW67" s="219"/>
      <c r="RRX67" s="219"/>
      <c r="RRY67" s="219"/>
      <c r="RRZ67" s="219"/>
      <c r="RSA67" s="219"/>
      <c r="RSB67" s="219"/>
      <c r="RSC67" s="219"/>
      <c r="RSD67" s="219"/>
      <c r="RSE67" s="219"/>
      <c r="RSF67" s="219"/>
      <c r="RSG67" s="219"/>
      <c r="RSH67" s="219"/>
      <c r="RSI67" s="219"/>
      <c r="RSJ67" s="219"/>
      <c r="RSK67" s="219"/>
      <c r="RSL67" s="219"/>
      <c r="RSM67" s="219"/>
      <c r="RSN67" s="219"/>
      <c r="RSO67" s="219"/>
      <c r="RSP67" s="219"/>
      <c r="RSQ67" s="219"/>
      <c r="RSR67" s="219"/>
      <c r="RSS67" s="219"/>
      <c r="RST67" s="219"/>
      <c r="RSU67" s="219"/>
      <c r="RSV67" s="219"/>
      <c r="RSW67" s="219"/>
      <c r="RSX67" s="219"/>
      <c r="RSY67" s="219"/>
      <c r="RSZ67" s="219"/>
      <c r="RTA67" s="219"/>
      <c r="RTB67" s="219"/>
      <c r="RTC67" s="219"/>
      <c r="RTD67" s="219"/>
      <c r="RTE67" s="219"/>
      <c r="RTF67" s="219"/>
      <c r="RTG67" s="219"/>
      <c r="RTH67" s="219"/>
      <c r="RTI67" s="219"/>
      <c r="RTJ67" s="219"/>
      <c r="RTK67" s="219"/>
      <c r="RTL67" s="219"/>
      <c r="RTM67" s="219"/>
      <c r="RTN67" s="219"/>
      <c r="RTO67" s="219"/>
      <c r="RTP67" s="219"/>
      <c r="RTQ67" s="219"/>
      <c r="RTR67" s="219"/>
      <c r="RTS67" s="219"/>
      <c r="RTT67" s="219"/>
      <c r="RTU67" s="219"/>
      <c r="RTV67" s="219"/>
      <c r="RTW67" s="219"/>
      <c r="RTX67" s="219"/>
      <c r="RTY67" s="219"/>
      <c r="RTZ67" s="219"/>
      <c r="RUA67" s="219"/>
      <c r="RUB67" s="219"/>
      <c r="RUC67" s="219"/>
      <c r="RUD67" s="219"/>
      <c r="RUE67" s="219"/>
      <c r="RUF67" s="219"/>
      <c r="RUG67" s="219"/>
      <c r="RUH67" s="219"/>
      <c r="RUI67" s="219"/>
      <c r="RUJ67" s="219"/>
      <c r="RUK67" s="219"/>
      <c r="RUL67" s="219"/>
      <c r="RUM67" s="219"/>
      <c r="RUN67" s="219"/>
      <c r="RUO67" s="219"/>
      <c r="RUP67" s="219"/>
      <c r="RUQ67" s="219"/>
      <c r="RUR67" s="219"/>
      <c r="RUS67" s="219"/>
      <c r="RUT67" s="219"/>
      <c r="RUU67" s="219"/>
      <c r="RUV67" s="219"/>
      <c r="RUW67" s="219"/>
      <c r="RUX67" s="219"/>
      <c r="RUY67" s="219"/>
      <c r="RUZ67" s="219"/>
      <c r="RVA67" s="219"/>
      <c r="RVB67" s="219"/>
      <c r="RVC67" s="219"/>
      <c r="RVD67" s="219"/>
      <c r="RVE67" s="219"/>
      <c r="RVF67" s="219"/>
      <c r="RVG67" s="219"/>
      <c r="RVH67" s="219"/>
      <c r="RVI67" s="219"/>
      <c r="RVJ67" s="219"/>
      <c r="RVK67" s="219"/>
      <c r="RVL67" s="219"/>
      <c r="RVM67" s="219"/>
      <c r="RVN67" s="219"/>
      <c r="RVO67" s="219"/>
      <c r="RVP67" s="219"/>
      <c r="RVQ67" s="219"/>
      <c r="RVR67" s="219"/>
      <c r="RVS67" s="219"/>
      <c r="RVT67" s="219"/>
      <c r="RVU67" s="219"/>
      <c r="RVV67" s="219"/>
      <c r="RVW67" s="219"/>
      <c r="RVX67" s="219"/>
      <c r="RVY67" s="219"/>
      <c r="RVZ67" s="219"/>
      <c r="RWA67" s="219"/>
      <c r="RWB67" s="219"/>
      <c r="RWC67" s="219"/>
      <c r="RWD67" s="219"/>
      <c r="RWE67" s="219"/>
      <c r="RWF67" s="219"/>
      <c r="RWG67" s="219"/>
      <c r="RWH67" s="219"/>
      <c r="RWI67" s="219"/>
      <c r="RWJ67" s="219"/>
      <c r="RWK67" s="219"/>
      <c r="RWL67" s="219"/>
      <c r="RWM67" s="219"/>
      <c r="RWN67" s="219"/>
      <c r="RWO67" s="219"/>
      <c r="RWP67" s="219"/>
      <c r="RWQ67" s="219"/>
      <c r="RWR67" s="219"/>
      <c r="RWS67" s="219"/>
      <c r="RWT67" s="219"/>
      <c r="RWU67" s="219"/>
      <c r="RWV67" s="219"/>
      <c r="RWW67" s="219"/>
      <c r="RWX67" s="219"/>
      <c r="RWY67" s="219"/>
      <c r="RWZ67" s="219"/>
      <c r="RXA67" s="219"/>
      <c r="RXB67" s="219"/>
      <c r="RXC67" s="219"/>
      <c r="RXD67" s="219"/>
      <c r="RXE67" s="219"/>
      <c r="RXF67" s="219"/>
      <c r="RXG67" s="219"/>
      <c r="RXH67" s="219"/>
      <c r="RXI67" s="219"/>
      <c r="RXJ67" s="219"/>
      <c r="RXK67" s="219"/>
      <c r="RXL67" s="219"/>
      <c r="RXM67" s="219"/>
      <c r="RXN67" s="219"/>
      <c r="RXO67" s="219"/>
      <c r="RXP67" s="219"/>
      <c r="RXQ67" s="219"/>
      <c r="RXR67" s="219"/>
      <c r="RXS67" s="219"/>
      <c r="RXT67" s="219"/>
      <c r="RXU67" s="219"/>
      <c r="RXV67" s="219"/>
      <c r="RXW67" s="219"/>
      <c r="RXX67" s="219"/>
      <c r="RXY67" s="219"/>
      <c r="RXZ67" s="219"/>
      <c r="RYA67" s="219"/>
      <c r="RYB67" s="219"/>
      <c r="RYC67" s="219"/>
      <c r="RYD67" s="219"/>
      <c r="RYE67" s="219"/>
      <c r="RYF67" s="219"/>
      <c r="RYG67" s="219"/>
      <c r="RYH67" s="219"/>
      <c r="RYI67" s="219"/>
      <c r="RYJ67" s="219"/>
      <c r="RYK67" s="219"/>
      <c r="RYL67" s="219"/>
      <c r="RYM67" s="219"/>
      <c r="RYN67" s="219"/>
      <c r="RYO67" s="219"/>
      <c r="RYP67" s="219"/>
      <c r="RYQ67" s="219"/>
      <c r="RYR67" s="219"/>
      <c r="RYS67" s="219"/>
      <c r="RYT67" s="219"/>
      <c r="RYU67" s="219"/>
      <c r="RYV67" s="219"/>
      <c r="RYW67" s="219"/>
      <c r="RYX67" s="219"/>
      <c r="RYY67" s="219"/>
      <c r="RYZ67" s="219"/>
      <c r="RZA67" s="219"/>
      <c r="RZB67" s="219"/>
      <c r="RZC67" s="219"/>
      <c r="RZD67" s="219"/>
      <c r="RZE67" s="219"/>
      <c r="RZF67" s="219"/>
      <c r="RZG67" s="219"/>
      <c r="RZH67" s="219"/>
      <c r="RZI67" s="219"/>
      <c r="RZJ67" s="219"/>
      <c r="RZK67" s="219"/>
      <c r="RZL67" s="219"/>
      <c r="RZM67" s="219"/>
      <c r="RZN67" s="219"/>
      <c r="RZO67" s="219"/>
      <c r="RZP67" s="219"/>
      <c r="RZQ67" s="219"/>
      <c r="RZR67" s="219"/>
      <c r="RZS67" s="219"/>
      <c r="RZT67" s="219"/>
      <c r="RZU67" s="219"/>
      <c r="RZV67" s="219"/>
      <c r="RZW67" s="219"/>
      <c r="RZX67" s="219"/>
      <c r="RZY67" s="219"/>
      <c r="RZZ67" s="219"/>
      <c r="SAA67" s="219"/>
      <c r="SAB67" s="219"/>
      <c r="SAC67" s="219"/>
      <c r="SAD67" s="219"/>
      <c r="SAE67" s="219"/>
      <c r="SAF67" s="219"/>
      <c r="SAG67" s="219"/>
      <c r="SAH67" s="219"/>
      <c r="SAI67" s="219"/>
      <c r="SAJ67" s="219"/>
      <c r="SAK67" s="219"/>
      <c r="SAL67" s="219"/>
      <c r="SAM67" s="219"/>
      <c r="SAN67" s="219"/>
      <c r="SAO67" s="219"/>
      <c r="SAP67" s="219"/>
      <c r="SAQ67" s="219"/>
      <c r="SAR67" s="219"/>
      <c r="SAS67" s="219"/>
      <c r="SAT67" s="219"/>
      <c r="SAU67" s="219"/>
      <c r="SAV67" s="219"/>
      <c r="SAW67" s="219"/>
      <c r="SAX67" s="219"/>
      <c r="SAY67" s="219"/>
      <c r="SAZ67" s="219"/>
      <c r="SBA67" s="219"/>
      <c r="SBB67" s="219"/>
      <c r="SBC67" s="219"/>
      <c r="SBD67" s="219"/>
      <c r="SBE67" s="219"/>
      <c r="SBF67" s="219"/>
      <c r="SBG67" s="219"/>
      <c r="SBH67" s="219"/>
      <c r="SBI67" s="219"/>
      <c r="SBJ67" s="219"/>
      <c r="SBK67" s="219"/>
      <c r="SBL67" s="219"/>
      <c r="SBM67" s="219"/>
      <c r="SBN67" s="219"/>
      <c r="SBO67" s="219"/>
      <c r="SBP67" s="219"/>
      <c r="SBQ67" s="219"/>
      <c r="SBR67" s="219"/>
      <c r="SBS67" s="219"/>
      <c r="SBT67" s="219"/>
      <c r="SBU67" s="219"/>
      <c r="SBV67" s="219"/>
      <c r="SBW67" s="219"/>
      <c r="SBX67" s="219"/>
      <c r="SBY67" s="219"/>
      <c r="SBZ67" s="219"/>
      <c r="SCA67" s="219"/>
      <c r="SCB67" s="219"/>
      <c r="SCC67" s="219"/>
      <c r="SCD67" s="219"/>
      <c r="SCE67" s="219"/>
      <c r="SCF67" s="219"/>
      <c r="SCG67" s="219"/>
      <c r="SCH67" s="219"/>
      <c r="SCI67" s="219"/>
      <c r="SCJ67" s="219"/>
      <c r="SCK67" s="219"/>
      <c r="SCL67" s="219"/>
      <c r="SCM67" s="219"/>
      <c r="SCN67" s="219"/>
      <c r="SCO67" s="219"/>
      <c r="SCP67" s="219"/>
      <c r="SCQ67" s="219"/>
      <c r="SCR67" s="219"/>
      <c r="SCS67" s="219"/>
      <c r="SCT67" s="219"/>
      <c r="SCU67" s="219"/>
      <c r="SCV67" s="219"/>
      <c r="SCW67" s="219"/>
      <c r="SCX67" s="219"/>
      <c r="SCY67" s="219"/>
      <c r="SCZ67" s="219"/>
      <c r="SDA67" s="219"/>
      <c r="SDB67" s="219"/>
      <c r="SDC67" s="219"/>
      <c r="SDD67" s="219"/>
      <c r="SDE67" s="219"/>
      <c r="SDF67" s="219"/>
      <c r="SDG67" s="219"/>
      <c r="SDH67" s="219"/>
      <c r="SDI67" s="219"/>
      <c r="SDJ67" s="219"/>
      <c r="SDK67" s="219"/>
      <c r="SDL67" s="219"/>
      <c r="SDM67" s="219"/>
      <c r="SDN67" s="219"/>
      <c r="SDO67" s="219"/>
      <c r="SDP67" s="219"/>
      <c r="SDQ67" s="219"/>
      <c r="SDR67" s="219"/>
      <c r="SDS67" s="219"/>
      <c r="SDT67" s="219"/>
      <c r="SDU67" s="219"/>
      <c r="SDV67" s="219"/>
      <c r="SDW67" s="219"/>
      <c r="SDX67" s="219"/>
      <c r="SDY67" s="219"/>
      <c r="SDZ67" s="219"/>
      <c r="SEA67" s="219"/>
      <c r="SEB67" s="219"/>
      <c r="SEC67" s="219"/>
      <c r="SED67" s="219"/>
      <c r="SEE67" s="219"/>
      <c r="SEF67" s="219"/>
      <c r="SEG67" s="219"/>
      <c r="SEH67" s="219"/>
      <c r="SEI67" s="219"/>
      <c r="SEJ67" s="219"/>
      <c r="SEK67" s="219"/>
      <c r="SEL67" s="219"/>
      <c r="SEM67" s="219"/>
      <c r="SEN67" s="219"/>
      <c r="SEO67" s="219"/>
      <c r="SEP67" s="219"/>
      <c r="SEQ67" s="219"/>
      <c r="SER67" s="219"/>
      <c r="SES67" s="219"/>
      <c r="SET67" s="219"/>
      <c r="SEU67" s="219"/>
      <c r="SEV67" s="219"/>
      <c r="SEW67" s="219"/>
      <c r="SEX67" s="219"/>
      <c r="SEY67" s="219"/>
      <c r="SEZ67" s="219"/>
      <c r="SFA67" s="219"/>
      <c r="SFB67" s="219"/>
      <c r="SFC67" s="219"/>
      <c r="SFD67" s="219"/>
      <c r="SFE67" s="219"/>
      <c r="SFF67" s="219"/>
      <c r="SFG67" s="219"/>
      <c r="SFH67" s="219"/>
      <c r="SFI67" s="219"/>
      <c r="SFJ67" s="219"/>
      <c r="SFK67" s="219"/>
      <c r="SFL67" s="219"/>
      <c r="SFM67" s="219"/>
      <c r="SFN67" s="219"/>
      <c r="SFO67" s="219"/>
      <c r="SFP67" s="219"/>
      <c r="SFQ67" s="219"/>
      <c r="SFR67" s="219"/>
      <c r="SFS67" s="219"/>
      <c r="SFT67" s="219"/>
      <c r="SFU67" s="219"/>
      <c r="SFV67" s="219"/>
      <c r="SFW67" s="219"/>
      <c r="SFX67" s="219"/>
      <c r="SFY67" s="219"/>
      <c r="SFZ67" s="219"/>
      <c r="SGA67" s="219"/>
      <c r="SGB67" s="219"/>
      <c r="SGC67" s="219"/>
      <c r="SGD67" s="219"/>
      <c r="SGE67" s="219"/>
      <c r="SGF67" s="219"/>
      <c r="SGG67" s="219"/>
      <c r="SGH67" s="219"/>
      <c r="SGI67" s="219"/>
      <c r="SGJ67" s="219"/>
      <c r="SGK67" s="219"/>
      <c r="SGL67" s="219"/>
      <c r="SGM67" s="219"/>
      <c r="SGN67" s="219"/>
      <c r="SGO67" s="219"/>
      <c r="SGP67" s="219"/>
      <c r="SGQ67" s="219"/>
      <c r="SGR67" s="219"/>
      <c r="SGS67" s="219"/>
      <c r="SGT67" s="219"/>
      <c r="SGU67" s="219"/>
      <c r="SGV67" s="219"/>
      <c r="SGW67" s="219"/>
      <c r="SGX67" s="219"/>
      <c r="SGY67" s="219"/>
      <c r="SGZ67" s="219"/>
      <c r="SHA67" s="219"/>
      <c r="SHB67" s="219"/>
      <c r="SHC67" s="219"/>
      <c r="SHD67" s="219"/>
      <c r="SHE67" s="219"/>
      <c r="SHF67" s="219"/>
      <c r="SHG67" s="219"/>
      <c r="SHH67" s="219"/>
      <c r="SHI67" s="219"/>
      <c r="SHJ67" s="219"/>
      <c r="SHK67" s="219"/>
      <c r="SHL67" s="219"/>
      <c r="SHM67" s="219"/>
      <c r="SHN67" s="219"/>
      <c r="SHO67" s="219"/>
      <c r="SHP67" s="219"/>
      <c r="SHQ67" s="219"/>
      <c r="SHR67" s="219"/>
      <c r="SHS67" s="219"/>
      <c r="SHT67" s="219"/>
      <c r="SHU67" s="219"/>
      <c r="SHV67" s="219"/>
      <c r="SHW67" s="219"/>
      <c r="SHX67" s="219"/>
      <c r="SHY67" s="219"/>
      <c r="SHZ67" s="219"/>
      <c r="SIA67" s="219"/>
      <c r="SIB67" s="219"/>
      <c r="SIC67" s="219"/>
      <c r="SID67" s="219"/>
      <c r="SIE67" s="219"/>
      <c r="SIF67" s="219"/>
      <c r="SIG67" s="219"/>
      <c r="SIH67" s="219"/>
      <c r="SII67" s="219"/>
      <c r="SIJ67" s="219"/>
      <c r="SIK67" s="219"/>
      <c r="SIL67" s="219"/>
      <c r="SIM67" s="219"/>
      <c r="SIN67" s="219"/>
      <c r="SIO67" s="219"/>
      <c r="SIP67" s="219"/>
      <c r="SIQ67" s="219"/>
      <c r="SIR67" s="219"/>
      <c r="SIS67" s="219"/>
      <c r="SIT67" s="219"/>
      <c r="SIU67" s="219"/>
      <c r="SIV67" s="219"/>
      <c r="SIW67" s="219"/>
      <c r="SIX67" s="219"/>
      <c r="SIY67" s="219"/>
      <c r="SIZ67" s="219"/>
      <c r="SJA67" s="219"/>
      <c r="SJB67" s="219"/>
      <c r="SJC67" s="219"/>
      <c r="SJD67" s="219"/>
      <c r="SJE67" s="219"/>
      <c r="SJF67" s="219"/>
      <c r="SJG67" s="219"/>
      <c r="SJH67" s="219"/>
      <c r="SJI67" s="219"/>
      <c r="SJJ67" s="219"/>
      <c r="SJK67" s="219"/>
      <c r="SJL67" s="219"/>
      <c r="SJM67" s="219"/>
      <c r="SJN67" s="219"/>
      <c r="SJO67" s="219"/>
      <c r="SJP67" s="219"/>
      <c r="SJQ67" s="219"/>
      <c r="SJR67" s="219"/>
      <c r="SJS67" s="219"/>
      <c r="SJT67" s="219"/>
      <c r="SJU67" s="219"/>
      <c r="SJV67" s="219"/>
      <c r="SJW67" s="219"/>
      <c r="SJX67" s="219"/>
      <c r="SJY67" s="219"/>
      <c r="SJZ67" s="219"/>
      <c r="SKA67" s="219"/>
      <c r="SKB67" s="219"/>
      <c r="SKC67" s="219"/>
      <c r="SKD67" s="219"/>
      <c r="SKE67" s="219"/>
      <c r="SKF67" s="219"/>
      <c r="SKG67" s="219"/>
      <c r="SKH67" s="219"/>
      <c r="SKI67" s="219"/>
      <c r="SKJ67" s="219"/>
      <c r="SKK67" s="219"/>
      <c r="SKL67" s="219"/>
      <c r="SKM67" s="219"/>
      <c r="SKN67" s="219"/>
      <c r="SKO67" s="219"/>
      <c r="SKP67" s="219"/>
      <c r="SKQ67" s="219"/>
      <c r="SKR67" s="219"/>
      <c r="SKS67" s="219"/>
      <c r="SKT67" s="219"/>
      <c r="SKU67" s="219"/>
      <c r="SKV67" s="219"/>
      <c r="SKW67" s="219"/>
      <c r="SKX67" s="219"/>
      <c r="SKY67" s="219"/>
      <c r="SKZ67" s="219"/>
      <c r="SLA67" s="219"/>
      <c r="SLB67" s="219"/>
      <c r="SLC67" s="219"/>
      <c r="SLD67" s="219"/>
      <c r="SLE67" s="219"/>
      <c r="SLF67" s="219"/>
      <c r="SLG67" s="219"/>
      <c r="SLH67" s="219"/>
      <c r="SLI67" s="219"/>
      <c r="SLJ67" s="219"/>
      <c r="SLK67" s="219"/>
      <c r="SLL67" s="219"/>
      <c r="SLM67" s="219"/>
      <c r="SLN67" s="219"/>
      <c r="SLO67" s="219"/>
      <c r="SLP67" s="219"/>
      <c r="SLQ67" s="219"/>
      <c r="SLR67" s="219"/>
      <c r="SLS67" s="219"/>
      <c r="SLT67" s="219"/>
      <c r="SLU67" s="219"/>
      <c r="SLV67" s="219"/>
      <c r="SLW67" s="219"/>
      <c r="SLX67" s="219"/>
      <c r="SLY67" s="219"/>
      <c r="SLZ67" s="219"/>
      <c r="SMA67" s="219"/>
      <c r="SMB67" s="219"/>
      <c r="SMC67" s="219"/>
      <c r="SMD67" s="219"/>
      <c r="SME67" s="219"/>
      <c r="SMF67" s="219"/>
      <c r="SMG67" s="219"/>
      <c r="SMH67" s="219"/>
      <c r="SMI67" s="219"/>
      <c r="SMJ67" s="219"/>
      <c r="SMK67" s="219"/>
      <c r="SML67" s="219"/>
      <c r="SMM67" s="219"/>
      <c r="SMN67" s="219"/>
      <c r="SMO67" s="219"/>
      <c r="SMP67" s="219"/>
      <c r="SMQ67" s="219"/>
      <c r="SMR67" s="219"/>
      <c r="SMS67" s="219"/>
      <c r="SMT67" s="219"/>
      <c r="SMU67" s="219"/>
      <c r="SMV67" s="219"/>
      <c r="SMW67" s="219"/>
      <c r="SMX67" s="219"/>
      <c r="SMY67" s="219"/>
      <c r="SMZ67" s="219"/>
      <c r="SNA67" s="219"/>
      <c r="SNB67" s="219"/>
      <c r="SNC67" s="219"/>
      <c r="SND67" s="219"/>
      <c r="SNE67" s="219"/>
      <c r="SNF67" s="219"/>
      <c r="SNG67" s="219"/>
      <c r="SNH67" s="219"/>
      <c r="SNI67" s="219"/>
      <c r="SNJ67" s="219"/>
      <c r="SNK67" s="219"/>
      <c r="SNL67" s="219"/>
      <c r="SNM67" s="219"/>
      <c r="SNN67" s="219"/>
      <c r="SNO67" s="219"/>
      <c r="SNP67" s="219"/>
      <c r="SNQ67" s="219"/>
      <c r="SNR67" s="219"/>
      <c r="SNS67" s="219"/>
      <c r="SNT67" s="219"/>
      <c r="SNU67" s="219"/>
      <c r="SNV67" s="219"/>
      <c r="SNW67" s="219"/>
      <c r="SNX67" s="219"/>
      <c r="SNY67" s="219"/>
      <c r="SNZ67" s="219"/>
      <c r="SOA67" s="219"/>
      <c r="SOB67" s="219"/>
      <c r="SOC67" s="219"/>
      <c r="SOD67" s="219"/>
      <c r="SOE67" s="219"/>
      <c r="SOF67" s="219"/>
      <c r="SOG67" s="219"/>
      <c r="SOH67" s="219"/>
      <c r="SOI67" s="219"/>
      <c r="SOJ67" s="219"/>
      <c r="SOK67" s="219"/>
      <c r="SOL67" s="219"/>
      <c r="SOM67" s="219"/>
      <c r="SON67" s="219"/>
      <c r="SOO67" s="219"/>
      <c r="SOP67" s="219"/>
      <c r="SOQ67" s="219"/>
      <c r="SOR67" s="219"/>
      <c r="SOS67" s="219"/>
      <c r="SOT67" s="219"/>
      <c r="SOU67" s="219"/>
      <c r="SOV67" s="219"/>
      <c r="SOW67" s="219"/>
      <c r="SOX67" s="219"/>
      <c r="SOY67" s="219"/>
      <c r="SOZ67" s="219"/>
      <c r="SPA67" s="219"/>
      <c r="SPB67" s="219"/>
      <c r="SPC67" s="219"/>
      <c r="SPD67" s="219"/>
      <c r="SPE67" s="219"/>
      <c r="SPF67" s="219"/>
      <c r="SPG67" s="219"/>
      <c r="SPH67" s="219"/>
      <c r="SPI67" s="219"/>
      <c r="SPJ67" s="219"/>
      <c r="SPK67" s="219"/>
      <c r="SPL67" s="219"/>
      <c r="SPM67" s="219"/>
      <c r="SPN67" s="219"/>
      <c r="SPO67" s="219"/>
      <c r="SPP67" s="219"/>
      <c r="SPQ67" s="219"/>
      <c r="SPR67" s="219"/>
      <c r="SPS67" s="219"/>
      <c r="SPT67" s="219"/>
      <c r="SPU67" s="219"/>
      <c r="SPV67" s="219"/>
      <c r="SPW67" s="219"/>
      <c r="SPX67" s="219"/>
      <c r="SPY67" s="219"/>
      <c r="SPZ67" s="219"/>
      <c r="SQA67" s="219"/>
      <c r="SQB67" s="219"/>
      <c r="SQC67" s="219"/>
      <c r="SQD67" s="219"/>
      <c r="SQE67" s="219"/>
      <c r="SQF67" s="219"/>
      <c r="SQG67" s="219"/>
      <c r="SQH67" s="219"/>
      <c r="SQI67" s="219"/>
      <c r="SQJ67" s="219"/>
      <c r="SQK67" s="219"/>
      <c r="SQL67" s="219"/>
      <c r="SQM67" s="219"/>
      <c r="SQN67" s="219"/>
      <c r="SQO67" s="219"/>
      <c r="SQP67" s="219"/>
      <c r="SQQ67" s="219"/>
      <c r="SQR67" s="219"/>
      <c r="SQS67" s="219"/>
      <c r="SQT67" s="219"/>
      <c r="SQU67" s="219"/>
      <c r="SQV67" s="219"/>
      <c r="SQW67" s="219"/>
      <c r="SQX67" s="219"/>
      <c r="SQY67" s="219"/>
      <c r="SQZ67" s="219"/>
      <c r="SRA67" s="219"/>
      <c r="SRB67" s="219"/>
      <c r="SRC67" s="219"/>
      <c r="SRD67" s="219"/>
      <c r="SRE67" s="219"/>
      <c r="SRF67" s="219"/>
      <c r="SRG67" s="219"/>
      <c r="SRH67" s="219"/>
      <c r="SRI67" s="219"/>
      <c r="SRJ67" s="219"/>
      <c r="SRK67" s="219"/>
      <c r="SRL67" s="219"/>
      <c r="SRM67" s="219"/>
      <c r="SRN67" s="219"/>
      <c r="SRO67" s="219"/>
      <c r="SRP67" s="219"/>
      <c r="SRQ67" s="219"/>
      <c r="SRR67" s="219"/>
      <c r="SRS67" s="219"/>
      <c r="SRT67" s="219"/>
      <c r="SRU67" s="219"/>
      <c r="SRV67" s="219"/>
      <c r="SRW67" s="219"/>
      <c r="SRX67" s="219"/>
      <c r="SRY67" s="219"/>
      <c r="SRZ67" s="219"/>
      <c r="SSA67" s="219"/>
      <c r="SSB67" s="219"/>
      <c r="SSC67" s="219"/>
      <c r="SSD67" s="219"/>
      <c r="SSE67" s="219"/>
      <c r="SSF67" s="219"/>
      <c r="SSG67" s="219"/>
      <c r="SSH67" s="219"/>
      <c r="SSI67" s="219"/>
      <c r="SSJ67" s="219"/>
      <c r="SSK67" s="219"/>
      <c r="SSL67" s="219"/>
      <c r="SSM67" s="219"/>
      <c r="SSN67" s="219"/>
      <c r="SSO67" s="219"/>
      <c r="SSP67" s="219"/>
      <c r="SSQ67" s="219"/>
      <c r="SSR67" s="219"/>
      <c r="SSS67" s="219"/>
      <c r="SST67" s="219"/>
      <c r="SSU67" s="219"/>
      <c r="SSV67" s="219"/>
      <c r="SSW67" s="219"/>
      <c r="SSX67" s="219"/>
      <c r="SSY67" s="219"/>
      <c r="SSZ67" s="219"/>
      <c r="STA67" s="219"/>
      <c r="STB67" s="219"/>
      <c r="STC67" s="219"/>
      <c r="STD67" s="219"/>
      <c r="STE67" s="219"/>
      <c r="STF67" s="219"/>
      <c r="STG67" s="219"/>
      <c r="STH67" s="219"/>
      <c r="STI67" s="219"/>
      <c r="STJ67" s="219"/>
      <c r="STK67" s="219"/>
      <c r="STL67" s="219"/>
      <c r="STM67" s="219"/>
      <c r="STN67" s="219"/>
      <c r="STO67" s="219"/>
      <c r="STP67" s="219"/>
      <c r="STQ67" s="219"/>
      <c r="STR67" s="219"/>
      <c r="STS67" s="219"/>
      <c r="STT67" s="219"/>
      <c r="STU67" s="219"/>
      <c r="STV67" s="219"/>
      <c r="STW67" s="219"/>
      <c r="STX67" s="219"/>
      <c r="STY67" s="219"/>
      <c r="STZ67" s="219"/>
      <c r="SUA67" s="219"/>
      <c r="SUB67" s="219"/>
      <c r="SUC67" s="219"/>
      <c r="SUD67" s="219"/>
      <c r="SUE67" s="219"/>
      <c r="SUF67" s="219"/>
      <c r="SUG67" s="219"/>
      <c r="SUH67" s="219"/>
      <c r="SUI67" s="219"/>
      <c r="SUJ67" s="219"/>
      <c r="SUK67" s="219"/>
      <c r="SUL67" s="219"/>
      <c r="SUM67" s="219"/>
      <c r="SUN67" s="219"/>
      <c r="SUO67" s="219"/>
      <c r="SUP67" s="219"/>
      <c r="SUQ67" s="219"/>
      <c r="SUR67" s="219"/>
      <c r="SUS67" s="219"/>
      <c r="SUT67" s="219"/>
      <c r="SUU67" s="219"/>
      <c r="SUV67" s="219"/>
      <c r="SUW67" s="219"/>
      <c r="SUX67" s="219"/>
      <c r="SUY67" s="219"/>
      <c r="SUZ67" s="219"/>
      <c r="SVA67" s="219"/>
      <c r="SVB67" s="219"/>
      <c r="SVC67" s="219"/>
      <c r="SVD67" s="219"/>
      <c r="SVE67" s="219"/>
      <c r="SVF67" s="219"/>
      <c r="SVG67" s="219"/>
      <c r="SVH67" s="219"/>
      <c r="SVI67" s="219"/>
      <c r="SVJ67" s="219"/>
      <c r="SVK67" s="219"/>
      <c r="SVL67" s="219"/>
      <c r="SVM67" s="219"/>
      <c r="SVN67" s="219"/>
      <c r="SVO67" s="219"/>
      <c r="SVP67" s="219"/>
      <c r="SVQ67" s="219"/>
      <c r="SVR67" s="219"/>
      <c r="SVS67" s="219"/>
      <c r="SVT67" s="219"/>
      <c r="SVU67" s="219"/>
      <c r="SVV67" s="219"/>
      <c r="SVW67" s="219"/>
      <c r="SVX67" s="219"/>
      <c r="SVY67" s="219"/>
      <c r="SVZ67" s="219"/>
      <c r="SWA67" s="219"/>
      <c r="SWB67" s="219"/>
      <c r="SWC67" s="219"/>
      <c r="SWD67" s="219"/>
      <c r="SWE67" s="219"/>
      <c r="SWF67" s="219"/>
      <c r="SWG67" s="219"/>
      <c r="SWH67" s="219"/>
      <c r="SWI67" s="219"/>
      <c r="SWJ67" s="219"/>
      <c r="SWK67" s="219"/>
      <c r="SWL67" s="219"/>
      <c r="SWM67" s="219"/>
      <c r="SWN67" s="219"/>
      <c r="SWO67" s="219"/>
      <c r="SWP67" s="219"/>
      <c r="SWQ67" s="219"/>
      <c r="SWR67" s="219"/>
      <c r="SWS67" s="219"/>
      <c r="SWT67" s="219"/>
      <c r="SWU67" s="219"/>
      <c r="SWV67" s="219"/>
      <c r="SWW67" s="219"/>
      <c r="SWX67" s="219"/>
      <c r="SWY67" s="219"/>
      <c r="SWZ67" s="219"/>
      <c r="SXA67" s="219"/>
      <c r="SXB67" s="219"/>
      <c r="SXC67" s="219"/>
      <c r="SXD67" s="219"/>
      <c r="SXE67" s="219"/>
      <c r="SXF67" s="219"/>
      <c r="SXG67" s="219"/>
      <c r="SXH67" s="219"/>
      <c r="SXI67" s="219"/>
      <c r="SXJ67" s="219"/>
      <c r="SXK67" s="219"/>
      <c r="SXL67" s="219"/>
      <c r="SXM67" s="219"/>
      <c r="SXN67" s="219"/>
      <c r="SXO67" s="219"/>
      <c r="SXP67" s="219"/>
      <c r="SXQ67" s="219"/>
      <c r="SXR67" s="219"/>
      <c r="SXS67" s="219"/>
      <c r="SXT67" s="219"/>
      <c r="SXU67" s="219"/>
      <c r="SXV67" s="219"/>
      <c r="SXW67" s="219"/>
      <c r="SXX67" s="219"/>
      <c r="SXY67" s="219"/>
      <c r="SXZ67" s="219"/>
      <c r="SYA67" s="219"/>
      <c r="SYB67" s="219"/>
      <c r="SYC67" s="219"/>
      <c r="SYD67" s="219"/>
      <c r="SYE67" s="219"/>
      <c r="SYF67" s="219"/>
      <c r="SYG67" s="219"/>
      <c r="SYH67" s="219"/>
      <c r="SYI67" s="219"/>
      <c r="SYJ67" s="219"/>
      <c r="SYK67" s="219"/>
      <c r="SYL67" s="219"/>
      <c r="SYM67" s="219"/>
      <c r="SYN67" s="219"/>
      <c r="SYO67" s="219"/>
      <c r="SYP67" s="219"/>
      <c r="SYQ67" s="219"/>
      <c r="SYR67" s="219"/>
      <c r="SYS67" s="219"/>
      <c r="SYT67" s="219"/>
      <c r="SYU67" s="219"/>
      <c r="SYV67" s="219"/>
      <c r="SYW67" s="219"/>
      <c r="SYX67" s="219"/>
      <c r="SYY67" s="219"/>
      <c r="SYZ67" s="219"/>
      <c r="SZA67" s="219"/>
      <c r="SZB67" s="219"/>
      <c r="SZC67" s="219"/>
      <c r="SZD67" s="219"/>
      <c r="SZE67" s="219"/>
      <c r="SZF67" s="219"/>
      <c r="SZG67" s="219"/>
      <c r="SZH67" s="219"/>
      <c r="SZI67" s="219"/>
      <c r="SZJ67" s="219"/>
      <c r="SZK67" s="219"/>
      <c r="SZL67" s="219"/>
      <c r="SZM67" s="219"/>
      <c r="SZN67" s="219"/>
      <c r="SZO67" s="219"/>
      <c r="SZP67" s="219"/>
      <c r="SZQ67" s="219"/>
      <c r="SZR67" s="219"/>
      <c r="SZS67" s="219"/>
      <c r="SZT67" s="219"/>
      <c r="SZU67" s="219"/>
      <c r="SZV67" s="219"/>
      <c r="SZW67" s="219"/>
      <c r="SZX67" s="219"/>
      <c r="SZY67" s="219"/>
      <c r="SZZ67" s="219"/>
      <c r="TAA67" s="219"/>
      <c r="TAB67" s="219"/>
      <c r="TAC67" s="219"/>
      <c r="TAD67" s="219"/>
      <c r="TAE67" s="219"/>
      <c r="TAF67" s="219"/>
      <c r="TAG67" s="219"/>
      <c r="TAH67" s="219"/>
      <c r="TAI67" s="219"/>
      <c r="TAJ67" s="219"/>
      <c r="TAK67" s="219"/>
      <c r="TAL67" s="219"/>
      <c r="TAM67" s="219"/>
      <c r="TAN67" s="219"/>
      <c r="TAO67" s="219"/>
      <c r="TAP67" s="219"/>
      <c r="TAQ67" s="219"/>
      <c r="TAR67" s="219"/>
      <c r="TAS67" s="219"/>
      <c r="TAT67" s="219"/>
      <c r="TAU67" s="219"/>
      <c r="TAV67" s="219"/>
      <c r="TAW67" s="219"/>
      <c r="TAX67" s="219"/>
      <c r="TAY67" s="219"/>
      <c r="TAZ67" s="219"/>
      <c r="TBA67" s="219"/>
      <c r="TBB67" s="219"/>
      <c r="TBC67" s="219"/>
      <c r="TBD67" s="219"/>
      <c r="TBE67" s="219"/>
      <c r="TBF67" s="219"/>
      <c r="TBG67" s="219"/>
      <c r="TBH67" s="219"/>
      <c r="TBI67" s="219"/>
      <c r="TBJ67" s="219"/>
      <c r="TBK67" s="219"/>
      <c r="TBL67" s="219"/>
      <c r="TBM67" s="219"/>
      <c r="TBN67" s="219"/>
      <c r="TBO67" s="219"/>
      <c r="TBP67" s="219"/>
      <c r="TBQ67" s="219"/>
      <c r="TBR67" s="219"/>
      <c r="TBS67" s="219"/>
      <c r="TBT67" s="219"/>
      <c r="TBU67" s="219"/>
      <c r="TBV67" s="219"/>
      <c r="TBW67" s="219"/>
      <c r="TBX67" s="219"/>
      <c r="TBY67" s="219"/>
      <c r="TBZ67" s="219"/>
      <c r="TCA67" s="219"/>
      <c r="TCB67" s="219"/>
      <c r="TCC67" s="219"/>
      <c r="TCD67" s="219"/>
      <c r="TCE67" s="219"/>
      <c r="TCF67" s="219"/>
      <c r="TCG67" s="219"/>
      <c r="TCH67" s="219"/>
      <c r="TCI67" s="219"/>
      <c r="TCJ67" s="219"/>
      <c r="TCK67" s="219"/>
      <c r="TCL67" s="219"/>
      <c r="TCM67" s="219"/>
      <c r="TCN67" s="219"/>
      <c r="TCO67" s="219"/>
      <c r="TCP67" s="219"/>
      <c r="TCQ67" s="219"/>
      <c r="TCR67" s="219"/>
      <c r="TCS67" s="219"/>
      <c r="TCT67" s="219"/>
      <c r="TCU67" s="219"/>
      <c r="TCV67" s="219"/>
      <c r="TCW67" s="219"/>
      <c r="TCX67" s="219"/>
      <c r="TCY67" s="219"/>
      <c r="TCZ67" s="219"/>
      <c r="TDA67" s="219"/>
      <c r="TDB67" s="219"/>
      <c r="TDC67" s="219"/>
      <c r="TDD67" s="219"/>
      <c r="TDE67" s="219"/>
      <c r="TDF67" s="219"/>
      <c r="TDG67" s="219"/>
      <c r="TDH67" s="219"/>
      <c r="TDI67" s="219"/>
      <c r="TDJ67" s="219"/>
      <c r="TDK67" s="219"/>
      <c r="TDL67" s="219"/>
      <c r="TDM67" s="219"/>
      <c r="TDN67" s="219"/>
      <c r="TDO67" s="219"/>
      <c r="TDP67" s="219"/>
      <c r="TDQ67" s="219"/>
      <c r="TDR67" s="219"/>
      <c r="TDS67" s="219"/>
      <c r="TDT67" s="219"/>
      <c r="TDU67" s="219"/>
      <c r="TDV67" s="219"/>
      <c r="TDW67" s="219"/>
      <c r="TDX67" s="219"/>
      <c r="TDY67" s="219"/>
      <c r="TDZ67" s="219"/>
      <c r="TEA67" s="219"/>
      <c r="TEB67" s="219"/>
      <c r="TEC67" s="219"/>
      <c r="TED67" s="219"/>
      <c r="TEE67" s="219"/>
      <c r="TEF67" s="219"/>
      <c r="TEG67" s="219"/>
      <c r="TEH67" s="219"/>
      <c r="TEI67" s="219"/>
      <c r="TEJ67" s="219"/>
      <c r="TEK67" s="219"/>
      <c r="TEL67" s="219"/>
      <c r="TEM67" s="219"/>
      <c r="TEN67" s="219"/>
      <c r="TEO67" s="219"/>
      <c r="TEP67" s="219"/>
      <c r="TEQ67" s="219"/>
      <c r="TER67" s="219"/>
      <c r="TES67" s="219"/>
      <c r="TET67" s="219"/>
      <c r="TEU67" s="219"/>
      <c r="TEV67" s="219"/>
      <c r="TEW67" s="219"/>
      <c r="TEX67" s="219"/>
      <c r="TEY67" s="219"/>
      <c r="TEZ67" s="219"/>
      <c r="TFA67" s="219"/>
      <c r="TFB67" s="219"/>
      <c r="TFC67" s="219"/>
      <c r="TFD67" s="219"/>
      <c r="TFE67" s="219"/>
      <c r="TFF67" s="219"/>
      <c r="TFG67" s="219"/>
      <c r="TFH67" s="219"/>
      <c r="TFI67" s="219"/>
      <c r="TFJ67" s="219"/>
      <c r="TFK67" s="219"/>
      <c r="TFL67" s="219"/>
      <c r="TFM67" s="219"/>
      <c r="TFN67" s="219"/>
      <c r="TFO67" s="219"/>
      <c r="TFP67" s="219"/>
      <c r="TFQ67" s="219"/>
      <c r="TFR67" s="219"/>
      <c r="TFS67" s="219"/>
      <c r="TFT67" s="219"/>
      <c r="TFU67" s="219"/>
      <c r="TFV67" s="219"/>
      <c r="TFW67" s="219"/>
      <c r="TFX67" s="219"/>
      <c r="TFY67" s="219"/>
      <c r="TFZ67" s="219"/>
      <c r="TGA67" s="219"/>
      <c r="TGB67" s="219"/>
      <c r="TGC67" s="219"/>
      <c r="TGD67" s="219"/>
      <c r="TGE67" s="219"/>
      <c r="TGF67" s="219"/>
      <c r="TGG67" s="219"/>
      <c r="TGH67" s="219"/>
      <c r="TGI67" s="219"/>
      <c r="TGJ67" s="219"/>
      <c r="TGK67" s="219"/>
      <c r="TGL67" s="219"/>
      <c r="TGM67" s="219"/>
      <c r="TGN67" s="219"/>
      <c r="TGO67" s="219"/>
      <c r="TGP67" s="219"/>
      <c r="TGQ67" s="219"/>
      <c r="TGR67" s="219"/>
      <c r="TGS67" s="219"/>
      <c r="TGT67" s="219"/>
      <c r="TGU67" s="219"/>
      <c r="TGV67" s="219"/>
      <c r="TGW67" s="219"/>
      <c r="TGX67" s="219"/>
      <c r="TGY67" s="219"/>
      <c r="TGZ67" s="219"/>
      <c r="THA67" s="219"/>
      <c r="THB67" s="219"/>
      <c r="THC67" s="219"/>
      <c r="THD67" s="219"/>
      <c r="THE67" s="219"/>
      <c r="THF67" s="219"/>
      <c r="THG67" s="219"/>
      <c r="THH67" s="219"/>
      <c r="THI67" s="219"/>
      <c r="THJ67" s="219"/>
      <c r="THK67" s="219"/>
      <c r="THL67" s="219"/>
      <c r="THM67" s="219"/>
      <c r="THN67" s="219"/>
      <c r="THO67" s="219"/>
      <c r="THP67" s="219"/>
      <c r="THQ67" s="219"/>
      <c r="THR67" s="219"/>
      <c r="THS67" s="219"/>
      <c r="THT67" s="219"/>
      <c r="THU67" s="219"/>
      <c r="THV67" s="219"/>
      <c r="THW67" s="219"/>
      <c r="THX67" s="219"/>
      <c r="THY67" s="219"/>
      <c r="THZ67" s="219"/>
      <c r="TIA67" s="219"/>
      <c r="TIB67" s="219"/>
      <c r="TIC67" s="219"/>
      <c r="TID67" s="219"/>
      <c r="TIE67" s="219"/>
      <c r="TIF67" s="219"/>
      <c r="TIG67" s="219"/>
      <c r="TIH67" s="219"/>
      <c r="TII67" s="219"/>
      <c r="TIJ67" s="219"/>
      <c r="TIK67" s="219"/>
      <c r="TIL67" s="219"/>
      <c r="TIM67" s="219"/>
      <c r="TIN67" s="219"/>
      <c r="TIO67" s="219"/>
      <c r="TIP67" s="219"/>
      <c r="TIQ67" s="219"/>
      <c r="TIR67" s="219"/>
      <c r="TIS67" s="219"/>
      <c r="TIT67" s="219"/>
      <c r="TIU67" s="219"/>
      <c r="TIV67" s="219"/>
      <c r="TIW67" s="219"/>
      <c r="TIX67" s="219"/>
      <c r="TIY67" s="219"/>
      <c r="TIZ67" s="219"/>
      <c r="TJA67" s="219"/>
      <c r="TJB67" s="219"/>
      <c r="TJC67" s="219"/>
      <c r="TJD67" s="219"/>
      <c r="TJE67" s="219"/>
      <c r="TJF67" s="219"/>
      <c r="TJG67" s="219"/>
      <c r="TJH67" s="219"/>
      <c r="TJI67" s="219"/>
      <c r="TJJ67" s="219"/>
      <c r="TJK67" s="219"/>
      <c r="TJL67" s="219"/>
      <c r="TJM67" s="219"/>
      <c r="TJN67" s="219"/>
      <c r="TJO67" s="219"/>
      <c r="TJP67" s="219"/>
      <c r="TJQ67" s="219"/>
      <c r="TJR67" s="219"/>
      <c r="TJS67" s="219"/>
      <c r="TJT67" s="219"/>
      <c r="TJU67" s="219"/>
      <c r="TJV67" s="219"/>
      <c r="TJW67" s="219"/>
      <c r="TJX67" s="219"/>
      <c r="TJY67" s="219"/>
      <c r="TJZ67" s="219"/>
      <c r="TKA67" s="219"/>
      <c r="TKB67" s="219"/>
      <c r="TKC67" s="219"/>
      <c r="TKD67" s="219"/>
      <c r="TKE67" s="219"/>
      <c r="TKF67" s="219"/>
      <c r="TKG67" s="219"/>
      <c r="TKH67" s="219"/>
      <c r="TKI67" s="219"/>
      <c r="TKJ67" s="219"/>
      <c r="TKK67" s="219"/>
      <c r="TKL67" s="219"/>
      <c r="TKM67" s="219"/>
      <c r="TKN67" s="219"/>
      <c r="TKO67" s="219"/>
      <c r="TKP67" s="219"/>
      <c r="TKQ67" s="219"/>
      <c r="TKR67" s="219"/>
      <c r="TKS67" s="219"/>
      <c r="TKT67" s="219"/>
      <c r="TKU67" s="219"/>
      <c r="TKV67" s="219"/>
      <c r="TKW67" s="219"/>
      <c r="TKX67" s="219"/>
      <c r="TKY67" s="219"/>
      <c r="TKZ67" s="219"/>
      <c r="TLA67" s="219"/>
      <c r="TLB67" s="219"/>
      <c r="TLC67" s="219"/>
      <c r="TLD67" s="219"/>
      <c r="TLE67" s="219"/>
      <c r="TLF67" s="219"/>
      <c r="TLG67" s="219"/>
      <c r="TLH67" s="219"/>
      <c r="TLI67" s="219"/>
      <c r="TLJ67" s="219"/>
      <c r="TLK67" s="219"/>
      <c r="TLL67" s="219"/>
      <c r="TLM67" s="219"/>
      <c r="TLN67" s="219"/>
      <c r="TLO67" s="219"/>
      <c r="TLP67" s="219"/>
      <c r="TLQ67" s="219"/>
      <c r="TLR67" s="219"/>
      <c r="TLS67" s="219"/>
      <c r="TLT67" s="219"/>
      <c r="TLU67" s="219"/>
      <c r="TLV67" s="219"/>
      <c r="TLW67" s="219"/>
      <c r="TLX67" s="219"/>
      <c r="TLY67" s="219"/>
      <c r="TLZ67" s="219"/>
      <c r="TMA67" s="219"/>
      <c r="TMB67" s="219"/>
      <c r="TMC67" s="219"/>
      <c r="TMD67" s="219"/>
      <c r="TME67" s="219"/>
      <c r="TMF67" s="219"/>
      <c r="TMG67" s="219"/>
      <c r="TMH67" s="219"/>
      <c r="TMI67" s="219"/>
      <c r="TMJ67" s="219"/>
      <c r="TMK67" s="219"/>
      <c r="TML67" s="219"/>
      <c r="TMM67" s="219"/>
      <c r="TMN67" s="219"/>
      <c r="TMO67" s="219"/>
      <c r="TMP67" s="219"/>
      <c r="TMQ67" s="219"/>
      <c r="TMR67" s="219"/>
      <c r="TMS67" s="219"/>
      <c r="TMT67" s="219"/>
      <c r="TMU67" s="219"/>
      <c r="TMV67" s="219"/>
      <c r="TMW67" s="219"/>
      <c r="TMX67" s="219"/>
      <c r="TMY67" s="219"/>
      <c r="TMZ67" s="219"/>
      <c r="TNA67" s="219"/>
      <c r="TNB67" s="219"/>
      <c r="TNC67" s="219"/>
      <c r="TND67" s="219"/>
      <c r="TNE67" s="219"/>
      <c r="TNF67" s="219"/>
      <c r="TNG67" s="219"/>
      <c r="TNH67" s="219"/>
      <c r="TNI67" s="219"/>
      <c r="TNJ67" s="219"/>
      <c r="TNK67" s="219"/>
      <c r="TNL67" s="219"/>
      <c r="TNM67" s="219"/>
      <c r="TNN67" s="219"/>
      <c r="TNO67" s="219"/>
      <c r="TNP67" s="219"/>
      <c r="TNQ67" s="219"/>
      <c r="TNR67" s="219"/>
      <c r="TNS67" s="219"/>
      <c r="TNT67" s="219"/>
      <c r="TNU67" s="219"/>
      <c r="TNV67" s="219"/>
      <c r="TNW67" s="219"/>
      <c r="TNX67" s="219"/>
      <c r="TNY67" s="219"/>
      <c r="TNZ67" s="219"/>
      <c r="TOA67" s="219"/>
      <c r="TOB67" s="219"/>
      <c r="TOC67" s="219"/>
      <c r="TOD67" s="219"/>
      <c r="TOE67" s="219"/>
      <c r="TOF67" s="219"/>
      <c r="TOG67" s="219"/>
      <c r="TOH67" s="219"/>
      <c r="TOI67" s="219"/>
      <c r="TOJ67" s="219"/>
      <c r="TOK67" s="219"/>
      <c r="TOL67" s="219"/>
      <c r="TOM67" s="219"/>
      <c r="TON67" s="219"/>
      <c r="TOO67" s="219"/>
      <c r="TOP67" s="219"/>
      <c r="TOQ67" s="219"/>
      <c r="TOR67" s="219"/>
      <c r="TOS67" s="219"/>
      <c r="TOT67" s="219"/>
      <c r="TOU67" s="219"/>
      <c r="TOV67" s="219"/>
      <c r="TOW67" s="219"/>
      <c r="TOX67" s="219"/>
      <c r="TOY67" s="219"/>
      <c r="TOZ67" s="219"/>
      <c r="TPA67" s="219"/>
      <c r="TPB67" s="219"/>
      <c r="TPC67" s="219"/>
      <c r="TPD67" s="219"/>
      <c r="TPE67" s="219"/>
      <c r="TPF67" s="219"/>
      <c r="TPG67" s="219"/>
      <c r="TPH67" s="219"/>
      <c r="TPI67" s="219"/>
      <c r="TPJ67" s="219"/>
      <c r="TPK67" s="219"/>
      <c r="TPL67" s="219"/>
      <c r="TPM67" s="219"/>
      <c r="TPN67" s="219"/>
      <c r="TPO67" s="219"/>
      <c r="TPP67" s="219"/>
      <c r="TPQ67" s="219"/>
      <c r="TPR67" s="219"/>
      <c r="TPS67" s="219"/>
      <c r="TPT67" s="219"/>
      <c r="TPU67" s="219"/>
      <c r="TPV67" s="219"/>
      <c r="TPW67" s="219"/>
      <c r="TPX67" s="219"/>
      <c r="TPY67" s="219"/>
      <c r="TPZ67" s="219"/>
      <c r="TQA67" s="219"/>
      <c r="TQB67" s="219"/>
      <c r="TQC67" s="219"/>
      <c r="TQD67" s="219"/>
      <c r="TQE67" s="219"/>
      <c r="TQF67" s="219"/>
      <c r="TQG67" s="219"/>
      <c r="TQH67" s="219"/>
      <c r="TQI67" s="219"/>
      <c r="TQJ67" s="219"/>
      <c r="TQK67" s="219"/>
      <c r="TQL67" s="219"/>
      <c r="TQM67" s="219"/>
      <c r="TQN67" s="219"/>
      <c r="TQO67" s="219"/>
      <c r="TQP67" s="219"/>
      <c r="TQQ67" s="219"/>
      <c r="TQR67" s="219"/>
      <c r="TQS67" s="219"/>
      <c r="TQT67" s="219"/>
      <c r="TQU67" s="219"/>
      <c r="TQV67" s="219"/>
      <c r="TQW67" s="219"/>
      <c r="TQX67" s="219"/>
      <c r="TQY67" s="219"/>
      <c r="TQZ67" s="219"/>
      <c r="TRA67" s="219"/>
      <c r="TRB67" s="219"/>
      <c r="TRC67" s="219"/>
      <c r="TRD67" s="219"/>
      <c r="TRE67" s="219"/>
      <c r="TRF67" s="219"/>
      <c r="TRG67" s="219"/>
      <c r="TRH67" s="219"/>
      <c r="TRI67" s="219"/>
      <c r="TRJ67" s="219"/>
      <c r="TRK67" s="219"/>
      <c r="TRL67" s="219"/>
      <c r="TRM67" s="219"/>
      <c r="TRN67" s="219"/>
      <c r="TRO67" s="219"/>
      <c r="TRP67" s="219"/>
      <c r="TRQ67" s="219"/>
      <c r="TRR67" s="219"/>
      <c r="TRS67" s="219"/>
      <c r="TRT67" s="219"/>
      <c r="TRU67" s="219"/>
      <c r="TRV67" s="219"/>
      <c r="TRW67" s="219"/>
      <c r="TRX67" s="219"/>
      <c r="TRY67" s="219"/>
      <c r="TRZ67" s="219"/>
      <c r="TSA67" s="219"/>
      <c r="TSB67" s="219"/>
      <c r="TSC67" s="219"/>
      <c r="TSD67" s="219"/>
      <c r="TSE67" s="219"/>
      <c r="TSF67" s="219"/>
      <c r="TSG67" s="219"/>
      <c r="TSH67" s="219"/>
      <c r="TSI67" s="219"/>
      <c r="TSJ67" s="219"/>
      <c r="TSK67" s="219"/>
      <c r="TSL67" s="219"/>
      <c r="TSM67" s="219"/>
      <c r="TSN67" s="219"/>
      <c r="TSO67" s="219"/>
      <c r="TSP67" s="219"/>
      <c r="TSQ67" s="219"/>
      <c r="TSR67" s="219"/>
      <c r="TSS67" s="219"/>
      <c r="TST67" s="219"/>
      <c r="TSU67" s="219"/>
      <c r="TSV67" s="219"/>
      <c r="TSW67" s="219"/>
      <c r="TSX67" s="219"/>
      <c r="TSY67" s="219"/>
      <c r="TSZ67" s="219"/>
      <c r="TTA67" s="219"/>
      <c r="TTB67" s="219"/>
      <c r="TTC67" s="219"/>
      <c r="TTD67" s="219"/>
      <c r="TTE67" s="219"/>
      <c r="TTF67" s="219"/>
      <c r="TTG67" s="219"/>
      <c r="TTH67" s="219"/>
      <c r="TTI67" s="219"/>
      <c r="TTJ67" s="219"/>
      <c r="TTK67" s="219"/>
      <c r="TTL67" s="219"/>
      <c r="TTM67" s="219"/>
      <c r="TTN67" s="219"/>
      <c r="TTO67" s="219"/>
      <c r="TTP67" s="219"/>
      <c r="TTQ67" s="219"/>
      <c r="TTR67" s="219"/>
      <c r="TTS67" s="219"/>
      <c r="TTT67" s="219"/>
      <c r="TTU67" s="219"/>
      <c r="TTV67" s="219"/>
      <c r="TTW67" s="219"/>
      <c r="TTX67" s="219"/>
      <c r="TTY67" s="219"/>
      <c r="TTZ67" s="219"/>
      <c r="TUA67" s="219"/>
      <c r="TUB67" s="219"/>
      <c r="TUC67" s="219"/>
      <c r="TUD67" s="219"/>
      <c r="TUE67" s="219"/>
      <c r="TUF67" s="219"/>
      <c r="TUG67" s="219"/>
      <c r="TUH67" s="219"/>
      <c r="TUI67" s="219"/>
      <c r="TUJ67" s="219"/>
      <c r="TUK67" s="219"/>
      <c r="TUL67" s="219"/>
      <c r="TUM67" s="219"/>
      <c r="TUN67" s="219"/>
      <c r="TUO67" s="219"/>
      <c r="TUP67" s="219"/>
      <c r="TUQ67" s="219"/>
      <c r="TUR67" s="219"/>
      <c r="TUS67" s="219"/>
      <c r="TUT67" s="219"/>
      <c r="TUU67" s="219"/>
      <c r="TUV67" s="219"/>
      <c r="TUW67" s="219"/>
      <c r="TUX67" s="219"/>
      <c r="TUY67" s="219"/>
      <c r="TUZ67" s="219"/>
      <c r="TVA67" s="219"/>
      <c r="TVB67" s="219"/>
      <c r="TVC67" s="219"/>
      <c r="TVD67" s="219"/>
      <c r="TVE67" s="219"/>
      <c r="TVF67" s="219"/>
      <c r="TVG67" s="219"/>
      <c r="TVH67" s="219"/>
      <c r="TVI67" s="219"/>
      <c r="TVJ67" s="219"/>
      <c r="TVK67" s="219"/>
      <c r="TVL67" s="219"/>
      <c r="TVM67" s="219"/>
      <c r="TVN67" s="219"/>
      <c r="TVO67" s="219"/>
      <c r="TVP67" s="219"/>
      <c r="TVQ67" s="219"/>
      <c r="TVR67" s="219"/>
      <c r="TVS67" s="219"/>
      <c r="TVT67" s="219"/>
      <c r="TVU67" s="219"/>
      <c r="TVV67" s="219"/>
      <c r="TVW67" s="219"/>
      <c r="TVX67" s="219"/>
      <c r="TVY67" s="219"/>
      <c r="TVZ67" s="219"/>
      <c r="TWA67" s="219"/>
      <c r="TWB67" s="219"/>
      <c r="TWC67" s="219"/>
      <c r="TWD67" s="219"/>
      <c r="TWE67" s="219"/>
      <c r="TWF67" s="219"/>
      <c r="TWG67" s="219"/>
      <c r="TWH67" s="219"/>
      <c r="TWI67" s="219"/>
      <c r="TWJ67" s="219"/>
      <c r="TWK67" s="219"/>
      <c r="TWL67" s="219"/>
      <c r="TWM67" s="219"/>
      <c r="TWN67" s="219"/>
      <c r="TWO67" s="219"/>
      <c r="TWP67" s="219"/>
      <c r="TWQ67" s="219"/>
      <c r="TWR67" s="219"/>
      <c r="TWS67" s="219"/>
      <c r="TWT67" s="219"/>
      <c r="TWU67" s="219"/>
      <c r="TWV67" s="219"/>
      <c r="TWW67" s="219"/>
      <c r="TWX67" s="219"/>
      <c r="TWY67" s="219"/>
      <c r="TWZ67" s="219"/>
      <c r="TXA67" s="219"/>
      <c r="TXB67" s="219"/>
      <c r="TXC67" s="219"/>
      <c r="TXD67" s="219"/>
      <c r="TXE67" s="219"/>
      <c r="TXF67" s="219"/>
      <c r="TXG67" s="219"/>
      <c r="TXH67" s="219"/>
      <c r="TXI67" s="219"/>
      <c r="TXJ67" s="219"/>
      <c r="TXK67" s="219"/>
      <c r="TXL67" s="219"/>
      <c r="TXM67" s="219"/>
      <c r="TXN67" s="219"/>
      <c r="TXO67" s="219"/>
      <c r="TXP67" s="219"/>
      <c r="TXQ67" s="219"/>
      <c r="TXR67" s="219"/>
      <c r="TXS67" s="219"/>
      <c r="TXT67" s="219"/>
      <c r="TXU67" s="219"/>
      <c r="TXV67" s="219"/>
      <c r="TXW67" s="219"/>
      <c r="TXX67" s="219"/>
      <c r="TXY67" s="219"/>
      <c r="TXZ67" s="219"/>
      <c r="TYA67" s="219"/>
      <c r="TYB67" s="219"/>
      <c r="TYC67" s="219"/>
      <c r="TYD67" s="219"/>
      <c r="TYE67" s="219"/>
      <c r="TYF67" s="219"/>
      <c r="TYG67" s="219"/>
      <c r="TYH67" s="219"/>
      <c r="TYI67" s="219"/>
      <c r="TYJ67" s="219"/>
      <c r="TYK67" s="219"/>
      <c r="TYL67" s="219"/>
      <c r="TYM67" s="219"/>
      <c r="TYN67" s="219"/>
      <c r="TYO67" s="219"/>
      <c r="TYP67" s="219"/>
      <c r="TYQ67" s="219"/>
      <c r="TYR67" s="219"/>
      <c r="TYS67" s="219"/>
      <c r="TYT67" s="219"/>
      <c r="TYU67" s="219"/>
      <c r="TYV67" s="219"/>
      <c r="TYW67" s="219"/>
      <c r="TYX67" s="219"/>
      <c r="TYY67" s="219"/>
      <c r="TYZ67" s="219"/>
      <c r="TZA67" s="219"/>
      <c r="TZB67" s="219"/>
      <c r="TZC67" s="219"/>
      <c r="TZD67" s="219"/>
      <c r="TZE67" s="219"/>
      <c r="TZF67" s="219"/>
      <c r="TZG67" s="219"/>
      <c r="TZH67" s="219"/>
      <c r="TZI67" s="219"/>
      <c r="TZJ67" s="219"/>
      <c r="TZK67" s="219"/>
      <c r="TZL67" s="219"/>
      <c r="TZM67" s="219"/>
      <c r="TZN67" s="219"/>
      <c r="TZO67" s="219"/>
      <c r="TZP67" s="219"/>
      <c r="TZQ67" s="219"/>
      <c r="TZR67" s="219"/>
      <c r="TZS67" s="219"/>
      <c r="TZT67" s="219"/>
      <c r="TZU67" s="219"/>
      <c r="TZV67" s="219"/>
      <c r="TZW67" s="219"/>
      <c r="TZX67" s="219"/>
      <c r="TZY67" s="219"/>
      <c r="TZZ67" s="219"/>
      <c r="UAA67" s="219"/>
      <c r="UAB67" s="219"/>
      <c r="UAC67" s="219"/>
      <c r="UAD67" s="219"/>
      <c r="UAE67" s="219"/>
      <c r="UAF67" s="219"/>
      <c r="UAG67" s="219"/>
      <c r="UAH67" s="219"/>
      <c r="UAI67" s="219"/>
      <c r="UAJ67" s="219"/>
      <c r="UAK67" s="219"/>
      <c r="UAL67" s="219"/>
      <c r="UAM67" s="219"/>
      <c r="UAN67" s="219"/>
      <c r="UAO67" s="219"/>
      <c r="UAP67" s="219"/>
      <c r="UAQ67" s="219"/>
      <c r="UAR67" s="219"/>
      <c r="UAS67" s="219"/>
      <c r="UAT67" s="219"/>
      <c r="UAU67" s="219"/>
      <c r="UAV67" s="219"/>
      <c r="UAW67" s="219"/>
      <c r="UAX67" s="219"/>
      <c r="UAY67" s="219"/>
      <c r="UAZ67" s="219"/>
      <c r="UBA67" s="219"/>
      <c r="UBB67" s="219"/>
      <c r="UBC67" s="219"/>
      <c r="UBD67" s="219"/>
      <c r="UBE67" s="219"/>
      <c r="UBF67" s="219"/>
      <c r="UBG67" s="219"/>
      <c r="UBH67" s="219"/>
      <c r="UBI67" s="219"/>
      <c r="UBJ67" s="219"/>
      <c r="UBK67" s="219"/>
      <c r="UBL67" s="219"/>
      <c r="UBM67" s="219"/>
      <c r="UBN67" s="219"/>
      <c r="UBO67" s="219"/>
      <c r="UBP67" s="219"/>
      <c r="UBQ67" s="219"/>
      <c r="UBR67" s="219"/>
      <c r="UBS67" s="219"/>
      <c r="UBT67" s="219"/>
      <c r="UBU67" s="219"/>
      <c r="UBV67" s="219"/>
      <c r="UBW67" s="219"/>
      <c r="UBX67" s="219"/>
      <c r="UBY67" s="219"/>
      <c r="UBZ67" s="219"/>
      <c r="UCA67" s="219"/>
      <c r="UCB67" s="219"/>
      <c r="UCC67" s="219"/>
      <c r="UCD67" s="219"/>
      <c r="UCE67" s="219"/>
      <c r="UCF67" s="219"/>
      <c r="UCG67" s="219"/>
      <c r="UCH67" s="219"/>
      <c r="UCI67" s="219"/>
      <c r="UCJ67" s="219"/>
      <c r="UCK67" s="219"/>
      <c r="UCL67" s="219"/>
      <c r="UCM67" s="219"/>
      <c r="UCN67" s="219"/>
      <c r="UCO67" s="219"/>
      <c r="UCP67" s="219"/>
      <c r="UCQ67" s="219"/>
      <c r="UCR67" s="219"/>
      <c r="UCS67" s="219"/>
      <c r="UCT67" s="219"/>
      <c r="UCU67" s="219"/>
      <c r="UCV67" s="219"/>
      <c r="UCW67" s="219"/>
      <c r="UCX67" s="219"/>
      <c r="UCY67" s="219"/>
      <c r="UCZ67" s="219"/>
      <c r="UDA67" s="219"/>
      <c r="UDB67" s="219"/>
      <c r="UDC67" s="219"/>
      <c r="UDD67" s="219"/>
      <c r="UDE67" s="219"/>
      <c r="UDF67" s="219"/>
      <c r="UDG67" s="219"/>
      <c r="UDH67" s="219"/>
      <c r="UDI67" s="219"/>
      <c r="UDJ67" s="219"/>
      <c r="UDK67" s="219"/>
      <c r="UDL67" s="219"/>
      <c r="UDM67" s="219"/>
      <c r="UDN67" s="219"/>
      <c r="UDO67" s="219"/>
      <c r="UDP67" s="219"/>
      <c r="UDQ67" s="219"/>
      <c r="UDR67" s="219"/>
      <c r="UDS67" s="219"/>
      <c r="UDT67" s="219"/>
      <c r="UDU67" s="219"/>
      <c r="UDV67" s="219"/>
      <c r="UDW67" s="219"/>
      <c r="UDX67" s="219"/>
      <c r="UDY67" s="219"/>
      <c r="UDZ67" s="219"/>
      <c r="UEA67" s="219"/>
      <c r="UEB67" s="219"/>
      <c r="UEC67" s="219"/>
      <c r="UED67" s="219"/>
      <c r="UEE67" s="219"/>
      <c r="UEF67" s="219"/>
      <c r="UEG67" s="219"/>
      <c r="UEH67" s="219"/>
      <c r="UEI67" s="219"/>
      <c r="UEJ67" s="219"/>
      <c r="UEK67" s="219"/>
      <c r="UEL67" s="219"/>
      <c r="UEM67" s="219"/>
      <c r="UEN67" s="219"/>
      <c r="UEO67" s="219"/>
      <c r="UEP67" s="219"/>
      <c r="UEQ67" s="219"/>
      <c r="UER67" s="219"/>
      <c r="UES67" s="219"/>
      <c r="UET67" s="219"/>
      <c r="UEU67" s="219"/>
      <c r="UEV67" s="219"/>
      <c r="UEW67" s="219"/>
      <c r="UEX67" s="219"/>
      <c r="UEY67" s="219"/>
      <c r="UEZ67" s="219"/>
      <c r="UFA67" s="219"/>
      <c r="UFB67" s="219"/>
      <c r="UFC67" s="219"/>
      <c r="UFD67" s="219"/>
      <c r="UFE67" s="219"/>
      <c r="UFF67" s="219"/>
      <c r="UFG67" s="219"/>
      <c r="UFH67" s="219"/>
      <c r="UFI67" s="219"/>
      <c r="UFJ67" s="219"/>
      <c r="UFK67" s="219"/>
      <c r="UFL67" s="219"/>
      <c r="UFM67" s="219"/>
      <c r="UFN67" s="219"/>
      <c r="UFO67" s="219"/>
      <c r="UFP67" s="219"/>
      <c r="UFQ67" s="219"/>
      <c r="UFR67" s="219"/>
      <c r="UFS67" s="219"/>
      <c r="UFT67" s="219"/>
      <c r="UFU67" s="219"/>
      <c r="UFV67" s="219"/>
      <c r="UFW67" s="219"/>
      <c r="UFX67" s="219"/>
      <c r="UFY67" s="219"/>
      <c r="UFZ67" s="219"/>
      <c r="UGA67" s="219"/>
      <c r="UGB67" s="219"/>
      <c r="UGC67" s="219"/>
      <c r="UGD67" s="219"/>
      <c r="UGE67" s="219"/>
      <c r="UGF67" s="219"/>
      <c r="UGG67" s="219"/>
      <c r="UGH67" s="219"/>
      <c r="UGI67" s="219"/>
      <c r="UGJ67" s="219"/>
      <c r="UGK67" s="219"/>
      <c r="UGL67" s="219"/>
      <c r="UGM67" s="219"/>
      <c r="UGN67" s="219"/>
      <c r="UGO67" s="219"/>
      <c r="UGP67" s="219"/>
      <c r="UGQ67" s="219"/>
      <c r="UGR67" s="219"/>
      <c r="UGS67" s="219"/>
      <c r="UGT67" s="219"/>
      <c r="UGU67" s="219"/>
      <c r="UGV67" s="219"/>
      <c r="UGW67" s="219"/>
      <c r="UGX67" s="219"/>
      <c r="UGY67" s="219"/>
      <c r="UGZ67" s="219"/>
      <c r="UHA67" s="219"/>
      <c r="UHB67" s="219"/>
      <c r="UHC67" s="219"/>
      <c r="UHD67" s="219"/>
      <c r="UHE67" s="219"/>
      <c r="UHF67" s="219"/>
      <c r="UHG67" s="219"/>
      <c r="UHH67" s="219"/>
      <c r="UHI67" s="219"/>
      <c r="UHJ67" s="219"/>
      <c r="UHK67" s="219"/>
      <c r="UHL67" s="219"/>
      <c r="UHM67" s="219"/>
      <c r="UHN67" s="219"/>
      <c r="UHO67" s="219"/>
      <c r="UHP67" s="219"/>
      <c r="UHQ67" s="219"/>
      <c r="UHR67" s="219"/>
      <c r="UHS67" s="219"/>
      <c r="UHT67" s="219"/>
      <c r="UHU67" s="219"/>
      <c r="UHV67" s="219"/>
      <c r="UHW67" s="219"/>
      <c r="UHX67" s="219"/>
      <c r="UHY67" s="219"/>
      <c r="UHZ67" s="219"/>
      <c r="UIA67" s="219"/>
      <c r="UIB67" s="219"/>
      <c r="UIC67" s="219"/>
      <c r="UID67" s="219"/>
      <c r="UIE67" s="219"/>
      <c r="UIF67" s="219"/>
      <c r="UIG67" s="219"/>
      <c r="UIH67" s="219"/>
      <c r="UII67" s="219"/>
      <c r="UIJ67" s="219"/>
      <c r="UIK67" s="219"/>
      <c r="UIL67" s="219"/>
      <c r="UIM67" s="219"/>
      <c r="UIN67" s="219"/>
      <c r="UIO67" s="219"/>
      <c r="UIP67" s="219"/>
      <c r="UIQ67" s="219"/>
      <c r="UIR67" s="219"/>
      <c r="UIS67" s="219"/>
      <c r="UIT67" s="219"/>
      <c r="UIU67" s="219"/>
      <c r="UIV67" s="219"/>
      <c r="UIW67" s="219"/>
      <c r="UIX67" s="219"/>
      <c r="UIY67" s="219"/>
      <c r="UIZ67" s="219"/>
      <c r="UJA67" s="219"/>
      <c r="UJB67" s="219"/>
      <c r="UJC67" s="219"/>
      <c r="UJD67" s="219"/>
      <c r="UJE67" s="219"/>
      <c r="UJF67" s="219"/>
      <c r="UJG67" s="219"/>
      <c r="UJH67" s="219"/>
      <c r="UJI67" s="219"/>
      <c r="UJJ67" s="219"/>
      <c r="UJK67" s="219"/>
      <c r="UJL67" s="219"/>
      <c r="UJM67" s="219"/>
      <c r="UJN67" s="219"/>
      <c r="UJO67" s="219"/>
      <c r="UJP67" s="219"/>
      <c r="UJQ67" s="219"/>
      <c r="UJR67" s="219"/>
      <c r="UJS67" s="219"/>
      <c r="UJT67" s="219"/>
      <c r="UJU67" s="219"/>
      <c r="UJV67" s="219"/>
      <c r="UJW67" s="219"/>
      <c r="UJX67" s="219"/>
      <c r="UJY67" s="219"/>
      <c r="UJZ67" s="219"/>
      <c r="UKA67" s="219"/>
      <c r="UKB67" s="219"/>
      <c r="UKC67" s="219"/>
      <c r="UKD67" s="219"/>
      <c r="UKE67" s="219"/>
      <c r="UKF67" s="219"/>
      <c r="UKG67" s="219"/>
      <c r="UKH67" s="219"/>
      <c r="UKI67" s="219"/>
      <c r="UKJ67" s="219"/>
      <c r="UKK67" s="219"/>
      <c r="UKL67" s="219"/>
      <c r="UKM67" s="219"/>
      <c r="UKN67" s="219"/>
      <c r="UKO67" s="219"/>
      <c r="UKP67" s="219"/>
      <c r="UKQ67" s="219"/>
      <c r="UKR67" s="219"/>
      <c r="UKS67" s="219"/>
      <c r="UKT67" s="219"/>
      <c r="UKU67" s="219"/>
      <c r="UKV67" s="219"/>
      <c r="UKW67" s="219"/>
      <c r="UKX67" s="219"/>
      <c r="UKY67" s="219"/>
      <c r="UKZ67" s="219"/>
      <c r="ULA67" s="219"/>
      <c r="ULB67" s="219"/>
      <c r="ULC67" s="219"/>
      <c r="ULD67" s="219"/>
      <c r="ULE67" s="219"/>
      <c r="ULF67" s="219"/>
      <c r="ULG67" s="219"/>
      <c r="ULH67" s="219"/>
      <c r="ULI67" s="219"/>
      <c r="ULJ67" s="219"/>
      <c r="ULK67" s="219"/>
      <c r="ULL67" s="219"/>
      <c r="ULM67" s="219"/>
      <c r="ULN67" s="219"/>
      <c r="ULO67" s="219"/>
      <c r="ULP67" s="219"/>
      <c r="ULQ67" s="219"/>
      <c r="ULR67" s="219"/>
      <c r="ULS67" s="219"/>
      <c r="ULT67" s="219"/>
      <c r="ULU67" s="219"/>
      <c r="ULV67" s="219"/>
      <c r="ULW67" s="219"/>
      <c r="ULX67" s="219"/>
      <c r="ULY67" s="219"/>
      <c r="ULZ67" s="219"/>
      <c r="UMA67" s="219"/>
      <c r="UMB67" s="219"/>
      <c r="UMC67" s="219"/>
      <c r="UMD67" s="219"/>
      <c r="UME67" s="219"/>
      <c r="UMF67" s="219"/>
      <c r="UMG67" s="219"/>
      <c r="UMH67" s="219"/>
      <c r="UMI67" s="219"/>
      <c r="UMJ67" s="219"/>
      <c r="UMK67" s="219"/>
      <c r="UML67" s="219"/>
      <c r="UMM67" s="219"/>
      <c r="UMN67" s="219"/>
      <c r="UMO67" s="219"/>
      <c r="UMP67" s="219"/>
      <c r="UMQ67" s="219"/>
      <c r="UMR67" s="219"/>
      <c r="UMS67" s="219"/>
      <c r="UMT67" s="219"/>
      <c r="UMU67" s="219"/>
      <c r="UMV67" s="219"/>
      <c r="UMW67" s="219"/>
      <c r="UMX67" s="219"/>
      <c r="UMY67" s="219"/>
      <c r="UMZ67" s="219"/>
      <c r="UNA67" s="219"/>
      <c r="UNB67" s="219"/>
      <c r="UNC67" s="219"/>
      <c r="UND67" s="219"/>
      <c r="UNE67" s="219"/>
      <c r="UNF67" s="219"/>
      <c r="UNG67" s="219"/>
      <c r="UNH67" s="219"/>
      <c r="UNI67" s="219"/>
      <c r="UNJ67" s="219"/>
      <c r="UNK67" s="219"/>
      <c r="UNL67" s="219"/>
      <c r="UNM67" s="219"/>
      <c r="UNN67" s="219"/>
      <c r="UNO67" s="219"/>
      <c r="UNP67" s="219"/>
      <c r="UNQ67" s="219"/>
      <c r="UNR67" s="219"/>
      <c r="UNS67" s="219"/>
      <c r="UNT67" s="219"/>
      <c r="UNU67" s="219"/>
      <c r="UNV67" s="219"/>
      <c r="UNW67" s="219"/>
      <c r="UNX67" s="219"/>
      <c r="UNY67" s="219"/>
      <c r="UNZ67" s="219"/>
      <c r="UOA67" s="219"/>
      <c r="UOB67" s="219"/>
      <c r="UOC67" s="219"/>
      <c r="UOD67" s="219"/>
      <c r="UOE67" s="219"/>
      <c r="UOF67" s="219"/>
      <c r="UOG67" s="219"/>
      <c r="UOH67" s="219"/>
      <c r="UOI67" s="219"/>
      <c r="UOJ67" s="219"/>
      <c r="UOK67" s="219"/>
      <c r="UOL67" s="219"/>
      <c r="UOM67" s="219"/>
      <c r="UON67" s="219"/>
      <c r="UOO67" s="219"/>
      <c r="UOP67" s="219"/>
      <c r="UOQ67" s="219"/>
      <c r="UOR67" s="219"/>
      <c r="UOS67" s="219"/>
      <c r="UOT67" s="219"/>
      <c r="UOU67" s="219"/>
      <c r="UOV67" s="219"/>
      <c r="UOW67" s="219"/>
      <c r="UOX67" s="219"/>
      <c r="UOY67" s="219"/>
      <c r="UOZ67" s="219"/>
      <c r="UPA67" s="219"/>
      <c r="UPB67" s="219"/>
      <c r="UPC67" s="219"/>
      <c r="UPD67" s="219"/>
      <c r="UPE67" s="219"/>
      <c r="UPF67" s="219"/>
      <c r="UPG67" s="219"/>
      <c r="UPH67" s="219"/>
      <c r="UPI67" s="219"/>
      <c r="UPJ67" s="219"/>
      <c r="UPK67" s="219"/>
      <c r="UPL67" s="219"/>
      <c r="UPM67" s="219"/>
      <c r="UPN67" s="219"/>
      <c r="UPO67" s="219"/>
      <c r="UPP67" s="219"/>
      <c r="UPQ67" s="219"/>
      <c r="UPR67" s="219"/>
      <c r="UPS67" s="219"/>
      <c r="UPT67" s="219"/>
      <c r="UPU67" s="219"/>
      <c r="UPV67" s="219"/>
      <c r="UPW67" s="219"/>
      <c r="UPX67" s="219"/>
      <c r="UPY67" s="219"/>
      <c r="UPZ67" s="219"/>
      <c r="UQA67" s="219"/>
      <c r="UQB67" s="219"/>
      <c r="UQC67" s="219"/>
      <c r="UQD67" s="219"/>
      <c r="UQE67" s="219"/>
      <c r="UQF67" s="219"/>
      <c r="UQG67" s="219"/>
      <c r="UQH67" s="219"/>
      <c r="UQI67" s="219"/>
      <c r="UQJ67" s="219"/>
      <c r="UQK67" s="219"/>
      <c r="UQL67" s="219"/>
      <c r="UQM67" s="219"/>
      <c r="UQN67" s="219"/>
      <c r="UQO67" s="219"/>
      <c r="UQP67" s="219"/>
      <c r="UQQ67" s="219"/>
      <c r="UQR67" s="219"/>
      <c r="UQS67" s="219"/>
      <c r="UQT67" s="219"/>
      <c r="UQU67" s="219"/>
      <c r="UQV67" s="219"/>
      <c r="UQW67" s="219"/>
      <c r="UQX67" s="219"/>
      <c r="UQY67" s="219"/>
      <c r="UQZ67" s="219"/>
      <c r="URA67" s="219"/>
      <c r="URB67" s="219"/>
      <c r="URC67" s="219"/>
      <c r="URD67" s="219"/>
      <c r="URE67" s="219"/>
      <c r="URF67" s="219"/>
      <c r="URG67" s="219"/>
      <c r="URH67" s="219"/>
      <c r="URI67" s="219"/>
      <c r="URJ67" s="219"/>
      <c r="URK67" s="219"/>
      <c r="URL67" s="219"/>
      <c r="URM67" s="219"/>
      <c r="URN67" s="219"/>
      <c r="URO67" s="219"/>
      <c r="URP67" s="219"/>
      <c r="URQ67" s="219"/>
      <c r="URR67" s="219"/>
      <c r="URS67" s="219"/>
      <c r="URT67" s="219"/>
      <c r="URU67" s="219"/>
      <c r="URV67" s="219"/>
      <c r="URW67" s="219"/>
      <c r="URX67" s="219"/>
      <c r="URY67" s="219"/>
      <c r="URZ67" s="219"/>
      <c r="USA67" s="219"/>
      <c r="USB67" s="219"/>
      <c r="USC67" s="219"/>
      <c r="USD67" s="219"/>
      <c r="USE67" s="219"/>
      <c r="USF67" s="219"/>
      <c r="USG67" s="219"/>
      <c r="USH67" s="219"/>
      <c r="USI67" s="219"/>
      <c r="USJ67" s="219"/>
      <c r="USK67" s="219"/>
      <c r="USL67" s="219"/>
      <c r="USM67" s="219"/>
      <c r="USN67" s="219"/>
      <c r="USO67" s="219"/>
      <c r="USP67" s="219"/>
      <c r="USQ67" s="219"/>
      <c r="USR67" s="219"/>
      <c r="USS67" s="219"/>
      <c r="UST67" s="219"/>
      <c r="USU67" s="219"/>
      <c r="USV67" s="219"/>
      <c r="USW67" s="219"/>
      <c r="USX67" s="219"/>
      <c r="USY67" s="219"/>
      <c r="USZ67" s="219"/>
      <c r="UTA67" s="219"/>
      <c r="UTB67" s="219"/>
      <c r="UTC67" s="219"/>
      <c r="UTD67" s="219"/>
      <c r="UTE67" s="219"/>
      <c r="UTF67" s="219"/>
      <c r="UTG67" s="219"/>
      <c r="UTH67" s="219"/>
      <c r="UTI67" s="219"/>
      <c r="UTJ67" s="219"/>
      <c r="UTK67" s="219"/>
      <c r="UTL67" s="219"/>
      <c r="UTM67" s="219"/>
      <c r="UTN67" s="219"/>
      <c r="UTO67" s="219"/>
      <c r="UTP67" s="219"/>
      <c r="UTQ67" s="219"/>
      <c r="UTR67" s="219"/>
      <c r="UTS67" s="219"/>
      <c r="UTT67" s="219"/>
      <c r="UTU67" s="219"/>
      <c r="UTV67" s="219"/>
      <c r="UTW67" s="219"/>
      <c r="UTX67" s="219"/>
      <c r="UTY67" s="219"/>
      <c r="UTZ67" s="219"/>
      <c r="UUA67" s="219"/>
      <c r="UUB67" s="219"/>
      <c r="UUC67" s="219"/>
      <c r="UUD67" s="219"/>
      <c r="UUE67" s="219"/>
      <c r="UUF67" s="219"/>
      <c r="UUG67" s="219"/>
      <c r="UUH67" s="219"/>
      <c r="UUI67" s="219"/>
      <c r="UUJ67" s="219"/>
      <c r="UUK67" s="219"/>
      <c r="UUL67" s="219"/>
      <c r="UUM67" s="219"/>
      <c r="UUN67" s="219"/>
      <c r="UUO67" s="219"/>
      <c r="UUP67" s="219"/>
      <c r="UUQ67" s="219"/>
      <c r="UUR67" s="219"/>
      <c r="UUS67" s="219"/>
      <c r="UUT67" s="219"/>
      <c r="UUU67" s="219"/>
      <c r="UUV67" s="219"/>
      <c r="UUW67" s="219"/>
      <c r="UUX67" s="219"/>
      <c r="UUY67" s="219"/>
      <c r="UUZ67" s="219"/>
      <c r="UVA67" s="219"/>
      <c r="UVB67" s="219"/>
      <c r="UVC67" s="219"/>
      <c r="UVD67" s="219"/>
      <c r="UVE67" s="219"/>
      <c r="UVF67" s="219"/>
      <c r="UVG67" s="219"/>
      <c r="UVH67" s="219"/>
      <c r="UVI67" s="219"/>
      <c r="UVJ67" s="219"/>
      <c r="UVK67" s="219"/>
      <c r="UVL67" s="219"/>
      <c r="UVM67" s="219"/>
      <c r="UVN67" s="219"/>
      <c r="UVO67" s="219"/>
      <c r="UVP67" s="219"/>
      <c r="UVQ67" s="219"/>
      <c r="UVR67" s="219"/>
      <c r="UVS67" s="219"/>
      <c r="UVT67" s="219"/>
      <c r="UVU67" s="219"/>
      <c r="UVV67" s="219"/>
      <c r="UVW67" s="219"/>
      <c r="UVX67" s="219"/>
      <c r="UVY67" s="219"/>
      <c r="UVZ67" s="219"/>
      <c r="UWA67" s="219"/>
      <c r="UWB67" s="219"/>
      <c r="UWC67" s="219"/>
      <c r="UWD67" s="219"/>
      <c r="UWE67" s="219"/>
      <c r="UWF67" s="219"/>
      <c r="UWG67" s="219"/>
      <c r="UWH67" s="219"/>
      <c r="UWI67" s="219"/>
      <c r="UWJ67" s="219"/>
      <c r="UWK67" s="219"/>
      <c r="UWL67" s="219"/>
      <c r="UWM67" s="219"/>
      <c r="UWN67" s="219"/>
      <c r="UWO67" s="219"/>
      <c r="UWP67" s="219"/>
      <c r="UWQ67" s="219"/>
      <c r="UWR67" s="219"/>
      <c r="UWS67" s="219"/>
      <c r="UWT67" s="219"/>
      <c r="UWU67" s="219"/>
      <c r="UWV67" s="219"/>
      <c r="UWW67" s="219"/>
      <c r="UWX67" s="219"/>
      <c r="UWY67" s="219"/>
      <c r="UWZ67" s="219"/>
      <c r="UXA67" s="219"/>
      <c r="UXB67" s="219"/>
      <c r="UXC67" s="219"/>
      <c r="UXD67" s="219"/>
      <c r="UXE67" s="219"/>
      <c r="UXF67" s="219"/>
      <c r="UXG67" s="219"/>
      <c r="UXH67" s="219"/>
      <c r="UXI67" s="219"/>
      <c r="UXJ67" s="219"/>
      <c r="UXK67" s="219"/>
      <c r="UXL67" s="219"/>
      <c r="UXM67" s="219"/>
      <c r="UXN67" s="219"/>
      <c r="UXO67" s="219"/>
      <c r="UXP67" s="219"/>
      <c r="UXQ67" s="219"/>
      <c r="UXR67" s="219"/>
      <c r="UXS67" s="219"/>
      <c r="UXT67" s="219"/>
      <c r="UXU67" s="219"/>
      <c r="UXV67" s="219"/>
      <c r="UXW67" s="219"/>
      <c r="UXX67" s="219"/>
      <c r="UXY67" s="219"/>
      <c r="UXZ67" s="219"/>
      <c r="UYA67" s="219"/>
      <c r="UYB67" s="219"/>
      <c r="UYC67" s="219"/>
      <c r="UYD67" s="219"/>
      <c r="UYE67" s="219"/>
      <c r="UYF67" s="219"/>
      <c r="UYG67" s="219"/>
      <c r="UYH67" s="219"/>
      <c r="UYI67" s="219"/>
      <c r="UYJ67" s="219"/>
      <c r="UYK67" s="219"/>
      <c r="UYL67" s="219"/>
      <c r="UYM67" s="219"/>
      <c r="UYN67" s="219"/>
      <c r="UYO67" s="219"/>
      <c r="UYP67" s="219"/>
      <c r="UYQ67" s="219"/>
      <c r="UYR67" s="219"/>
      <c r="UYS67" s="219"/>
      <c r="UYT67" s="219"/>
      <c r="UYU67" s="219"/>
      <c r="UYV67" s="219"/>
      <c r="UYW67" s="219"/>
      <c r="UYX67" s="219"/>
      <c r="UYY67" s="219"/>
      <c r="UYZ67" s="219"/>
      <c r="UZA67" s="219"/>
      <c r="UZB67" s="219"/>
      <c r="UZC67" s="219"/>
      <c r="UZD67" s="219"/>
      <c r="UZE67" s="219"/>
      <c r="UZF67" s="219"/>
      <c r="UZG67" s="219"/>
      <c r="UZH67" s="219"/>
      <c r="UZI67" s="219"/>
      <c r="UZJ67" s="219"/>
      <c r="UZK67" s="219"/>
      <c r="UZL67" s="219"/>
      <c r="UZM67" s="219"/>
      <c r="UZN67" s="219"/>
      <c r="UZO67" s="219"/>
      <c r="UZP67" s="219"/>
      <c r="UZQ67" s="219"/>
      <c r="UZR67" s="219"/>
      <c r="UZS67" s="219"/>
      <c r="UZT67" s="219"/>
      <c r="UZU67" s="219"/>
      <c r="UZV67" s="219"/>
      <c r="UZW67" s="219"/>
      <c r="UZX67" s="219"/>
      <c r="UZY67" s="219"/>
      <c r="UZZ67" s="219"/>
      <c r="VAA67" s="219"/>
      <c r="VAB67" s="219"/>
      <c r="VAC67" s="219"/>
      <c r="VAD67" s="219"/>
      <c r="VAE67" s="219"/>
      <c r="VAF67" s="219"/>
      <c r="VAG67" s="219"/>
      <c r="VAH67" s="219"/>
      <c r="VAI67" s="219"/>
      <c r="VAJ67" s="219"/>
      <c r="VAK67" s="219"/>
      <c r="VAL67" s="219"/>
      <c r="VAM67" s="219"/>
      <c r="VAN67" s="219"/>
      <c r="VAO67" s="219"/>
      <c r="VAP67" s="219"/>
      <c r="VAQ67" s="219"/>
      <c r="VAR67" s="219"/>
      <c r="VAS67" s="219"/>
      <c r="VAT67" s="219"/>
      <c r="VAU67" s="219"/>
      <c r="VAV67" s="219"/>
      <c r="VAW67" s="219"/>
      <c r="VAX67" s="219"/>
      <c r="VAY67" s="219"/>
      <c r="VAZ67" s="219"/>
      <c r="VBA67" s="219"/>
      <c r="VBB67" s="219"/>
      <c r="VBC67" s="219"/>
      <c r="VBD67" s="219"/>
      <c r="VBE67" s="219"/>
      <c r="VBF67" s="219"/>
      <c r="VBG67" s="219"/>
      <c r="VBH67" s="219"/>
      <c r="VBI67" s="219"/>
      <c r="VBJ67" s="219"/>
      <c r="VBK67" s="219"/>
      <c r="VBL67" s="219"/>
      <c r="VBM67" s="219"/>
      <c r="VBN67" s="219"/>
      <c r="VBO67" s="219"/>
      <c r="VBP67" s="219"/>
      <c r="VBQ67" s="219"/>
      <c r="VBR67" s="219"/>
      <c r="VBS67" s="219"/>
      <c r="VBT67" s="219"/>
      <c r="VBU67" s="219"/>
      <c r="VBV67" s="219"/>
      <c r="VBW67" s="219"/>
      <c r="VBX67" s="219"/>
      <c r="VBY67" s="219"/>
      <c r="VBZ67" s="219"/>
      <c r="VCA67" s="219"/>
      <c r="VCB67" s="219"/>
      <c r="VCC67" s="219"/>
      <c r="VCD67" s="219"/>
      <c r="VCE67" s="219"/>
      <c r="VCF67" s="219"/>
      <c r="VCG67" s="219"/>
      <c r="VCH67" s="219"/>
      <c r="VCI67" s="219"/>
      <c r="VCJ67" s="219"/>
      <c r="VCK67" s="219"/>
      <c r="VCL67" s="219"/>
      <c r="VCM67" s="219"/>
      <c r="VCN67" s="219"/>
      <c r="VCO67" s="219"/>
      <c r="VCP67" s="219"/>
      <c r="VCQ67" s="219"/>
      <c r="VCR67" s="219"/>
      <c r="VCS67" s="219"/>
      <c r="VCT67" s="219"/>
      <c r="VCU67" s="219"/>
      <c r="VCV67" s="219"/>
      <c r="VCW67" s="219"/>
      <c r="VCX67" s="219"/>
      <c r="VCY67" s="219"/>
      <c r="VCZ67" s="219"/>
      <c r="VDA67" s="219"/>
      <c r="VDB67" s="219"/>
      <c r="VDC67" s="219"/>
      <c r="VDD67" s="219"/>
      <c r="VDE67" s="219"/>
      <c r="VDF67" s="219"/>
      <c r="VDG67" s="219"/>
      <c r="VDH67" s="219"/>
      <c r="VDI67" s="219"/>
      <c r="VDJ67" s="219"/>
      <c r="VDK67" s="219"/>
      <c r="VDL67" s="219"/>
      <c r="VDM67" s="219"/>
      <c r="VDN67" s="219"/>
      <c r="VDO67" s="219"/>
      <c r="VDP67" s="219"/>
      <c r="VDQ67" s="219"/>
      <c r="VDR67" s="219"/>
      <c r="VDS67" s="219"/>
      <c r="VDT67" s="219"/>
      <c r="VDU67" s="219"/>
      <c r="VDV67" s="219"/>
      <c r="VDW67" s="219"/>
      <c r="VDX67" s="219"/>
      <c r="VDY67" s="219"/>
      <c r="VDZ67" s="219"/>
      <c r="VEA67" s="219"/>
      <c r="VEB67" s="219"/>
      <c r="VEC67" s="219"/>
      <c r="VED67" s="219"/>
      <c r="VEE67" s="219"/>
      <c r="VEF67" s="219"/>
      <c r="VEG67" s="219"/>
      <c r="VEH67" s="219"/>
      <c r="VEI67" s="219"/>
      <c r="VEJ67" s="219"/>
      <c r="VEK67" s="219"/>
      <c r="VEL67" s="219"/>
      <c r="VEM67" s="219"/>
      <c r="VEN67" s="219"/>
      <c r="VEO67" s="219"/>
      <c r="VEP67" s="219"/>
      <c r="VEQ67" s="219"/>
      <c r="VER67" s="219"/>
      <c r="VES67" s="219"/>
      <c r="VET67" s="219"/>
      <c r="VEU67" s="219"/>
      <c r="VEV67" s="219"/>
      <c r="VEW67" s="219"/>
      <c r="VEX67" s="219"/>
      <c r="VEY67" s="219"/>
      <c r="VEZ67" s="219"/>
      <c r="VFA67" s="219"/>
      <c r="VFB67" s="219"/>
      <c r="VFC67" s="219"/>
      <c r="VFD67" s="219"/>
      <c r="VFE67" s="219"/>
      <c r="VFF67" s="219"/>
      <c r="VFG67" s="219"/>
      <c r="VFH67" s="219"/>
      <c r="VFI67" s="219"/>
      <c r="VFJ67" s="219"/>
      <c r="VFK67" s="219"/>
      <c r="VFL67" s="219"/>
      <c r="VFM67" s="219"/>
      <c r="VFN67" s="219"/>
      <c r="VFO67" s="219"/>
      <c r="VFP67" s="219"/>
      <c r="VFQ67" s="219"/>
      <c r="VFR67" s="219"/>
      <c r="VFS67" s="219"/>
      <c r="VFT67" s="219"/>
      <c r="VFU67" s="219"/>
      <c r="VFV67" s="219"/>
      <c r="VFW67" s="219"/>
      <c r="VFX67" s="219"/>
      <c r="VFY67" s="219"/>
      <c r="VFZ67" s="219"/>
      <c r="VGA67" s="219"/>
      <c r="VGB67" s="219"/>
      <c r="VGC67" s="219"/>
      <c r="VGD67" s="219"/>
      <c r="VGE67" s="219"/>
      <c r="VGF67" s="219"/>
      <c r="VGG67" s="219"/>
      <c r="VGH67" s="219"/>
      <c r="VGI67" s="219"/>
      <c r="VGJ67" s="219"/>
      <c r="VGK67" s="219"/>
      <c r="VGL67" s="219"/>
      <c r="VGM67" s="219"/>
      <c r="VGN67" s="219"/>
      <c r="VGO67" s="219"/>
      <c r="VGP67" s="219"/>
      <c r="VGQ67" s="219"/>
      <c r="VGR67" s="219"/>
      <c r="VGS67" s="219"/>
      <c r="VGT67" s="219"/>
      <c r="VGU67" s="219"/>
      <c r="VGV67" s="219"/>
      <c r="VGW67" s="219"/>
      <c r="VGX67" s="219"/>
      <c r="VGY67" s="219"/>
      <c r="VGZ67" s="219"/>
      <c r="VHA67" s="219"/>
      <c r="VHB67" s="219"/>
      <c r="VHC67" s="219"/>
      <c r="VHD67" s="219"/>
      <c r="VHE67" s="219"/>
      <c r="VHF67" s="219"/>
      <c r="VHG67" s="219"/>
      <c r="VHH67" s="219"/>
      <c r="VHI67" s="219"/>
      <c r="VHJ67" s="219"/>
      <c r="VHK67" s="219"/>
      <c r="VHL67" s="219"/>
      <c r="VHM67" s="219"/>
      <c r="VHN67" s="219"/>
      <c r="VHO67" s="219"/>
      <c r="VHP67" s="219"/>
      <c r="VHQ67" s="219"/>
      <c r="VHR67" s="219"/>
      <c r="VHS67" s="219"/>
      <c r="VHT67" s="219"/>
      <c r="VHU67" s="219"/>
      <c r="VHV67" s="219"/>
      <c r="VHW67" s="219"/>
      <c r="VHX67" s="219"/>
      <c r="VHY67" s="219"/>
      <c r="VHZ67" s="219"/>
      <c r="VIA67" s="219"/>
      <c r="VIB67" s="219"/>
      <c r="VIC67" s="219"/>
      <c r="VID67" s="219"/>
      <c r="VIE67" s="219"/>
      <c r="VIF67" s="219"/>
      <c r="VIG67" s="219"/>
      <c r="VIH67" s="219"/>
      <c r="VII67" s="219"/>
      <c r="VIJ67" s="219"/>
      <c r="VIK67" s="219"/>
      <c r="VIL67" s="219"/>
      <c r="VIM67" s="219"/>
      <c r="VIN67" s="219"/>
      <c r="VIO67" s="219"/>
      <c r="VIP67" s="219"/>
      <c r="VIQ67" s="219"/>
      <c r="VIR67" s="219"/>
      <c r="VIS67" s="219"/>
      <c r="VIT67" s="219"/>
      <c r="VIU67" s="219"/>
      <c r="VIV67" s="219"/>
      <c r="VIW67" s="219"/>
      <c r="VIX67" s="219"/>
      <c r="VIY67" s="219"/>
      <c r="VIZ67" s="219"/>
      <c r="VJA67" s="219"/>
      <c r="VJB67" s="219"/>
      <c r="VJC67" s="219"/>
      <c r="VJD67" s="219"/>
      <c r="VJE67" s="219"/>
      <c r="VJF67" s="219"/>
      <c r="VJG67" s="219"/>
      <c r="VJH67" s="219"/>
      <c r="VJI67" s="219"/>
      <c r="VJJ67" s="219"/>
      <c r="VJK67" s="219"/>
      <c r="VJL67" s="219"/>
      <c r="VJM67" s="219"/>
      <c r="VJN67" s="219"/>
      <c r="VJO67" s="219"/>
      <c r="VJP67" s="219"/>
      <c r="VJQ67" s="219"/>
      <c r="VJR67" s="219"/>
      <c r="VJS67" s="219"/>
      <c r="VJT67" s="219"/>
      <c r="VJU67" s="219"/>
      <c r="VJV67" s="219"/>
      <c r="VJW67" s="219"/>
      <c r="VJX67" s="219"/>
      <c r="VJY67" s="219"/>
      <c r="VJZ67" s="219"/>
      <c r="VKA67" s="219"/>
      <c r="VKB67" s="219"/>
      <c r="VKC67" s="219"/>
      <c r="VKD67" s="219"/>
      <c r="VKE67" s="219"/>
      <c r="VKF67" s="219"/>
      <c r="VKG67" s="219"/>
      <c r="VKH67" s="219"/>
      <c r="VKI67" s="219"/>
      <c r="VKJ67" s="219"/>
      <c r="VKK67" s="219"/>
      <c r="VKL67" s="219"/>
      <c r="VKM67" s="219"/>
      <c r="VKN67" s="219"/>
      <c r="VKO67" s="219"/>
      <c r="VKP67" s="219"/>
      <c r="VKQ67" s="219"/>
      <c r="VKR67" s="219"/>
      <c r="VKS67" s="219"/>
      <c r="VKT67" s="219"/>
      <c r="VKU67" s="219"/>
      <c r="VKV67" s="219"/>
      <c r="VKW67" s="219"/>
      <c r="VKX67" s="219"/>
      <c r="VKY67" s="219"/>
      <c r="VKZ67" s="219"/>
      <c r="VLA67" s="219"/>
      <c r="VLB67" s="219"/>
      <c r="VLC67" s="219"/>
      <c r="VLD67" s="219"/>
      <c r="VLE67" s="219"/>
      <c r="VLF67" s="219"/>
      <c r="VLG67" s="219"/>
      <c r="VLH67" s="219"/>
      <c r="VLI67" s="219"/>
      <c r="VLJ67" s="219"/>
      <c r="VLK67" s="219"/>
      <c r="VLL67" s="219"/>
      <c r="VLM67" s="219"/>
      <c r="VLN67" s="219"/>
      <c r="VLO67" s="219"/>
      <c r="VLP67" s="219"/>
      <c r="VLQ67" s="219"/>
      <c r="VLR67" s="219"/>
      <c r="VLS67" s="219"/>
      <c r="VLT67" s="219"/>
      <c r="VLU67" s="219"/>
      <c r="VLV67" s="219"/>
      <c r="VLW67" s="219"/>
      <c r="VLX67" s="219"/>
      <c r="VLY67" s="219"/>
      <c r="VLZ67" s="219"/>
      <c r="VMA67" s="219"/>
      <c r="VMB67" s="219"/>
      <c r="VMC67" s="219"/>
      <c r="VMD67" s="219"/>
      <c r="VME67" s="219"/>
      <c r="VMF67" s="219"/>
      <c r="VMG67" s="219"/>
      <c r="VMH67" s="219"/>
      <c r="VMI67" s="219"/>
      <c r="VMJ67" s="219"/>
      <c r="VMK67" s="219"/>
      <c r="VML67" s="219"/>
      <c r="VMM67" s="219"/>
      <c r="VMN67" s="219"/>
      <c r="VMO67" s="219"/>
      <c r="VMP67" s="219"/>
      <c r="VMQ67" s="219"/>
      <c r="VMR67" s="219"/>
      <c r="VMS67" s="219"/>
      <c r="VMT67" s="219"/>
      <c r="VMU67" s="219"/>
      <c r="VMV67" s="219"/>
      <c r="VMW67" s="219"/>
      <c r="VMX67" s="219"/>
      <c r="VMY67" s="219"/>
      <c r="VMZ67" s="219"/>
      <c r="VNA67" s="219"/>
      <c r="VNB67" s="219"/>
      <c r="VNC67" s="219"/>
      <c r="VND67" s="219"/>
      <c r="VNE67" s="219"/>
      <c r="VNF67" s="219"/>
      <c r="VNG67" s="219"/>
      <c r="VNH67" s="219"/>
      <c r="VNI67" s="219"/>
      <c r="VNJ67" s="219"/>
      <c r="VNK67" s="219"/>
      <c r="VNL67" s="219"/>
      <c r="VNM67" s="219"/>
      <c r="VNN67" s="219"/>
      <c r="VNO67" s="219"/>
      <c r="VNP67" s="219"/>
      <c r="VNQ67" s="219"/>
      <c r="VNR67" s="219"/>
      <c r="VNS67" s="219"/>
      <c r="VNT67" s="219"/>
      <c r="VNU67" s="219"/>
      <c r="VNV67" s="219"/>
      <c r="VNW67" s="219"/>
      <c r="VNX67" s="219"/>
      <c r="VNY67" s="219"/>
      <c r="VNZ67" s="219"/>
      <c r="VOA67" s="219"/>
      <c r="VOB67" s="219"/>
      <c r="VOC67" s="219"/>
      <c r="VOD67" s="219"/>
      <c r="VOE67" s="219"/>
      <c r="VOF67" s="219"/>
      <c r="VOG67" s="219"/>
      <c r="VOH67" s="219"/>
      <c r="VOI67" s="219"/>
      <c r="VOJ67" s="219"/>
      <c r="VOK67" s="219"/>
      <c r="VOL67" s="219"/>
      <c r="VOM67" s="219"/>
      <c r="VON67" s="219"/>
      <c r="VOO67" s="219"/>
      <c r="VOP67" s="219"/>
      <c r="VOQ67" s="219"/>
      <c r="VOR67" s="219"/>
      <c r="VOS67" s="219"/>
      <c r="VOT67" s="219"/>
      <c r="VOU67" s="219"/>
      <c r="VOV67" s="219"/>
      <c r="VOW67" s="219"/>
      <c r="VOX67" s="219"/>
      <c r="VOY67" s="219"/>
      <c r="VOZ67" s="219"/>
      <c r="VPA67" s="219"/>
      <c r="VPB67" s="219"/>
      <c r="VPC67" s="219"/>
      <c r="VPD67" s="219"/>
      <c r="VPE67" s="219"/>
      <c r="VPF67" s="219"/>
      <c r="VPG67" s="219"/>
      <c r="VPH67" s="219"/>
      <c r="VPI67" s="219"/>
      <c r="VPJ67" s="219"/>
      <c r="VPK67" s="219"/>
      <c r="VPL67" s="219"/>
      <c r="VPM67" s="219"/>
      <c r="VPN67" s="219"/>
      <c r="VPO67" s="219"/>
      <c r="VPP67" s="219"/>
      <c r="VPQ67" s="219"/>
      <c r="VPR67" s="219"/>
      <c r="VPS67" s="219"/>
      <c r="VPT67" s="219"/>
      <c r="VPU67" s="219"/>
      <c r="VPV67" s="219"/>
      <c r="VPW67" s="219"/>
      <c r="VPX67" s="219"/>
      <c r="VPY67" s="219"/>
      <c r="VPZ67" s="219"/>
      <c r="VQA67" s="219"/>
      <c r="VQB67" s="219"/>
      <c r="VQC67" s="219"/>
      <c r="VQD67" s="219"/>
      <c r="VQE67" s="219"/>
      <c r="VQF67" s="219"/>
      <c r="VQG67" s="219"/>
      <c r="VQH67" s="219"/>
      <c r="VQI67" s="219"/>
      <c r="VQJ67" s="219"/>
      <c r="VQK67" s="219"/>
      <c r="VQL67" s="219"/>
      <c r="VQM67" s="219"/>
      <c r="VQN67" s="219"/>
      <c r="VQO67" s="219"/>
      <c r="VQP67" s="219"/>
      <c r="VQQ67" s="219"/>
      <c r="VQR67" s="219"/>
      <c r="VQS67" s="219"/>
      <c r="VQT67" s="219"/>
      <c r="VQU67" s="219"/>
      <c r="VQV67" s="219"/>
      <c r="VQW67" s="219"/>
      <c r="VQX67" s="219"/>
      <c r="VQY67" s="219"/>
      <c r="VQZ67" s="219"/>
      <c r="VRA67" s="219"/>
      <c r="VRB67" s="219"/>
      <c r="VRC67" s="219"/>
      <c r="VRD67" s="219"/>
      <c r="VRE67" s="219"/>
      <c r="VRF67" s="219"/>
      <c r="VRG67" s="219"/>
      <c r="VRH67" s="219"/>
      <c r="VRI67" s="219"/>
      <c r="VRJ67" s="219"/>
      <c r="VRK67" s="219"/>
      <c r="VRL67" s="219"/>
      <c r="VRM67" s="219"/>
      <c r="VRN67" s="219"/>
      <c r="VRO67" s="219"/>
      <c r="VRP67" s="219"/>
      <c r="VRQ67" s="219"/>
      <c r="VRR67" s="219"/>
      <c r="VRS67" s="219"/>
      <c r="VRT67" s="219"/>
      <c r="VRU67" s="219"/>
      <c r="VRV67" s="219"/>
      <c r="VRW67" s="219"/>
      <c r="VRX67" s="219"/>
      <c r="VRY67" s="219"/>
      <c r="VRZ67" s="219"/>
      <c r="VSA67" s="219"/>
      <c r="VSB67" s="219"/>
      <c r="VSC67" s="219"/>
      <c r="VSD67" s="219"/>
      <c r="VSE67" s="219"/>
      <c r="VSF67" s="219"/>
      <c r="VSG67" s="219"/>
      <c r="VSH67" s="219"/>
      <c r="VSI67" s="219"/>
      <c r="VSJ67" s="219"/>
      <c r="VSK67" s="219"/>
      <c r="VSL67" s="219"/>
      <c r="VSM67" s="219"/>
      <c r="VSN67" s="219"/>
      <c r="VSO67" s="219"/>
      <c r="VSP67" s="219"/>
      <c r="VSQ67" s="219"/>
      <c r="VSR67" s="219"/>
      <c r="VSS67" s="219"/>
      <c r="VST67" s="219"/>
      <c r="VSU67" s="219"/>
      <c r="VSV67" s="219"/>
      <c r="VSW67" s="219"/>
      <c r="VSX67" s="219"/>
      <c r="VSY67" s="219"/>
      <c r="VSZ67" s="219"/>
      <c r="VTA67" s="219"/>
      <c r="VTB67" s="219"/>
      <c r="VTC67" s="219"/>
      <c r="VTD67" s="219"/>
      <c r="VTE67" s="219"/>
      <c r="VTF67" s="219"/>
      <c r="VTG67" s="219"/>
      <c r="VTH67" s="219"/>
      <c r="VTI67" s="219"/>
      <c r="VTJ67" s="219"/>
      <c r="VTK67" s="219"/>
      <c r="VTL67" s="219"/>
      <c r="VTM67" s="219"/>
      <c r="VTN67" s="219"/>
      <c r="VTO67" s="219"/>
      <c r="VTP67" s="219"/>
      <c r="VTQ67" s="219"/>
      <c r="VTR67" s="219"/>
      <c r="VTS67" s="219"/>
      <c r="VTT67" s="219"/>
      <c r="VTU67" s="219"/>
      <c r="VTV67" s="219"/>
      <c r="VTW67" s="219"/>
      <c r="VTX67" s="219"/>
      <c r="VTY67" s="219"/>
      <c r="VTZ67" s="219"/>
      <c r="VUA67" s="219"/>
      <c r="VUB67" s="219"/>
      <c r="VUC67" s="219"/>
      <c r="VUD67" s="219"/>
      <c r="VUE67" s="219"/>
      <c r="VUF67" s="219"/>
      <c r="VUG67" s="219"/>
      <c r="VUH67" s="219"/>
      <c r="VUI67" s="219"/>
      <c r="VUJ67" s="219"/>
      <c r="VUK67" s="219"/>
      <c r="VUL67" s="219"/>
      <c r="VUM67" s="219"/>
      <c r="VUN67" s="219"/>
      <c r="VUO67" s="219"/>
      <c r="VUP67" s="219"/>
      <c r="VUQ67" s="219"/>
      <c r="VUR67" s="219"/>
      <c r="VUS67" s="219"/>
      <c r="VUT67" s="219"/>
      <c r="VUU67" s="219"/>
      <c r="VUV67" s="219"/>
      <c r="VUW67" s="219"/>
      <c r="VUX67" s="219"/>
      <c r="VUY67" s="219"/>
      <c r="VUZ67" s="219"/>
      <c r="VVA67" s="219"/>
      <c r="VVB67" s="219"/>
      <c r="VVC67" s="219"/>
      <c r="VVD67" s="219"/>
      <c r="VVE67" s="219"/>
      <c r="VVF67" s="219"/>
      <c r="VVG67" s="219"/>
      <c r="VVH67" s="219"/>
      <c r="VVI67" s="219"/>
      <c r="VVJ67" s="219"/>
      <c r="VVK67" s="219"/>
      <c r="VVL67" s="219"/>
      <c r="VVM67" s="219"/>
      <c r="VVN67" s="219"/>
      <c r="VVO67" s="219"/>
      <c r="VVP67" s="219"/>
      <c r="VVQ67" s="219"/>
      <c r="VVR67" s="219"/>
      <c r="VVS67" s="219"/>
      <c r="VVT67" s="219"/>
      <c r="VVU67" s="219"/>
      <c r="VVV67" s="219"/>
      <c r="VVW67" s="219"/>
      <c r="VVX67" s="219"/>
      <c r="VVY67" s="219"/>
      <c r="VVZ67" s="219"/>
      <c r="VWA67" s="219"/>
      <c r="VWB67" s="219"/>
      <c r="VWC67" s="219"/>
      <c r="VWD67" s="219"/>
      <c r="VWE67" s="219"/>
      <c r="VWF67" s="219"/>
      <c r="VWG67" s="219"/>
      <c r="VWH67" s="219"/>
      <c r="VWI67" s="219"/>
      <c r="VWJ67" s="219"/>
      <c r="VWK67" s="219"/>
      <c r="VWL67" s="219"/>
      <c r="VWM67" s="219"/>
      <c r="VWN67" s="219"/>
      <c r="VWO67" s="219"/>
      <c r="VWP67" s="219"/>
      <c r="VWQ67" s="219"/>
      <c r="VWR67" s="219"/>
      <c r="VWS67" s="219"/>
      <c r="VWT67" s="219"/>
      <c r="VWU67" s="219"/>
      <c r="VWV67" s="219"/>
      <c r="VWW67" s="219"/>
      <c r="VWX67" s="219"/>
      <c r="VWY67" s="219"/>
      <c r="VWZ67" s="219"/>
      <c r="VXA67" s="219"/>
      <c r="VXB67" s="219"/>
      <c r="VXC67" s="219"/>
      <c r="VXD67" s="219"/>
      <c r="VXE67" s="219"/>
      <c r="VXF67" s="219"/>
      <c r="VXG67" s="219"/>
      <c r="VXH67" s="219"/>
      <c r="VXI67" s="219"/>
      <c r="VXJ67" s="219"/>
      <c r="VXK67" s="219"/>
      <c r="VXL67" s="219"/>
      <c r="VXM67" s="219"/>
      <c r="VXN67" s="219"/>
      <c r="VXO67" s="219"/>
      <c r="VXP67" s="219"/>
      <c r="VXQ67" s="219"/>
      <c r="VXR67" s="219"/>
      <c r="VXS67" s="219"/>
      <c r="VXT67" s="219"/>
      <c r="VXU67" s="219"/>
      <c r="VXV67" s="219"/>
      <c r="VXW67" s="219"/>
      <c r="VXX67" s="219"/>
      <c r="VXY67" s="219"/>
      <c r="VXZ67" s="219"/>
      <c r="VYA67" s="219"/>
      <c r="VYB67" s="219"/>
      <c r="VYC67" s="219"/>
      <c r="VYD67" s="219"/>
      <c r="VYE67" s="219"/>
      <c r="VYF67" s="219"/>
      <c r="VYG67" s="219"/>
      <c r="VYH67" s="219"/>
      <c r="VYI67" s="219"/>
      <c r="VYJ67" s="219"/>
      <c r="VYK67" s="219"/>
      <c r="VYL67" s="219"/>
      <c r="VYM67" s="219"/>
      <c r="VYN67" s="219"/>
      <c r="VYO67" s="219"/>
      <c r="VYP67" s="219"/>
      <c r="VYQ67" s="219"/>
      <c r="VYR67" s="219"/>
      <c r="VYS67" s="219"/>
      <c r="VYT67" s="219"/>
      <c r="VYU67" s="219"/>
      <c r="VYV67" s="219"/>
      <c r="VYW67" s="219"/>
      <c r="VYX67" s="219"/>
      <c r="VYY67" s="219"/>
      <c r="VYZ67" s="219"/>
      <c r="VZA67" s="219"/>
      <c r="VZB67" s="219"/>
      <c r="VZC67" s="219"/>
      <c r="VZD67" s="219"/>
      <c r="VZE67" s="219"/>
      <c r="VZF67" s="219"/>
      <c r="VZG67" s="219"/>
      <c r="VZH67" s="219"/>
      <c r="VZI67" s="219"/>
      <c r="VZJ67" s="219"/>
      <c r="VZK67" s="219"/>
      <c r="VZL67" s="219"/>
      <c r="VZM67" s="219"/>
      <c r="VZN67" s="219"/>
      <c r="VZO67" s="219"/>
      <c r="VZP67" s="219"/>
      <c r="VZQ67" s="219"/>
      <c r="VZR67" s="219"/>
      <c r="VZS67" s="219"/>
      <c r="VZT67" s="219"/>
      <c r="VZU67" s="219"/>
      <c r="VZV67" s="219"/>
      <c r="VZW67" s="219"/>
      <c r="VZX67" s="219"/>
      <c r="VZY67" s="219"/>
      <c r="VZZ67" s="219"/>
      <c r="WAA67" s="219"/>
      <c r="WAB67" s="219"/>
      <c r="WAC67" s="219"/>
      <c r="WAD67" s="219"/>
      <c r="WAE67" s="219"/>
      <c r="WAF67" s="219"/>
      <c r="WAG67" s="219"/>
      <c r="WAH67" s="219"/>
      <c r="WAI67" s="219"/>
      <c r="WAJ67" s="219"/>
      <c r="WAK67" s="219"/>
      <c r="WAL67" s="219"/>
      <c r="WAM67" s="219"/>
      <c r="WAN67" s="219"/>
      <c r="WAO67" s="219"/>
      <c r="WAP67" s="219"/>
      <c r="WAQ67" s="219"/>
      <c r="WAR67" s="219"/>
      <c r="WAS67" s="219"/>
      <c r="WAT67" s="219"/>
      <c r="WAU67" s="219"/>
      <c r="WAV67" s="219"/>
      <c r="WAW67" s="219"/>
      <c r="WAX67" s="219"/>
      <c r="WAY67" s="219"/>
      <c r="WAZ67" s="219"/>
      <c r="WBA67" s="219"/>
      <c r="WBB67" s="219"/>
      <c r="WBC67" s="219"/>
      <c r="WBD67" s="219"/>
      <c r="WBE67" s="219"/>
      <c r="WBF67" s="219"/>
      <c r="WBG67" s="219"/>
      <c r="WBH67" s="219"/>
      <c r="WBI67" s="219"/>
      <c r="WBJ67" s="219"/>
      <c r="WBK67" s="219"/>
      <c r="WBL67" s="219"/>
      <c r="WBM67" s="219"/>
      <c r="WBN67" s="219"/>
      <c r="WBO67" s="219"/>
      <c r="WBP67" s="219"/>
      <c r="WBQ67" s="219"/>
      <c r="WBR67" s="219"/>
      <c r="WBS67" s="219"/>
      <c r="WBT67" s="219"/>
      <c r="WBU67" s="219"/>
      <c r="WBV67" s="219"/>
      <c r="WBW67" s="219"/>
      <c r="WBX67" s="219"/>
      <c r="WBY67" s="219"/>
      <c r="WBZ67" s="219"/>
      <c r="WCA67" s="219"/>
      <c r="WCB67" s="219"/>
      <c r="WCC67" s="219"/>
      <c r="WCD67" s="219"/>
      <c r="WCE67" s="219"/>
      <c r="WCF67" s="219"/>
      <c r="WCG67" s="219"/>
      <c r="WCH67" s="219"/>
      <c r="WCI67" s="219"/>
      <c r="WCJ67" s="219"/>
      <c r="WCK67" s="219"/>
      <c r="WCL67" s="219"/>
      <c r="WCM67" s="219"/>
      <c r="WCN67" s="219"/>
      <c r="WCO67" s="219"/>
      <c r="WCP67" s="219"/>
      <c r="WCQ67" s="219"/>
      <c r="WCR67" s="219"/>
      <c r="WCS67" s="219"/>
      <c r="WCT67" s="219"/>
      <c r="WCU67" s="219"/>
      <c r="WCV67" s="219"/>
      <c r="WCW67" s="219"/>
      <c r="WCX67" s="219"/>
      <c r="WCY67" s="219"/>
      <c r="WCZ67" s="219"/>
      <c r="WDA67" s="219"/>
      <c r="WDB67" s="219"/>
      <c r="WDC67" s="219"/>
      <c r="WDD67" s="219"/>
      <c r="WDE67" s="219"/>
      <c r="WDF67" s="219"/>
      <c r="WDG67" s="219"/>
      <c r="WDH67" s="219"/>
      <c r="WDI67" s="219"/>
      <c r="WDJ67" s="219"/>
      <c r="WDK67" s="219"/>
      <c r="WDL67" s="219"/>
      <c r="WDM67" s="219"/>
      <c r="WDN67" s="219"/>
      <c r="WDO67" s="219"/>
      <c r="WDP67" s="219"/>
      <c r="WDQ67" s="219"/>
      <c r="WDR67" s="219"/>
      <c r="WDS67" s="219"/>
      <c r="WDT67" s="219"/>
      <c r="WDU67" s="219"/>
      <c r="WDV67" s="219"/>
      <c r="WDW67" s="219"/>
      <c r="WDX67" s="219"/>
      <c r="WDY67" s="219"/>
      <c r="WDZ67" s="219"/>
      <c r="WEA67" s="219"/>
      <c r="WEB67" s="219"/>
      <c r="WEC67" s="219"/>
      <c r="WED67" s="219"/>
      <c r="WEE67" s="219"/>
      <c r="WEF67" s="219"/>
      <c r="WEG67" s="219"/>
      <c r="WEH67" s="219"/>
      <c r="WEI67" s="219"/>
      <c r="WEJ67" s="219"/>
      <c r="WEK67" s="219"/>
      <c r="WEL67" s="219"/>
      <c r="WEM67" s="219"/>
      <c r="WEN67" s="219"/>
      <c r="WEO67" s="219"/>
      <c r="WEP67" s="219"/>
      <c r="WEQ67" s="219"/>
      <c r="WER67" s="219"/>
      <c r="WES67" s="219"/>
      <c r="WET67" s="219"/>
      <c r="WEU67" s="219"/>
      <c r="WEV67" s="219"/>
      <c r="WEW67" s="219"/>
      <c r="WEX67" s="219"/>
      <c r="WEY67" s="219"/>
      <c r="WEZ67" s="219"/>
      <c r="WFA67" s="219"/>
      <c r="WFB67" s="219"/>
      <c r="WFC67" s="219"/>
      <c r="WFD67" s="219"/>
      <c r="WFE67" s="219"/>
      <c r="WFF67" s="219"/>
      <c r="WFG67" s="219"/>
      <c r="WFH67" s="219"/>
      <c r="WFI67" s="219"/>
      <c r="WFJ67" s="219"/>
      <c r="WFK67" s="219"/>
      <c r="WFL67" s="219"/>
      <c r="WFM67" s="219"/>
      <c r="WFN67" s="219"/>
      <c r="WFO67" s="219"/>
      <c r="WFP67" s="219"/>
      <c r="WFQ67" s="219"/>
      <c r="WFR67" s="219"/>
      <c r="WFS67" s="219"/>
      <c r="WFT67" s="219"/>
      <c r="WFU67" s="219"/>
      <c r="WFV67" s="219"/>
      <c r="WFW67" s="219"/>
      <c r="WFX67" s="219"/>
      <c r="WFY67" s="219"/>
      <c r="WFZ67" s="219"/>
      <c r="WGA67" s="219"/>
      <c r="WGB67" s="219"/>
      <c r="WGC67" s="219"/>
      <c r="WGD67" s="219"/>
      <c r="WGE67" s="219"/>
      <c r="WGF67" s="219"/>
      <c r="WGG67" s="219"/>
      <c r="WGH67" s="219"/>
      <c r="WGI67" s="219"/>
      <c r="WGJ67" s="219"/>
      <c r="WGK67" s="219"/>
      <c r="WGL67" s="219"/>
      <c r="WGM67" s="219"/>
      <c r="WGN67" s="219"/>
      <c r="WGO67" s="219"/>
      <c r="WGP67" s="219"/>
      <c r="WGQ67" s="219"/>
      <c r="WGR67" s="219"/>
      <c r="WGS67" s="219"/>
      <c r="WGT67" s="219"/>
      <c r="WGU67" s="219"/>
      <c r="WGV67" s="219"/>
      <c r="WGW67" s="219"/>
      <c r="WGX67" s="219"/>
      <c r="WGY67" s="219"/>
      <c r="WGZ67" s="219"/>
      <c r="WHA67" s="219"/>
      <c r="WHB67" s="219"/>
      <c r="WHC67" s="219"/>
      <c r="WHD67" s="219"/>
      <c r="WHE67" s="219"/>
      <c r="WHF67" s="219"/>
      <c r="WHG67" s="219"/>
      <c r="WHH67" s="219"/>
      <c r="WHI67" s="219"/>
      <c r="WHJ67" s="219"/>
      <c r="WHK67" s="219"/>
      <c r="WHL67" s="219"/>
      <c r="WHM67" s="219"/>
      <c r="WHN67" s="219"/>
      <c r="WHO67" s="219"/>
      <c r="WHP67" s="219"/>
      <c r="WHQ67" s="219"/>
      <c r="WHR67" s="219"/>
      <c r="WHS67" s="219"/>
      <c r="WHT67" s="219"/>
      <c r="WHU67" s="219"/>
      <c r="WHV67" s="219"/>
      <c r="WHW67" s="219"/>
      <c r="WHX67" s="219"/>
      <c r="WHY67" s="219"/>
      <c r="WHZ67" s="219"/>
      <c r="WIA67" s="219"/>
      <c r="WIB67" s="219"/>
      <c r="WIC67" s="219"/>
      <c r="WID67" s="219"/>
      <c r="WIE67" s="219"/>
      <c r="WIF67" s="219"/>
      <c r="WIG67" s="219"/>
      <c r="WIH67" s="219"/>
      <c r="WII67" s="219"/>
      <c r="WIJ67" s="219"/>
      <c r="WIK67" s="219"/>
      <c r="WIL67" s="219"/>
      <c r="WIM67" s="219"/>
      <c r="WIN67" s="219"/>
      <c r="WIO67" s="219"/>
      <c r="WIP67" s="219"/>
      <c r="WIQ67" s="219"/>
      <c r="WIR67" s="219"/>
      <c r="WIS67" s="219"/>
      <c r="WIT67" s="219"/>
      <c r="WIU67" s="219"/>
      <c r="WIV67" s="219"/>
      <c r="WIW67" s="219"/>
      <c r="WIX67" s="219"/>
      <c r="WIY67" s="219"/>
      <c r="WIZ67" s="219"/>
      <c r="WJA67" s="219"/>
      <c r="WJB67" s="219"/>
      <c r="WJC67" s="219"/>
      <c r="WJD67" s="219"/>
      <c r="WJE67" s="219"/>
      <c r="WJF67" s="219"/>
      <c r="WJG67" s="219"/>
      <c r="WJH67" s="219"/>
      <c r="WJI67" s="219"/>
      <c r="WJJ67" s="219"/>
      <c r="WJK67" s="219"/>
      <c r="WJL67" s="219"/>
      <c r="WJM67" s="219"/>
      <c r="WJN67" s="219"/>
      <c r="WJO67" s="219"/>
      <c r="WJP67" s="219"/>
      <c r="WJQ67" s="219"/>
      <c r="WJR67" s="219"/>
      <c r="WJS67" s="219"/>
      <c r="WJT67" s="219"/>
      <c r="WJU67" s="219"/>
      <c r="WJV67" s="219"/>
      <c r="WJW67" s="219"/>
      <c r="WJX67" s="219"/>
      <c r="WJY67" s="219"/>
      <c r="WJZ67" s="219"/>
      <c r="WKA67" s="219"/>
      <c r="WKB67" s="219"/>
      <c r="WKC67" s="219"/>
      <c r="WKD67" s="219"/>
      <c r="WKE67" s="219"/>
      <c r="WKF67" s="219"/>
      <c r="WKG67" s="219"/>
      <c r="WKH67" s="219"/>
      <c r="WKI67" s="219"/>
      <c r="WKJ67" s="219"/>
      <c r="WKK67" s="219"/>
      <c r="WKL67" s="219"/>
      <c r="WKM67" s="219"/>
      <c r="WKN67" s="219"/>
      <c r="WKO67" s="219"/>
      <c r="WKP67" s="219"/>
      <c r="WKQ67" s="219"/>
      <c r="WKR67" s="219"/>
      <c r="WKS67" s="219"/>
      <c r="WKT67" s="219"/>
      <c r="WKU67" s="219"/>
      <c r="WKV67" s="219"/>
      <c r="WKW67" s="219"/>
      <c r="WKX67" s="219"/>
      <c r="WKY67" s="219"/>
      <c r="WKZ67" s="219"/>
      <c r="WLA67" s="219"/>
      <c r="WLB67" s="219"/>
      <c r="WLC67" s="219"/>
      <c r="WLD67" s="219"/>
      <c r="WLE67" s="219"/>
      <c r="WLF67" s="219"/>
      <c r="WLG67" s="219"/>
      <c r="WLH67" s="219"/>
      <c r="WLI67" s="219"/>
      <c r="WLJ67" s="219"/>
      <c r="WLK67" s="219"/>
      <c r="WLL67" s="219"/>
      <c r="WLM67" s="219"/>
      <c r="WLN67" s="219"/>
      <c r="WLO67" s="219"/>
      <c r="WLP67" s="219"/>
      <c r="WLQ67" s="219"/>
      <c r="WLR67" s="219"/>
      <c r="WLS67" s="219"/>
      <c r="WLT67" s="219"/>
      <c r="WLU67" s="219"/>
      <c r="WLV67" s="219"/>
      <c r="WLW67" s="219"/>
      <c r="WLX67" s="219"/>
      <c r="WLY67" s="219"/>
      <c r="WLZ67" s="219"/>
      <c r="WMA67" s="219"/>
      <c r="WMB67" s="219"/>
      <c r="WMC67" s="219"/>
      <c r="WMD67" s="219"/>
      <c r="WME67" s="219"/>
      <c r="WMF67" s="219"/>
      <c r="WMG67" s="219"/>
      <c r="WMH67" s="219"/>
      <c r="WMI67" s="219"/>
      <c r="WMJ67" s="219"/>
      <c r="WMK67" s="219"/>
      <c r="WML67" s="219"/>
      <c r="WMM67" s="219"/>
      <c r="WMN67" s="219"/>
      <c r="WMO67" s="219"/>
      <c r="WMP67" s="219"/>
      <c r="WMQ67" s="219"/>
      <c r="WMR67" s="219"/>
      <c r="WMS67" s="219"/>
      <c r="WMT67" s="219"/>
      <c r="WMU67" s="219"/>
      <c r="WMV67" s="219"/>
      <c r="WMW67" s="219"/>
      <c r="WMX67" s="219"/>
      <c r="WMY67" s="219"/>
      <c r="WMZ67" s="219"/>
      <c r="WNA67" s="219"/>
      <c r="WNB67" s="219"/>
      <c r="WNC67" s="219"/>
      <c r="WND67" s="219"/>
      <c r="WNE67" s="219"/>
      <c r="WNF67" s="219"/>
      <c r="WNG67" s="219"/>
      <c r="WNH67" s="219"/>
      <c r="WNI67" s="219"/>
      <c r="WNJ67" s="219"/>
      <c r="WNK67" s="219"/>
      <c r="WNL67" s="219"/>
      <c r="WNM67" s="219"/>
      <c r="WNN67" s="219"/>
      <c r="WNO67" s="219"/>
      <c r="WNP67" s="219"/>
      <c r="WNQ67" s="219"/>
      <c r="WNR67" s="219"/>
      <c r="WNS67" s="219"/>
      <c r="WNT67" s="219"/>
      <c r="WNU67" s="219"/>
      <c r="WNV67" s="219"/>
      <c r="WNW67" s="219"/>
      <c r="WNX67" s="219"/>
      <c r="WNY67" s="219"/>
      <c r="WNZ67" s="219"/>
      <c r="WOA67" s="219"/>
      <c r="WOB67" s="219"/>
      <c r="WOC67" s="219"/>
      <c r="WOD67" s="219"/>
      <c r="WOE67" s="219"/>
      <c r="WOF67" s="219"/>
      <c r="WOG67" s="219"/>
      <c r="WOH67" s="219"/>
      <c r="WOI67" s="219"/>
      <c r="WOJ67" s="219"/>
      <c r="WOK67" s="219"/>
      <c r="WOL67" s="219"/>
      <c r="WOM67" s="219"/>
      <c r="WON67" s="219"/>
      <c r="WOO67" s="219"/>
      <c r="WOP67" s="219"/>
      <c r="WOQ67" s="219"/>
      <c r="WOR67" s="219"/>
      <c r="WOS67" s="219"/>
      <c r="WOT67" s="219"/>
      <c r="WOU67" s="219"/>
      <c r="WOV67" s="219"/>
      <c r="WOW67" s="219"/>
      <c r="WOX67" s="219"/>
      <c r="WOY67" s="219"/>
      <c r="WOZ67" s="219"/>
      <c r="WPA67" s="219"/>
      <c r="WPB67" s="219"/>
      <c r="WPC67" s="219"/>
      <c r="WPD67" s="219"/>
      <c r="WPE67" s="219"/>
      <c r="WPF67" s="219"/>
      <c r="WPG67" s="219"/>
      <c r="WPH67" s="219"/>
      <c r="WPI67" s="219"/>
      <c r="WPJ67" s="219"/>
      <c r="WPK67" s="219"/>
      <c r="WPL67" s="219"/>
      <c r="WPM67" s="219"/>
      <c r="WPN67" s="219"/>
      <c r="WPO67" s="219"/>
      <c r="WPP67" s="219"/>
      <c r="WPQ67" s="219"/>
      <c r="WPR67" s="219"/>
      <c r="WPS67" s="219"/>
      <c r="WPT67" s="219"/>
      <c r="WPU67" s="219"/>
      <c r="WPV67" s="219"/>
      <c r="WPW67" s="219"/>
      <c r="WPX67" s="219"/>
      <c r="WPY67" s="219"/>
      <c r="WPZ67" s="219"/>
      <c r="WQA67" s="219"/>
      <c r="WQB67" s="219"/>
      <c r="WQC67" s="219"/>
      <c r="WQD67" s="219"/>
      <c r="WQE67" s="219"/>
      <c r="WQF67" s="219"/>
      <c r="WQG67" s="219"/>
      <c r="WQH67" s="219"/>
      <c r="WQI67" s="219"/>
      <c r="WQJ67" s="219"/>
      <c r="WQK67" s="219"/>
      <c r="WQL67" s="219"/>
      <c r="WQM67" s="219"/>
      <c r="WQN67" s="219"/>
      <c r="WQO67" s="219"/>
      <c r="WQP67" s="219"/>
      <c r="WQQ67" s="219"/>
      <c r="WQR67" s="219"/>
      <c r="WQS67" s="219"/>
      <c r="WQT67" s="219"/>
      <c r="WQU67" s="219"/>
      <c r="WQV67" s="219"/>
      <c r="WQW67" s="219"/>
      <c r="WQX67" s="219"/>
      <c r="WQY67" s="219"/>
      <c r="WQZ67" s="219"/>
      <c r="WRA67" s="219"/>
      <c r="WRB67" s="219"/>
      <c r="WRC67" s="219"/>
      <c r="WRD67" s="219"/>
      <c r="WRE67" s="219"/>
      <c r="WRF67" s="219"/>
      <c r="WRG67" s="219"/>
      <c r="WRH67" s="219"/>
      <c r="WRI67" s="219"/>
      <c r="WRJ67" s="219"/>
      <c r="WRK67" s="219"/>
      <c r="WRL67" s="219"/>
      <c r="WRM67" s="219"/>
      <c r="WRN67" s="219"/>
      <c r="WRO67" s="219"/>
      <c r="WRP67" s="219"/>
      <c r="WRQ67" s="219"/>
      <c r="WRR67" s="219"/>
      <c r="WRS67" s="219"/>
      <c r="WRT67" s="219"/>
      <c r="WRU67" s="219"/>
      <c r="WRV67" s="219"/>
      <c r="WRW67" s="219"/>
      <c r="WRX67" s="219"/>
      <c r="WRY67" s="219"/>
      <c r="WRZ67" s="219"/>
      <c r="WSA67" s="219"/>
      <c r="WSB67" s="219"/>
      <c r="WSC67" s="219"/>
      <c r="WSD67" s="219"/>
      <c r="WSE67" s="219"/>
      <c r="WSF67" s="219"/>
      <c r="WSG67" s="219"/>
      <c r="WSH67" s="219"/>
      <c r="WSI67" s="219"/>
      <c r="WSJ67" s="219"/>
      <c r="WSK67" s="219"/>
      <c r="WSL67" s="219"/>
      <c r="WSM67" s="219"/>
      <c r="WSN67" s="219"/>
      <c r="WSO67" s="219"/>
      <c r="WSP67" s="219"/>
      <c r="WSQ67" s="219"/>
      <c r="WSR67" s="219"/>
      <c r="WSS67" s="219"/>
      <c r="WST67" s="219"/>
      <c r="WSU67" s="219"/>
      <c r="WSV67" s="219"/>
      <c r="WSW67" s="219"/>
      <c r="WSX67" s="219"/>
      <c r="WSY67" s="219"/>
      <c r="WSZ67" s="219"/>
      <c r="WTA67" s="219"/>
      <c r="WTB67" s="219"/>
      <c r="WTC67" s="219"/>
      <c r="WTD67" s="219"/>
      <c r="WTE67" s="219"/>
      <c r="WTF67" s="219"/>
      <c r="WTG67" s="219"/>
      <c r="WTH67" s="219"/>
      <c r="WTI67" s="219"/>
      <c r="WTJ67" s="219"/>
      <c r="WTK67" s="219"/>
      <c r="WTL67" s="219"/>
      <c r="WTM67" s="219"/>
      <c r="WTN67" s="219"/>
      <c r="WTO67" s="219"/>
      <c r="WTP67" s="219"/>
      <c r="WTQ67" s="219"/>
      <c r="WTR67" s="219"/>
      <c r="WTS67" s="219"/>
      <c r="WTT67" s="219"/>
      <c r="WTU67" s="219"/>
      <c r="WTV67" s="219"/>
      <c r="WTW67" s="219"/>
      <c r="WTX67" s="219"/>
      <c r="WTY67" s="219"/>
      <c r="WTZ67" s="219"/>
      <c r="WUA67" s="219"/>
      <c r="WUB67" s="219"/>
      <c r="WUC67" s="219"/>
      <c r="WUD67" s="219"/>
      <c r="WUE67" s="219"/>
      <c r="WUF67" s="219"/>
      <c r="WUG67" s="219"/>
      <c r="WUH67" s="219"/>
      <c r="WUI67" s="219"/>
      <c r="WUJ67" s="219"/>
      <c r="WUK67" s="219"/>
      <c r="WUL67" s="219"/>
      <c r="WUM67" s="219"/>
      <c r="WUN67" s="219"/>
      <c r="WUO67" s="219"/>
      <c r="WUP67" s="219"/>
      <c r="WUQ67" s="219"/>
      <c r="WUR67" s="219"/>
      <c r="WUS67" s="219"/>
      <c r="WUT67" s="219"/>
      <c r="WUU67" s="219"/>
      <c r="WUV67" s="219"/>
      <c r="WUW67" s="219"/>
      <c r="WUX67" s="219"/>
      <c r="WUY67" s="219"/>
      <c r="WUZ67" s="219"/>
      <c r="WVA67" s="219"/>
      <c r="WVB67" s="219"/>
      <c r="WVC67" s="219"/>
      <c r="WVD67" s="219"/>
      <c r="WVE67" s="219"/>
      <c r="WVF67" s="219"/>
      <c r="WVG67" s="219"/>
      <c r="WVH67" s="219"/>
      <c r="WVI67" s="219"/>
      <c r="WVJ67" s="219"/>
      <c r="WVK67" s="219"/>
      <c r="WVL67" s="219"/>
      <c r="WVM67" s="219"/>
      <c r="WVN67" s="219"/>
      <c r="WVO67" s="219"/>
      <c r="WVP67" s="219"/>
      <c r="WVQ67" s="219"/>
      <c r="WVR67" s="219"/>
      <c r="WVS67" s="219"/>
      <c r="WVT67" s="219"/>
      <c r="WVU67" s="219"/>
      <c r="WVV67" s="219"/>
      <c r="WVW67" s="219"/>
      <c r="WVX67" s="219"/>
      <c r="WVY67" s="219"/>
      <c r="WVZ67" s="219"/>
      <c r="WWA67" s="219"/>
      <c r="WWB67" s="219"/>
      <c r="WWC67" s="219"/>
      <c r="WWD67" s="219"/>
      <c r="WWE67" s="219"/>
      <c r="WWF67" s="219"/>
      <c r="WWG67" s="219"/>
      <c r="WWH67" s="219"/>
      <c r="WWI67" s="219"/>
      <c r="WWJ67" s="219"/>
      <c r="WWK67" s="219"/>
      <c r="WWL67" s="219"/>
      <c r="WWM67" s="219"/>
      <c r="WWN67" s="219"/>
      <c r="WWO67" s="219"/>
      <c r="WWP67" s="219"/>
      <c r="WWQ67" s="219"/>
      <c r="WWR67" s="219"/>
      <c r="WWS67" s="219"/>
      <c r="WWT67" s="219"/>
      <c r="WWU67" s="219"/>
      <c r="WWV67" s="219"/>
      <c r="WWW67" s="219"/>
      <c r="WWX67" s="219"/>
      <c r="WWY67" s="219"/>
      <c r="WWZ67" s="219"/>
      <c r="WXA67" s="219"/>
      <c r="WXB67" s="219"/>
      <c r="WXC67" s="219"/>
      <c r="WXD67" s="219"/>
      <c r="WXE67" s="219"/>
      <c r="WXF67" s="219"/>
      <c r="WXG67" s="219"/>
      <c r="WXH67" s="219"/>
      <c r="WXI67" s="219"/>
      <c r="WXJ67" s="219"/>
      <c r="WXK67" s="219"/>
      <c r="WXL67" s="219"/>
      <c r="WXM67" s="219"/>
      <c r="WXN67" s="219"/>
      <c r="WXO67" s="219"/>
      <c r="WXP67" s="219"/>
      <c r="WXQ67" s="219"/>
      <c r="WXR67" s="219"/>
      <c r="WXS67" s="219"/>
      <c r="WXT67" s="219"/>
      <c r="WXU67" s="219"/>
      <c r="WXV67" s="219"/>
      <c r="WXW67" s="219"/>
      <c r="WXX67" s="219"/>
      <c r="WXY67" s="219"/>
      <c r="WXZ67" s="219"/>
      <c r="WYA67" s="219"/>
      <c r="WYB67" s="219"/>
      <c r="WYC67" s="219"/>
      <c r="WYD67" s="219"/>
      <c r="WYE67" s="219"/>
      <c r="WYF67" s="219"/>
      <c r="WYG67" s="219"/>
      <c r="WYH67" s="219"/>
      <c r="WYI67" s="219"/>
      <c r="WYJ67" s="219"/>
      <c r="WYK67" s="219"/>
      <c r="WYL67" s="219"/>
      <c r="WYM67" s="219"/>
      <c r="WYN67" s="219"/>
      <c r="WYO67" s="219"/>
      <c r="WYP67" s="219"/>
      <c r="WYQ67" s="219"/>
      <c r="WYR67" s="219"/>
      <c r="WYS67" s="219"/>
      <c r="WYT67" s="219"/>
      <c r="WYU67" s="219"/>
      <c r="WYV67" s="219"/>
      <c r="WYW67" s="219"/>
      <c r="WYX67" s="219"/>
      <c r="WYY67" s="219"/>
      <c r="WYZ67" s="219"/>
      <c r="WZA67" s="219"/>
      <c r="WZB67" s="219"/>
      <c r="WZC67" s="219"/>
      <c r="WZD67" s="219"/>
      <c r="WZE67" s="219"/>
      <c r="WZF67" s="219"/>
      <c r="WZG67" s="219"/>
      <c r="WZH67" s="219"/>
      <c r="WZI67" s="219"/>
      <c r="WZJ67" s="219"/>
      <c r="WZK67" s="219"/>
      <c r="WZL67" s="219"/>
      <c r="WZM67" s="219"/>
      <c r="WZN67" s="219"/>
      <c r="WZO67" s="219"/>
      <c r="WZP67" s="219"/>
      <c r="WZQ67" s="219"/>
      <c r="WZR67" s="219"/>
      <c r="WZS67" s="219"/>
      <c r="WZT67" s="219"/>
      <c r="WZU67" s="219"/>
      <c r="WZV67" s="219"/>
      <c r="WZW67" s="219"/>
      <c r="WZX67" s="219"/>
      <c r="WZY67" s="219"/>
      <c r="WZZ67" s="219"/>
      <c r="XAA67" s="219"/>
      <c r="XAB67" s="219"/>
      <c r="XAC67" s="219"/>
      <c r="XAD67" s="219"/>
      <c r="XAE67" s="219"/>
      <c r="XAF67" s="219"/>
      <c r="XAG67" s="219"/>
      <c r="XAH67" s="219"/>
      <c r="XAI67" s="219"/>
      <c r="XAJ67" s="219"/>
      <c r="XAK67" s="219"/>
      <c r="XAL67" s="219"/>
      <c r="XAM67" s="219"/>
      <c r="XAN67" s="219"/>
      <c r="XAO67" s="219"/>
      <c r="XAP67" s="219"/>
      <c r="XAQ67" s="219"/>
      <c r="XAR67" s="219"/>
      <c r="XAS67" s="219"/>
      <c r="XAT67" s="219"/>
      <c r="XAU67" s="219"/>
      <c r="XAV67" s="219"/>
      <c r="XAW67" s="219"/>
      <c r="XAX67" s="219"/>
      <c r="XAY67" s="219"/>
      <c r="XAZ67" s="219"/>
      <c r="XBA67" s="219"/>
      <c r="XBB67" s="219"/>
      <c r="XBC67" s="219"/>
      <c r="XBD67" s="219"/>
      <c r="XBE67" s="219"/>
      <c r="XBF67" s="219"/>
      <c r="XBG67" s="219"/>
      <c r="XBH67" s="219"/>
      <c r="XBI67" s="219"/>
      <c r="XBJ67" s="219"/>
      <c r="XBK67" s="219"/>
      <c r="XBL67" s="219"/>
      <c r="XBM67" s="219"/>
      <c r="XBN67" s="219"/>
      <c r="XBO67" s="219"/>
      <c r="XBP67" s="219"/>
      <c r="XBQ67" s="219"/>
      <c r="XBR67" s="219"/>
      <c r="XBS67" s="219"/>
      <c r="XBT67" s="219"/>
      <c r="XBU67" s="219"/>
      <c r="XBV67" s="219"/>
      <c r="XBW67" s="219"/>
      <c r="XBX67" s="219"/>
      <c r="XBY67" s="219"/>
      <c r="XBZ67" s="219"/>
      <c r="XCA67" s="219"/>
      <c r="XCB67" s="219"/>
      <c r="XCC67" s="219"/>
      <c r="XCD67" s="219"/>
      <c r="XCE67" s="219"/>
      <c r="XCF67" s="219"/>
      <c r="XCG67" s="219"/>
      <c r="XCH67" s="219"/>
      <c r="XCI67" s="219"/>
      <c r="XCJ67" s="219"/>
      <c r="XCK67" s="219"/>
      <c r="XCL67" s="219"/>
      <c r="XCM67" s="219"/>
      <c r="XCN67" s="219"/>
      <c r="XCO67" s="219"/>
      <c r="XCP67" s="219"/>
      <c r="XCQ67" s="219"/>
      <c r="XCR67" s="219"/>
      <c r="XCS67" s="219"/>
      <c r="XCT67" s="219"/>
      <c r="XCU67" s="219"/>
      <c r="XCV67" s="219"/>
      <c r="XCW67" s="219"/>
      <c r="XCX67" s="219"/>
      <c r="XCY67" s="219"/>
      <c r="XCZ67" s="219"/>
      <c r="XDA67" s="219"/>
      <c r="XDB67" s="219"/>
      <c r="XDC67" s="219"/>
      <c r="XDD67" s="219"/>
      <c r="XDE67" s="219"/>
      <c r="XDF67" s="219"/>
      <c r="XDG67" s="219"/>
      <c r="XDH67" s="219"/>
      <c r="XDI67" s="219"/>
      <c r="XDJ67" s="219"/>
      <c r="XDK67" s="219"/>
      <c r="XDL67" s="219"/>
      <c r="XDM67" s="219"/>
      <c r="XDN67" s="219"/>
      <c r="XDO67" s="219"/>
      <c r="XDP67" s="219"/>
      <c r="XDQ67" s="219"/>
      <c r="XDR67" s="219"/>
      <c r="XDS67" s="219"/>
      <c r="XDT67" s="219"/>
      <c r="XDU67" s="219"/>
      <c r="XDV67" s="219"/>
      <c r="XDW67" s="219"/>
      <c r="XDX67" s="219"/>
      <c r="XDY67" s="219"/>
      <c r="XDZ67" s="219"/>
      <c r="XEA67" s="219"/>
      <c r="XEB67" s="219"/>
      <c r="XEC67" s="219"/>
      <c r="XED67" s="219"/>
      <c r="XEE67" s="219"/>
      <c r="XEF67" s="219"/>
      <c r="XEG67" s="219"/>
      <c r="XEH67" s="219"/>
      <c r="XEI67" s="219"/>
      <c r="XEJ67" s="219"/>
      <c r="XEK67" s="219"/>
      <c r="XEL67" s="219"/>
      <c r="XEM67" s="219"/>
      <c r="XEN67" s="219"/>
      <c r="XEO67" s="219"/>
      <c r="XEP67" s="219"/>
      <c r="XEQ67" s="219"/>
      <c r="XER67" s="219"/>
      <c r="XES67" s="219"/>
      <c r="XET67" s="219"/>
      <c r="XEU67" s="219"/>
      <c r="XEV67" s="219"/>
      <c r="XEW67" s="219"/>
      <c r="XEX67" s="219"/>
      <c r="XEY67" s="219"/>
      <c r="XEZ67" s="219"/>
      <c r="XFA67" s="219"/>
      <c r="XFB67" s="219"/>
    </row>
    <row r="68" spans="1:16382">
      <c r="A68" s="7"/>
      <c r="B68" s="48" t="s">
        <v>383</v>
      </c>
      <c r="C68" s="48" t="s">
        <v>385</v>
      </c>
      <c r="D68" s="49" t="s">
        <v>233</v>
      </c>
      <c r="E68" s="49" t="s">
        <v>101</v>
      </c>
      <c r="F68" s="49" t="s">
        <v>71</v>
      </c>
      <c r="G68" s="49" t="s">
        <v>78</v>
      </c>
      <c r="H68" s="49" t="s">
        <v>73</v>
      </c>
      <c r="I68" s="49" t="s">
        <v>82</v>
      </c>
      <c r="J68" s="49" t="s">
        <v>68</v>
      </c>
      <c r="K68" s="49" t="s">
        <v>79</v>
      </c>
      <c r="L68" s="222">
        <v>713</v>
      </c>
      <c r="M68" s="51">
        <v>28</v>
      </c>
      <c r="N68" s="18"/>
      <c r="O68" s="18"/>
      <c r="P68" s="18"/>
      <c r="Q68" s="18">
        <v>4</v>
      </c>
      <c r="R68" s="19"/>
      <c r="S68" s="17">
        <f t="shared" si="56"/>
        <v>8400</v>
      </c>
      <c r="T68" s="18"/>
      <c r="U68" s="18"/>
      <c r="V68" s="18"/>
      <c r="W68" s="18">
        <f>Q68*100</f>
        <v>400</v>
      </c>
      <c r="X68" s="19">
        <f>R68*1000</f>
        <v>0</v>
      </c>
      <c r="Y68" s="19">
        <f t="shared" si="57"/>
        <v>32</v>
      </c>
      <c r="Z68" s="19">
        <f t="shared" si="58"/>
        <v>8800</v>
      </c>
      <c r="AA68" s="23">
        <v>1344</v>
      </c>
      <c r="AB68" s="24"/>
      <c r="AC68" s="24"/>
      <c r="AD68" s="24"/>
      <c r="AE68" s="24">
        <v>192</v>
      </c>
      <c r="AF68" s="25"/>
      <c r="AG68" s="24">
        <f t="shared" si="59"/>
        <v>403200</v>
      </c>
      <c r="AH68" s="24"/>
      <c r="AI68" s="24"/>
      <c r="AJ68" s="24"/>
      <c r="AK68" s="24">
        <f>AE68*100</f>
        <v>19200</v>
      </c>
      <c r="AL68" s="25">
        <f>AF68*1000</f>
        <v>0</v>
      </c>
      <c r="AM68" s="25">
        <f t="shared" si="60"/>
        <v>1536</v>
      </c>
      <c r="AN68" s="25">
        <f t="shared" si="61"/>
        <v>422400</v>
      </c>
      <c r="AO68" s="34">
        <v>1372</v>
      </c>
      <c r="AP68" s="35"/>
      <c r="AQ68" s="35"/>
      <c r="AR68" s="35"/>
      <c r="AS68" s="35">
        <v>196</v>
      </c>
      <c r="AT68" s="36"/>
      <c r="AU68" s="34">
        <f t="shared" si="62"/>
        <v>411600</v>
      </c>
      <c r="AV68" s="35"/>
      <c r="AW68" s="35"/>
      <c r="AX68" s="35"/>
      <c r="AY68" s="35">
        <f>AS68*100</f>
        <v>19600</v>
      </c>
      <c r="AZ68" s="36"/>
      <c r="BA68" s="36">
        <f t="shared" si="63"/>
        <v>1568</v>
      </c>
      <c r="BB68" s="36">
        <f t="shared" si="64"/>
        <v>431200</v>
      </c>
      <c r="BC68" s="17">
        <v>28</v>
      </c>
      <c r="BD68" s="18"/>
      <c r="BE68" s="18"/>
      <c r="BF68" s="18"/>
      <c r="BG68" s="18">
        <v>4</v>
      </c>
      <c r="BH68" s="19"/>
      <c r="BI68" s="17">
        <f>BC68*BI5</f>
        <v>7632.734375</v>
      </c>
      <c r="BJ68" s="18"/>
      <c r="BK68" s="18"/>
      <c r="BL68" s="18"/>
      <c r="BM68" s="18">
        <f>BG68*BM5</f>
        <v>372.640625</v>
      </c>
      <c r="BN68" s="19"/>
      <c r="BO68" s="19">
        <f t="shared" si="65"/>
        <v>32</v>
      </c>
      <c r="BP68" s="19">
        <f t="shared" si="66"/>
        <v>8005.375</v>
      </c>
      <c r="BQ68" s="23">
        <v>1344</v>
      </c>
      <c r="BR68" s="24"/>
      <c r="BS68" s="24"/>
      <c r="BT68" s="24"/>
      <c r="BU68" s="24">
        <v>192</v>
      </c>
      <c r="BV68" s="25"/>
      <c r="BW68" s="23">
        <f>BQ68*BW5</f>
        <v>366371.25</v>
      </c>
      <c r="BX68" s="24"/>
      <c r="BY68" s="24"/>
      <c r="BZ68" s="24"/>
      <c r="CA68" s="24">
        <f>BU68*CA5</f>
        <v>17886.75</v>
      </c>
      <c r="CB68" s="25"/>
      <c r="CC68" s="25">
        <f t="shared" si="67"/>
        <v>1536</v>
      </c>
      <c r="CD68" s="25">
        <f t="shared" si="68"/>
        <v>384258</v>
      </c>
      <c r="CE68" s="34">
        <v>1372</v>
      </c>
      <c r="CF68" s="35"/>
      <c r="CG68" s="35"/>
      <c r="CH68" s="35"/>
      <c r="CI68" s="35">
        <v>196</v>
      </c>
      <c r="CJ68" s="36"/>
      <c r="CK68" s="34">
        <f>CE68*CK5</f>
        <v>374003.984375</v>
      </c>
      <c r="CL68" s="35"/>
      <c r="CM68" s="35"/>
      <c r="CN68" s="35"/>
      <c r="CO68" s="35">
        <f>CI68*CO5</f>
        <v>18259.390625</v>
      </c>
      <c r="CP68" s="36"/>
      <c r="CQ68" s="36">
        <f t="shared" si="69"/>
        <v>1568</v>
      </c>
      <c r="CR68" s="36">
        <f t="shared" si="70"/>
        <v>392263.375</v>
      </c>
      <c r="CS68" s="221">
        <f t="shared" si="71"/>
        <v>38936.625</v>
      </c>
      <c r="CT68" s="221" t="s">
        <v>35</v>
      </c>
      <c r="CU68" s="221"/>
      <c r="CV68" s="221" t="s">
        <v>58</v>
      </c>
      <c r="CW68" s="221"/>
      <c r="CX68" s="221">
        <f t="shared" si="72"/>
        <v>355323.28125</v>
      </c>
      <c r="CY68" s="221">
        <f>DI68*8/6</f>
        <v>0</v>
      </c>
      <c r="CZ68" s="221">
        <f>DJ68*4/3</f>
        <v>17609.53515625</v>
      </c>
      <c r="DA68" s="221"/>
      <c r="DB68" s="239">
        <f t="shared" si="73"/>
        <v>372932.81640625</v>
      </c>
      <c r="DC68" s="221">
        <f t="shared" si="55"/>
        <v>182064.0244140625</v>
      </c>
      <c r="DD68" s="221" t="s">
        <v>379</v>
      </c>
      <c r="DE68" s="221"/>
      <c r="DF68" s="221" t="s">
        <v>380</v>
      </c>
      <c r="DG68" s="221"/>
      <c r="DH68" s="157">
        <f>VLOOKUP(DD:DD,SRM_pool!B:F,5,FALSE)</f>
        <v>177661.640625</v>
      </c>
      <c r="DI68" s="239"/>
      <c r="DJ68" s="239">
        <f>VLOOKUP(DF:DF,SRM_pool!B:F,5,FALSE)</f>
        <v>13207.1513671875</v>
      </c>
      <c r="DK68" s="221"/>
      <c r="DL68" s="239">
        <f t="shared" si="49"/>
        <v>190868.7919921875</v>
      </c>
      <c r="DM68" s="157">
        <f>VLOOKUP(DD:DD,SRM_pool!B:F,3,FALSE)</f>
        <v>52218.1640625</v>
      </c>
      <c r="DN68" s="239"/>
      <c r="DO68" s="239">
        <f>VLOOKUP(DF:DF,SRM_pool!B:F,3,FALSE)</f>
        <v>12433.412109375</v>
      </c>
      <c r="DP68" s="221"/>
      <c r="DQ68" s="239">
        <f t="shared" si="50"/>
        <v>64651.576171875</v>
      </c>
      <c r="DR68" s="221">
        <f t="shared" si="51"/>
        <v>125443.4765625</v>
      </c>
      <c r="DS68" s="221">
        <f t="shared" si="52"/>
        <v>0</v>
      </c>
      <c r="DT68" s="239">
        <f t="shared" si="53"/>
        <v>773.7392578125</v>
      </c>
      <c r="DU68" s="239">
        <f t="shared" si="54"/>
        <v>0</v>
      </c>
      <c r="DV68" s="53">
        <f t="shared" si="43"/>
        <v>126217.2158203125</v>
      </c>
      <c r="DW68" s="223">
        <f t="shared" si="31"/>
        <v>0.33872261409042326</v>
      </c>
      <c r="DX68" s="180">
        <f>VLOOKUP(ED:ED,Pool!K:Q,7,FALSE)</f>
        <v>198313</v>
      </c>
      <c r="DY68" s="231"/>
      <c r="DZ68" s="143">
        <f t="shared" si="33"/>
        <v>198313</v>
      </c>
      <c r="EA68" s="223">
        <f t="shared" si="32"/>
        <v>1.0390017033697012</v>
      </c>
      <c r="EB68" s="143"/>
      <c r="EC68" s="145"/>
      <c r="ED68" s="276">
        <v>295700713</v>
      </c>
      <c r="EE68" s="219"/>
      <c r="EF68" s="219"/>
      <c r="EG68" s="219"/>
      <c r="EH68" s="219"/>
      <c r="EI68" s="219"/>
      <c r="EJ68" s="219"/>
      <c r="EK68" s="219"/>
      <c r="EL68" s="219"/>
      <c r="EM68" s="219"/>
      <c r="EN68" s="219"/>
      <c r="EO68" s="219"/>
      <c r="EP68" s="219"/>
      <c r="EQ68" s="219"/>
      <c r="ER68" s="219"/>
      <c r="ES68" s="219"/>
      <c r="ET68" s="219"/>
      <c r="EU68" s="219"/>
      <c r="EV68" s="219"/>
      <c r="EW68" s="219"/>
      <c r="EX68" s="219"/>
      <c r="EY68" s="219"/>
      <c r="EZ68" s="219"/>
      <c r="FA68" s="219"/>
      <c r="FB68" s="219"/>
      <c r="FC68" s="219"/>
      <c r="FD68" s="219"/>
      <c r="FE68" s="219"/>
      <c r="FF68" s="219"/>
      <c r="FG68" s="219"/>
      <c r="FH68" s="219"/>
      <c r="FI68" s="219"/>
      <c r="FJ68" s="219"/>
      <c r="FK68" s="219"/>
      <c r="FL68" s="219"/>
      <c r="FM68" s="219"/>
      <c r="FN68" s="219"/>
      <c r="FO68" s="219"/>
      <c r="FP68" s="219"/>
      <c r="FQ68" s="219"/>
      <c r="FR68" s="219"/>
      <c r="FS68" s="219"/>
      <c r="FT68" s="219"/>
      <c r="FU68" s="219"/>
      <c r="FV68" s="219"/>
      <c r="FW68" s="219"/>
      <c r="FX68" s="219"/>
      <c r="FY68" s="219"/>
      <c r="FZ68" s="219"/>
      <c r="GA68" s="219"/>
      <c r="GB68" s="219"/>
      <c r="GC68" s="219"/>
      <c r="GD68" s="219"/>
      <c r="GE68" s="219"/>
      <c r="GF68" s="219"/>
      <c r="GG68" s="219"/>
      <c r="GH68" s="219"/>
      <c r="GI68" s="219"/>
      <c r="GJ68" s="219"/>
      <c r="GK68" s="219"/>
      <c r="GL68" s="219"/>
      <c r="GM68" s="219"/>
      <c r="GN68" s="219"/>
      <c r="GO68" s="219"/>
      <c r="GP68" s="219"/>
      <c r="GQ68" s="219"/>
      <c r="GR68" s="219"/>
      <c r="GS68" s="219"/>
      <c r="GT68" s="219"/>
      <c r="GU68" s="219"/>
      <c r="GV68" s="219"/>
      <c r="GW68" s="219"/>
      <c r="GX68" s="219"/>
      <c r="GY68" s="219"/>
      <c r="GZ68" s="219"/>
      <c r="HA68" s="219"/>
      <c r="HB68" s="219"/>
      <c r="HC68" s="219"/>
      <c r="HD68" s="219"/>
      <c r="HE68" s="219"/>
      <c r="HF68" s="219"/>
      <c r="HG68" s="219"/>
      <c r="HH68" s="219"/>
      <c r="HI68" s="219"/>
      <c r="HJ68" s="219"/>
      <c r="HK68" s="219"/>
      <c r="HL68" s="219"/>
      <c r="HM68" s="219"/>
      <c r="HN68" s="219"/>
      <c r="HO68" s="219"/>
      <c r="HP68" s="219"/>
      <c r="HQ68" s="219"/>
      <c r="HR68" s="219"/>
      <c r="HS68" s="219"/>
      <c r="HT68" s="219"/>
      <c r="HU68" s="219"/>
      <c r="HV68" s="219"/>
      <c r="HW68" s="219"/>
      <c r="HX68" s="219"/>
      <c r="HY68" s="219"/>
      <c r="HZ68" s="219"/>
      <c r="IA68" s="219"/>
      <c r="IB68" s="219"/>
      <c r="IC68" s="219"/>
      <c r="ID68" s="219"/>
      <c r="IE68" s="219"/>
      <c r="IF68" s="219"/>
      <c r="IG68" s="219"/>
      <c r="IH68" s="219"/>
      <c r="II68" s="219"/>
      <c r="IJ68" s="219"/>
      <c r="IK68" s="219"/>
      <c r="IL68" s="219"/>
      <c r="IM68" s="219"/>
      <c r="IN68" s="219"/>
      <c r="IO68" s="219"/>
      <c r="IP68" s="219"/>
      <c r="IQ68" s="219"/>
      <c r="IR68" s="219"/>
      <c r="IS68" s="219"/>
      <c r="IT68" s="219"/>
      <c r="IU68" s="219"/>
      <c r="IV68" s="219"/>
      <c r="IW68" s="219"/>
      <c r="IX68" s="219"/>
      <c r="IY68" s="219"/>
      <c r="IZ68" s="219"/>
      <c r="JA68" s="219"/>
      <c r="JB68" s="219"/>
      <c r="JC68" s="219"/>
      <c r="JD68" s="219"/>
      <c r="JE68" s="219"/>
      <c r="JF68" s="219"/>
      <c r="JG68" s="219"/>
      <c r="JH68" s="219"/>
      <c r="JI68" s="219"/>
      <c r="JJ68" s="219"/>
      <c r="JK68" s="219"/>
      <c r="JL68" s="219"/>
      <c r="JM68" s="219"/>
      <c r="JN68" s="219"/>
      <c r="JO68" s="219"/>
      <c r="JP68" s="219"/>
      <c r="JQ68" s="219"/>
      <c r="JR68" s="219"/>
      <c r="JS68" s="219"/>
      <c r="JT68" s="219"/>
      <c r="JU68" s="219"/>
      <c r="JV68" s="219"/>
      <c r="JW68" s="219"/>
      <c r="JX68" s="219"/>
      <c r="JY68" s="219"/>
      <c r="JZ68" s="219"/>
      <c r="KA68" s="219"/>
      <c r="KB68" s="219"/>
      <c r="KC68" s="219"/>
      <c r="KD68" s="219"/>
      <c r="KE68" s="219"/>
      <c r="KF68" s="219"/>
      <c r="KG68" s="219"/>
      <c r="KH68" s="219"/>
      <c r="KI68" s="219"/>
      <c r="KJ68" s="219"/>
      <c r="KK68" s="219"/>
      <c r="KL68" s="219"/>
      <c r="KM68" s="219"/>
      <c r="KN68" s="219"/>
      <c r="KO68" s="219"/>
      <c r="KP68" s="219"/>
      <c r="KQ68" s="219"/>
      <c r="KR68" s="219"/>
      <c r="KS68" s="219"/>
      <c r="KT68" s="219"/>
      <c r="KU68" s="219"/>
      <c r="KV68" s="219"/>
      <c r="KW68" s="219"/>
      <c r="KX68" s="219"/>
      <c r="KY68" s="219"/>
      <c r="KZ68" s="219"/>
      <c r="LA68" s="219"/>
      <c r="LB68" s="219"/>
      <c r="LC68" s="219"/>
      <c r="LD68" s="219"/>
      <c r="LE68" s="219"/>
      <c r="LF68" s="219"/>
      <c r="LG68" s="219"/>
      <c r="LH68" s="219"/>
      <c r="LI68" s="219"/>
      <c r="LJ68" s="219"/>
      <c r="LK68" s="219"/>
      <c r="LL68" s="219"/>
      <c r="LM68" s="219"/>
      <c r="LN68" s="219"/>
      <c r="LO68" s="219"/>
      <c r="LP68" s="219"/>
      <c r="LQ68" s="219"/>
      <c r="LR68" s="219"/>
      <c r="LS68" s="219"/>
      <c r="LT68" s="219"/>
      <c r="LU68" s="219"/>
      <c r="LV68" s="219"/>
      <c r="LW68" s="219"/>
      <c r="LX68" s="219"/>
      <c r="LY68" s="219"/>
      <c r="LZ68" s="219"/>
      <c r="MA68" s="219"/>
      <c r="MB68" s="219"/>
      <c r="MC68" s="219"/>
      <c r="MD68" s="219"/>
      <c r="ME68" s="219"/>
      <c r="MF68" s="219"/>
      <c r="MG68" s="219"/>
      <c r="MH68" s="219"/>
      <c r="MI68" s="219"/>
      <c r="MJ68" s="219"/>
      <c r="MK68" s="219"/>
      <c r="ML68" s="219"/>
      <c r="MM68" s="219"/>
      <c r="MN68" s="219"/>
      <c r="MO68" s="219"/>
      <c r="MP68" s="219"/>
      <c r="MQ68" s="219"/>
      <c r="MR68" s="219"/>
      <c r="MS68" s="219"/>
      <c r="MT68" s="219"/>
      <c r="MU68" s="219"/>
      <c r="MV68" s="219"/>
      <c r="MW68" s="219"/>
      <c r="MX68" s="219"/>
      <c r="MY68" s="219"/>
      <c r="MZ68" s="219"/>
      <c r="NA68" s="219"/>
      <c r="NB68" s="219"/>
      <c r="NC68" s="219"/>
      <c r="ND68" s="219"/>
      <c r="NE68" s="219"/>
      <c r="NF68" s="219"/>
      <c r="NG68" s="219"/>
      <c r="NH68" s="219"/>
      <c r="NI68" s="219"/>
      <c r="NJ68" s="219"/>
      <c r="NK68" s="219"/>
      <c r="NL68" s="219"/>
      <c r="NM68" s="219"/>
      <c r="NN68" s="219"/>
      <c r="NO68" s="219"/>
      <c r="NP68" s="219"/>
      <c r="NQ68" s="219"/>
      <c r="NR68" s="219"/>
      <c r="NS68" s="219"/>
      <c r="NT68" s="219"/>
      <c r="NU68" s="219"/>
      <c r="NV68" s="219"/>
      <c r="NW68" s="219"/>
      <c r="NX68" s="219"/>
      <c r="NY68" s="219"/>
      <c r="NZ68" s="219"/>
      <c r="OA68" s="219"/>
      <c r="OB68" s="219"/>
      <c r="OC68" s="219"/>
      <c r="OD68" s="219"/>
      <c r="OE68" s="219"/>
      <c r="OF68" s="219"/>
      <c r="OG68" s="219"/>
      <c r="OH68" s="219"/>
      <c r="OI68" s="219"/>
      <c r="OJ68" s="219"/>
      <c r="OK68" s="219"/>
      <c r="OL68" s="219"/>
      <c r="OM68" s="219"/>
      <c r="ON68" s="219"/>
      <c r="OO68" s="219"/>
      <c r="OP68" s="219"/>
      <c r="OQ68" s="219"/>
      <c r="OR68" s="219"/>
      <c r="OS68" s="219"/>
      <c r="OT68" s="219"/>
      <c r="OU68" s="219"/>
      <c r="OV68" s="219"/>
      <c r="OW68" s="219"/>
      <c r="OX68" s="219"/>
      <c r="OY68" s="219"/>
      <c r="OZ68" s="219"/>
      <c r="PA68" s="219"/>
      <c r="PB68" s="219"/>
      <c r="PC68" s="219"/>
      <c r="PD68" s="219"/>
      <c r="PE68" s="219"/>
      <c r="PF68" s="219"/>
      <c r="PG68" s="219"/>
      <c r="PH68" s="219"/>
      <c r="PI68" s="219"/>
      <c r="PJ68" s="219"/>
      <c r="PK68" s="219"/>
      <c r="PL68" s="219"/>
      <c r="PM68" s="219"/>
      <c r="PN68" s="219"/>
      <c r="PO68" s="219"/>
      <c r="PP68" s="219"/>
      <c r="PQ68" s="219"/>
      <c r="PR68" s="219"/>
      <c r="PS68" s="219"/>
      <c r="PT68" s="219"/>
      <c r="PU68" s="219"/>
      <c r="PV68" s="219"/>
      <c r="PW68" s="219"/>
      <c r="PX68" s="219"/>
      <c r="PY68" s="219"/>
      <c r="PZ68" s="219"/>
      <c r="QA68" s="219"/>
      <c r="QB68" s="219"/>
      <c r="QC68" s="219"/>
      <c r="QD68" s="219"/>
      <c r="QE68" s="219"/>
      <c r="QF68" s="219"/>
      <c r="QG68" s="219"/>
      <c r="QH68" s="219"/>
      <c r="QI68" s="219"/>
      <c r="QJ68" s="219"/>
      <c r="QK68" s="219"/>
      <c r="QL68" s="219"/>
      <c r="QM68" s="219"/>
      <c r="QN68" s="219"/>
      <c r="QO68" s="219"/>
      <c r="QP68" s="219"/>
      <c r="QQ68" s="219"/>
      <c r="QR68" s="219"/>
      <c r="QS68" s="219"/>
      <c r="QT68" s="219"/>
      <c r="QU68" s="219"/>
      <c r="QV68" s="219"/>
      <c r="QW68" s="219"/>
      <c r="QX68" s="219"/>
      <c r="QY68" s="219"/>
      <c r="QZ68" s="219"/>
      <c r="RA68" s="219"/>
      <c r="RB68" s="219"/>
      <c r="RC68" s="219"/>
      <c r="RD68" s="219"/>
      <c r="RE68" s="219"/>
      <c r="RF68" s="219"/>
      <c r="RG68" s="219"/>
      <c r="RH68" s="219"/>
      <c r="RI68" s="219"/>
      <c r="RJ68" s="219"/>
      <c r="RK68" s="219"/>
      <c r="RL68" s="219"/>
      <c r="RM68" s="219"/>
      <c r="RN68" s="219"/>
      <c r="RO68" s="219"/>
      <c r="RP68" s="219"/>
      <c r="RQ68" s="219"/>
      <c r="RR68" s="219"/>
      <c r="RS68" s="219"/>
      <c r="RT68" s="219"/>
      <c r="RU68" s="219"/>
      <c r="RV68" s="219"/>
      <c r="RW68" s="219"/>
      <c r="RX68" s="219"/>
      <c r="RY68" s="219"/>
      <c r="RZ68" s="219"/>
      <c r="SA68" s="219"/>
      <c r="SB68" s="219"/>
      <c r="SC68" s="219"/>
      <c r="SD68" s="219"/>
      <c r="SE68" s="219"/>
      <c r="SF68" s="219"/>
      <c r="SG68" s="219"/>
      <c r="SH68" s="219"/>
      <c r="SI68" s="219"/>
      <c r="SJ68" s="219"/>
      <c r="SK68" s="219"/>
      <c r="SL68" s="219"/>
      <c r="SM68" s="219"/>
      <c r="SN68" s="219"/>
      <c r="SO68" s="219"/>
      <c r="SP68" s="219"/>
      <c r="SQ68" s="219"/>
      <c r="SR68" s="219"/>
      <c r="SS68" s="219"/>
      <c r="ST68" s="219"/>
      <c r="SU68" s="219"/>
      <c r="SV68" s="219"/>
      <c r="SW68" s="219"/>
      <c r="SX68" s="219"/>
      <c r="SY68" s="219"/>
      <c r="SZ68" s="219"/>
      <c r="TA68" s="219"/>
      <c r="TB68" s="219"/>
      <c r="TC68" s="219"/>
      <c r="TD68" s="219"/>
      <c r="TE68" s="219"/>
      <c r="TF68" s="219"/>
      <c r="TG68" s="219"/>
      <c r="TH68" s="219"/>
      <c r="TI68" s="219"/>
      <c r="TJ68" s="219"/>
      <c r="TK68" s="219"/>
      <c r="TL68" s="219"/>
      <c r="TM68" s="219"/>
      <c r="TN68" s="219"/>
      <c r="TO68" s="219"/>
      <c r="TP68" s="219"/>
      <c r="TQ68" s="219"/>
      <c r="TR68" s="219"/>
      <c r="TS68" s="219"/>
      <c r="TT68" s="219"/>
      <c r="TU68" s="219"/>
      <c r="TV68" s="219"/>
      <c r="TW68" s="219"/>
      <c r="TX68" s="219"/>
      <c r="TY68" s="219"/>
      <c r="TZ68" s="219"/>
      <c r="UA68" s="219"/>
      <c r="UB68" s="219"/>
      <c r="UC68" s="219"/>
      <c r="UD68" s="219"/>
      <c r="UE68" s="219"/>
      <c r="UF68" s="219"/>
      <c r="UG68" s="219"/>
      <c r="UH68" s="219"/>
      <c r="UI68" s="219"/>
      <c r="UJ68" s="219"/>
      <c r="UK68" s="219"/>
      <c r="UL68" s="219"/>
      <c r="UM68" s="219"/>
      <c r="UN68" s="219"/>
      <c r="UO68" s="219"/>
      <c r="UP68" s="219"/>
      <c r="UQ68" s="219"/>
      <c r="UR68" s="219"/>
      <c r="US68" s="219"/>
      <c r="UT68" s="219"/>
      <c r="UU68" s="219"/>
      <c r="UV68" s="219"/>
      <c r="UW68" s="219"/>
      <c r="UX68" s="219"/>
      <c r="UY68" s="219"/>
      <c r="UZ68" s="219"/>
      <c r="VA68" s="219"/>
      <c r="VB68" s="219"/>
      <c r="VC68" s="219"/>
      <c r="VD68" s="219"/>
      <c r="VE68" s="219"/>
      <c r="VF68" s="219"/>
      <c r="VG68" s="219"/>
      <c r="VH68" s="219"/>
      <c r="VI68" s="219"/>
      <c r="VJ68" s="219"/>
      <c r="VK68" s="219"/>
      <c r="VL68" s="219"/>
      <c r="VM68" s="219"/>
      <c r="VN68" s="219"/>
      <c r="VO68" s="219"/>
      <c r="VP68" s="219"/>
      <c r="VQ68" s="219"/>
      <c r="VR68" s="219"/>
      <c r="VS68" s="219"/>
      <c r="VT68" s="219"/>
      <c r="VU68" s="219"/>
      <c r="VV68" s="219"/>
      <c r="VW68" s="219"/>
      <c r="VX68" s="219"/>
      <c r="VY68" s="219"/>
      <c r="VZ68" s="219"/>
      <c r="WA68" s="219"/>
      <c r="WB68" s="219"/>
      <c r="WC68" s="219"/>
      <c r="WD68" s="219"/>
      <c r="WE68" s="219"/>
      <c r="WF68" s="219"/>
      <c r="WG68" s="219"/>
      <c r="WH68" s="219"/>
      <c r="WI68" s="219"/>
      <c r="WJ68" s="219"/>
      <c r="WK68" s="219"/>
      <c r="WL68" s="219"/>
      <c r="WM68" s="219"/>
      <c r="WN68" s="219"/>
      <c r="WO68" s="219"/>
      <c r="WP68" s="219"/>
      <c r="WQ68" s="219"/>
      <c r="WR68" s="219"/>
      <c r="WS68" s="219"/>
      <c r="WT68" s="219"/>
      <c r="WU68" s="219"/>
      <c r="WV68" s="219"/>
      <c r="WW68" s="219"/>
      <c r="WX68" s="219"/>
      <c r="WY68" s="219"/>
      <c r="WZ68" s="219"/>
      <c r="XA68" s="219"/>
      <c r="XB68" s="219"/>
      <c r="XC68" s="219"/>
      <c r="XD68" s="219"/>
      <c r="XE68" s="219"/>
      <c r="XF68" s="219"/>
      <c r="XG68" s="219"/>
      <c r="XH68" s="219"/>
      <c r="XI68" s="219"/>
      <c r="XJ68" s="219"/>
      <c r="XK68" s="219"/>
      <c r="XL68" s="219"/>
      <c r="XM68" s="219"/>
      <c r="XN68" s="219"/>
      <c r="XO68" s="219"/>
      <c r="XP68" s="219"/>
      <c r="XQ68" s="219"/>
      <c r="XR68" s="219"/>
      <c r="XS68" s="219"/>
      <c r="XT68" s="219"/>
      <c r="XU68" s="219"/>
      <c r="XV68" s="219"/>
      <c r="XW68" s="219"/>
      <c r="XX68" s="219"/>
      <c r="XY68" s="219"/>
      <c r="XZ68" s="219"/>
      <c r="YA68" s="219"/>
      <c r="YB68" s="219"/>
      <c r="YC68" s="219"/>
      <c r="YD68" s="219"/>
      <c r="YE68" s="219"/>
      <c r="YF68" s="219"/>
      <c r="YG68" s="219"/>
      <c r="YH68" s="219"/>
      <c r="YI68" s="219"/>
      <c r="YJ68" s="219"/>
      <c r="YK68" s="219"/>
      <c r="YL68" s="219"/>
      <c r="YM68" s="219"/>
      <c r="YN68" s="219"/>
      <c r="YO68" s="219"/>
      <c r="YP68" s="219"/>
      <c r="YQ68" s="219"/>
      <c r="YR68" s="219"/>
      <c r="YS68" s="219"/>
      <c r="YT68" s="219"/>
      <c r="YU68" s="219"/>
      <c r="YV68" s="219"/>
      <c r="YW68" s="219"/>
      <c r="YX68" s="219"/>
      <c r="YY68" s="219"/>
      <c r="YZ68" s="219"/>
      <c r="ZA68" s="219"/>
      <c r="ZB68" s="219"/>
      <c r="ZC68" s="219"/>
      <c r="ZD68" s="219"/>
      <c r="ZE68" s="219"/>
      <c r="ZF68" s="219"/>
      <c r="ZG68" s="219"/>
      <c r="ZH68" s="219"/>
      <c r="ZI68" s="219"/>
      <c r="ZJ68" s="219"/>
      <c r="ZK68" s="219"/>
      <c r="ZL68" s="219"/>
      <c r="ZM68" s="219"/>
      <c r="ZN68" s="219"/>
      <c r="ZO68" s="219"/>
      <c r="ZP68" s="219"/>
      <c r="ZQ68" s="219"/>
      <c r="ZR68" s="219"/>
      <c r="ZS68" s="219"/>
      <c r="ZT68" s="219"/>
      <c r="ZU68" s="219"/>
      <c r="ZV68" s="219"/>
      <c r="ZW68" s="219"/>
      <c r="ZX68" s="219"/>
      <c r="ZY68" s="219"/>
      <c r="ZZ68" s="219"/>
      <c r="AAA68" s="219"/>
      <c r="AAB68" s="219"/>
      <c r="AAC68" s="219"/>
      <c r="AAD68" s="219"/>
      <c r="AAE68" s="219"/>
      <c r="AAF68" s="219"/>
      <c r="AAG68" s="219"/>
      <c r="AAH68" s="219"/>
      <c r="AAI68" s="219"/>
      <c r="AAJ68" s="219"/>
      <c r="AAK68" s="219"/>
      <c r="AAL68" s="219"/>
      <c r="AAM68" s="219"/>
      <c r="AAN68" s="219"/>
      <c r="AAO68" s="219"/>
      <c r="AAP68" s="219"/>
      <c r="AAQ68" s="219"/>
      <c r="AAR68" s="219"/>
      <c r="AAS68" s="219"/>
      <c r="AAT68" s="219"/>
      <c r="AAU68" s="219"/>
      <c r="AAV68" s="219"/>
      <c r="AAW68" s="219"/>
      <c r="AAX68" s="219"/>
      <c r="AAY68" s="219"/>
      <c r="AAZ68" s="219"/>
      <c r="ABA68" s="219"/>
      <c r="ABB68" s="219"/>
      <c r="ABC68" s="219"/>
      <c r="ABD68" s="219"/>
      <c r="ABE68" s="219"/>
      <c r="ABF68" s="219"/>
      <c r="ABG68" s="219"/>
      <c r="ABH68" s="219"/>
      <c r="ABI68" s="219"/>
      <c r="ABJ68" s="219"/>
      <c r="ABK68" s="219"/>
      <c r="ABL68" s="219"/>
      <c r="ABM68" s="219"/>
      <c r="ABN68" s="219"/>
      <c r="ABO68" s="219"/>
      <c r="ABP68" s="219"/>
      <c r="ABQ68" s="219"/>
      <c r="ABR68" s="219"/>
      <c r="ABS68" s="219"/>
      <c r="ABT68" s="219"/>
      <c r="ABU68" s="219"/>
      <c r="ABV68" s="219"/>
      <c r="ABW68" s="219"/>
      <c r="ABX68" s="219"/>
      <c r="ABY68" s="219"/>
      <c r="ABZ68" s="219"/>
      <c r="ACA68" s="219"/>
      <c r="ACB68" s="219"/>
      <c r="ACC68" s="219"/>
      <c r="ACD68" s="219"/>
      <c r="ACE68" s="219"/>
      <c r="ACF68" s="219"/>
      <c r="ACG68" s="219"/>
      <c r="ACH68" s="219"/>
      <c r="ACI68" s="219"/>
      <c r="ACJ68" s="219"/>
      <c r="ACK68" s="219"/>
      <c r="ACL68" s="219"/>
      <c r="ACM68" s="219"/>
      <c r="ACN68" s="219"/>
      <c r="ACO68" s="219"/>
      <c r="ACP68" s="219"/>
      <c r="ACQ68" s="219"/>
      <c r="ACR68" s="219"/>
      <c r="ACS68" s="219"/>
      <c r="ACT68" s="219"/>
      <c r="ACU68" s="219"/>
      <c r="ACV68" s="219"/>
      <c r="ACW68" s="219"/>
      <c r="ACX68" s="219"/>
      <c r="ACY68" s="219"/>
      <c r="ACZ68" s="219"/>
      <c r="ADA68" s="219"/>
      <c r="ADB68" s="219"/>
      <c r="ADC68" s="219"/>
      <c r="ADD68" s="219"/>
      <c r="ADE68" s="219"/>
      <c r="ADF68" s="219"/>
      <c r="ADG68" s="219"/>
      <c r="ADH68" s="219"/>
      <c r="ADI68" s="219"/>
      <c r="ADJ68" s="219"/>
      <c r="ADK68" s="219"/>
      <c r="ADL68" s="219"/>
      <c r="ADM68" s="219"/>
      <c r="ADN68" s="219"/>
      <c r="ADO68" s="219"/>
      <c r="ADP68" s="219"/>
      <c r="ADQ68" s="219"/>
      <c r="ADR68" s="219"/>
      <c r="ADS68" s="219"/>
      <c r="ADT68" s="219"/>
      <c r="ADU68" s="219"/>
      <c r="ADV68" s="219"/>
      <c r="ADW68" s="219"/>
      <c r="ADX68" s="219"/>
      <c r="ADY68" s="219"/>
      <c r="ADZ68" s="219"/>
      <c r="AEA68" s="219"/>
      <c r="AEB68" s="219"/>
      <c r="AEC68" s="219"/>
      <c r="AED68" s="219"/>
      <c r="AEE68" s="219"/>
      <c r="AEF68" s="219"/>
      <c r="AEG68" s="219"/>
      <c r="AEH68" s="219"/>
      <c r="AEI68" s="219"/>
      <c r="AEJ68" s="219"/>
      <c r="AEK68" s="219"/>
      <c r="AEL68" s="219"/>
      <c r="AEM68" s="219"/>
      <c r="AEN68" s="219"/>
      <c r="AEO68" s="219"/>
      <c r="AEP68" s="219"/>
      <c r="AEQ68" s="219"/>
      <c r="AER68" s="219"/>
      <c r="AES68" s="219"/>
      <c r="AET68" s="219"/>
      <c r="AEU68" s="219"/>
      <c r="AEV68" s="219"/>
      <c r="AEW68" s="219"/>
      <c r="AEX68" s="219"/>
      <c r="AEY68" s="219"/>
      <c r="AEZ68" s="219"/>
      <c r="AFA68" s="219"/>
      <c r="AFB68" s="219"/>
      <c r="AFC68" s="219"/>
      <c r="AFD68" s="219"/>
      <c r="AFE68" s="219"/>
      <c r="AFF68" s="219"/>
      <c r="AFG68" s="219"/>
      <c r="AFH68" s="219"/>
      <c r="AFI68" s="219"/>
      <c r="AFJ68" s="219"/>
      <c r="AFK68" s="219"/>
      <c r="AFL68" s="219"/>
      <c r="AFM68" s="219"/>
      <c r="AFN68" s="219"/>
      <c r="AFO68" s="219"/>
      <c r="AFP68" s="219"/>
      <c r="AFQ68" s="219"/>
      <c r="AFR68" s="219"/>
      <c r="AFS68" s="219"/>
      <c r="AFT68" s="219"/>
      <c r="AFU68" s="219"/>
      <c r="AFV68" s="219"/>
      <c r="AFW68" s="219"/>
      <c r="AFX68" s="219"/>
      <c r="AFY68" s="219"/>
      <c r="AFZ68" s="219"/>
      <c r="AGA68" s="219"/>
      <c r="AGB68" s="219"/>
      <c r="AGC68" s="219"/>
      <c r="AGD68" s="219"/>
      <c r="AGE68" s="219"/>
      <c r="AGF68" s="219"/>
      <c r="AGG68" s="219"/>
      <c r="AGH68" s="219"/>
      <c r="AGI68" s="219"/>
      <c r="AGJ68" s="219"/>
      <c r="AGK68" s="219"/>
      <c r="AGL68" s="219"/>
      <c r="AGM68" s="219"/>
      <c r="AGN68" s="219"/>
      <c r="AGO68" s="219"/>
      <c r="AGP68" s="219"/>
      <c r="AGQ68" s="219"/>
      <c r="AGR68" s="219"/>
      <c r="AGS68" s="219"/>
      <c r="AGT68" s="219"/>
      <c r="AGU68" s="219"/>
      <c r="AGV68" s="219"/>
      <c r="AGW68" s="219"/>
      <c r="AGX68" s="219"/>
      <c r="AGY68" s="219"/>
      <c r="AGZ68" s="219"/>
      <c r="AHA68" s="219"/>
      <c r="AHB68" s="219"/>
      <c r="AHC68" s="219"/>
      <c r="AHD68" s="219"/>
      <c r="AHE68" s="219"/>
      <c r="AHF68" s="219"/>
      <c r="AHG68" s="219"/>
      <c r="AHH68" s="219"/>
      <c r="AHI68" s="219"/>
      <c r="AHJ68" s="219"/>
      <c r="AHK68" s="219"/>
      <c r="AHL68" s="219"/>
      <c r="AHM68" s="219"/>
      <c r="AHN68" s="219"/>
      <c r="AHO68" s="219"/>
      <c r="AHP68" s="219"/>
      <c r="AHQ68" s="219"/>
      <c r="AHR68" s="219"/>
      <c r="AHS68" s="219"/>
      <c r="AHT68" s="219"/>
      <c r="AHU68" s="219"/>
      <c r="AHV68" s="219"/>
      <c r="AHW68" s="219"/>
      <c r="AHX68" s="219"/>
      <c r="AHY68" s="219"/>
      <c r="AHZ68" s="219"/>
      <c r="AIA68" s="219"/>
      <c r="AIB68" s="219"/>
      <c r="AIC68" s="219"/>
      <c r="AID68" s="219"/>
      <c r="AIE68" s="219"/>
      <c r="AIF68" s="219"/>
      <c r="AIG68" s="219"/>
      <c r="AIH68" s="219"/>
      <c r="AII68" s="219"/>
      <c r="AIJ68" s="219"/>
      <c r="AIK68" s="219"/>
      <c r="AIL68" s="219"/>
      <c r="AIM68" s="219"/>
      <c r="AIN68" s="219"/>
      <c r="AIO68" s="219"/>
      <c r="AIP68" s="219"/>
      <c r="AIQ68" s="219"/>
      <c r="AIR68" s="219"/>
      <c r="AIS68" s="219"/>
      <c r="AIT68" s="219"/>
      <c r="AIU68" s="219"/>
      <c r="AIV68" s="219"/>
      <c r="AIW68" s="219"/>
      <c r="AIX68" s="219"/>
      <c r="AIY68" s="219"/>
      <c r="AIZ68" s="219"/>
      <c r="AJA68" s="219"/>
      <c r="AJB68" s="219"/>
      <c r="AJC68" s="219"/>
      <c r="AJD68" s="219"/>
      <c r="AJE68" s="219"/>
      <c r="AJF68" s="219"/>
      <c r="AJG68" s="219"/>
      <c r="AJH68" s="219"/>
      <c r="AJI68" s="219"/>
      <c r="AJJ68" s="219"/>
      <c r="AJK68" s="219"/>
      <c r="AJL68" s="219"/>
      <c r="AJM68" s="219"/>
      <c r="AJN68" s="219"/>
      <c r="AJO68" s="219"/>
      <c r="AJP68" s="219"/>
      <c r="AJQ68" s="219"/>
      <c r="AJR68" s="219"/>
      <c r="AJS68" s="219"/>
      <c r="AJT68" s="219"/>
      <c r="AJU68" s="219"/>
      <c r="AJV68" s="219"/>
      <c r="AJW68" s="219"/>
      <c r="AJX68" s="219"/>
      <c r="AJY68" s="219"/>
      <c r="AJZ68" s="219"/>
      <c r="AKA68" s="219"/>
      <c r="AKB68" s="219"/>
      <c r="AKC68" s="219"/>
      <c r="AKD68" s="219"/>
      <c r="AKE68" s="219"/>
      <c r="AKF68" s="219"/>
      <c r="AKG68" s="219"/>
      <c r="AKH68" s="219"/>
      <c r="AKI68" s="219"/>
      <c r="AKJ68" s="219"/>
      <c r="AKK68" s="219"/>
      <c r="AKL68" s="219"/>
      <c r="AKM68" s="219"/>
      <c r="AKN68" s="219"/>
      <c r="AKO68" s="219"/>
      <c r="AKP68" s="219"/>
      <c r="AKQ68" s="219"/>
      <c r="AKR68" s="219"/>
      <c r="AKS68" s="219"/>
      <c r="AKT68" s="219"/>
      <c r="AKU68" s="219"/>
      <c r="AKV68" s="219"/>
      <c r="AKW68" s="219"/>
      <c r="AKX68" s="219"/>
      <c r="AKY68" s="219"/>
      <c r="AKZ68" s="219"/>
      <c r="ALA68" s="219"/>
      <c r="ALB68" s="219"/>
      <c r="ALC68" s="219"/>
      <c r="ALD68" s="219"/>
      <c r="ALE68" s="219"/>
      <c r="ALF68" s="219"/>
      <c r="ALG68" s="219"/>
      <c r="ALH68" s="219"/>
      <c r="ALI68" s="219"/>
      <c r="ALJ68" s="219"/>
      <c r="ALK68" s="219"/>
      <c r="ALL68" s="219"/>
      <c r="ALM68" s="219"/>
      <c r="ALN68" s="219"/>
      <c r="ALO68" s="219"/>
      <c r="ALP68" s="219"/>
      <c r="ALQ68" s="219"/>
      <c r="ALR68" s="219"/>
      <c r="ALS68" s="219"/>
      <c r="ALT68" s="219"/>
      <c r="ALU68" s="219"/>
      <c r="ALV68" s="219"/>
      <c r="ALW68" s="219"/>
      <c r="ALX68" s="219"/>
      <c r="ALY68" s="219"/>
      <c r="ALZ68" s="219"/>
      <c r="AMA68" s="219"/>
      <c r="AMB68" s="219"/>
      <c r="AMC68" s="219"/>
      <c r="AMD68" s="219"/>
      <c r="AME68" s="219"/>
      <c r="AMF68" s="219"/>
      <c r="AMG68" s="219"/>
      <c r="AMH68" s="219"/>
      <c r="AMI68" s="219"/>
      <c r="AMJ68" s="219"/>
      <c r="AMK68" s="219"/>
      <c r="AML68" s="219"/>
      <c r="AMM68" s="219"/>
      <c r="AMN68" s="219"/>
      <c r="AMO68" s="219"/>
      <c r="AMP68" s="219"/>
      <c r="AMQ68" s="219"/>
      <c r="AMR68" s="219"/>
      <c r="AMS68" s="219"/>
      <c r="AMT68" s="219"/>
      <c r="AMU68" s="219"/>
      <c r="AMV68" s="219"/>
      <c r="AMW68" s="219"/>
      <c r="AMX68" s="219"/>
      <c r="AMY68" s="219"/>
      <c r="AMZ68" s="219"/>
      <c r="ANA68" s="219"/>
      <c r="ANB68" s="219"/>
      <c r="ANC68" s="219"/>
      <c r="AND68" s="219"/>
      <c r="ANE68" s="219"/>
      <c r="ANF68" s="219"/>
      <c r="ANG68" s="219"/>
      <c r="ANH68" s="219"/>
      <c r="ANI68" s="219"/>
      <c r="ANJ68" s="219"/>
      <c r="ANK68" s="219"/>
      <c r="ANL68" s="219"/>
      <c r="ANM68" s="219"/>
      <c r="ANN68" s="219"/>
      <c r="ANO68" s="219"/>
      <c r="ANP68" s="219"/>
      <c r="ANQ68" s="219"/>
      <c r="ANR68" s="219"/>
      <c r="ANS68" s="219"/>
      <c r="ANT68" s="219"/>
      <c r="ANU68" s="219"/>
      <c r="ANV68" s="219"/>
      <c r="ANW68" s="219"/>
      <c r="ANX68" s="219"/>
      <c r="ANY68" s="219"/>
      <c r="ANZ68" s="219"/>
      <c r="AOA68" s="219"/>
      <c r="AOB68" s="219"/>
      <c r="AOC68" s="219"/>
      <c r="AOD68" s="219"/>
      <c r="AOE68" s="219"/>
      <c r="AOF68" s="219"/>
      <c r="AOG68" s="219"/>
      <c r="AOH68" s="219"/>
      <c r="AOI68" s="219"/>
      <c r="AOJ68" s="219"/>
      <c r="AOK68" s="219"/>
      <c r="AOL68" s="219"/>
      <c r="AOM68" s="219"/>
      <c r="AON68" s="219"/>
      <c r="AOO68" s="219"/>
      <c r="AOP68" s="219"/>
      <c r="AOQ68" s="219"/>
      <c r="AOR68" s="219"/>
      <c r="AOS68" s="219"/>
      <c r="AOT68" s="219"/>
      <c r="AOU68" s="219"/>
      <c r="AOV68" s="219"/>
      <c r="AOW68" s="219"/>
      <c r="AOX68" s="219"/>
      <c r="AOY68" s="219"/>
      <c r="AOZ68" s="219"/>
      <c r="APA68" s="219"/>
      <c r="APB68" s="219"/>
      <c r="APC68" s="219"/>
      <c r="APD68" s="219"/>
      <c r="APE68" s="219"/>
      <c r="APF68" s="219"/>
      <c r="APG68" s="219"/>
      <c r="APH68" s="219"/>
      <c r="API68" s="219"/>
      <c r="APJ68" s="219"/>
      <c r="APK68" s="219"/>
      <c r="APL68" s="219"/>
      <c r="APM68" s="219"/>
      <c r="APN68" s="219"/>
      <c r="APO68" s="219"/>
      <c r="APP68" s="219"/>
      <c r="APQ68" s="219"/>
      <c r="APR68" s="219"/>
      <c r="APS68" s="219"/>
      <c r="APT68" s="219"/>
      <c r="APU68" s="219"/>
      <c r="APV68" s="219"/>
      <c r="APW68" s="219"/>
      <c r="APX68" s="219"/>
      <c r="APY68" s="219"/>
      <c r="APZ68" s="219"/>
      <c r="AQA68" s="219"/>
      <c r="AQB68" s="219"/>
      <c r="AQC68" s="219"/>
      <c r="AQD68" s="219"/>
      <c r="AQE68" s="219"/>
      <c r="AQF68" s="219"/>
      <c r="AQG68" s="219"/>
      <c r="AQH68" s="219"/>
      <c r="AQI68" s="219"/>
      <c r="AQJ68" s="219"/>
      <c r="AQK68" s="219"/>
      <c r="AQL68" s="219"/>
      <c r="AQM68" s="219"/>
      <c r="AQN68" s="219"/>
      <c r="AQO68" s="219"/>
      <c r="AQP68" s="219"/>
      <c r="AQQ68" s="219"/>
      <c r="AQR68" s="219"/>
      <c r="AQS68" s="219"/>
      <c r="AQT68" s="219"/>
      <c r="AQU68" s="219"/>
      <c r="AQV68" s="219"/>
      <c r="AQW68" s="219"/>
      <c r="AQX68" s="219"/>
      <c r="AQY68" s="219"/>
      <c r="AQZ68" s="219"/>
      <c r="ARA68" s="219"/>
      <c r="ARB68" s="219"/>
      <c r="ARC68" s="219"/>
      <c r="ARD68" s="219"/>
      <c r="ARE68" s="219"/>
      <c r="ARF68" s="219"/>
      <c r="ARG68" s="219"/>
      <c r="ARH68" s="219"/>
      <c r="ARI68" s="219"/>
      <c r="ARJ68" s="219"/>
      <c r="ARK68" s="219"/>
      <c r="ARL68" s="219"/>
      <c r="ARM68" s="219"/>
      <c r="ARN68" s="219"/>
      <c r="ARO68" s="219"/>
      <c r="ARP68" s="219"/>
      <c r="ARQ68" s="219"/>
      <c r="ARR68" s="219"/>
      <c r="ARS68" s="219"/>
      <c r="ART68" s="219"/>
      <c r="ARU68" s="219"/>
      <c r="ARV68" s="219"/>
      <c r="ARW68" s="219"/>
      <c r="ARX68" s="219"/>
      <c r="ARY68" s="219"/>
      <c r="ARZ68" s="219"/>
      <c r="ASA68" s="219"/>
      <c r="ASB68" s="219"/>
      <c r="ASC68" s="219"/>
      <c r="ASD68" s="219"/>
      <c r="ASE68" s="219"/>
      <c r="ASF68" s="219"/>
      <c r="ASG68" s="219"/>
      <c r="ASH68" s="219"/>
      <c r="ASI68" s="219"/>
      <c r="ASJ68" s="219"/>
      <c r="ASK68" s="219"/>
      <c r="ASL68" s="219"/>
      <c r="ASM68" s="219"/>
      <c r="ASN68" s="219"/>
      <c r="ASO68" s="219"/>
      <c r="ASP68" s="219"/>
      <c r="ASQ68" s="219"/>
      <c r="ASR68" s="219"/>
      <c r="ASS68" s="219"/>
      <c r="AST68" s="219"/>
      <c r="ASU68" s="219"/>
      <c r="ASV68" s="219"/>
      <c r="ASW68" s="219"/>
      <c r="ASX68" s="219"/>
      <c r="ASY68" s="219"/>
      <c r="ASZ68" s="219"/>
      <c r="ATA68" s="219"/>
      <c r="ATB68" s="219"/>
      <c r="ATC68" s="219"/>
      <c r="ATD68" s="219"/>
      <c r="ATE68" s="219"/>
      <c r="ATF68" s="219"/>
      <c r="ATG68" s="219"/>
      <c r="ATH68" s="219"/>
      <c r="ATI68" s="219"/>
      <c r="ATJ68" s="219"/>
      <c r="ATK68" s="219"/>
      <c r="ATL68" s="219"/>
      <c r="ATM68" s="219"/>
      <c r="ATN68" s="219"/>
      <c r="ATO68" s="219"/>
      <c r="ATP68" s="219"/>
      <c r="ATQ68" s="219"/>
      <c r="ATR68" s="219"/>
      <c r="ATS68" s="219"/>
      <c r="ATT68" s="219"/>
      <c r="ATU68" s="219"/>
      <c r="ATV68" s="219"/>
      <c r="ATW68" s="219"/>
      <c r="ATX68" s="219"/>
      <c r="ATY68" s="219"/>
      <c r="ATZ68" s="219"/>
      <c r="AUA68" s="219"/>
      <c r="AUB68" s="219"/>
      <c r="AUC68" s="219"/>
      <c r="AUD68" s="219"/>
      <c r="AUE68" s="219"/>
      <c r="AUF68" s="219"/>
      <c r="AUG68" s="219"/>
      <c r="AUH68" s="219"/>
      <c r="AUI68" s="219"/>
      <c r="AUJ68" s="219"/>
      <c r="AUK68" s="219"/>
      <c r="AUL68" s="219"/>
      <c r="AUM68" s="219"/>
      <c r="AUN68" s="219"/>
      <c r="AUO68" s="219"/>
      <c r="AUP68" s="219"/>
      <c r="AUQ68" s="219"/>
      <c r="AUR68" s="219"/>
      <c r="AUS68" s="219"/>
      <c r="AUT68" s="219"/>
      <c r="AUU68" s="219"/>
      <c r="AUV68" s="219"/>
      <c r="AUW68" s="219"/>
      <c r="AUX68" s="219"/>
      <c r="AUY68" s="219"/>
      <c r="AUZ68" s="219"/>
      <c r="AVA68" s="219"/>
      <c r="AVB68" s="219"/>
      <c r="AVC68" s="219"/>
      <c r="AVD68" s="219"/>
      <c r="AVE68" s="219"/>
      <c r="AVF68" s="219"/>
      <c r="AVG68" s="219"/>
      <c r="AVH68" s="219"/>
      <c r="AVI68" s="219"/>
      <c r="AVJ68" s="219"/>
      <c r="AVK68" s="219"/>
      <c r="AVL68" s="219"/>
      <c r="AVM68" s="219"/>
      <c r="AVN68" s="219"/>
      <c r="AVO68" s="219"/>
      <c r="AVP68" s="219"/>
      <c r="AVQ68" s="219"/>
      <c r="AVR68" s="219"/>
      <c r="AVS68" s="219"/>
      <c r="AVT68" s="219"/>
      <c r="AVU68" s="219"/>
      <c r="AVV68" s="219"/>
      <c r="AVW68" s="219"/>
      <c r="AVX68" s="219"/>
      <c r="AVY68" s="219"/>
      <c r="AVZ68" s="219"/>
      <c r="AWA68" s="219"/>
      <c r="AWB68" s="219"/>
      <c r="AWC68" s="219"/>
      <c r="AWD68" s="219"/>
      <c r="AWE68" s="219"/>
      <c r="AWF68" s="219"/>
      <c r="AWG68" s="219"/>
      <c r="AWH68" s="219"/>
      <c r="AWI68" s="219"/>
      <c r="AWJ68" s="219"/>
      <c r="AWK68" s="219"/>
      <c r="AWL68" s="219"/>
      <c r="AWM68" s="219"/>
      <c r="AWN68" s="219"/>
      <c r="AWO68" s="219"/>
      <c r="AWP68" s="219"/>
      <c r="AWQ68" s="219"/>
      <c r="AWR68" s="219"/>
      <c r="AWS68" s="219"/>
      <c r="AWT68" s="219"/>
      <c r="AWU68" s="219"/>
      <c r="AWV68" s="219"/>
      <c r="AWW68" s="219"/>
      <c r="AWX68" s="219"/>
      <c r="AWY68" s="219"/>
      <c r="AWZ68" s="219"/>
      <c r="AXA68" s="219"/>
      <c r="AXB68" s="219"/>
      <c r="AXC68" s="219"/>
      <c r="AXD68" s="219"/>
      <c r="AXE68" s="219"/>
      <c r="AXF68" s="219"/>
      <c r="AXG68" s="219"/>
      <c r="AXH68" s="219"/>
      <c r="AXI68" s="219"/>
      <c r="AXJ68" s="219"/>
      <c r="AXK68" s="219"/>
      <c r="AXL68" s="219"/>
      <c r="AXM68" s="219"/>
      <c r="AXN68" s="219"/>
      <c r="AXO68" s="219"/>
      <c r="AXP68" s="219"/>
      <c r="AXQ68" s="219"/>
      <c r="AXR68" s="219"/>
      <c r="AXS68" s="219"/>
      <c r="AXT68" s="219"/>
      <c r="AXU68" s="219"/>
      <c r="AXV68" s="219"/>
      <c r="AXW68" s="219"/>
      <c r="AXX68" s="219"/>
      <c r="AXY68" s="219"/>
      <c r="AXZ68" s="219"/>
      <c r="AYA68" s="219"/>
      <c r="AYB68" s="219"/>
      <c r="AYC68" s="219"/>
      <c r="AYD68" s="219"/>
      <c r="AYE68" s="219"/>
      <c r="AYF68" s="219"/>
      <c r="AYG68" s="219"/>
      <c r="AYH68" s="219"/>
      <c r="AYI68" s="219"/>
      <c r="AYJ68" s="219"/>
      <c r="AYK68" s="219"/>
      <c r="AYL68" s="219"/>
      <c r="AYM68" s="219"/>
      <c r="AYN68" s="219"/>
      <c r="AYO68" s="219"/>
      <c r="AYP68" s="219"/>
      <c r="AYQ68" s="219"/>
      <c r="AYR68" s="219"/>
      <c r="AYS68" s="219"/>
      <c r="AYT68" s="219"/>
      <c r="AYU68" s="219"/>
      <c r="AYV68" s="219"/>
      <c r="AYW68" s="219"/>
      <c r="AYX68" s="219"/>
      <c r="AYY68" s="219"/>
      <c r="AYZ68" s="219"/>
      <c r="AZA68" s="219"/>
      <c r="AZB68" s="219"/>
      <c r="AZC68" s="219"/>
      <c r="AZD68" s="219"/>
      <c r="AZE68" s="219"/>
      <c r="AZF68" s="219"/>
      <c r="AZG68" s="219"/>
      <c r="AZH68" s="219"/>
      <c r="AZI68" s="219"/>
      <c r="AZJ68" s="219"/>
      <c r="AZK68" s="219"/>
      <c r="AZL68" s="219"/>
      <c r="AZM68" s="219"/>
      <c r="AZN68" s="219"/>
      <c r="AZO68" s="219"/>
      <c r="AZP68" s="219"/>
      <c r="AZQ68" s="219"/>
      <c r="AZR68" s="219"/>
      <c r="AZS68" s="219"/>
      <c r="AZT68" s="219"/>
      <c r="AZU68" s="219"/>
      <c r="AZV68" s="219"/>
      <c r="AZW68" s="219"/>
      <c r="AZX68" s="219"/>
      <c r="AZY68" s="219"/>
      <c r="AZZ68" s="219"/>
      <c r="BAA68" s="219"/>
      <c r="BAB68" s="219"/>
      <c r="BAC68" s="219"/>
      <c r="BAD68" s="219"/>
      <c r="BAE68" s="219"/>
      <c r="BAF68" s="219"/>
      <c r="BAG68" s="219"/>
      <c r="BAH68" s="219"/>
      <c r="BAI68" s="219"/>
      <c r="BAJ68" s="219"/>
      <c r="BAK68" s="219"/>
      <c r="BAL68" s="219"/>
      <c r="BAM68" s="219"/>
      <c r="BAN68" s="219"/>
      <c r="BAO68" s="219"/>
      <c r="BAP68" s="219"/>
      <c r="BAQ68" s="219"/>
      <c r="BAR68" s="219"/>
      <c r="BAS68" s="219"/>
      <c r="BAT68" s="219"/>
      <c r="BAU68" s="219"/>
      <c r="BAV68" s="219"/>
      <c r="BAW68" s="219"/>
      <c r="BAX68" s="219"/>
      <c r="BAY68" s="219"/>
      <c r="BAZ68" s="219"/>
      <c r="BBA68" s="219"/>
      <c r="BBB68" s="219"/>
      <c r="BBC68" s="219"/>
      <c r="BBD68" s="219"/>
      <c r="BBE68" s="219"/>
      <c r="BBF68" s="219"/>
      <c r="BBG68" s="219"/>
      <c r="BBH68" s="219"/>
      <c r="BBI68" s="219"/>
      <c r="BBJ68" s="219"/>
      <c r="BBK68" s="219"/>
      <c r="BBL68" s="219"/>
      <c r="BBM68" s="219"/>
      <c r="BBN68" s="219"/>
      <c r="BBO68" s="219"/>
      <c r="BBP68" s="219"/>
      <c r="BBQ68" s="219"/>
      <c r="BBR68" s="219"/>
      <c r="BBS68" s="219"/>
      <c r="BBT68" s="219"/>
      <c r="BBU68" s="219"/>
      <c r="BBV68" s="219"/>
      <c r="BBW68" s="219"/>
      <c r="BBX68" s="219"/>
      <c r="BBY68" s="219"/>
      <c r="BBZ68" s="219"/>
      <c r="BCA68" s="219"/>
      <c r="BCB68" s="219"/>
      <c r="BCC68" s="219"/>
      <c r="BCD68" s="219"/>
      <c r="BCE68" s="219"/>
      <c r="BCF68" s="219"/>
      <c r="BCG68" s="219"/>
      <c r="BCH68" s="219"/>
      <c r="BCI68" s="219"/>
      <c r="BCJ68" s="219"/>
      <c r="BCK68" s="219"/>
      <c r="BCL68" s="219"/>
      <c r="BCM68" s="219"/>
      <c r="BCN68" s="219"/>
      <c r="BCO68" s="219"/>
      <c r="BCP68" s="219"/>
      <c r="BCQ68" s="219"/>
      <c r="BCR68" s="219"/>
      <c r="BCS68" s="219"/>
      <c r="BCT68" s="219"/>
      <c r="BCU68" s="219"/>
      <c r="BCV68" s="219"/>
      <c r="BCW68" s="219"/>
      <c r="BCX68" s="219"/>
      <c r="BCY68" s="219"/>
      <c r="BCZ68" s="219"/>
      <c r="BDA68" s="219"/>
      <c r="BDB68" s="219"/>
      <c r="BDC68" s="219"/>
      <c r="BDD68" s="219"/>
      <c r="BDE68" s="219"/>
      <c r="BDF68" s="219"/>
      <c r="BDG68" s="219"/>
      <c r="BDH68" s="219"/>
      <c r="BDI68" s="219"/>
      <c r="BDJ68" s="219"/>
      <c r="BDK68" s="219"/>
      <c r="BDL68" s="219"/>
      <c r="BDM68" s="219"/>
      <c r="BDN68" s="219"/>
      <c r="BDO68" s="219"/>
      <c r="BDP68" s="219"/>
      <c r="BDQ68" s="219"/>
      <c r="BDR68" s="219"/>
      <c r="BDS68" s="219"/>
      <c r="BDT68" s="219"/>
      <c r="BDU68" s="219"/>
      <c r="BDV68" s="219"/>
      <c r="BDW68" s="219"/>
      <c r="BDX68" s="219"/>
      <c r="BDY68" s="219"/>
      <c r="BDZ68" s="219"/>
      <c r="BEA68" s="219"/>
      <c r="BEB68" s="219"/>
      <c r="BEC68" s="219"/>
      <c r="BED68" s="219"/>
      <c r="BEE68" s="219"/>
      <c r="BEF68" s="219"/>
      <c r="BEG68" s="219"/>
      <c r="BEH68" s="219"/>
      <c r="BEI68" s="219"/>
      <c r="BEJ68" s="219"/>
      <c r="BEK68" s="219"/>
      <c r="BEL68" s="219"/>
      <c r="BEM68" s="219"/>
      <c r="BEN68" s="219"/>
      <c r="BEO68" s="219"/>
      <c r="BEP68" s="219"/>
      <c r="BEQ68" s="219"/>
      <c r="BER68" s="219"/>
      <c r="BES68" s="219"/>
      <c r="BET68" s="219"/>
      <c r="BEU68" s="219"/>
      <c r="BEV68" s="219"/>
      <c r="BEW68" s="219"/>
      <c r="BEX68" s="219"/>
      <c r="BEY68" s="219"/>
      <c r="BEZ68" s="219"/>
      <c r="BFA68" s="219"/>
      <c r="BFB68" s="219"/>
      <c r="BFC68" s="219"/>
      <c r="BFD68" s="219"/>
      <c r="BFE68" s="219"/>
      <c r="BFF68" s="219"/>
      <c r="BFG68" s="219"/>
      <c r="BFH68" s="219"/>
      <c r="BFI68" s="219"/>
      <c r="BFJ68" s="219"/>
      <c r="BFK68" s="219"/>
      <c r="BFL68" s="219"/>
      <c r="BFM68" s="219"/>
      <c r="BFN68" s="219"/>
      <c r="BFO68" s="219"/>
      <c r="BFP68" s="219"/>
      <c r="BFQ68" s="219"/>
      <c r="BFR68" s="219"/>
      <c r="BFS68" s="219"/>
      <c r="BFT68" s="219"/>
      <c r="BFU68" s="219"/>
      <c r="BFV68" s="219"/>
      <c r="BFW68" s="219"/>
      <c r="BFX68" s="219"/>
      <c r="BFY68" s="219"/>
      <c r="BFZ68" s="219"/>
      <c r="BGA68" s="219"/>
      <c r="BGB68" s="219"/>
      <c r="BGC68" s="219"/>
      <c r="BGD68" s="219"/>
      <c r="BGE68" s="219"/>
      <c r="BGF68" s="219"/>
      <c r="BGG68" s="219"/>
      <c r="BGH68" s="219"/>
      <c r="BGI68" s="219"/>
      <c r="BGJ68" s="219"/>
      <c r="BGK68" s="219"/>
      <c r="BGL68" s="219"/>
      <c r="BGM68" s="219"/>
      <c r="BGN68" s="219"/>
      <c r="BGO68" s="219"/>
      <c r="BGP68" s="219"/>
      <c r="BGQ68" s="219"/>
      <c r="BGR68" s="219"/>
      <c r="BGS68" s="219"/>
      <c r="BGT68" s="219"/>
      <c r="BGU68" s="219"/>
      <c r="BGV68" s="219"/>
      <c r="BGW68" s="219"/>
      <c r="BGX68" s="219"/>
      <c r="BGY68" s="219"/>
      <c r="BGZ68" s="219"/>
      <c r="BHA68" s="219"/>
      <c r="BHB68" s="219"/>
      <c r="BHC68" s="219"/>
      <c r="BHD68" s="219"/>
      <c r="BHE68" s="219"/>
      <c r="BHF68" s="219"/>
      <c r="BHG68" s="219"/>
      <c r="BHH68" s="219"/>
      <c r="BHI68" s="219"/>
      <c r="BHJ68" s="219"/>
      <c r="BHK68" s="219"/>
      <c r="BHL68" s="219"/>
      <c r="BHM68" s="219"/>
      <c r="BHN68" s="219"/>
      <c r="BHO68" s="219"/>
      <c r="BHP68" s="219"/>
      <c r="BHQ68" s="219"/>
      <c r="BHR68" s="219"/>
      <c r="BHS68" s="219"/>
      <c r="BHT68" s="219"/>
      <c r="BHU68" s="219"/>
      <c r="BHV68" s="219"/>
      <c r="BHW68" s="219"/>
      <c r="BHX68" s="219"/>
      <c r="BHY68" s="219"/>
      <c r="BHZ68" s="219"/>
      <c r="BIA68" s="219"/>
      <c r="BIB68" s="219"/>
      <c r="BIC68" s="219"/>
      <c r="BID68" s="219"/>
      <c r="BIE68" s="219"/>
      <c r="BIF68" s="219"/>
      <c r="BIG68" s="219"/>
      <c r="BIH68" s="219"/>
      <c r="BII68" s="219"/>
      <c r="BIJ68" s="219"/>
      <c r="BIK68" s="219"/>
      <c r="BIL68" s="219"/>
      <c r="BIM68" s="219"/>
      <c r="BIN68" s="219"/>
      <c r="BIO68" s="219"/>
      <c r="BIP68" s="219"/>
      <c r="BIQ68" s="219"/>
      <c r="BIR68" s="219"/>
      <c r="BIS68" s="219"/>
      <c r="BIT68" s="219"/>
      <c r="BIU68" s="219"/>
      <c r="BIV68" s="219"/>
      <c r="BIW68" s="219"/>
      <c r="BIX68" s="219"/>
      <c r="BIY68" s="219"/>
      <c r="BIZ68" s="219"/>
      <c r="BJA68" s="219"/>
      <c r="BJB68" s="219"/>
      <c r="BJC68" s="219"/>
      <c r="BJD68" s="219"/>
      <c r="BJE68" s="219"/>
      <c r="BJF68" s="219"/>
      <c r="BJG68" s="219"/>
      <c r="BJH68" s="219"/>
      <c r="BJI68" s="219"/>
      <c r="BJJ68" s="219"/>
      <c r="BJK68" s="219"/>
      <c r="BJL68" s="219"/>
      <c r="BJM68" s="219"/>
      <c r="BJN68" s="219"/>
      <c r="BJO68" s="219"/>
      <c r="BJP68" s="219"/>
      <c r="BJQ68" s="219"/>
      <c r="BJR68" s="219"/>
      <c r="BJS68" s="219"/>
      <c r="BJT68" s="219"/>
      <c r="BJU68" s="219"/>
      <c r="BJV68" s="219"/>
      <c r="BJW68" s="219"/>
      <c r="BJX68" s="219"/>
      <c r="BJY68" s="219"/>
      <c r="BJZ68" s="219"/>
      <c r="BKA68" s="219"/>
      <c r="BKB68" s="219"/>
      <c r="BKC68" s="219"/>
      <c r="BKD68" s="219"/>
      <c r="BKE68" s="219"/>
      <c r="BKF68" s="219"/>
      <c r="BKG68" s="219"/>
      <c r="BKH68" s="219"/>
      <c r="BKI68" s="219"/>
      <c r="BKJ68" s="219"/>
      <c r="BKK68" s="219"/>
      <c r="BKL68" s="219"/>
      <c r="BKM68" s="219"/>
      <c r="BKN68" s="219"/>
      <c r="BKO68" s="219"/>
      <c r="BKP68" s="219"/>
      <c r="BKQ68" s="219"/>
      <c r="BKR68" s="219"/>
      <c r="BKS68" s="219"/>
      <c r="BKT68" s="219"/>
      <c r="BKU68" s="219"/>
      <c r="BKV68" s="219"/>
      <c r="BKW68" s="219"/>
      <c r="BKX68" s="219"/>
      <c r="BKY68" s="219"/>
      <c r="BKZ68" s="219"/>
      <c r="BLA68" s="219"/>
      <c r="BLB68" s="219"/>
      <c r="BLC68" s="219"/>
      <c r="BLD68" s="219"/>
      <c r="BLE68" s="219"/>
      <c r="BLF68" s="219"/>
      <c r="BLG68" s="219"/>
      <c r="BLH68" s="219"/>
      <c r="BLI68" s="219"/>
      <c r="BLJ68" s="219"/>
      <c r="BLK68" s="219"/>
      <c r="BLL68" s="219"/>
      <c r="BLM68" s="219"/>
      <c r="BLN68" s="219"/>
      <c r="BLO68" s="219"/>
      <c r="BLP68" s="219"/>
      <c r="BLQ68" s="219"/>
      <c r="BLR68" s="219"/>
      <c r="BLS68" s="219"/>
      <c r="BLT68" s="219"/>
      <c r="BLU68" s="219"/>
      <c r="BLV68" s="219"/>
      <c r="BLW68" s="219"/>
      <c r="BLX68" s="219"/>
      <c r="BLY68" s="219"/>
      <c r="BLZ68" s="219"/>
      <c r="BMA68" s="219"/>
      <c r="BMB68" s="219"/>
      <c r="BMC68" s="219"/>
      <c r="BMD68" s="219"/>
      <c r="BME68" s="219"/>
      <c r="BMF68" s="219"/>
      <c r="BMG68" s="219"/>
      <c r="BMH68" s="219"/>
      <c r="BMI68" s="219"/>
      <c r="BMJ68" s="219"/>
      <c r="BMK68" s="219"/>
      <c r="BML68" s="219"/>
      <c r="BMM68" s="219"/>
      <c r="BMN68" s="219"/>
      <c r="BMO68" s="219"/>
      <c r="BMP68" s="219"/>
      <c r="BMQ68" s="219"/>
      <c r="BMR68" s="219"/>
      <c r="BMS68" s="219"/>
      <c r="BMT68" s="219"/>
      <c r="BMU68" s="219"/>
      <c r="BMV68" s="219"/>
      <c r="BMW68" s="219"/>
      <c r="BMX68" s="219"/>
      <c r="BMY68" s="219"/>
      <c r="BMZ68" s="219"/>
      <c r="BNA68" s="219"/>
      <c r="BNB68" s="219"/>
      <c r="BNC68" s="219"/>
      <c r="BND68" s="219"/>
      <c r="BNE68" s="219"/>
      <c r="BNF68" s="219"/>
      <c r="BNG68" s="219"/>
      <c r="BNH68" s="219"/>
      <c r="BNI68" s="219"/>
      <c r="BNJ68" s="219"/>
      <c r="BNK68" s="219"/>
      <c r="BNL68" s="219"/>
      <c r="BNM68" s="219"/>
      <c r="BNN68" s="219"/>
      <c r="BNO68" s="219"/>
      <c r="BNP68" s="219"/>
      <c r="BNQ68" s="219"/>
      <c r="BNR68" s="219"/>
      <c r="BNS68" s="219"/>
      <c r="BNT68" s="219"/>
      <c r="BNU68" s="219"/>
      <c r="BNV68" s="219"/>
      <c r="BNW68" s="219"/>
      <c r="BNX68" s="219"/>
      <c r="BNY68" s="219"/>
      <c r="BNZ68" s="219"/>
      <c r="BOA68" s="219"/>
      <c r="BOB68" s="219"/>
      <c r="BOC68" s="219"/>
      <c r="BOD68" s="219"/>
      <c r="BOE68" s="219"/>
      <c r="BOF68" s="219"/>
      <c r="BOG68" s="219"/>
      <c r="BOH68" s="219"/>
      <c r="BOI68" s="219"/>
      <c r="BOJ68" s="219"/>
      <c r="BOK68" s="219"/>
      <c r="BOL68" s="219"/>
      <c r="BOM68" s="219"/>
      <c r="BON68" s="219"/>
      <c r="BOO68" s="219"/>
      <c r="BOP68" s="219"/>
      <c r="BOQ68" s="219"/>
      <c r="BOR68" s="219"/>
      <c r="BOS68" s="219"/>
      <c r="BOT68" s="219"/>
      <c r="BOU68" s="219"/>
      <c r="BOV68" s="219"/>
      <c r="BOW68" s="219"/>
      <c r="BOX68" s="219"/>
      <c r="BOY68" s="219"/>
      <c r="BOZ68" s="219"/>
      <c r="BPA68" s="219"/>
      <c r="BPB68" s="219"/>
      <c r="BPC68" s="219"/>
      <c r="BPD68" s="219"/>
      <c r="BPE68" s="219"/>
      <c r="BPF68" s="219"/>
      <c r="BPG68" s="219"/>
      <c r="BPH68" s="219"/>
      <c r="BPI68" s="219"/>
      <c r="BPJ68" s="219"/>
      <c r="BPK68" s="219"/>
      <c r="BPL68" s="219"/>
      <c r="BPM68" s="219"/>
      <c r="BPN68" s="219"/>
      <c r="BPO68" s="219"/>
      <c r="BPP68" s="219"/>
      <c r="BPQ68" s="219"/>
      <c r="BPR68" s="219"/>
      <c r="BPS68" s="219"/>
      <c r="BPT68" s="219"/>
      <c r="BPU68" s="219"/>
      <c r="BPV68" s="219"/>
      <c r="BPW68" s="219"/>
      <c r="BPX68" s="219"/>
      <c r="BPY68" s="219"/>
      <c r="BPZ68" s="219"/>
      <c r="BQA68" s="219"/>
      <c r="BQB68" s="219"/>
      <c r="BQC68" s="219"/>
      <c r="BQD68" s="219"/>
      <c r="BQE68" s="219"/>
      <c r="BQF68" s="219"/>
      <c r="BQG68" s="219"/>
      <c r="BQH68" s="219"/>
      <c r="BQI68" s="219"/>
      <c r="BQJ68" s="219"/>
      <c r="BQK68" s="219"/>
      <c r="BQL68" s="219"/>
      <c r="BQM68" s="219"/>
      <c r="BQN68" s="219"/>
      <c r="BQO68" s="219"/>
      <c r="BQP68" s="219"/>
      <c r="BQQ68" s="219"/>
      <c r="BQR68" s="219"/>
      <c r="BQS68" s="219"/>
      <c r="BQT68" s="219"/>
      <c r="BQU68" s="219"/>
      <c r="BQV68" s="219"/>
      <c r="BQW68" s="219"/>
      <c r="BQX68" s="219"/>
      <c r="BQY68" s="219"/>
      <c r="BQZ68" s="219"/>
      <c r="BRA68" s="219"/>
      <c r="BRB68" s="219"/>
      <c r="BRC68" s="219"/>
      <c r="BRD68" s="219"/>
      <c r="BRE68" s="219"/>
      <c r="BRF68" s="219"/>
      <c r="BRG68" s="219"/>
      <c r="BRH68" s="219"/>
      <c r="BRI68" s="219"/>
      <c r="BRJ68" s="219"/>
      <c r="BRK68" s="219"/>
      <c r="BRL68" s="219"/>
      <c r="BRM68" s="219"/>
      <c r="BRN68" s="219"/>
      <c r="BRO68" s="219"/>
      <c r="BRP68" s="219"/>
      <c r="BRQ68" s="219"/>
      <c r="BRR68" s="219"/>
      <c r="BRS68" s="219"/>
      <c r="BRT68" s="219"/>
      <c r="BRU68" s="219"/>
      <c r="BRV68" s="219"/>
      <c r="BRW68" s="219"/>
      <c r="BRX68" s="219"/>
      <c r="BRY68" s="219"/>
      <c r="BRZ68" s="219"/>
      <c r="BSA68" s="219"/>
      <c r="BSB68" s="219"/>
      <c r="BSC68" s="219"/>
      <c r="BSD68" s="219"/>
      <c r="BSE68" s="219"/>
      <c r="BSF68" s="219"/>
      <c r="BSG68" s="219"/>
      <c r="BSH68" s="219"/>
      <c r="BSI68" s="219"/>
      <c r="BSJ68" s="219"/>
      <c r="BSK68" s="219"/>
      <c r="BSL68" s="219"/>
      <c r="BSM68" s="219"/>
      <c r="BSN68" s="219"/>
      <c r="BSO68" s="219"/>
      <c r="BSP68" s="219"/>
      <c r="BSQ68" s="219"/>
      <c r="BSR68" s="219"/>
      <c r="BSS68" s="219"/>
      <c r="BST68" s="219"/>
      <c r="BSU68" s="219"/>
      <c r="BSV68" s="219"/>
      <c r="BSW68" s="219"/>
      <c r="BSX68" s="219"/>
      <c r="BSY68" s="219"/>
      <c r="BSZ68" s="219"/>
      <c r="BTA68" s="219"/>
      <c r="BTB68" s="219"/>
      <c r="BTC68" s="219"/>
      <c r="BTD68" s="219"/>
      <c r="BTE68" s="219"/>
      <c r="BTF68" s="219"/>
      <c r="BTG68" s="219"/>
      <c r="BTH68" s="219"/>
      <c r="BTI68" s="219"/>
      <c r="BTJ68" s="219"/>
      <c r="BTK68" s="219"/>
      <c r="BTL68" s="219"/>
      <c r="BTM68" s="219"/>
      <c r="BTN68" s="219"/>
      <c r="BTO68" s="219"/>
      <c r="BTP68" s="219"/>
      <c r="BTQ68" s="219"/>
      <c r="BTR68" s="219"/>
      <c r="BTS68" s="219"/>
      <c r="BTT68" s="219"/>
      <c r="BTU68" s="219"/>
      <c r="BTV68" s="219"/>
      <c r="BTW68" s="219"/>
      <c r="BTX68" s="219"/>
      <c r="BTY68" s="219"/>
      <c r="BTZ68" s="219"/>
      <c r="BUA68" s="219"/>
      <c r="BUB68" s="219"/>
      <c r="BUC68" s="219"/>
      <c r="BUD68" s="219"/>
      <c r="BUE68" s="219"/>
      <c r="BUF68" s="219"/>
      <c r="BUG68" s="219"/>
      <c r="BUH68" s="219"/>
      <c r="BUI68" s="219"/>
      <c r="BUJ68" s="219"/>
      <c r="BUK68" s="219"/>
      <c r="BUL68" s="219"/>
      <c r="BUM68" s="219"/>
      <c r="BUN68" s="219"/>
      <c r="BUO68" s="219"/>
      <c r="BUP68" s="219"/>
      <c r="BUQ68" s="219"/>
      <c r="BUR68" s="219"/>
      <c r="BUS68" s="219"/>
      <c r="BUT68" s="219"/>
      <c r="BUU68" s="219"/>
      <c r="BUV68" s="219"/>
      <c r="BUW68" s="219"/>
      <c r="BUX68" s="219"/>
      <c r="BUY68" s="219"/>
      <c r="BUZ68" s="219"/>
      <c r="BVA68" s="219"/>
      <c r="BVB68" s="219"/>
      <c r="BVC68" s="219"/>
      <c r="BVD68" s="219"/>
      <c r="BVE68" s="219"/>
      <c r="BVF68" s="219"/>
      <c r="BVG68" s="219"/>
      <c r="BVH68" s="219"/>
      <c r="BVI68" s="219"/>
      <c r="BVJ68" s="219"/>
      <c r="BVK68" s="219"/>
      <c r="BVL68" s="219"/>
      <c r="BVM68" s="219"/>
      <c r="BVN68" s="219"/>
      <c r="BVO68" s="219"/>
      <c r="BVP68" s="219"/>
      <c r="BVQ68" s="219"/>
      <c r="BVR68" s="219"/>
      <c r="BVS68" s="219"/>
      <c r="BVT68" s="219"/>
      <c r="BVU68" s="219"/>
      <c r="BVV68" s="219"/>
      <c r="BVW68" s="219"/>
      <c r="BVX68" s="219"/>
      <c r="BVY68" s="219"/>
      <c r="BVZ68" s="219"/>
      <c r="BWA68" s="219"/>
      <c r="BWB68" s="219"/>
      <c r="BWC68" s="219"/>
      <c r="BWD68" s="219"/>
      <c r="BWE68" s="219"/>
      <c r="BWF68" s="219"/>
      <c r="BWG68" s="219"/>
      <c r="BWH68" s="219"/>
      <c r="BWI68" s="219"/>
      <c r="BWJ68" s="219"/>
      <c r="BWK68" s="219"/>
      <c r="BWL68" s="219"/>
      <c r="BWM68" s="219"/>
      <c r="BWN68" s="219"/>
      <c r="BWO68" s="219"/>
      <c r="BWP68" s="219"/>
      <c r="BWQ68" s="219"/>
      <c r="BWR68" s="219"/>
      <c r="BWS68" s="219"/>
      <c r="BWT68" s="219"/>
      <c r="BWU68" s="219"/>
      <c r="BWV68" s="219"/>
      <c r="BWW68" s="219"/>
      <c r="BWX68" s="219"/>
      <c r="BWY68" s="219"/>
      <c r="BWZ68" s="219"/>
      <c r="BXA68" s="219"/>
      <c r="BXB68" s="219"/>
      <c r="BXC68" s="219"/>
      <c r="BXD68" s="219"/>
      <c r="BXE68" s="219"/>
      <c r="BXF68" s="219"/>
      <c r="BXG68" s="219"/>
      <c r="BXH68" s="219"/>
      <c r="BXI68" s="219"/>
      <c r="BXJ68" s="219"/>
      <c r="BXK68" s="219"/>
      <c r="BXL68" s="219"/>
      <c r="BXM68" s="219"/>
      <c r="BXN68" s="219"/>
      <c r="BXO68" s="219"/>
      <c r="BXP68" s="219"/>
      <c r="BXQ68" s="219"/>
      <c r="BXR68" s="219"/>
      <c r="BXS68" s="219"/>
      <c r="BXT68" s="219"/>
      <c r="BXU68" s="219"/>
      <c r="BXV68" s="219"/>
      <c r="BXW68" s="219"/>
      <c r="BXX68" s="219"/>
      <c r="BXY68" s="219"/>
      <c r="BXZ68" s="219"/>
      <c r="BYA68" s="219"/>
      <c r="BYB68" s="219"/>
      <c r="BYC68" s="219"/>
      <c r="BYD68" s="219"/>
      <c r="BYE68" s="219"/>
      <c r="BYF68" s="219"/>
      <c r="BYG68" s="219"/>
      <c r="BYH68" s="219"/>
      <c r="BYI68" s="219"/>
      <c r="BYJ68" s="219"/>
      <c r="BYK68" s="219"/>
      <c r="BYL68" s="219"/>
      <c r="BYM68" s="219"/>
      <c r="BYN68" s="219"/>
      <c r="BYO68" s="219"/>
      <c r="BYP68" s="219"/>
      <c r="BYQ68" s="219"/>
      <c r="BYR68" s="219"/>
      <c r="BYS68" s="219"/>
      <c r="BYT68" s="219"/>
      <c r="BYU68" s="219"/>
      <c r="BYV68" s="219"/>
      <c r="BYW68" s="219"/>
      <c r="BYX68" s="219"/>
      <c r="BYY68" s="219"/>
      <c r="BYZ68" s="219"/>
      <c r="BZA68" s="219"/>
      <c r="BZB68" s="219"/>
      <c r="BZC68" s="219"/>
      <c r="BZD68" s="219"/>
      <c r="BZE68" s="219"/>
      <c r="BZF68" s="219"/>
      <c r="BZG68" s="219"/>
      <c r="BZH68" s="219"/>
      <c r="BZI68" s="219"/>
      <c r="BZJ68" s="219"/>
      <c r="BZK68" s="219"/>
      <c r="BZL68" s="219"/>
      <c r="BZM68" s="219"/>
      <c r="BZN68" s="219"/>
      <c r="BZO68" s="219"/>
      <c r="BZP68" s="219"/>
      <c r="BZQ68" s="219"/>
      <c r="BZR68" s="219"/>
      <c r="BZS68" s="219"/>
      <c r="BZT68" s="219"/>
      <c r="BZU68" s="219"/>
      <c r="BZV68" s="219"/>
      <c r="BZW68" s="219"/>
      <c r="BZX68" s="219"/>
      <c r="BZY68" s="219"/>
      <c r="BZZ68" s="219"/>
      <c r="CAA68" s="219"/>
      <c r="CAB68" s="219"/>
      <c r="CAC68" s="219"/>
      <c r="CAD68" s="219"/>
      <c r="CAE68" s="219"/>
      <c r="CAF68" s="219"/>
      <c r="CAG68" s="219"/>
      <c r="CAH68" s="219"/>
      <c r="CAI68" s="219"/>
      <c r="CAJ68" s="219"/>
      <c r="CAK68" s="219"/>
      <c r="CAL68" s="219"/>
      <c r="CAM68" s="219"/>
      <c r="CAN68" s="219"/>
      <c r="CAO68" s="219"/>
      <c r="CAP68" s="219"/>
      <c r="CAQ68" s="219"/>
      <c r="CAR68" s="219"/>
      <c r="CAS68" s="219"/>
      <c r="CAT68" s="219"/>
      <c r="CAU68" s="219"/>
      <c r="CAV68" s="219"/>
      <c r="CAW68" s="219"/>
      <c r="CAX68" s="219"/>
      <c r="CAY68" s="219"/>
      <c r="CAZ68" s="219"/>
      <c r="CBA68" s="219"/>
      <c r="CBB68" s="219"/>
      <c r="CBC68" s="219"/>
      <c r="CBD68" s="219"/>
      <c r="CBE68" s="219"/>
      <c r="CBF68" s="219"/>
      <c r="CBG68" s="219"/>
      <c r="CBH68" s="219"/>
      <c r="CBI68" s="219"/>
      <c r="CBJ68" s="219"/>
      <c r="CBK68" s="219"/>
      <c r="CBL68" s="219"/>
      <c r="CBM68" s="219"/>
      <c r="CBN68" s="219"/>
      <c r="CBO68" s="219"/>
      <c r="CBP68" s="219"/>
      <c r="CBQ68" s="219"/>
      <c r="CBR68" s="219"/>
      <c r="CBS68" s="219"/>
      <c r="CBT68" s="219"/>
      <c r="CBU68" s="219"/>
      <c r="CBV68" s="219"/>
      <c r="CBW68" s="219"/>
      <c r="CBX68" s="219"/>
      <c r="CBY68" s="219"/>
      <c r="CBZ68" s="219"/>
      <c r="CCA68" s="219"/>
      <c r="CCB68" s="219"/>
      <c r="CCC68" s="219"/>
      <c r="CCD68" s="219"/>
      <c r="CCE68" s="219"/>
      <c r="CCF68" s="219"/>
      <c r="CCG68" s="219"/>
      <c r="CCH68" s="219"/>
      <c r="CCI68" s="219"/>
      <c r="CCJ68" s="219"/>
      <c r="CCK68" s="219"/>
      <c r="CCL68" s="219"/>
      <c r="CCM68" s="219"/>
      <c r="CCN68" s="219"/>
      <c r="CCO68" s="219"/>
      <c r="CCP68" s="219"/>
      <c r="CCQ68" s="219"/>
      <c r="CCR68" s="219"/>
      <c r="CCS68" s="219"/>
      <c r="CCT68" s="219"/>
      <c r="CCU68" s="219"/>
      <c r="CCV68" s="219"/>
      <c r="CCW68" s="219"/>
      <c r="CCX68" s="219"/>
      <c r="CCY68" s="219"/>
      <c r="CCZ68" s="219"/>
      <c r="CDA68" s="219"/>
      <c r="CDB68" s="219"/>
      <c r="CDC68" s="219"/>
      <c r="CDD68" s="219"/>
      <c r="CDE68" s="219"/>
      <c r="CDF68" s="219"/>
      <c r="CDG68" s="219"/>
      <c r="CDH68" s="219"/>
      <c r="CDI68" s="219"/>
      <c r="CDJ68" s="219"/>
      <c r="CDK68" s="219"/>
      <c r="CDL68" s="219"/>
      <c r="CDM68" s="219"/>
      <c r="CDN68" s="219"/>
      <c r="CDO68" s="219"/>
      <c r="CDP68" s="219"/>
      <c r="CDQ68" s="219"/>
      <c r="CDR68" s="219"/>
      <c r="CDS68" s="219"/>
      <c r="CDT68" s="219"/>
      <c r="CDU68" s="219"/>
      <c r="CDV68" s="219"/>
      <c r="CDW68" s="219"/>
      <c r="CDX68" s="219"/>
      <c r="CDY68" s="219"/>
      <c r="CDZ68" s="219"/>
      <c r="CEA68" s="219"/>
      <c r="CEB68" s="219"/>
      <c r="CEC68" s="219"/>
      <c r="CED68" s="219"/>
      <c r="CEE68" s="219"/>
      <c r="CEF68" s="219"/>
      <c r="CEG68" s="219"/>
      <c r="CEH68" s="219"/>
      <c r="CEI68" s="219"/>
      <c r="CEJ68" s="219"/>
      <c r="CEK68" s="219"/>
      <c r="CEL68" s="219"/>
      <c r="CEM68" s="219"/>
      <c r="CEN68" s="219"/>
      <c r="CEO68" s="219"/>
      <c r="CEP68" s="219"/>
      <c r="CEQ68" s="219"/>
      <c r="CER68" s="219"/>
      <c r="CES68" s="219"/>
      <c r="CET68" s="219"/>
      <c r="CEU68" s="219"/>
      <c r="CEV68" s="219"/>
      <c r="CEW68" s="219"/>
      <c r="CEX68" s="219"/>
      <c r="CEY68" s="219"/>
      <c r="CEZ68" s="219"/>
      <c r="CFA68" s="219"/>
      <c r="CFB68" s="219"/>
      <c r="CFC68" s="219"/>
      <c r="CFD68" s="219"/>
      <c r="CFE68" s="219"/>
      <c r="CFF68" s="219"/>
      <c r="CFG68" s="219"/>
      <c r="CFH68" s="219"/>
      <c r="CFI68" s="219"/>
      <c r="CFJ68" s="219"/>
      <c r="CFK68" s="219"/>
      <c r="CFL68" s="219"/>
      <c r="CFM68" s="219"/>
      <c r="CFN68" s="219"/>
      <c r="CFO68" s="219"/>
      <c r="CFP68" s="219"/>
      <c r="CFQ68" s="219"/>
      <c r="CFR68" s="219"/>
      <c r="CFS68" s="219"/>
      <c r="CFT68" s="219"/>
      <c r="CFU68" s="219"/>
      <c r="CFV68" s="219"/>
      <c r="CFW68" s="219"/>
      <c r="CFX68" s="219"/>
      <c r="CFY68" s="219"/>
      <c r="CFZ68" s="219"/>
      <c r="CGA68" s="219"/>
      <c r="CGB68" s="219"/>
      <c r="CGC68" s="219"/>
      <c r="CGD68" s="219"/>
      <c r="CGE68" s="219"/>
      <c r="CGF68" s="219"/>
      <c r="CGG68" s="219"/>
      <c r="CGH68" s="219"/>
      <c r="CGI68" s="219"/>
      <c r="CGJ68" s="219"/>
      <c r="CGK68" s="219"/>
      <c r="CGL68" s="219"/>
      <c r="CGM68" s="219"/>
      <c r="CGN68" s="219"/>
      <c r="CGO68" s="219"/>
      <c r="CGP68" s="219"/>
      <c r="CGQ68" s="219"/>
      <c r="CGR68" s="219"/>
      <c r="CGS68" s="219"/>
      <c r="CGT68" s="219"/>
      <c r="CGU68" s="219"/>
      <c r="CGV68" s="219"/>
      <c r="CGW68" s="219"/>
      <c r="CGX68" s="219"/>
      <c r="CGY68" s="219"/>
      <c r="CGZ68" s="219"/>
      <c r="CHA68" s="219"/>
      <c r="CHB68" s="219"/>
      <c r="CHC68" s="219"/>
      <c r="CHD68" s="219"/>
      <c r="CHE68" s="219"/>
      <c r="CHF68" s="219"/>
      <c r="CHG68" s="219"/>
      <c r="CHH68" s="219"/>
      <c r="CHI68" s="219"/>
      <c r="CHJ68" s="219"/>
      <c r="CHK68" s="219"/>
      <c r="CHL68" s="219"/>
      <c r="CHM68" s="219"/>
      <c r="CHN68" s="219"/>
      <c r="CHO68" s="219"/>
      <c r="CHP68" s="219"/>
      <c r="CHQ68" s="219"/>
      <c r="CHR68" s="219"/>
      <c r="CHS68" s="219"/>
      <c r="CHT68" s="219"/>
      <c r="CHU68" s="219"/>
      <c r="CHV68" s="219"/>
      <c r="CHW68" s="219"/>
      <c r="CHX68" s="219"/>
      <c r="CHY68" s="219"/>
      <c r="CHZ68" s="219"/>
      <c r="CIA68" s="219"/>
      <c r="CIB68" s="219"/>
      <c r="CIC68" s="219"/>
      <c r="CID68" s="219"/>
      <c r="CIE68" s="219"/>
      <c r="CIF68" s="219"/>
      <c r="CIG68" s="219"/>
      <c r="CIH68" s="219"/>
      <c r="CII68" s="219"/>
      <c r="CIJ68" s="219"/>
      <c r="CIK68" s="219"/>
      <c r="CIL68" s="219"/>
      <c r="CIM68" s="219"/>
      <c r="CIN68" s="219"/>
      <c r="CIO68" s="219"/>
      <c r="CIP68" s="219"/>
      <c r="CIQ68" s="219"/>
      <c r="CIR68" s="219"/>
      <c r="CIS68" s="219"/>
      <c r="CIT68" s="219"/>
      <c r="CIU68" s="219"/>
      <c r="CIV68" s="219"/>
      <c r="CIW68" s="219"/>
      <c r="CIX68" s="219"/>
      <c r="CIY68" s="219"/>
      <c r="CIZ68" s="219"/>
      <c r="CJA68" s="219"/>
      <c r="CJB68" s="219"/>
      <c r="CJC68" s="219"/>
      <c r="CJD68" s="219"/>
      <c r="CJE68" s="219"/>
      <c r="CJF68" s="219"/>
      <c r="CJG68" s="219"/>
      <c r="CJH68" s="219"/>
      <c r="CJI68" s="219"/>
      <c r="CJJ68" s="219"/>
      <c r="CJK68" s="219"/>
      <c r="CJL68" s="219"/>
      <c r="CJM68" s="219"/>
      <c r="CJN68" s="219"/>
      <c r="CJO68" s="219"/>
      <c r="CJP68" s="219"/>
      <c r="CJQ68" s="219"/>
      <c r="CJR68" s="219"/>
      <c r="CJS68" s="219"/>
      <c r="CJT68" s="219"/>
      <c r="CJU68" s="219"/>
      <c r="CJV68" s="219"/>
      <c r="CJW68" s="219"/>
      <c r="CJX68" s="219"/>
      <c r="CJY68" s="219"/>
      <c r="CJZ68" s="219"/>
      <c r="CKA68" s="219"/>
      <c r="CKB68" s="219"/>
      <c r="CKC68" s="219"/>
      <c r="CKD68" s="219"/>
      <c r="CKE68" s="219"/>
      <c r="CKF68" s="219"/>
      <c r="CKG68" s="219"/>
      <c r="CKH68" s="219"/>
      <c r="CKI68" s="219"/>
      <c r="CKJ68" s="219"/>
      <c r="CKK68" s="219"/>
      <c r="CKL68" s="219"/>
      <c r="CKM68" s="219"/>
      <c r="CKN68" s="219"/>
      <c r="CKO68" s="219"/>
      <c r="CKP68" s="219"/>
      <c r="CKQ68" s="219"/>
      <c r="CKR68" s="219"/>
      <c r="CKS68" s="219"/>
      <c r="CKT68" s="219"/>
      <c r="CKU68" s="219"/>
      <c r="CKV68" s="219"/>
      <c r="CKW68" s="219"/>
      <c r="CKX68" s="219"/>
      <c r="CKY68" s="219"/>
      <c r="CKZ68" s="219"/>
      <c r="CLA68" s="219"/>
      <c r="CLB68" s="219"/>
      <c r="CLC68" s="219"/>
      <c r="CLD68" s="219"/>
      <c r="CLE68" s="219"/>
      <c r="CLF68" s="219"/>
      <c r="CLG68" s="219"/>
      <c r="CLH68" s="219"/>
      <c r="CLI68" s="219"/>
      <c r="CLJ68" s="219"/>
      <c r="CLK68" s="219"/>
      <c r="CLL68" s="219"/>
      <c r="CLM68" s="219"/>
      <c r="CLN68" s="219"/>
      <c r="CLO68" s="219"/>
      <c r="CLP68" s="219"/>
      <c r="CLQ68" s="219"/>
      <c r="CLR68" s="219"/>
      <c r="CLS68" s="219"/>
      <c r="CLT68" s="219"/>
      <c r="CLU68" s="219"/>
      <c r="CLV68" s="219"/>
      <c r="CLW68" s="219"/>
      <c r="CLX68" s="219"/>
      <c r="CLY68" s="219"/>
      <c r="CLZ68" s="219"/>
      <c r="CMA68" s="219"/>
      <c r="CMB68" s="219"/>
      <c r="CMC68" s="219"/>
      <c r="CMD68" s="219"/>
      <c r="CME68" s="219"/>
      <c r="CMF68" s="219"/>
      <c r="CMG68" s="219"/>
      <c r="CMH68" s="219"/>
      <c r="CMI68" s="219"/>
      <c r="CMJ68" s="219"/>
      <c r="CMK68" s="219"/>
      <c r="CML68" s="219"/>
      <c r="CMM68" s="219"/>
      <c r="CMN68" s="219"/>
      <c r="CMO68" s="219"/>
      <c r="CMP68" s="219"/>
      <c r="CMQ68" s="219"/>
      <c r="CMR68" s="219"/>
      <c r="CMS68" s="219"/>
      <c r="CMT68" s="219"/>
      <c r="CMU68" s="219"/>
      <c r="CMV68" s="219"/>
      <c r="CMW68" s="219"/>
      <c r="CMX68" s="219"/>
      <c r="CMY68" s="219"/>
      <c r="CMZ68" s="219"/>
      <c r="CNA68" s="219"/>
      <c r="CNB68" s="219"/>
      <c r="CNC68" s="219"/>
      <c r="CND68" s="219"/>
      <c r="CNE68" s="219"/>
      <c r="CNF68" s="219"/>
      <c r="CNG68" s="219"/>
      <c r="CNH68" s="219"/>
      <c r="CNI68" s="219"/>
      <c r="CNJ68" s="219"/>
      <c r="CNK68" s="219"/>
      <c r="CNL68" s="219"/>
      <c r="CNM68" s="219"/>
      <c r="CNN68" s="219"/>
      <c r="CNO68" s="219"/>
      <c r="CNP68" s="219"/>
      <c r="CNQ68" s="219"/>
      <c r="CNR68" s="219"/>
      <c r="CNS68" s="219"/>
      <c r="CNT68" s="219"/>
      <c r="CNU68" s="219"/>
      <c r="CNV68" s="219"/>
      <c r="CNW68" s="219"/>
      <c r="CNX68" s="219"/>
      <c r="CNY68" s="219"/>
      <c r="CNZ68" s="219"/>
      <c r="COA68" s="219"/>
      <c r="COB68" s="219"/>
      <c r="COC68" s="219"/>
      <c r="COD68" s="219"/>
      <c r="COE68" s="219"/>
      <c r="COF68" s="219"/>
      <c r="COG68" s="219"/>
      <c r="COH68" s="219"/>
      <c r="COI68" s="219"/>
      <c r="COJ68" s="219"/>
      <c r="COK68" s="219"/>
      <c r="COL68" s="219"/>
      <c r="COM68" s="219"/>
      <c r="CON68" s="219"/>
      <c r="COO68" s="219"/>
      <c r="COP68" s="219"/>
      <c r="COQ68" s="219"/>
      <c r="COR68" s="219"/>
      <c r="COS68" s="219"/>
      <c r="COT68" s="219"/>
      <c r="COU68" s="219"/>
      <c r="COV68" s="219"/>
      <c r="COW68" s="219"/>
      <c r="COX68" s="219"/>
      <c r="COY68" s="219"/>
      <c r="COZ68" s="219"/>
      <c r="CPA68" s="219"/>
      <c r="CPB68" s="219"/>
      <c r="CPC68" s="219"/>
      <c r="CPD68" s="219"/>
      <c r="CPE68" s="219"/>
      <c r="CPF68" s="219"/>
      <c r="CPG68" s="219"/>
      <c r="CPH68" s="219"/>
      <c r="CPI68" s="219"/>
      <c r="CPJ68" s="219"/>
      <c r="CPK68" s="219"/>
      <c r="CPL68" s="219"/>
      <c r="CPM68" s="219"/>
      <c r="CPN68" s="219"/>
      <c r="CPO68" s="219"/>
      <c r="CPP68" s="219"/>
      <c r="CPQ68" s="219"/>
      <c r="CPR68" s="219"/>
      <c r="CPS68" s="219"/>
      <c r="CPT68" s="219"/>
      <c r="CPU68" s="219"/>
      <c r="CPV68" s="219"/>
      <c r="CPW68" s="219"/>
      <c r="CPX68" s="219"/>
      <c r="CPY68" s="219"/>
      <c r="CPZ68" s="219"/>
      <c r="CQA68" s="219"/>
      <c r="CQB68" s="219"/>
      <c r="CQC68" s="219"/>
      <c r="CQD68" s="219"/>
      <c r="CQE68" s="219"/>
      <c r="CQF68" s="219"/>
      <c r="CQG68" s="219"/>
      <c r="CQH68" s="219"/>
      <c r="CQI68" s="219"/>
      <c r="CQJ68" s="219"/>
      <c r="CQK68" s="219"/>
      <c r="CQL68" s="219"/>
      <c r="CQM68" s="219"/>
      <c r="CQN68" s="219"/>
      <c r="CQO68" s="219"/>
      <c r="CQP68" s="219"/>
      <c r="CQQ68" s="219"/>
      <c r="CQR68" s="219"/>
      <c r="CQS68" s="219"/>
      <c r="CQT68" s="219"/>
      <c r="CQU68" s="219"/>
      <c r="CQV68" s="219"/>
      <c r="CQW68" s="219"/>
      <c r="CQX68" s="219"/>
      <c r="CQY68" s="219"/>
      <c r="CQZ68" s="219"/>
      <c r="CRA68" s="219"/>
      <c r="CRB68" s="219"/>
      <c r="CRC68" s="219"/>
      <c r="CRD68" s="219"/>
      <c r="CRE68" s="219"/>
      <c r="CRF68" s="219"/>
      <c r="CRG68" s="219"/>
      <c r="CRH68" s="219"/>
      <c r="CRI68" s="219"/>
      <c r="CRJ68" s="219"/>
      <c r="CRK68" s="219"/>
      <c r="CRL68" s="219"/>
      <c r="CRM68" s="219"/>
      <c r="CRN68" s="219"/>
      <c r="CRO68" s="219"/>
      <c r="CRP68" s="219"/>
      <c r="CRQ68" s="219"/>
      <c r="CRR68" s="219"/>
      <c r="CRS68" s="219"/>
      <c r="CRT68" s="219"/>
      <c r="CRU68" s="219"/>
      <c r="CRV68" s="219"/>
      <c r="CRW68" s="219"/>
      <c r="CRX68" s="219"/>
      <c r="CRY68" s="219"/>
      <c r="CRZ68" s="219"/>
      <c r="CSA68" s="219"/>
      <c r="CSB68" s="219"/>
      <c r="CSC68" s="219"/>
      <c r="CSD68" s="219"/>
      <c r="CSE68" s="219"/>
      <c r="CSF68" s="219"/>
      <c r="CSG68" s="219"/>
      <c r="CSH68" s="219"/>
      <c r="CSI68" s="219"/>
      <c r="CSJ68" s="219"/>
      <c r="CSK68" s="219"/>
      <c r="CSL68" s="219"/>
      <c r="CSM68" s="219"/>
      <c r="CSN68" s="219"/>
      <c r="CSO68" s="219"/>
      <c r="CSP68" s="219"/>
      <c r="CSQ68" s="219"/>
      <c r="CSR68" s="219"/>
      <c r="CSS68" s="219"/>
      <c r="CST68" s="219"/>
      <c r="CSU68" s="219"/>
      <c r="CSV68" s="219"/>
      <c r="CSW68" s="219"/>
      <c r="CSX68" s="219"/>
      <c r="CSY68" s="219"/>
      <c r="CSZ68" s="219"/>
      <c r="CTA68" s="219"/>
      <c r="CTB68" s="219"/>
      <c r="CTC68" s="219"/>
      <c r="CTD68" s="219"/>
      <c r="CTE68" s="219"/>
      <c r="CTF68" s="219"/>
      <c r="CTG68" s="219"/>
      <c r="CTH68" s="219"/>
      <c r="CTI68" s="219"/>
      <c r="CTJ68" s="219"/>
      <c r="CTK68" s="219"/>
      <c r="CTL68" s="219"/>
      <c r="CTM68" s="219"/>
      <c r="CTN68" s="219"/>
      <c r="CTO68" s="219"/>
      <c r="CTP68" s="219"/>
      <c r="CTQ68" s="219"/>
      <c r="CTR68" s="219"/>
      <c r="CTS68" s="219"/>
      <c r="CTT68" s="219"/>
      <c r="CTU68" s="219"/>
      <c r="CTV68" s="219"/>
      <c r="CTW68" s="219"/>
      <c r="CTX68" s="219"/>
      <c r="CTY68" s="219"/>
      <c r="CTZ68" s="219"/>
      <c r="CUA68" s="219"/>
      <c r="CUB68" s="219"/>
      <c r="CUC68" s="219"/>
      <c r="CUD68" s="219"/>
      <c r="CUE68" s="219"/>
      <c r="CUF68" s="219"/>
      <c r="CUG68" s="219"/>
      <c r="CUH68" s="219"/>
      <c r="CUI68" s="219"/>
      <c r="CUJ68" s="219"/>
      <c r="CUK68" s="219"/>
      <c r="CUL68" s="219"/>
      <c r="CUM68" s="219"/>
      <c r="CUN68" s="219"/>
      <c r="CUO68" s="219"/>
      <c r="CUP68" s="219"/>
      <c r="CUQ68" s="219"/>
      <c r="CUR68" s="219"/>
      <c r="CUS68" s="219"/>
      <c r="CUT68" s="219"/>
      <c r="CUU68" s="219"/>
      <c r="CUV68" s="219"/>
      <c r="CUW68" s="219"/>
      <c r="CUX68" s="219"/>
      <c r="CUY68" s="219"/>
      <c r="CUZ68" s="219"/>
      <c r="CVA68" s="219"/>
      <c r="CVB68" s="219"/>
      <c r="CVC68" s="219"/>
      <c r="CVD68" s="219"/>
      <c r="CVE68" s="219"/>
      <c r="CVF68" s="219"/>
      <c r="CVG68" s="219"/>
      <c r="CVH68" s="219"/>
      <c r="CVI68" s="219"/>
      <c r="CVJ68" s="219"/>
      <c r="CVK68" s="219"/>
      <c r="CVL68" s="219"/>
      <c r="CVM68" s="219"/>
      <c r="CVN68" s="219"/>
      <c r="CVO68" s="219"/>
      <c r="CVP68" s="219"/>
      <c r="CVQ68" s="219"/>
      <c r="CVR68" s="219"/>
      <c r="CVS68" s="219"/>
      <c r="CVT68" s="219"/>
      <c r="CVU68" s="219"/>
      <c r="CVV68" s="219"/>
      <c r="CVW68" s="219"/>
      <c r="CVX68" s="219"/>
      <c r="CVY68" s="219"/>
      <c r="CVZ68" s="219"/>
      <c r="CWA68" s="219"/>
      <c r="CWB68" s="219"/>
      <c r="CWC68" s="219"/>
      <c r="CWD68" s="219"/>
      <c r="CWE68" s="219"/>
      <c r="CWF68" s="219"/>
      <c r="CWG68" s="219"/>
      <c r="CWH68" s="219"/>
      <c r="CWI68" s="219"/>
      <c r="CWJ68" s="219"/>
      <c r="CWK68" s="219"/>
      <c r="CWL68" s="219"/>
      <c r="CWM68" s="219"/>
      <c r="CWN68" s="219"/>
      <c r="CWO68" s="219"/>
      <c r="CWP68" s="219"/>
      <c r="CWQ68" s="219"/>
      <c r="CWR68" s="219"/>
      <c r="CWS68" s="219"/>
      <c r="CWT68" s="219"/>
      <c r="CWU68" s="219"/>
      <c r="CWV68" s="219"/>
      <c r="CWW68" s="219"/>
      <c r="CWX68" s="219"/>
      <c r="CWY68" s="219"/>
      <c r="CWZ68" s="219"/>
      <c r="CXA68" s="219"/>
      <c r="CXB68" s="219"/>
      <c r="CXC68" s="219"/>
      <c r="CXD68" s="219"/>
      <c r="CXE68" s="219"/>
      <c r="CXF68" s="219"/>
      <c r="CXG68" s="219"/>
      <c r="CXH68" s="219"/>
      <c r="CXI68" s="219"/>
      <c r="CXJ68" s="219"/>
      <c r="CXK68" s="219"/>
      <c r="CXL68" s="219"/>
      <c r="CXM68" s="219"/>
      <c r="CXN68" s="219"/>
      <c r="CXO68" s="219"/>
      <c r="CXP68" s="219"/>
      <c r="CXQ68" s="219"/>
      <c r="CXR68" s="219"/>
      <c r="CXS68" s="219"/>
      <c r="CXT68" s="219"/>
      <c r="CXU68" s="219"/>
      <c r="CXV68" s="219"/>
      <c r="CXW68" s="219"/>
      <c r="CXX68" s="219"/>
      <c r="CXY68" s="219"/>
      <c r="CXZ68" s="219"/>
      <c r="CYA68" s="219"/>
      <c r="CYB68" s="219"/>
      <c r="CYC68" s="219"/>
      <c r="CYD68" s="219"/>
      <c r="CYE68" s="219"/>
      <c r="CYF68" s="219"/>
      <c r="CYG68" s="219"/>
      <c r="CYH68" s="219"/>
      <c r="CYI68" s="219"/>
      <c r="CYJ68" s="219"/>
      <c r="CYK68" s="219"/>
      <c r="CYL68" s="219"/>
      <c r="CYM68" s="219"/>
      <c r="CYN68" s="219"/>
      <c r="CYO68" s="219"/>
      <c r="CYP68" s="219"/>
      <c r="CYQ68" s="219"/>
      <c r="CYR68" s="219"/>
      <c r="CYS68" s="219"/>
      <c r="CYT68" s="219"/>
      <c r="CYU68" s="219"/>
      <c r="CYV68" s="219"/>
      <c r="CYW68" s="219"/>
      <c r="CYX68" s="219"/>
      <c r="CYY68" s="219"/>
      <c r="CYZ68" s="219"/>
      <c r="CZA68" s="219"/>
      <c r="CZB68" s="219"/>
      <c r="CZC68" s="219"/>
      <c r="CZD68" s="219"/>
      <c r="CZE68" s="219"/>
      <c r="CZF68" s="219"/>
      <c r="CZG68" s="219"/>
      <c r="CZH68" s="219"/>
      <c r="CZI68" s="219"/>
      <c r="CZJ68" s="219"/>
      <c r="CZK68" s="219"/>
      <c r="CZL68" s="219"/>
      <c r="CZM68" s="219"/>
      <c r="CZN68" s="219"/>
      <c r="CZO68" s="219"/>
      <c r="CZP68" s="219"/>
      <c r="CZQ68" s="219"/>
      <c r="CZR68" s="219"/>
      <c r="CZS68" s="219"/>
      <c r="CZT68" s="219"/>
      <c r="CZU68" s="219"/>
      <c r="CZV68" s="219"/>
      <c r="CZW68" s="219"/>
      <c r="CZX68" s="219"/>
      <c r="CZY68" s="219"/>
      <c r="CZZ68" s="219"/>
      <c r="DAA68" s="219"/>
      <c r="DAB68" s="219"/>
      <c r="DAC68" s="219"/>
      <c r="DAD68" s="219"/>
      <c r="DAE68" s="219"/>
      <c r="DAF68" s="219"/>
      <c r="DAG68" s="219"/>
      <c r="DAH68" s="219"/>
      <c r="DAI68" s="219"/>
      <c r="DAJ68" s="219"/>
      <c r="DAK68" s="219"/>
      <c r="DAL68" s="219"/>
      <c r="DAM68" s="219"/>
      <c r="DAN68" s="219"/>
      <c r="DAO68" s="219"/>
      <c r="DAP68" s="219"/>
      <c r="DAQ68" s="219"/>
      <c r="DAR68" s="219"/>
      <c r="DAS68" s="219"/>
      <c r="DAT68" s="219"/>
      <c r="DAU68" s="219"/>
      <c r="DAV68" s="219"/>
      <c r="DAW68" s="219"/>
      <c r="DAX68" s="219"/>
      <c r="DAY68" s="219"/>
      <c r="DAZ68" s="219"/>
      <c r="DBA68" s="219"/>
      <c r="DBB68" s="219"/>
      <c r="DBC68" s="219"/>
      <c r="DBD68" s="219"/>
      <c r="DBE68" s="219"/>
      <c r="DBF68" s="219"/>
      <c r="DBG68" s="219"/>
      <c r="DBH68" s="219"/>
      <c r="DBI68" s="219"/>
      <c r="DBJ68" s="219"/>
      <c r="DBK68" s="219"/>
      <c r="DBL68" s="219"/>
      <c r="DBM68" s="219"/>
      <c r="DBN68" s="219"/>
      <c r="DBO68" s="219"/>
      <c r="DBP68" s="219"/>
      <c r="DBQ68" s="219"/>
      <c r="DBR68" s="219"/>
      <c r="DBS68" s="219"/>
      <c r="DBT68" s="219"/>
      <c r="DBU68" s="219"/>
      <c r="DBV68" s="219"/>
      <c r="DBW68" s="219"/>
      <c r="DBX68" s="219"/>
      <c r="DBY68" s="219"/>
      <c r="DBZ68" s="219"/>
      <c r="DCA68" s="219"/>
      <c r="DCB68" s="219"/>
      <c r="DCC68" s="219"/>
      <c r="DCD68" s="219"/>
      <c r="DCE68" s="219"/>
      <c r="DCF68" s="219"/>
      <c r="DCG68" s="219"/>
      <c r="DCH68" s="219"/>
      <c r="DCI68" s="219"/>
      <c r="DCJ68" s="219"/>
      <c r="DCK68" s="219"/>
      <c r="DCL68" s="219"/>
      <c r="DCM68" s="219"/>
      <c r="DCN68" s="219"/>
      <c r="DCO68" s="219"/>
      <c r="DCP68" s="219"/>
      <c r="DCQ68" s="219"/>
      <c r="DCR68" s="219"/>
      <c r="DCS68" s="219"/>
      <c r="DCT68" s="219"/>
      <c r="DCU68" s="219"/>
      <c r="DCV68" s="219"/>
      <c r="DCW68" s="219"/>
      <c r="DCX68" s="219"/>
      <c r="DCY68" s="219"/>
      <c r="DCZ68" s="219"/>
      <c r="DDA68" s="219"/>
      <c r="DDB68" s="219"/>
      <c r="DDC68" s="219"/>
      <c r="DDD68" s="219"/>
      <c r="DDE68" s="219"/>
      <c r="DDF68" s="219"/>
      <c r="DDG68" s="219"/>
      <c r="DDH68" s="219"/>
      <c r="DDI68" s="219"/>
      <c r="DDJ68" s="219"/>
      <c r="DDK68" s="219"/>
      <c r="DDL68" s="219"/>
      <c r="DDM68" s="219"/>
      <c r="DDN68" s="219"/>
      <c r="DDO68" s="219"/>
      <c r="DDP68" s="219"/>
      <c r="DDQ68" s="219"/>
      <c r="DDR68" s="219"/>
      <c r="DDS68" s="219"/>
      <c r="DDT68" s="219"/>
      <c r="DDU68" s="219"/>
      <c r="DDV68" s="219"/>
      <c r="DDW68" s="219"/>
      <c r="DDX68" s="219"/>
      <c r="DDY68" s="219"/>
      <c r="DDZ68" s="219"/>
      <c r="DEA68" s="219"/>
      <c r="DEB68" s="219"/>
      <c r="DEC68" s="219"/>
      <c r="DED68" s="219"/>
      <c r="DEE68" s="219"/>
      <c r="DEF68" s="219"/>
      <c r="DEG68" s="219"/>
      <c r="DEH68" s="219"/>
      <c r="DEI68" s="219"/>
      <c r="DEJ68" s="219"/>
      <c r="DEK68" s="219"/>
      <c r="DEL68" s="219"/>
      <c r="DEM68" s="219"/>
      <c r="DEN68" s="219"/>
      <c r="DEO68" s="219"/>
      <c r="DEP68" s="219"/>
      <c r="DEQ68" s="219"/>
      <c r="DER68" s="219"/>
      <c r="DES68" s="219"/>
      <c r="DET68" s="219"/>
      <c r="DEU68" s="219"/>
      <c r="DEV68" s="219"/>
      <c r="DEW68" s="219"/>
      <c r="DEX68" s="219"/>
      <c r="DEY68" s="219"/>
      <c r="DEZ68" s="219"/>
      <c r="DFA68" s="219"/>
      <c r="DFB68" s="219"/>
      <c r="DFC68" s="219"/>
      <c r="DFD68" s="219"/>
      <c r="DFE68" s="219"/>
      <c r="DFF68" s="219"/>
      <c r="DFG68" s="219"/>
      <c r="DFH68" s="219"/>
      <c r="DFI68" s="219"/>
      <c r="DFJ68" s="219"/>
      <c r="DFK68" s="219"/>
      <c r="DFL68" s="219"/>
      <c r="DFM68" s="219"/>
      <c r="DFN68" s="219"/>
      <c r="DFO68" s="219"/>
      <c r="DFP68" s="219"/>
      <c r="DFQ68" s="219"/>
      <c r="DFR68" s="219"/>
      <c r="DFS68" s="219"/>
      <c r="DFT68" s="219"/>
      <c r="DFU68" s="219"/>
      <c r="DFV68" s="219"/>
      <c r="DFW68" s="219"/>
      <c r="DFX68" s="219"/>
      <c r="DFY68" s="219"/>
      <c r="DFZ68" s="219"/>
      <c r="DGA68" s="219"/>
      <c r="DGB68" s="219"/>
      <c r="DGC68" s="219"/>
      <c r="DGD68" s="219"/>
      <c r="DGE68" s="219"/>
      <c r="DGF68" s="219"/>
      <c r="DGG68" s="219"/>
      <c r="DGH68" s="219"/>
      <c r="DGI68" s="219"/>
      <c r="DGJ68" s="219"/>
      <c r="DGK68" s="219"/>
      <c r="DGL68" s="219"/>
      <c r="DGM68" s="219"/>
      <c r="DGN68" s="219"/>
      <c r="DGO68" s="219"/>
      <c r="DGP68" s="219"/>
      <c r="DGQ68" s="219"/>
      <c r="DGR68" s="219"/>
      <c r="DGS68" s="219"/>
      <c r="DGT68" s="219"/>
      <c r="DGU68" s="219"/>
      <c r="DGV68" s="219"/>
      <c r="DGW68" s="219"/>
      <c r="DGX68" s="219"/>
      <c r="DGY68" s="219"/>
      <c r="DGZ68" s="219"/>
      <c r="DHA68" s="219"/>
      <c r="DHB68" s="219"/>
      <c r="DHC68" s="219"/>
      <c r="DHD68" s="219"/>
      <c r="DHE68" s="219"/>
      <c r="DHF68" s="219"/>
      <c r="DHG68" s="219"/>
      <c r="DHH68" s="219"/>
      <c r="DHI68" s="219"/>
      <c r="DHJ68" s="219"/>
      <c r="DHK68" s="219"/>
      <c r="DHL68" s="219"/>
      <c r="DHM68" s="219"/>
      <c r="DHN68" s="219"/>
      <c r="DHO68" s="219"/>
      <c r="DHP68" s="219"/>
      <c r="DHQ68" s="219"/>
      <c r="DHR68" s="219"/>
      <c r="DHS68" s="219"/>
      <c r="DHT68" s="219"/>
      <c r="DHU68" s="219"/>
      <c r="DHV68" s="219"/>
      <c r="DHW68" s="219"/>
      <c r="DHX68" s="219"/>
      <c r="DHY68" s="219"/>
      <c r="DHZ68" s="219"/>
      <c r="DIA68" s="219"/>
      <c r="DIB68" s="219"/>
      <c r="DIC68" s="219"/>
      <c r="DID68" s="219"/>
      <c r="DIE68" s="219"/>
      <c r="DIF68" s="219"/>
      <c r="DIG68" s="219"/>
      <c r="DIH68" s="219"/>
      <c r="DII68" s="219"/>
      <c r="DIJ68" s="219"/>
      <c r="DIK68" s="219"/>
      <c r="DIL68" s="219"/>
      <c r="DIM68" s="219"/>
      <c r="DIN68" s="219"/>
      <c r="DIO68" s="219"/>
      <c r="DIP68" s="219"/>
      <c r="DIQ68" s="219"/>
      <c r="DIR68" s="219"/>
      <c r="DIS68" s="219"/>
      <c r="DIT68" s="219"/>
      <c r="DIU68" s="219"/>
      <c r="DIV68" s="219"/>
      <c r="DIW68" s="219"/>
      <c r="DIX68" s="219"/>
      <c r="DIY68" s="219"/>
      <c r="DIZ68" s="219"/>
      <c r="DJA68" s="219"/>
      <c r="DJB68" s="219"/>
      <c r="DJC68" s="219"/>
      <c r="DJD68" s="219"/>
      <c r="DJE68" s="219"/>
      <c r="DJF68" s="219"/>
      <c r="DJG68" s="219"/>
      <c r="DJH68" s="219"/>
      <c r="DJI68" s="219"/>
      <c r="DJJ68" s="219"/>
      <c r="DJK68" s="219"/>
      <c r="DJL68" s="219"/>
      <c r="DJM68" s="219"/>
      <c r="DJN68" s="219"/>
      <c r="DJO68" s="219"/>
      <c r="DJP68" s="219"/>
      <c r="DJQ68" s="219"/>
      <c r="DJR68" s="219"/>
      <c r="DJS68" s="219"/>
      <c r="DJT68" s="219"/>
      <c r="DJU68" s="219"/>
      <c r="DJV68" s="219"/>
      <c r="DJW68" s="219"/>
      <c r="DJX68" s="219"/>
      <c r="DJY68" s="219"/>
      <c r="DJZ68" s="219"/>
      <c r="DKA68" s="219"/>
      <c r="DKB68" s="219"/>
      <c r="DKC68" s="219"/>
      <c r="DKD68" s="219"/>
      <c r="DKE68" s="219"/>
      <c r="DKF68" s="219"/>
      <c r="DKG68" s="219"/>
      <c r="DKH68" s="219"/>
      <c r="DKI68" s="219"/>
      <c r="DKJ68" s="219"/>
      <c r="DKK68" s="219"/>
      <c r="DKL68" s="219"/>
      <c r="DKM68" s="219"/>
      <c r="DKN68" s="219"/>
      <c r="DKO68" s="219"/>
      <c r="DKP68" s="219"/>
      <c r="DKQ68" s="219"/>
      <c r="DKR68" s="219"/>
      <c r="DKS68" s="219"/>
      <c r="DKT68" s="219"/>
      <c r="DKU68" s="219"/>
      <c r="DKV68" s="219"/>
      <c r="DKW68" s="219"/>
      <c r="DKX68" s="219"/>
      <c r="DKY68" s="219"/>
      <c r="DKZ68" s="219"/>
      <c r="DLA68" s="219"/>
      <c r="DLB68" s="219"/>
      <c r="DLC68" s="219"/>
      <c r="DLD68" s="219"/>
      <c r="DLE68" s="219"/>
      <c r="DLF68" s="219"/>
      <c r="DLG68" s="219"/>
      <c r="DLH68" s="219"/>
      <c r="DLI68" s="219"/>
      <c r="DLJ68" s="219"/>
      <c r="DLK68" s="219"/>
      <c r="DLL68" s="219"/>
      <c r="DLM68" s="219"/>
      <c r="DLN68" s="219"/>
      <c r="DLO68" s="219"/>
      <c r="DLP68" s="219"/>
      <c r="DLQ68" s="219"/>
      <c r="DLR68" s="219"/>
      <c r="DLS68" s="219"/>
      <c r="DLT68" s="219"/>
      <c r="DLU68" s="219"/>
      <c r="DLV68" s="219"/>
      <c r="DLW68" s="219"/>
      <c r="DLX68" s="219"/>
      <c r="DLY68" s="219"/>
      <c r="DLZ68" s="219"/>
      <c r="DMA68" s="219"/>
      <c r="DMB68" s="219"/>
      <c r="DMC68" s="219"/>
      <c r="DMD68" s="219"/>
      <c r="DME68" s="219"/>
      <c r="DMF68" s="219"/>
      <c r="DMG68" s="219"/>
      <c r="DMH68" s="219"/>
      <c r="DMI68" s="219"/>
      <c r="DMJ68" s="219"/>
      <c r="DMK68" s="219"/>
      <c r="DML68" s="219"/>
      <c r="DMM68" s="219"/>
      <c r="DMN68" s="219"/>
      <c r="DMO68" s="219"/>
      <c r="DMP68" s="219"/>
      <c r="DMQ68" s="219"/>
      <c r="DMR68" s="219"/>
      <c r="DMS68" s="219"/>
      <c r="DMT68" s="219"/>
      <c r="DMU68" s="219"/>
      <c r="DMV68" s="219"/>
      <c r="DMW68" s="219"/>
      <c r="DMX68" s="219"/>
      <c r="DMY68" s="219"/>
      <c r="DMZ68" s="219"/>
      <c r="DNA68" s="219"/>
      <c r="DNB68" s="219"/>
      <c r="DNC68" s="219"/>
      <c r="DND68" s="219"/>
      <c r="DNE68" s="219"/>
      <c r="DNF68" s="219"/>
      <c r="DNG68" s="219"/>
      <c r="DNH68" s="219"/>
      <c r="DNI68" s="219"/>
      <c r="DNJ68" s="219"/>
      <c r="DNK68" s="219"/>
      <c r="DNL68" s="219"/>
      <c r="DNM68" s="219"/>
      <c r="DNN68" s="219"/>
      <c r="DNO68" s="219"/>
      <c r="DNP68" s="219"/>
      <c r="DNQ68" s="219"/>
      <c r="DNR68" s="219"/>
      <c r="DNS68" s="219"/>
      <c r="DNT68" s="219"/>
      <c r="DNU68" s="219"/>
      <c r="DNV68" s="219"/>
      <c r="DNW68" s="219"/>
      <c r="DNX68" s="219"/>
      <c r="DNY68" s="219"/>
      <c r="DNZ68" s="219"/>
      <c r="DOA68" s="219"/>
      <c r="DOB68" s="219"/>
      <c r="DOC68" s="219"/>
      <c r="DOD68" s="219"/>
      <c r="DOE68" s="219"/>
      <c r="DOF68" s="219"/>
      <c r="DOG68" s="219"/>
      <c r="DOH68" s="219"/>
      <c r="DOI68" s="219"/>
      <c r="DOJ68" s="219"/>
      <c r="DOK68" s="219"/>
      <c r="DOL68" s="219"/>
      <c r="DOM68" s="219"/>
      <c r="DON68" s="219"/>
      <c r="DOO68" s="219"/>
      <c r="DOP68" s="219"/>
      <c r="DOQ68" s="219"/>
      <c r="DOR68" s="219"/>
      <c r="DOS68" s="219"/>
      <c r="DOT68" s="219"/>
      <c r="DOU68" s="219"/>
      <c r="DOV68" s="219"/>
      <c r="DOW68" s="219"/>
      <c r="DOX68" s="219"/>
      <c r="DOY68" s="219"/>
      <c r="DOZ68" s="219"/>
      <c r="DPA68" s="219"/>
      <c r="DPB68" s="219"/>
      <c r="DPC68" s="219"/>
      <c r="DPD68" s="219"/>
      <c r="DPE68" s="219"/>
      <c r="DPF68" s="219"/>
      <c r="DPG68" s="219"/>
      <c r="DPH68" s="219"/>
      <c r="DPI68" s="219"/>
      <c r="DPJ68" s="219"/>
      <c r="DPK68" s="219"/>
      <c r="DPL68" s="219"/>
      <c r="DPM68" s="219"/>
      <c r="DPN68" s="219"/>
      <c r="DPO68" s="219"/>
      <c r="DPP68" s="219"/>
      <c r="DPQ68" s="219"/>
      <c r="DPR68" s="219"/>
      <c r="DPS68" s="219"/>
      <c r="DPT68" s="219"/>
      <c r="DPU68" s="219"/>
      <c r="DPV68" s="219"/>
      <c r="DPW68" s="219"/>
      <c r="DPX68" s="219"/>
      <c r="DPY68" s="219"/>
      <c r="DPZ68" s="219"/>
      <c r="DQA68" s="219"/>
      <c r="DQB68" s="219"/>
      <c r="DQC68" s="219"/>
      <c r="DQD68" s="219"/>
      <c r="DQE68" s="219"/>
      <c r="DQF68" s="219"/>
      <c r="DQG68" s="219"/>
      <c r="DQH68" s="219"/>
      <c r="DQI68" s="219"/>
      <c r="DQJ68" s="219"/>
      <c r="DQK68" s="219"/>
      <c r="DQL68" s="219"/>
      <c r="DQM68" s="219"/>
      <c r="DQN68" s="219"/>
      <c r="DQO68" s="219"/>
      <c r="DQP68" s="219"/>
      <c r="DQQ68" s="219"/>
      <c r="DQR68" s="219"/>
      <c r="DQS68" s="219"/>
      <c r="DQT68" s="219"/>
      <c r="DQU68" s="219"/>
      <c r="DQV68" s="219"/>
      <c r="DQW68" s="219"/>
      <c r="DQX68" s="219"/>
      <c r="DQY68" s="219"/>
      <c r="DQZ68" s="219"/>
      <c r="DRA68" s="219"/>
      <c r="DRB68" s="219"/>
      <c r="DRC68" s="219"/>
      <c r="DRD68" s="219"/>
      <c r="DRE68" s="219"/>
      <c r="DRF68" s="219"/>
      <c r="DRG68" s="219"/>
      <c r="DRH68" s="219"/>
      <c r="DRI68" s="219"/>
      <c r="DRJ68" s="219"/>
      <c r="DRK68" s="219"/>
      <c r="DRL68" s="219"/>
      <c r="DRM68" s="219"/>
      <c r="DRN68" s="219"/>
      <c r="DRO68" s="219"/>
      <c r="DRP68" s="219"/>
      <c r="DRQ68" s="219"/>
      <c r="DRR68" s="219"/>
      <c r="DRS68" s="219"/>
      <c r="DRT68" s="219"/>
      <c r="DRU68" s="219"/>
      <c r="DRV68" s="219"/>
      <c r="DRW68" s="219"/>
      <c r="DRX68" s="219"/>
      <c r="DRY68" s="219"/>
      <c r="DRZ68" s="219"/>
      <c r="DSA68" s="219"/>
      <c r="DSB68" s="219"/>
      <c r="DSC68" s="219"/>
      <c r="DSD68" s="219"/>
      <c r="DSE68" s="219"/>
      <c r="DSF68" s="219"/>
      <c r="DSG68" s="219"/>
      <c r="DSH68" s="219"/>
      <c r="DSI68" s="219"/>
      <c r="DSJ68" s="219"/>
      <c r="DSK68" s="219"/>
      <c r="DSL68" s="219"/>
      <c r="DSM68" s="219"/>
      <c r="DSN68" s="219"/>
      <c r="DSO68" s="219"/>
      <c r="DSP68" s="219"/>
      <c r="DSQ68" s="219"/>
      <c r="DSR68" s="219"/>
      <c r="DSS68" s="219"/>
      <c r="DST68" s="219"/>
      <c r="DSU68" s="219"/>
      <c r="DSV68" s="219"/>
      <c r="DSW68" s="219"/>
      <c r="DSX68" s="219"/>
      <c r="DSY68" s="219"/>
      <c r="DSZ68" s="219"/>
      <c r="DTA68" s="219"/>
      <c r="DTB68" s="219"/>
      <c r="DTC68" s="219"/>
      <c r="DTD68" s="219"/>
      <c r="DTE68" s="219"/>
      <c r="DTF68" s="219"/>
      <c r="DTG68" s="219"/>
      <c r="DTH68" s="219"/>
      <c r="DTI68" s="219"/>
      <c r="DTJ68" s="219"/>
      <c r="DTK68" s="219"/>
      <c r="DTL68" s="219"/>
      <c r="DTM68" s="219"/>
      <c r="DTN68" s="219"/>
      <c r="DTO68" s="219"/>
      <c r="DTP68" s="219"/>
      <c r="DTQ68" s="219"/>
      <c r="DTR68" s="219"/>
      <c r="DTS68" s="219"/>
      <c r="DTT68" s="219"/>
      <c r="DTU68" s="219"/>
      <c r="DTV68" s="219"/>
      <c r="DTW68" s="219"/>
      <c r="DTX68" s="219"/>
      <c r="DTY68" s="219"/>
      <c r="DTZ68" s="219"/>
      <c r="DUA68" s="219"/>
      <c r="DUB68" s="219"/>
      <c r="DUC68" s="219"/>
      <c r="DUD68" s="219"/>
      <c r="DUE68" s="219"/>
      <c r="DUF68" s="219"/>
      <c r="DUG68" s="219"/>
      <c r="DUH68" s="219"/>
      <c r="DUI68" s="219"/>
      <c r="DUJ68" s="219"/>
      <c r="DUK68" s="219"/>
      <c r="DUL68" s="219"/>
      <c r="DUM68" s="219"/>
      <c r="DUN68" s="219"/>
      <c r="DUO68" s="219"/>
      <c r="DUP68" s="219"/>
      <c r="DUQ68" s="219"/>
      <c r="DUR68" s="219"/>
      <c r="DUS68" s="219"/>
      <c r="DUT68" s="219"/>
      <c r="DUU68" s="219"/>
      <c r="DUV68" s="219"/>
      <c r="DUW68" s="219"/>
      <c r="DUX68" s="219"/>
      <c r="DUY68" s="219"/>
      <c r="DUZ68" s="219"/>
      <c r="DVA68" s="219"/>
      <c r="DVB68" s="219"/>
      <c r="DVC68" s="219"/>
      <c r="DVD68" s="219"/>
      <c r="DVE68" s="219"/>
      <c r="DVF68" s="219"/>
      <c r="DVG68" s="219"/>
      <c r="DVH68" s="219"/>
      <c r="DVI68" s="219"/>
      <c r="DVJ68" s="219"/>
      <c r="DVK68" s="219"/>
      <c r="DVL68" s="219"/>
      <c r="DVM68" s="219"/>
      <c r="DVN68" s="219"/>
      <c r="DVO68" s="219"/>
      <c r="DVP68" s="219"/>
      <c r="DVQ68" s="219"/>
      <c r="DVR68" s="219"/>
      <c r="DVS68" s="219"/>
      <c r="DVT68" s="219"/>
      <c r="DVU68" s="219"/>
      <c r="DVV68" s="219"/>
      <c r="DVW68" s="219"/>
      <c r="DVX68" s="219"/>
      <c r="DVY68" s="219"/>
      <c r="DVZ68" s="219"/>
      <c r="DWA68" s="219"/>
      <c r="DWB68" s="219"/>
      <c r="DWC68" s="219"/>
      <c r="DWD68" s="219"/>
      <c r="DWE68" s="219"/>
      <c r="DWF68" s="219"/>
      <c r="DWG68" s="219"/>
      <c r="DWH68" s="219"/>
      <c r="DWI68" s="219"/>
      <c r="DWJ68" s="219"/>
      <c r="DWK68" s="219"/>
      <c r="DWL68" s="219"/>
      <c r="DWM68" s="219"/>
      <c r="DWN68" s="219"/>
      <c r="DWO68" s="219"/>
      <c r="DWP68" s="219"/>
      <c r="DWQ68" s="219"/>
      <c r="DWR68" s="219"/>
      <c r="DWS68" s="219"/>
      <c r="DWT68" s="219"/>
      <c r="DWU68" s="219"/>
      <c r="DWV68" s="219"/>
      <c r="DWW68" s="219"/>
      <c r="DWX68" s="219"/>
      <c r="DWY68" s="219"/>
      <c r="DWZ68" s="219"/>
      <c r="DXA68" s="219"/>
      <c r="DXB68" s="219"/>
      <c r="DXC68" s="219"/>
      <c r="DXD68" s="219"/>
      <c r="DXE68" s="219"/>
      <c r="DXF68" s="219"/>
      <c r="DXG68" s="219"/>
      <c r="DXH68" s="219"/>
      <c r="DXI68" s="219"/>
      <c r="DXJ68" s="219"/>
      <c r="DXK68" s="219"/>
      <c r="DXL68" s="219"/>
      <c r="DXM68" s="219"/>
      <c r="DXN68" s="219"/>
      <c r="DXO68" s="219"/>
      <c r="DXP68" s="219"/>
      <c r="DXQ68" s="219"/>
      <c r="DXR68" s="219"/>
      <c r="DXS68" s="219"/>
      <c r="DXT68" s="219"/>
      <c r="DXU68" s="219"/>
      <c r="DXV68" s="219"/>
      <c r="DXW68" s="219"/>
      <c r="DXX68" s="219"/>
      <c r="DXY68" s="219"/>
      <c r="DXZ68" s="219"/>
      <c r="DYA68" s="219"/>
      <c r="DYB68" s="219"/>
      <c r="DYC68" s="219"/>
      <c r="DYD68" s="219"/>
      <c r="DYE68" s="219"/>
      <c r="DYF68" s="219"/>
      <c r="DYG68" s="219"/>
      <c r="DYH68" s="219"/>
      <c r="DYI68" s="219"/>
      <c r="DYJ68" s="219"/>
      <c r="DYK68" s="219"/>
      <c r="DYL68" s="219"/>
      <c r="DYM68" s="219"/>
      <c r="DYN68" s="219"/>
      <c r="DYO68" s="219"/>
      <c r="DYP68" s="219"/>
      <c r="DYQ68" s="219"/>
      <c r="DYR68" s="219"/>
      <c r="DYS68" s="219"/>
      <c r="DYT68" s="219"/>
      <c r="DYU68" s="219"/>
      <c r="DYV68" s="219"/>
      <c r="DYW68" s="219"/>
      <c r="DYX68" s="219"/>
      <c r="DYY68" s="219"/>
      <c r="DYZ68" s="219"/>
      <c r="DZA68" s="219"/>
      <c r="DZB68" s="219"/>
      <c r="DZC68" s="219"/>
      <c r="DZD68" s="219"/>
      <c r="DZE68" s="219"/>
      <c r="DZF68" s="219"/>
      <c r="DZG68" s="219"/>
      <c r="DZH68" s="219"/>
      <c r="DZI68" s="219"/>
      <c r="DZJ68" s="219"/>
      <c r="DZK68" s="219"/>
      <c r="DZL68" s="219"/>
      <c r="DZM68" s="219"/>
      <c r="DZN68" s="219"/>
      <c r="DZO68" s="219"/>
      <c r="DZP68" s="219"/>
      <c r="DZQ68" s="219"/>
      <c r="DZR68" s="219"/>
      <c r="DZS68" s="219"/>
      <c r="DZT68" s="219"/>
      <c r="DZU68" s="219"/>
      <c r="DZV68" s="219"/>
      <c r="DZW68" s="219"/>
      <c r="DZX68" s="219"/>
      <c r="DZY68" s="219"/>
      <c r="DZZ68" s="219"/>
      <c r="EAA68" s="219"/>
      <c r="EAB68" s="219"/>
      <c r="EAC68" s="219"/>
      <c r="EAD68" s="219"/>
      <c r="EAE68" s="219"/>
      <c r="EAF68" s="219"/>
      <c r="EAG68" s="219"/>
      <c r="EAH68" s="219"/>
      <c r="EAI68" s="219"/>
      <c r="EAJ68" s="219"/>
      <c r="EAK68" s="219"/>
      <c r="EAL68" s="219"/>
      <c r="EAM68" s="219"/>
      <c r="EAN68" s="219"/>
      <c r="EAO68" s="219"/>
      <c r="EAP68" s="219"/>
      <c r="EAQ68" s="219"/>
      <c r="EAR68" s="219"/>
      <c r="EAS68" s="219"/>
      <c r="EAT68" s="219"/>
      <c r="EAU68" s="219"/>
      <c r="EAV68" s="219"/>
      <c r="EAW68" s="219"/>
      <c r="EAX68" s="219"/>
      <c r="EAY68" s="219"/>
      <c r="EAZ68" s="219"/>
      <c r="EBA68" s="219"/>
      <c r="EBB68" s="219"/>
      <c r="EBC68" s="219"/>
      <c r="EBD68" s="219"/>
      <c r="EBE68" s="219"/>
      <c r="EBF68" s="219"/>
      <c r="EBG68" s="219"/>
      <c r="EBH68" s="219"/>
      <c r="EBI68" s="219"/>
      <c r="EBJ68" s="219"/>
      <c r="EBK68" s="219"/>
      <c r="EBL68" s="219"/>
      <c r="EBM68" s="219"/>
      <c r="EBN68" s="219"/>
      <c r="EBO68" s="219"/>
      <c r="EBP68" s="219"/>
      <c r="EBQ68" s="219"/>
      <c r="EBR68" s="219"/>
      <c r="EBS68" s="219"/>
      <c r="EBT68" s="219"/>
      <c r="EBU68" s="219"/>
      <c r="EBV68" s="219"/>
      <c r="EBW68" s="219"/>
      <c r="EBX68" s="219"/>
      <c r="EBY68" s="219"/>
      <c r="EBZ68" s="219"/>
      <c r="ECA68" s="219"/>
      <c r="ECB68" s="219"/>
      <c r="ECC68" s="219"/>
      <c r="ECD68" s="219"/>
      <c r="ECE68" s="219"/>
      <c r="ECF68" s="219"/>
      <c r="ECG68" s="219"/>
      <c r="ECH68" s="219"/>
      <c r="ECI68" s="219"/>
      <c r="ECJ68" s="219"/>
      <c r="ECK68" s="219"/>
      <c r="ECL68" s="219"/>
      <c r="ECM68" s="219"/>
      <c r="ECN68" s="219"/>
      <c r="ECO68" s="219"/>
      <c r="ECP68" s="219"/>
      <c r="ECQ68" s="219"/>
      <c r="ECR68" s="219"/>
      <c r="ECS68" s="219"/>
      <c r="ECT68" s="219"/>
      <c r="ECU68" s="219"/>
      <c r="ECV68" s="219"/>
      <c r="ECW68" s="219"/>
      <c r="ECX68" s="219"/>
      <c r="ECY68" s="219"/>
      <c r="ECZ68" s="219"/>
      <c r="EDA68" s="219"/>
      <c r="EDB68" s="219"/>
      <c r="EDC68" s="219"/>
      <c r="EDD68" s="219"/>
      <c r="EDE68" s="219"/>
      <c r="EDF68" s="219"/>
      <c r="EDG68" s="219"/>
      <c r="EDH68" s="219"/>
      <c r="EDI68" s="219"/>
      <c r="EDJ68" s="219"/>
      <c r="EDK68" s="219"/>
      <c r="EDL68" s="219"/>
      <c r="EDM68" s="219"/>
      <c r="EDN68" s="219"/>
      <c r="EDO68" s="219"/>
      <c r="EDP68" s="219"/>
      <c r="EDQ68" s="219"/>
      <c r="EDR68" s="219"/>
      <c r="EDS68" s="219"/>
      <c r="EDT68" s="219"/>
      <c r="EDU68" s="219"/>
      <c r="EDV68" s="219"/>
      <c r="EDW68" s="219"/>
      <c r="EDX68" s="219"/>
      <c r="EDY68" s="219"/>
      <c r="EDZ68" s="219"/>
      <c r="EEA68" s="219"/>
      <c r="EEB68" s="219"/>
      <c r="EEC68" s="219"/>
      <c r="EED68" s="219"/>
      <c r="EEE68" s="219"/>
      <c r="EEF68" s="219"/>
      <c r="EEG68" s="219"/>
      <c r="EEH68" s="219"/>
      <c r="EEI68" s="219"/>
      <c r="EEJ68" s="219"/>
      <c r="EEK68" s="219"/>
      <c r="EEL68" s="219"/>
      <c r="EEM68" s="219"/>
      <c r="EEN68" s="219"/>
      <c r="EEO68" s="219"/>
      <c r="EEP68" s="219"/>
      <c r="EEQ68" s="219"/>
      <c r="EER68" s="219"/>
      <c r="EES68" s="219"/>
      <c r="EET68" s="219"/>
      <c r="EEU68" s="219"/>
      <c r="EEV68" s="219"/>
      <c r="EEW68" s="219"/>
      <c r="EEX68" s="219"/>
      <c r="EEY68" s="219"/>
      <c r="EEZ68" s="219"/>
      <c r="EFA68" s="219"/>
      <c r="EFB68" s="219"/>
      <c r="EFC68" s="219"/>
      <c r="EFD68" s="219"/>
      <c r="EFE68" s="219"/>
      <c r="EFF68" s="219"/>
      <c r="EFG68" s="219"/>
      <c r="EFH68" s="219"/>
      <c r="EFI68" s="219"/>
      <c r="EFJ68" s="219"/>
      <c r="EFK68" s="219"/>
      <c r="EFL68" s="219"/>
      <c r="EFM68" s="219"/>
      <c r="EFN68" s="219"/>
      <c r="EFO68" s="219"/>
      <c r="EFP68" s="219"/>
      <c r="EFQ68" s="219"/>
      <c r="EFR68" s="219"/>
      <c r="EFS68" s="219"/>
      <c r="EFT68" s="219"/>
      <c r="EFU68" s="219"/>
      <c r="EFV68" s="219"/>
      <c r="EFW68" s="219"/>
      <c r="EFX68" s="219"/>
      <c r="EFY68" s="219"/>
      <c r="EFZ68" s="219"/>
      <c r="EGA68" s="219"/>
      <c r="EGB68" s="219"/>
      <c r="EGC68" s="219"/>
      <c r="EGD68" s="219"/>
      <c r="EGE68" s="219"/>
      <c r="EGF68" s="219"/>
      <c r="EGG68" s="219"/>
      <c r="EGH68" s="219"/>
      <c r="EGI68" s="219"/>
      <c r="EGJ68" s="219"/>
      <c r="EGK68" s="219"/>
      <c r="EGL68" s="219"/>
      <c r="EGM68" s="219"/>
      <c r="EGN68" s="219"/>
      <c r="EGO68" s="219"/>
      <c r="EGP68" s="219"/>
      <c r="EGQ68" s="219"/>
      <c r="EGR68" s="219"/>
      <c r="EGS68" s="219"/>
      <c r="EGT68" s="219"/>
      <c r="EGU68" s="219"/>
      <c r="EGV68" s="219"/>
      <c r="EGW68" s="219"/>
      <c r="EGX68" s="219"/>
      <c r="EGY68" s="219"/>
      <c r="EGZ68" s="219"/>
      <c r="EHA68" s="219"/>
      <c r="EHB68" s="219"/>
      <c r="EHC68" s="219"/>
      <c r="EHD68" s="219"/>
      <c r="EHE68" s="219"/>
      <c r="EHF68" s="219"/>
      <c r="EHG68" s="219"/>
      <c r="EHH68" s="219"/>
      <c r="EHI68" s="219"/>
      <c r="EHJ68" s="219"/>
      <c r="EHK68" s="219"/>
      <c r="EHL68" s="219"/>
      <c r="EHM68" s="219"/>
      <c r="EHN68" s="219"/>
      <c r="EHO68" s="219"/>
      <c r="EHP68" s="219"/>
      <c r="EHQ68" s="219"/>
      <c r="EHR68" s="219"/>
      <c r="EHS68" s="219"/>
      <c r="EHT68" s="219"/>
      <c r="EHU68" s="219"/>
      <c r="EHV68" s="219"/>
      <c r="EHW68" s="219"/>
      <c r="EHX68" s="219"/>
      <c r="EHY68" s="219"/>
      <c r="EHZ68" s="219"/>
      <c r="EIA68" s="219"/>
      <c r="EIB68" s="219"/>
      <c r="EIC68" s="219"/>
      <c r="EID68" s="219"/>
      <c r="EIE68" s="219"/>
      <c r="EIF68" s="219"/>
      <c r="EIG68" s="219"/>
      <c r="EIH68" s="219"/>
      <c r="EII68" s="219"/>
      <c r="EIJ68" s="219"/>
      <c r="EIK68" s="219"/>
      <c r="EIL68" s="219"/>
      <c r="EIM68" s="219"/>
      <c r="EIN68" s="219"/>
      <c r="EIO68" s="219"/>
      <c r="EIP68" s="219"/>
      <c r="EIQ68" s="219"/>
      <c r="EIR68" s="219"/>
      <c r="EIS68" s="219"/>
      <c r="EIT68" s="219"/>
      <c r="EIU68" s="219"/>
      <c r="EIV68" s="219"/>
      <c r="EIW68" s="219"/>
      <c r="EIX68" s="219"/>
      <c r="EIY68" s="219"/>
      <c r="EIZ68" s="219"/>
      <c r="EJA68" s="219"/>
      <c r="EJB68" s="219"/>
      <c r="EJC68" s="219"/>
      <c r="EJD68" s="219"/>
      <c r="EJE68" s="219"/>
      <c r="EJF68" s="219"/>
      <c r="EJG68" s="219"/>
      <c r="EJH68" s="219"/>
      <c r="EJI68" s="219"/>
      <c r="EJJ68" s="219"/>
      <c r="EJK68" s="219"/>
      <c r="EJL68" s="219"/>
      <c r="EJM68" s="219"/>
      <c r="EJN68" s="219"/>
      <c r="EJO68" s="219"/>
      <c r="EJP68" s="219"/>
      <c r="EJQ68" s="219"/>
      <c r="EJR68" s="219"/>
      <c r="EJS68" s="219"/>
      <c r="EJT68" s="219"/>
      <c r="EJU68" s="219"/>
      <c r="EJV68" s="219"/>
      <c r="EJW68" s="219"/>
      <c r="EJX68" s="219"/>
      <c r="EJY68" s="219"/>
      <c r="EJZ68" s="219"/>
      <c r="EKA68" s="219"/>
      <c r="EKB68" s="219"/>
      <c r="EKC68" s="219"/>
      <c r="EKD68" s="219"/>
      <c r="EKE68" s="219"/>
      <c r="EKF68" s="219"/>
      <c r="EKG68" s="219"/>
      <c r="EKH68" s="219"/>
      <c r="EKI68" s="219"/>
      <c r="EKJ68" s="219"/>
      <c r="EKK68" s="219"/>
      <c r="EKL68" s="219"/>
      <c r="EKM68" s="219"/>
      <c r="EKN68" s="219"/>
      <c r="EKO68" s="219"/>
      <c r="EKP68" s="219"/>
      <c r="EKQ68" s="219"/>
      <c r="EKR68" s="219"/>
      <c r="EKS68" s="219"/>
      <c r="EKT68" s="219"/>
      <c r="EKU68" s="219"/>
      <c r="EKV68" s="219"/>
      <c r="EKW68" s="219"/>
      <c r="EKX68" s="219"/>
      <c r="EKY68" s="219"/>
      <c r="EKZ68" s="219"/>
      <c r="ELA68" s="219"/>
      <c r="ELB68" s="219"/>
      <c r="ELC68" s="219"/>
      <c r="ELD68" s="219"/>
      <c r="ELE68" s="219"/>
      <c r="ELF68" s="219"/>
      <c r="ELG68" s="219"/>
      <c r="ELH68" s="219"/>
      <c r="ELI68" s="219"/>
      <c r="ELJ68" s="219"/>
      <c r="ELK68" s="219"/>
      <c r="ELL68" s="219"/>
      <c r="ELM68" s="219"/>
      <c r="ELN68" s="219"/>
      <c r="ELO68" s="219"/>
      <c r="ELP68" s="219"/>
      <c r="ELQ68" s="219"/>
      <c r="ELR68" s="219"/>
      <c r="ELS68" s="219"/>
      <c r="ELT68" s="219"/>
      <c r="ELU68" s="219"/>
      <c r="ELV68" s="219"/>
      <c r="ELW68" s="219"/>
      <c r="ELX68" s="219"/>
      <c r="ELY68" s="219"/>
      <c r="ELZ68" s="219"/>
      <c r="EMA68" s="219"/>
      <c r="EMB68" s="219"/>
      <c r="EMC68" s="219"/>
      <c r="EMD68" s="219"/>
      <c r="EME68" s="219"/>
      <c r="EMF68" s="219"/>
      <c r="EMG68" s="219"/>
      <c r="EMH68" s="219"/>
      <c r="EMI68" s="219"/>
      <c r="EMJ68" s="219"/>
      <c r="EMK68" s="219"/>
      <c r="EML68" s="219"/>
      <c r="EMM68" s="219"/>
      <c r="EMN68" s="219"/>
      <c r="EMO68" s="219"/>
      <c r="EMP68" s="219"/>
      <c r="EMQ68" s="219"/>
      <c r="EMR68" s="219"/>
      <c r="EMS68" s="219"/>
      <c r="EMT68" s="219"/>
      <c r="EMU68" s="219"/>
      <c r="EMV68" s="219"/>
      <c r="EMW68" s="219"/>
      <c r="EMX68" s="219"/>
      <c r="EMY68" s="219"/>
      <c r="EMZ68" s="219"/>
      <c r="ENA68" s="219"/>
      <c r="ENB68" s="219"/>
      <c r="ENC68" s="219"/>
      <c r="END68" s="219"/>
      <c r="ENE68" s="219"/>
      <c r="ENF68" s="219"/>
      <c r="ENG68" s="219"/>
      <c r="ENH68" s="219"/>
      <c r="ENI68" s="219"/>
      <c r="ENJ68" s="219"/>
      <c r="ENK68" s="219"/>
      <c r="ENL68" s="219"/>
      <c r="ENM68" s="219"/>
      <c r="ENN68" s="219"/>
      <c r="ENO68" s="219"/>
      <c r="ENP68" s="219"/>
      <c r="ENQ68" s="219"/>
      <c r="ENR68" s="219"/>
      <c r="ENS68" s="219"/>
      <c r="ENT68" s="219"/>
      <c r="ENU68" s="219"/>
      <c r="ENV68" s="219"/>
      <c r="ENW68" s="219"/>
      <c r="ENX68" s="219"/>
      <c r="ENY68" s="219"/>
      <c r="ENZ68" s="219"/>
      <c r="EOA68" s="219"/>
      <c r="EOB68" s="219"/>
      <c r="EOC68" s="219"/>
      <c r="EOD68" s="219"/>
      <c r="EOE68" s="219"/>
      <c r="EOF68" s="219"/>
      <c r="EOG68" s="219"/>
      <c r="EOH68" s="219"/>
      <c r="EOI68" s="219"/>
      <c r="EOJ68" s="219"/>
      <c r="EOK68" s="219"/>
      <c r="EOL68" s="219"/>
      <c r="EOM68" s="219"/>
      <c r="EON68" s="219"/>
      <c r="EOO68" s="219"/>
      <c r="EOP68" s="219"/>
      <c r="EOQ68" s="219"/>
      <c r="EOR68" s="219"/>
      <c r="EOS68" s="219"/>
      <c r="EOT68" s="219"/>
      <c r="EOU68" s="219"/>
      <c r="EOV68" s="219"/>
      <c r="EOW68" s="219"/>
      <c r="EOX68" s="219"/>
      <c r="EOY68" s="219"/>
      <c r="EOZ68" s="219"/>
      <c r="EPA68" s="219"/>
      <c r="EPB68" s="219"/>
      <c r="EPC68" s="219"/>
      <c r="EPD68" s="219"/>
      <c r="EPE68" s="219"/>
      <c r="EPF68" s="219"/>
      <c r="EPG68" s="219"/>
      <c r="EPH68" s="219"/>
      <c r="EPI68" s="219"/>
      <c r="EPJ68" s="219"/>
      <c r="EPK68" s="219"/>
      <c r="EPL68" s="219"/>
      <c r="EPM68" s="219"/>
      <c r="EPN68" s="219"/>
      <c r="EPO68" s="219"/>
      <c r="EPP68" s="219"/>
      <c r="EPQ68" s="219"/>
      <c r="EPR68" s="219"/>
      <c r="EPS68" s="219"/>
      <c r="EPT68" s="219"/>
      <c r="EPU68" s="219"/>
      <c r="EPV68" s="219"/>
      <c r="EPW68" s="219"/>
      <c r="EPX68" s="219"/>
      <c r="EPY68" s="219"/>
      <c r="EPZ68" s="219"/>
      <c r="EQA68" s="219"/>
      <c r="EQB68" s="219"/>
      <c r="EQC68" s="219"/>
      <c r="EQD68" s="219"/>
      <c r="EQE68" s="219"/>
      <c r="EQF68" s="219"/>
      <c r="EQG68" s="219"/>
      <c r="EQH68" s="219"/>
      <c r="EQI68" s="219"/>
      <c r="EQJ68" s="219"/>
      <c r="EQK68" s="219"/>
      <c r="EQL68" s="219"/>
      <c r="EQM68" s="219"/>
      <c r="EQN68" s="219"/>
      <c r="EQO68" s="219"/>
      <c r="EQP68" s="219"/>
      <c r="EQQ68" s="219"/>
      <c r="EQR68" s="219"/>
      <c r="EQS68" s="219"/>
      <c r="EQT68" s="219"/>
      <c r="EQU68" s="219"/>
      <c r="EQV68" s="219"/>
      <c r="EQW68" s="219"/>
      <c r="EQX68" s="219"/>
      <c r="EQY68" s="219"/>
      <c r="EQZ68" s="219"/>
      <c r="ERA68" s="219"/>
      <c r="ERB68" s="219"/>
      <c r="ERC68" s="219"/>
      <c r="ERD68" s="219"/>
      <c r="ERE68" s="219"/>
      <c r="ERF68" s="219"/>
      <c r="ERG68" s="219"/>
      <c r="ERH68" s="219"/>
      <c r="ERI68" s="219"/>
      <c r="ERJ68" s="219"/>
      <c r="ERK68" s="219"/>
      <c r="ERL68" s="219"/>
      <c r="ERM68" s="219"/>
      <c r="ERN68" s="219"/>
      <c r="ERO68" s="219"/>
      <c r="ERP68" s="219"/>
      <c r="ERQ68" s="219"/>
      <c r="ERR68" s="219"/>
      <c r="ERS68" s="219"/>
      <c r="ERT68" s="219"/>
      <c r="ERU68" s="219"/>
      <c r="ERV68" s="219"/>
      <c r="ERW68" s="219"/>
      <c r="ERX68" s="219"/>
      <c r="ERY68" s="219"/>
      <c r="ERZ68" s="219"/>
      <c r="ESA68" s="219"/>
      <c r="ESB68" s="219"/>
      <c r="ESC68" s="219"/>
      <c r="ESD68" s="219"/>
      <c r="ESE68" s="219"/>
      <c r="ESF68" s="219"/>
      <c r="ESG68" s="219"/>
      <c r="ESH68" s="219"/>
      <c r="ESI68" s="219"/>
      <c r="ESJ68" s="219"/>
      <c r="ESK68" s="219"/>
      <c r="ESL68" s="219"/>
      <c r="ESM68" s="219"/>
      <c r="ESN68" s="219"/>
      <c r="ESO68" s="219"/>
      <c r="ESP68" s="219"/>
      <c r="ESQ68" s="219"/>
      <c r="ESR68" s="219"/>
      <c r="ESS68" s="219"/>
      <c r="EST68" s="219"/>
      <c r="ESU68" s="219"/>
      <c r="ESV68" s="219"/>
      <c r="ESW68" s="219"/>
      <c r="ESX68" s="219"/>
      <c r="ESY68" s="219"/>
      <c r="ESZ68" s="219"/>
      <c r="ETA68" s="219"/>
      <c r="ETB68" s="219"/>
      <c r="ETC68" s="219"/>
      <c r="ETD68" s="219"/>
      <c r="ETE68" s="219"/>
      <c r="ETF68" s="219"/>
      <c r="ETG68" s="219"/>
      <c r="ETH68" s="219"/>
      <c r="ETI68" s="219"/>
      <c r="ETJ68" s="219"/>
      <c r="ETK68" s="219"/>
      <c r="ETL68" s="219"/>
      <c r="ETM68" s="219"/>
      <c r="ETN68" s="219"/>
      <c r="ETO68" s="219"/>
      <c r="ETP68" s="219"/>
      <c r="ETQ68" s="219"/>
      <c r="ETR68" s="219"/>
      <c r="ETS68" s="219"/>
      <c r="ETT68" s="219"/>
      <c r="ETU68" s="219"/>
      <c r="ETV68" s="219"/>
      <c r="ETW68" s="219"/>
      <c r="ETX68" s="219"/>
      <c r="ETY68" s="219"/>
      <c r="ETZ68" s="219"/>
      <c r="EUA68" s="219"/>
      <c r="EUB68" s="219"/>
      <c r="EUC68" s="219"/>
      <c r="EUD68" s="219"/>
      <c r="EUE68" s="219"/>
      <c r="EUF68" s="219"/>
      <c r="EUG68" s="219"/>
      <c r="EUH68" s="219"/>
      <c r="EUI68" s="219"/>
      <c r="EUJ68" s="219"/>
      <c r="EUK68" s="219"/>
      <c r="EUL68" s="219"/>
      <c r="EUM68" s="219"/>
      <c r="EUN68" s="219"/>
      <c r="EUO68" s="219"/>
      <c r="EUP68" s="219"/>
      <c r="EUQ68" s="219"/>
      <c r="EUR68" s="219"/>
      <c r="EUS68" s="219"/>
      <c r="EUT68" s="219"/>
      <c r="EUU68" s="219"/>
      <c r="EUV68" s="219"/>
      <c r="EUW68" s="219"/>
      <c r="EUX68" s="219"/>
      <c r="EUY68" s="219"/>
      <c r="EUZ68" s="219"/>
      <c r="EVA68" s="219"/>
      <c r="EVB68" s="219"/>
      <c r="EVC68" s="219"/>
      <c r="EVD68" s="219"/>
      <c r="EVE68" s="219"/>
      <c r="EVF68" s="219"/>
      <c r="EVG68" s="219"/>
      <c r="EVH68" s="219"/>
      <c r="EVI68" s="219"/>
      <c r="EVJ68" s="219"/>
      <c r="EVK68" s="219"/>
      <c r="EVL68" s="219"/>
      <c r="EVM68" s="219"/>
      <c r="EVN68" s="219"/>
      <c r="EVO68" s="219"/>
      <c r="EVP68" s="219"/>
      <c r="EVQ68" s="219"/>
      <c r="EVR68" s="219"/>
      <c r="EVS68" s="219"/>
      <c r="EVT68" s="219"/>
      <c r="EVU68" s="219"/>
      <c r="EVV68" s="219"/>
      <c r="EVW68" s="219"/>
      <c r="EVX68" s="219"/>
      <c r="EVY68" s="219"/>
      <c r="EVZ68" s="219"/>
      <c r="EWA68" s="219"/>
      <c r="EWB68" s="219"/>
      <c r="EWC68" s="219"/>
      <c r="EWD68" s="219"/>
      <c r="EWE68" s="219"/>
      <c r="EWF68" s="219"/>
      <c r="EWG68" s="219"/>
      <c r="EWH68" s="219"/>
      <c r="EWI68" s="219"/>
      <c r="EWJ68" s="219"/>
      <c r="EWK68" s="219"/>
      <c r="EWL68" s="219"/>
      <c r="EWM68" s="219"/>
      <c r="EWN68" s="219"/>
      <c r="EWO68" s="219"/>
      <c r="EWP68" s="219"/>
      <c r="EWQ68" s="219"/>
      <c r="EWR68" s="219"/>
      <c r="EWS68" s="219"/>
      <c r="EWT68" s="219"/>
      <c r="EWU68" s="219"/>
      <c r="EWV68" s="219"/>
      <c r="EWW68" s="219"/>
      <c r="EWX68" s="219"/>
      <c r="EWY68" s="219"/>
      <c r="EWZ68" s="219"/>
      <c r="EXA68" s="219"/>
      <c r="EXB68" s="219"/>
      <c r="EXC68" s="219"/>
      <c r="EXD68" s="219"/>
      <c r="EXE68" s="219"/>
      <c r="EXF68" s="219"/>
      <c r="EXG68" s="219"/>
      <c r="EXH68" s="219"/>
      <c r="EXI68" s="219"/>
      <c r="EXJ68" s="219"/>
      <c r="EXK68" s="219"/>
      <c r="EXL68" s="219"/>
      <c r="EXM68" s="219"/>
      <c r="EXN68" s="219"/>
      <c r="EXO68" s="219"/>
      <c r="EXP68" s="219"/>
      <c r="EXQ68" s="219"/>
      <c r="EXR68" s="219"/>
      <c r="EXS68" s="219"/>
      <c r="EXT68" s="219"/>
      <c r="EXU68" s="219"/>
      <c r="EXV68" s="219"/>
      <c r="EXW68" s="219"/>
      <c r="EXX68" s="219"/>
      <c r="EXY68" s="219"/>
      <c r="EXZ68" s="219"/>
      <c r="EYA68" s="219"/>
      <c r="EYB68" s="219"/>
      <c r="EYC68" s="219"/>
      <c r="EYD68" s="219"/>
      <c r="EYE68" s="219"/>
      <c r="EYF68" s="219"/>
      <c r="EYG68" s="219"/>
      <c r="EYH68" s="219"/>
      <c r="EYI68" s="219"/>
      <c r="EYJ68" s="219"/>
      <c r="EYK68" s="219"/>
      <c r="EYL68" s="219"/>
      <c r="EYM68" s="219"/>
      <c r="EYN68" s="219"/>
      <c r="EYO68" s="219"/>
      <c r="EYP68" s="219"/>
      <c r="EYQ68" s="219"/>
      <c r="EYR68" s="219"/>
      <c r="EYS68" s="219"/>
      <c r="EYT68" s="219"/>
      <c r="EYU68" s="219"/>
      <c r="EYV68" s="219"/>
      <c r="EYW68" s="219"/>
      <c r="EYX68" s="219"/>
      <c r="EYY68" s="219"/>
      <c r="EYZ68" s="219"/>
      <c r="EZA68" s="219"/>
      <c r="EZB68" s="219"/>
      <c r="EZC68" s="219"/>
      <c r="EZD68" s="219"/>
      <c r="EZE68" s="219"/>
      <c r="EZF68" s="219"/>
      <c r="EZG68" s="219"/>
      <c r="EZH68" s="219"/>
      <c r="EZI68" s="219"/>
      <c r="EZJ68" s="219"/>
      <c r="EZK68" s="219"/>
      <c r="EZL68" s="219"/>
      <c r="EZM68" s="219"/>
      <c r="EZN68" s="219"/>
      <c r="EZO68" s="219"/>
      <c r="EZP68" s="219"/>
      <c r="EZQ68" s="219"/>
      <c r="EZR68" s="219"/>
      <c r="EZS68" s="219"/>
      <c r="EZT68" s="219"/>
      <c r="EZU68" s="219"/>
      <c r="EZV68" s="219"/>
      <c r="EZW68" s="219"/>
      <c r="EZX68" s="219"/>
      <c r="EZY68" s="219"/>
      <c r="EZZ68" s="219"/>
      <c r="FAA68" s="219"/>
      <c r="FAB68" s="219"/>
      <c r="FAC68" s="219"/>
      <c r="FAD68" s="219"/>
      <c r="FAE68" s="219"/>
      <c r="FAF68" s="219"/>
      <c r="FAG68" s="219"/>
      <c r="FAH68" s="219"/>
      <c r="FAI68" s="219"/>
      <c r="FAJ68" s="219"/>
      <c r="FAK68" s="219"/>
      <c r="FAL68" s="219"/>
      <c r="FAM68" s="219"/>
      <c r="FAN68" s="219"/>
      <c r="FAO68" s="219"/>
      <c r="FAP68" s="219"/>
      <c r="FAQ68" s="219"/>
      <c r="FAR68" s="219"/>
      <c r="FAS68" s="219"/>
      <c r="FAT68" s="219"/>
      <c r="FAU68" s="219"/>
      <c r="FAV68" s="219"/>
      <c r="FAW68" s="219"/>
      <c r="FAX68" s="219"/>
      <c r="FAY68" s="219"/>
      <c r="FAZ68" s="219"/>
      <c r="FBA68" s="219"/>
      <c r="FBB68" s="219"/>
      <c r="FBC68" s="219"/>
      <c r="FBD68" s="219"/>
      <c r="FBE68" s="219"/>
      <c r="FBF68" s="219"/>
      <c r="FBG68" s="219"/>
      <c r="FBH68" s="219"/>
      <c r="FBI68" s="219"/>
      <c r="FBJ68" s="219"/>
      <c r="FBK68" s="219"/>
      <c r="FBL68" s="219"/>
      <c r="FBM68" s="219"/>
      <c r="FBN68" s="219"/>
      <c r="FBO68" s="219"/>
      <c r="FBP68" s="219"/>
      <c r="FBQ68" s="219"/>
      <c r="FBR68" s="219"/>
      <c r="FBS68" s="219"/>
      <c r="FBT68" s="219"/>
      <c r="FBU68" s="219"/>
      <c r="FBV68" s="219"/>
      <c r="FBW68" s="219"/>
      <c r="FBX68" s="219"/>
      <c r="FBY68" s="219"/>
      <c r="FBZ68" s="219"/>
      <c r="FCA68" s="219"/>
      <c r="FCB68" s="219"/>
      <c r="FCC68" s="219"/>
      <c r="FCD68" s="219"/>
      <c r="FCE68" s="219"/>
      <c r="FCF68" s="219"/>
      <c r="FCG68" s="219"/>
      <c r="FCH68" s="219"/>
      <c r="FCI68" s="219"/>
      <c r="FCJ68" s="219"/>
      <c r="FCK68" s="219"/>
      <c r="FCL68" s="219"/>
      <c r="FCM68" s="219"/>
      <c r="FCN68" s="219"/>
      <c r="FCO68" s="219"/>
      <c r="FCP68" s="219"/>
      <c r="FCQ68" s="219"/>
      <c r="FCR68" s="219"/>
      <c r="FCS68" s="219"/>
      <c r="FCT68" s="219"/>
      <c r="FCU68" s="219"/>
      <c r="FCV68" s="219"/>
      <c r="FCW68" s="219"/>
      <c r="FCX68" s="219"/>
      <c r="FCY68" s="219"/>
      <c r="FCZ68" s="219"/>
      <c r="FDA68" s="219"/>
      <c r="FDB68" s="219"/>
      <c r="FDC68" s="219"/>
      <c r="FDD68" s="219"/>
      <c r="FDE68" s="219"/>
      <c r="FDF68" s="219"/>
      <c r="FDG68" s="219"/>
      <c r="FDH68" s="219"/>
      <c r="FDI68" s="219"/>
      <c r="FDJ68" s="219"/>
      <c r="FDK68" s="219"/>
      <c r="FDL68" s="219"/>
      <c r="FDM68" s="219"/>
      <c r="FDN68" s="219"/>
      <c r="FDO68" s="219"/>
      <c r="FDP68" s="219"/>
      <c r="FDQ68" s="219"/>
      <c r="FDR68" s="219"/>
      <c r="FDS68" s="219"/>
      <c r="FDT68" s="219"/>
      <c r="FDU68" s="219"/>
      <c r="FDV68" s="219"/>
      <c r="FDW68" s="219"/>
      <c r="FDX68" s="219"/>
      <c r="FDY68" s="219"/>
      <c r="FDZ68" s="219"/>
      <c r="FEA68" s="219"/>
      <c r="FEB68" s="219"/>
      <c r="FEC68" s="219"/>
      <c r="FED68" s="219"/>
      <c r="FEE68" s="219"/>
      <c r="FEF68" s="219"/>
      <c r="FEG68" s="219"/>
      <c r="FEH68" s="219"/>
      <c r="FEI68" s="219"/>
      <c r="FEJ68" s="219"/>
      <c r="FEK68" s="219"/>
      <c r="FEL68" s="219"/>
      <c r="FEM68" s="219"/>
      <c r="FEN68" s="219"/>
      <c r="FEO68" s="219"/>
      <c r="FEP68" s="219"/>
      <c r="FEQ68" s="219"/>
      <c r="FER68" s="219"/>
      <c r="FES68" s="219"/>
      <c r="FET68" s="219"/>
      <c r="FEU68" s="219"/>
      <c r="FEV68" s="219"/>
      <c r="FEW68" s="219"/>
      <c r="FEX68" s="219"/>
      <c r="FEY68" s="219"/>
      <c r="FEZ68" s="219"/>
      <c r="FFA68" s="219"/>
      <c r="FFB68" s="219"/>
      <c r="FFC68" s="219"/>
      <c r="FFD68" s="219"/>
      <c r="FFE68" s="219"/>
      <c r="FFF68" s="219"/>
      <c r="FFG68" s="219"/>
      <c r="FFH68" s="219"/>
      <c r="FFI68" s="219"/>
      <c r="FFJ68" s="219"/>
      <c r="FFK68" s="219"/>
      <c r="FFL68" s="219"/>
      <c r="FFM68" s="219"/>
      <c r="FFN68" s="219"/>
      <c r="FFO68" s="219"/>
      <c r="FFP68" s="219"/>
      <c r="FFQ68" s="219"/>
      <c r="FFR68" s="219"/>
      <c r="FFS68" s="219"/>
      <c r="FFT68" s="219"/>
      <c r="FFU68" s="219"/>
      <c r="FFV68" s="219"/>
      <c r="FFW68" s="219"/>
      <c r="FFX68" s="219"/>
      <c r="FFY68" s="219"/>
      <c r="FFZ68" s="219"/>
      <c r="FGA68" s="219"/>
      <c r="FGB68" s="219"/>
      <c r="FGC68" s="219"/>
      <c r="FGD68" s="219"/>
      <c r="FGE68" s="219"/>
      <c r="FGF68" s="219"/>
      <c r="FGG68" s="219"/>
      <c r="FGH68" s="219"/>
      <c r="FGI68" s="219"/>
      <c r="FGJ68" s="219"/>
      <c r="FGK68" s="219"/>
      <c r="FGL68" s="219"/>
      <c r="FGM68" s="219"/>
      <c r="FGN68" s="219"/>
      <c r="FGO68" s="219"/>
      <c r="FGP68" s="219"/>
      <c r="FGQ68" s="219"/>
      <c r="FGR68" s="219"/>
      <c r="FGS68" s="219"/>
      <c r="FGT68" s="219"/>
      <c r="FGU68" s="219"/>
      <c r="FGV68" s="219"/>
      <c r="FGW68" s="219"/>
      <c r="FGX68" s="219"/>
      <c r="FGY68" s="219"/>
      <c r="FGZ68" s="219"/>
      <c r="FHA68" s="219"/>
      <c r="FHB68" s="219"/>
      <c r="FHC68" s="219"/>
      <c r="FHD68" s="219"/>
      <c r="FHE68" s="219"/>
      <c r="FHF68" s="219"/>
      <c r="FHG68" s="219"/>
      <c r="FHH68" s="219"/>
      <c r="FHI68" s="219"/>
      <c r="FHJ68" s="219"/>
      <c r="FHK68" s="219"/>
      <c r="FHL68" s="219"/>
      <c r="FHM68" s="219"/>
      <c r="FHN68" s="219"/>
      <c r="FHO68" s="219"/>
      <c r="FHP68" s="219"/>
      <c r="FHQ68" s="219"/>
      <c r="FHR68" s="219"/>
      <c r="FHS68" s="219"/>
      <c r="FHT68" s="219"/>
      <c r="FHU68" s="219"/>
      <c r="FHV68" s="219"/>
      <c r="FHW68" s="219"/>
      <c r="FHX68" s="219"/>
      <c r="FHY68" s="219"/>
      <c r="FHZ68" s="219"/>
      <c r="FIA68" s="219"/>
      <c r="FIB68" s="219"/>
      <c r="FIC68" s="219"/>
      <c r="FID68" s="219"/>
      <c r="FIE68" s="219"/>
      <c r="FIF68" s="219"/>
      <c r="FIG68" s="219"/>
      <c r="FIH68" s="219"/>
      <c r="FII68" s="219"/>
      <c r="FIJ68" s="219"/>
      <c r="FIK68" s="219"/>
      <c r="FIL68" s="219"/>
      <c r="FIM68" s="219"/>
      <c r="FIN68" s="219"/>
      <c r="FIO68" s="219"/>
      <c r="FIP68" s="219"/>
      <c r="FIQ68" s="219"/>
      <c r="FIR68" s="219"/>
      <c r="FIS68" s="219"/>
      <c r="FIT68" s="219"/>
      <c r="FIU68" s="219"/>
      <c r="FIV68" s="219"/>
      <c r="FIW68" s="219"/>
      <c r="FIX68" s="219"/>
      <c r="FIY68" s="219"/>
      <c r="FIZ68" s="219"/>
      <c r="FJA68" s="219"/>
      <c r="FJB68" s="219"/>
      <c r="FJC68" s="219"/>
      <c r="FJD68" s="219"/>
      <c r="FJE68" s="219"/>
      <c r="FJF68" s="219"/>
      <c r="FJG68" s="219"/>
      <c r="FJH68" s="219"/>
      <c r="FJI68" s="219"/>
      <c r="FJJ68" s="219"/>
      <c r="FJK68" s="219"/>
      <c r="FJL68" s="219"/>
      <c r="FJM68" s="219"/>
      <c r="FJN68" s="219"/>
      <c r="FJO68" s="219"/>
      <c r="FJP68" s="219"/>
      <c r="FJQ68" s="219"/>
      <c r="FJR68" s="219"/>
      <c r="FJS68" s="219"/>
      <c r="FJT68" s="219"/>
      <c r="FJU68" s="219"/>
      <c r="FJV68" s="219"/>
      <c r="FJW68" s="219"/>
      <c r="FJX68" s="219"/>
      <c r="FJY68" s="219"/>
      <c r="FJZ68" s="219"/>
      <c r="FKA68" s="219"/>
      <c r="FKB68" s="219"/>
      <c r="FKC68" s="219"/>
      <c r="FKD68" s="219"/>
      <c r="FKE68" s="219"/>
      <c r="FKF68" s="219"/>
      <c r="FKG68" s="219"/>
      <c r="FKH68" s="219"/>
      <c r="FKI68" s="219"/>
      <c r="FKJ68" s="219"/>
      <c r="FKK68" s="219"/>
      <c r="FKL68" s="219"/>
      <c r="FKM68" s="219"/>
      <c r="FKN68" s="219"/>
      <c r="FKO68" s="219"/>
      <c r="FKP68" s="219"/>
      <c r="FKQ68" s="219"/>
      <c r="FKR68" s="219"/>
      <c r="FKS68" s="219"/>
      <c r="FKT68" s="219"/>
      <c r="FKU68" s="219"/>
      <c r="FKV68" s="219"/>
      <c r="FKW68" s="219"/>
      <c r="FKX68" s="219"/>
      <c r="FKY68" s="219"/>
      <c r="FKZ68" s="219"/>
      <c r="FLA68" s="219"/>
      <c r="FLB68" s="219"/>
      <c r="FLC68" s="219"/>
      <c r="FLD68" s="219"/>
      <c r="FLE68" s="219"/>
      <c r="FLF68" s="219"/>
      <c r="FLG68" s="219"/>
      <c r="FLH68" s="219"/>
      <c r="FLI68" s="219"/>
      <c r="FLJ68" s="219"/>
      <c r="FLK68" s="219"/>
      <c r="FLL68" s="219"/>
      <c r="FLM68" s="219"/>
      <c r="FLN68" s="219"/>
      <c r="FLO68" s="219"/>
      <c r="FLP68" s="219"/>
      <c r="FLQ68" s="219"/>
      <c r="FLR68" s="219"/>
      <c r="FLS68" s="219"/>
      <c r="FLT68" s="219"/>
      <c r="FLU68" s="219"/>
      <c r="FLV68" s="219"/>
      <c r="FLW68" s="219"/>
      <c r="FLX68" s="219"/>
      <c r="FLY68" s="219"/>
      <c r="FLZ68" s="219"/>
      <c r="FMA68" s="219"/>
      <c r="FMB68" s="219"/>
      <c r="FMC68" s="219"/>
      <c r="FMD68" s="219"/>
      <c r="FME68" s="219"/>
      <c r="FMF68" s="219"/>
      <c r="FMG68" s="219"/>
      <c r="FMH68" s="219"/>
      <c r="FMI68" s="219"/>
      <c r="FMJ68" s="219"/>
      <c r="FMK68" s="219"/>
      <c r="FML68" s="219"/>
      <c r="FMM68" s="219"/>
      <c r="FMN68" s="219"/>
      <c r="FMO68" s="219"/>
      <c r="FMP68" s="219"/>
      <c r="FMQ68" s="219"/>
      <c r="FMR68" s="219"/>
      <c r="FMS68" s="219"/>
      <c r="FMT68" s="219"/>
      <c r="FMU68" s="219"/>
      <c r="FMV68" s="219"/>
      <c r="FMW68" s="219"/>
      <c r="FMX68" s="219"/>
      <c r="FMY68" s="219"/>
      <c r="FMZ68" s="219"/>
      <c r="FNA68" s="219"/>
      <c r="FNB68" s="219"/>
      <c r="FNC68" s="219"/>
      <c r="FND68" s="219"/>
      <c r="FNE68" s="219"/>
      <c r="FNF68" s="219"/>
      <c r="FNG68" s="219"/>
      <c r="FNH68" s="219"/>
      <c r="FNI68" s="219"/>
      <c r="FNJ68" s="219"/>
      <c r="FNK68" s="219"/>
      <c r="FNL68" s="219"/>
      <c r="FNM68" s="219"/>
      <c r="FNN68" s="219"/>
      <c r="FNO68" s="219"/>
      <c r="FNP68" s="219"/>
      <c r="FNQ68" s="219"/>
      <c r="FNR68" s="219"/>
      <c r="FNS68" s="219"/>
      <c r="FNT68" s="219"/>
      <c r="FNU68" s="219"/>
      <c r="FNV68" s="219"/>
      <c r="FNW68" s="219"/>
      <c r="FNX68" s="219"/>
      <c r="FNY68" s="219"/>
      <c r="FNZ68" s="219"/>
      <c r="FOA68" s="219"/>
      <c r="FOB68" s="219"/>
      <c r="FOC68" s="219"/>
      <c r="FOD68" s="219"/>
      <c r="FOE68" s="219"/>
      <c r="FOF68" s="219"/>
      <c r="FOG68" s="219"/>
      <c r="FOH68" s="219"/>
      <c r="FOI68" s="219"/>
      <c r="FOJ68" s="219"/>
      <c r="FOK68" s="219"/>
      <c r="FOL68" s="219"/>
      <c r="FOM68" s="219"/>
      <c r="FON68" s="219"/>
      <c r="FOO68" s="219"/>
      <c r="FOP68" s="219"/>
      <c r="FOQ68" s="219"/>
      <c r="FOR68" s="219"/>
      <c r="FOS68" s="219"/>
      <c r="FOT68" s="219"/>
      <c r="FOU68" s="219"/>
      <c r="FOV68" s="219"/>
      <c r="FOW68" s="219"/>
      <c r="FOX68" s="219"/>
      <c r="FOY68" s="219"/>
      <c r="FOZ68" s="219"/>
      <c r="FPA68" s="219"/>
      <c r="FPB68" s="219"/>
      <c r="FPC68" s="219"/>
      <c r="FPD68" s="219"/>
      <c r="FPE68" s="219"/>
      <c r="FPF68" s="219"/>
      <c r="FPG68" s="219"/>
      <c r="FPH68" s="219"/>
      <c r="FPI68" s="219"/>
      <c r="FPJ68" s="219"/>
      <c r="FPK68" s="219"/>
      <c r="FPL68" s="219"/>
      <c r="FPM68" s="219"/>
      <c r="FPN68" s="219"/>
      <c r="FPO68" s="219"/>
      <c r="FPP68" s="219"/>
      <c r="FPQ68" s="219"/>
      <c r="FPR68" s="219"/>
      <c r="FPS68" s="219"/>
      <c r="FPT68" s="219"/>
      <c r="FPU68" s="219"/>
      <c r="FPV68" s="219"/>
      <c r="FPW68" s="219"/>
      <c r="FPX68" s="219"/>
      <c r="FPY68" s="219"/>
      <c r="FPZ68" s="219"/>
      <c r="FQA68" s="219"/>
      <c r="FQB68" s="219"/>
      <c r="FQC68" s="219"/>
      <c r="FQD68" s="219"/>
      <c r="FQE68" s="219"/>
      <c r="FQF68" s="219"/>
      <c r="FQG68" s="219"/>
      <c r="FQH68" s="219"/>
      <c r="FQI68" s="219"/>
      <c r="FQJ68" s="219"/>
      <c r="FQK68" s="219"/>
      <c r="FQL68" s="219"/>
      <c r="FQM68" s="219"/>
      <c r="FQN68" s="219"/>
      <c r="FQO68" s="219"/>
      <c r="FQP68" s="219"/>
      <c r="FQQ68" s="219"/>
      <c r="FQR68" s="219"/>
      <c r="FQS68" s="219"/>
      <c r="FQT68" s="219"/>
      <c r="FQU68" s="219"/>
      <c r="FQV68" s="219"/>
      <c r="FQW68" s="219"/>
      <c r="FQX68" s="219"/>
      <c r="FQY68" s="219"/>
      <c r="FQZ68" s="219"/>
      <c r="FRA68" s="219"/>
      <c r="FRB68" s="219"/>
      <c r="FRC68" s="219"/>
      <c r="FRD68" s="219"/>
      <c r="FRE68" s="219"/>
      <c r="FRF68" s="219"/>
      <c r="FRG68" s="219"/>
      <c r="FRH68" s="219"/>
      <c r="FRI68" s="219"/>
      <c r="FRJ68" s="219"/>
      <c r="FRK68" s="219"/>
      <c r="FRL68" s="219"/>
      <c r="FRM68" s="219"/>
      <c r="FRN68" s="219"/>
      <c r="FRO68" s="219"/>
      <c r="FRP68" s="219"/>
      <c r="FRQ68" s="219"/>
      <c r="FRR68" s="219"/>
      <c r="FRS68" s="219"/>
      <c r="FRT68" s="219"/>
      <c r="FRU68" s="219"/>
      <c r="FRV68" s="219"/>
      <c r="FRW68" s="219"/>
      <c r="FRX68" s="219"/>
      <c r="FRY68" s="219"/>
      <c r="FRZ68" s="219"/>
      <c r="FSA68" s="219"/>
      <c r="FSB68" s="219"/>
      <c r="FSC68" s="219"/>
      <c r="FSD68" s="219"/>
      <c r="FSE68" s="219"/>
      <c r="FSF68" s="219"/>
      <c r="FSG68" s="219"/>
      <c r="FSH68" s="219"/>
      <c r="FSI68" s="219"/>
      <c r="FSJ68" s="219"/>
      <c r="FSK68" s="219"/>
      <c r="FSL68" s="219"/>
      <c r="FSM68" s="219"/>
      <c r="FSN68" s="219"/>
      <c r="FSO68" s="219"/>
      <c r="FSP68" s="219"/>
      <c r="FSQ68" s="219"/>
      <c r="FSR68" s="219"/>
      <c r="FSS68" s="219"/>
      <c r="FST68" s="219"/>
      <c r="FSU68" s="219"/>
      <c r="FSV68" s="219"/>
      <c r="FSW68" s="219"/>
      <c r="FSX68" s="219"/>
      <c r="FSY68" s="219"/>
      <c r="FSZ68" s="219"/>
      <c r="FTA68" s="219"/>
      <c r="FTB68" s="219"/>
      <c r="FTC68" s="219"/>
      <c r="FTD68" s="219"/>
      <c r="FTE68" s="219"/>
      <c r="FTF68" s="219"/>
      <c r="FTG68" s="219"/>
      <c r="FTH68" s="219"/>
      <c r="FTI68" s="219"/>
      <c r="FTJ68" s="219"/>
      <c r="FTK68" s="219"/>
      <c r="FTL68" s="219"/>
      <c r="FTM68" s="219"/>
      <c r="FTN68" s="219"/>
      <c r="FTO68" s="219"/>
      <c r="FTP68" s="219"/>
      <c r="FTQ68" s="219"/>
      <c r="FTR68" s="219"/>
      <c r="FTS68" s="219"/>
      <c r="FTT68" s="219"/>
      <c r="FTU68" s="219"/>
      <c r="FTV68" s="219"/>
      <c r="FTW68" s="219"/>
      <c r="FTX68" s="219"/>
      <c r="FTY68" s="219"/>
      <c r="FTZ68" s="219"/>
      <c r="FUA68" s="219"/>
      <c r="FUB68" s="219"/>
      <c r="FUC68" s="219"/>
      <c r="FUD68" s="219"/>
      <c r="FUE68" s="219"/>
      <c r="FUF68" s="219"/>
      <c r="FUG68" s="219"/>
      <c r="FUH68" s="219"/>
      <c r="FUI68" s="219"/>
      <c r="FUJ68" s="219"/>
      <c r="FUK68" s="219"/>
      <c r="FUL68" s="219"/>
      <c r="FUM68" s="219"/>
      <c r="FUN68" s="219"/>
      <c r="FUO68" s="219"/>
      <c r="FUP68" s="219"/>
      <c r="FUQ68" s="219"/>
      <c r="FUR68" s="219"/>
      <c r="FUS68" s="219"/>
      <c r="FUT68" s="219"/>
      <c r="FUU68" s="219"/>
      <c r="FUV68" s="219"/>
      <c r="FUW68" s="219"/>
      <c r="FUX68" s="219"/>
      <c r="FUY68" s="219"/>
      <c r="FUZ68" s="219"/>
      <c r="FVA68" s="219"/>
      <c r="FVB68" s="219"/>
      <c r="FVC68" s="219"/>
      <c r="FVD68" s="219"/>
      <c r="FVE68" s="219"/>
      <c r="FVF68" s="219"/>
      <c r="FVG68" s="219"/>
      <c r="FVH68" s="219"/>
      <c r="FVI68" s="219"/>
      <c r="FVJ68" s="219"/>
      <c r="FVK68" s="219"/>
      <c r="FVL68" s="219"/>
      <c r="FVM68" s="219"/>
      <c r="FVN68" s="219"/>
      <c r="FVO68" s="219"/>
      <c r="FVP68" s="219"/>
      <c r="FVQ68" s="219"/>
      <c r="FVR68" s="219"/>
      <c r="FVS68" s="219"/>
      <c r="FVT68" s="219"/>
      <c r="FVU68" s="219"/>
      <c r="FVV68" s="219"/>
      <c r="FVW68" s="219"/>
      <c r="FVX68" s="219"/>
      <c r="FVY68" s="219"/>
      <c r="FVZ68" s="219"/>
      <c r="FWA68" s="219"/>
      <c r="FWB68" s="219"/>
      <c r="FWC68" s="219"/>
      <c r="FWD68" s="219"/>
      <c r="FWE68" s="219"/>
      <c r="FWF68" s="219"/>
      <c r="FWG68" s="219"/>
      <c r="FWH68" s="219"/>
      <c r="FWI68" s="219"/>
      <c r="FWJ68" s="219"/>
      <c r="FWK68" s="219"/>
      <c r="FWL68" s="219"/>
      <c r="FWM68" s="219"/>
      <c r="FWN68" s="219"/>
      <c r="FWO68" s="219"/>
      <c r="FWP68" s="219"/>
      <c r="FWQ68" s="219"/>
      <c r="FWR68" s="219"/>
      <c r="FWS68" s="219"/>
      <c r="FWT68" s="219"/>
      <c r="FWU68" s="219"/>
      <c r="FWV68" s="219"/>
      <c r="FWW68" s="219"/>
      <c r="FWX68" s="219"/>
      <c r="FWY68" s="219"/>
      <c r="FWZ68" s="219"/>
      <c r="FXA68" s="219"/>
      <c r="FXB68" s="219"/>
      <c r="FXC68" s="219"/>
      <c r="FXD68" s="219"/>
      <c r="FXE68" s="219"/>
      <c r="FXF68" s="219"/>
      <c r="FXG68" s="219"/>
      <c r="FXH68" s="219"/>
      <c r="FXI68" s="219"/>
      <c r="FXJ68" s="219"/>
      <c r="FXK68" s="219"/>
      <c r="FXL68" s="219"/>
      <c r="FXM68" s="219"/>
      <c r="FXN68" s="219"/>
      <c r="FXO68" s="219"/>
      <c r="FXP68" s="219"/>
      <c r="FXQ68" s="219"/>
      <c r="FXR68" s="219"/>
      <c r="FXS68" s="219"/>
      <c r="FXT68" s="219"/>
      <c r="FXU68" s="219"/>
      <c r="FXV68" s="219"/>
      <c r="FXW68" s="219"/>
      <c r="FXX68" s="219"/>
      <c r="FXY68" s="219"/>
      <c r="FXZ68" s="219"/>
      <c r="FYA68" s="219"/>
      <c r="FYB68" s="219"/>
      <c r="FYC68" s="219"/>
      <c r="FYD68" s="219"/>
      <c r="FYE68" s="219"/>
      <c r="FYF68" s="219"/>
      <c r="FYG68" s="219"/>
      <c r="FYH68" s="219"/>
      <c r="FYI68" s="219"/>
      <c r="FYJ68" s="219"/>
      <c r="FYK68" s="219"/>
      <c r="FYL68" s="219"/>
      <c r="FYM68" s="219"/>
      <c r="FYN68" s="219"/>
      <c r="FYO68" s="219"/>
      <c r="FYP68" s="219"/>
      <c r="FYQ68" s="219"/>
      <c r="FYR68" s="219"/>
      <c r="FYS68" s="219"/>
      <c r="FYT68" s="219"/>
      <c r="FYU68" s="219"/>
      <c r="FYV68" s="219"/>
      <c r="FYW68" s="219"/>
      <c r="FYX68" s="219"/>
      <c r="FYY68" s="219"/>
      <c r="FYZ68" s="219"/>
      <c r="FZA68" s="219"/>
      <c r="FZB68" s="219"/>
      <c r="FZC68" s="219"/>
      <c r="FZD68" s="219"/>
      <c r="FZE68" s="219"/>
      <c r="FZF68" s="219"/>
      <c r="FZG68" s="219"/>
      <c r="FZH68" s="219"/>
      <c r="FZI68" s="219"/>
      <c r="FZJ68" s="219"/>
      <c r="FZK68" s="219"/>
      <c r="FZL68" s="219"/>
      <c r="FZM68" s="219"/>
      <c r="FZN68" s="219"/>
      <c r="FZO68" s="219"/>
      <c r="FZP68" s="219"/>
      <c r="FZQ68" s="219"/>
      <c r="FZR68" s="219"/>
      <c r="FZS68" s="219"/>
      <c r="FZT68" s="219"/>
      <c r="FZU68" s="219"/>
      <c r="FZV68" s="219"/>
      <c r="FZW68" s="219"/>
      <c r="FZX68" s="219"/>
      <c r="FZY68" s="219"/>
      <c r="FZZ68" s="219"/>
      <c r="GAA68" s="219"/>
      <c r="GAB68" s="219"/>
      <c r="GAC68" s="219"/>
      <c r="GAD68" s="219"/>
      <c r="GAE68" s="219"/>
      <c r="GAF68" s="219"/>
      <c r="GAG68" s="219"/>
      <c r="GAH68" s="219"/>
      <c r="GAI68" s="219"/>
      <c r="GAJ68" s="219"/>
      <c r="GAK68" s="219"/>
      <c r="GAL68" s="219"/>
      <c r="GAM68" s="219"/>
      <c r="GAN68" s="219"/>
      <c r="GAO68" s="219"/>
      <c r="GAP68" s="219"/>
      <c r="GAQ68" s="219"/>
      <c r="GAR68" s="219"/>
      <c r="GAS68" s="219"/>
      <c r="GAT68" s="219"/>
      <c r="GAU68" s="219"/>
      <c r="GAV68" s="219"/>
      <c r="GAW68" s="219"/>
      <c r="GAX68" s="219"/>
      <c r="GAY68" s="219"/>
      <c r="GAZ68" s="219"/>
      <c r="GBA68" s="219"/>
      <c r="GBB68" s="219"/>
      <c r="GBC68" s="219"/>
      <c r="GBD68" s="219"/>
      <c r="GBE68" s="219"/>
      <c r="GBF68" s="219"/>
      <c r="GBG68" s="219"/>
      <c r="GBH68" s="219"/>
      <c r="GBI68" s="219"/>
      <c r="GBJ68" s="219"/>
      <c r="GBK68" s="219"/>
      <c r="GBL68" s="219"/>
      <c r="GBM68" s="219"/>
      <c r="GBN68" s="219"/>
      <c r="GBO68" s="219"/>
      <c r="GBP68" s="219"/>
      <c r="GBQ68" s="219"/>
      <c r="GBR68" s="219"/>
      <c r="GBS68" s="219"/>
      <c r="GBT68" s="219"/>
      <c r="GBU68" s="219"/>
      <c r="GBV68" s="219"/>
      <c r="GBW68" s="219"/>
      <c r="GBX68" s="219"/>
      <c r="GBY68" s="219"/>
      <c r="GBZ68" s="219"/>
      <c r="GCA68" s="219"/>
      <c r="GCB68" s="219"/>
      <c r="GCC68" s="219"/>
      <c r="GCD68" s="219"/>
      <c r="GCE68" s="219"/>
      <c r="GCF68" s="219"/>
      <c r="GCG68" s="219"/>
      <c r="GCH68" s="219"/>
      <c r="GCI68" s="219"/>
      <c r="GCJ68" s="219"/>
      <c r="GCK68" s="219"/>
      <c r="GCL68" s="219"/>
      <c r="GCM68" s="219"/>
      <c r="GCN68" s="219"/>
      <c r="GCO68" s="219"/>
      <c r="GCP68" s="219"/>
      <c r="GCQ68" s="219"/>
      <c r="GCR68" s="219"/>
      <c r="GCS68" s="219"/>
      <c r="GCT68" s="219"/>
      <c r="GCU68" s="219"/>
      <c r="GCV68" s="219"/>
      <c r="GCW68" s="219"/>
      <c r="GCX68" s="219"/>
      <c r="GCY68" s="219"/>
      <c r="GCZ68" s="219"/>
      <c r="GDA68" s="219"/>
      <c r="GDB68" s="219"/>
      <c r="GDC68" s="219"/>
      <c r="GDD68" s="219"/>
      <c r="GDE68" s="219"/>
      <c r="GDF68" s="219"/>
      <c r="GDG68" s="219"/>
      <c r="GDH68" s="219"/>
      <c r="GDI68" s="219"/>
      <c r="GDJ68" s="219"/>
      <c r="GDK68" s="219"/>
      <c r="GDL68" s="219"/>
      <c r="GDM68" s="219"/>
      <c r="GDN68" s="219"/>
      <c r="GDO68" s="219"/>
      <c r="GDP68" s="219"/>
      <c r="GDQ68" s="219"/>
      <c r="GDR68" s="219"/>
      <c r="GDS68" s="219"/>
      <c r="GDT68" s="219"/>
      <c r="GDU68" s="219"/>
      <c r="GDV68" s="219"/>
      <c r="GDW68" s="219"/>
      <c r="GDX68" s="219"/>
      <c r="GDY68" s="219"/>
      <c r="GDZ68" s="219"/>
      <c r="GEA68" s="219"/>
      <c r="GEB68" s="219"/>
      <c r="GEC68" s="219"/>
      <c r="GED68" s="219"/>
      <c r="GEE68" s="219"/>
      <c r="GEF68" s="219"/>
      <c r="GEG68" s="219"/>
      <c r="GEH68" s="219"/>
      <c r="GEI68" s="219"/>
      <c r="GEJ68" s="219"/>
      <c r="GEK68" s="219"/>
      <c r="GEL68" s="219"/>
      <c r="GEM68" s="219"/>
      <c r="GEN68" s="219"/>
      <c r="GEO68" s="219"/>
      <c r="GEP68" s="219"/>
      <c r="GEQ68" s="219"/>
      <c r="GER68" s="219"/>
      <c r="GES68" s="219"/>
      <c r="GET68" s="219"/>
      <c r="GEU68" s="219"/>
      <c r="GEV68" s="219"/>
      <c r="GEW68" s="219"/>
      <c r="GEX68" s="219"/>
      <c r="GEY68" s="219"/>
      <c r="GEZ68" s="219"/>
      <c r="GFA68" s="219"/>
      <c r="GFB68" s="219"/>
      <c r="GFC68" s="219"/>
      <c r="GFD68" s="219"/>
      <c r="GFE68" s="219"/>
      <c r="GFF68" s="219"/>
      <c r="GFG68" s="219"/>
      <c r="GFH68" s="219"/>
      <c r="GFI68" s="219"/>
      <c r="GFJ68" s="219"/>
      <c r="GFK68" s="219"/>
      <c r="GFL68" s="219"/>
      <c r="GFM68" s="219"/>
      <c r="GFN68" s="219"/>
      <c r="GFO68" s="219"/>
      <c r="GFP68" s="219"/>
      <c r="GFQ68" s="219"/>
      <c r="GFR68" s="219"/>
      <c r="GFS68" s="219"/>
      <c r="GFT68" s="219"/>
      <c r="GFU68" s="219"/>
      <c r="GFV68" s="219"/>
      <c r="GFW68" s="219"/>
      <c r="GFX68" s="219"/>
      <c r="GFY68" s="219"/>
      <c r="GFZ68" s="219"/>
      <c r="GGA68" s="219"/>
      <c r="GGB68" s="219"/>
      <c r="GGC68" s="219"/>
      <c r="GGD68" s="219"/>
      <c r="GGE68" s="219"/>
      <c r="GGF68" s="219"/>
      <c r="GGG68" s="219"/>
      <c r="GGH68" s="219"/>
      <c r="GGI68" s="219"/>
      <c r="GGJ68" s="219"/>
      <c r="GGK68" s="219"/>
      <c r="GGL68" s="219"/>
      <c r="GGM68" s="219"/>
      <c r="GGN68" s="219"/>
      <c r="GGO68" s="219"/>
      <c r="GGP68" s="219"/>
      <c r="GGQ68" s="219"/>
      <c r="GGR68" s="219"/>
      <c r="GGS68" s="219"/>
      <c r="GGT68" s="219"/>
      <c r="GGU68" s="219"/>
      <c r="GGV68" s="219"/>
      <c r="GGW68" s="219"/>
      <c r="GGX68" s="219"/>
      <c r="GGY68" s="219"/>
      <c r="GGZ68" s="219"/>
      <c r="GHA68" s="219"/>
      <c r="GHB68" s="219"/>
      <c r="GHC68" s="219"/>
      <c r="GHD68" s="219"/>
      <c r="GHE68" s="219"/>
      <c r="GHF68" s="219"/>
      <c r="GHG68" s="219"/>
      <c r="GHH68" s="219"/>
      <c r="GHI68" s="219"/>
      <c r="GHJ68" s="219"/>
      <c r="GHK68" s="219"/>
      <c r="GHL68" s="219"/>
      <c r="GHM68" s="219"/>
      <c r="GHN68" s="219"/>
      <c r="GHO68" s="219"/>
      <c r="GHP68" s="219"/>
      <c r="GHQ68" s="219"/>
      <c r="GHR68" s="219"/>
      <c r="GHS68" s="219"/>
      <c r="GHT68" s="219"/>
      <c r="GHU68" s="219"/>
      <c r="GHV68" s="219"/>
      <c r="GHW68" s="219"/>
      <c r="GHX68" s="219"/>
      <c r="GHY68" s="219"/>
      <c r="GHZ68" s="219"/>
      <c r="GIA68" s="219"/>
      <c r="GIB68" s="219"/>
      <c r="GIC68" s="219"/>
      <c r="GID68" s="219"/>
      <c r="GIE68" s="219"/>
      <c r="GIF68" s="219"/>
      <c r="GIG68" s="219"/>
      <c r="GIH68" s="219"/>
      <c r="GII68" s="219"/>
      <c r="GIJ68" s="219"/>
      <c r="GIK68" s="219"/>
      <c r="GIL68" s="219"/>
      <c r="GIM68" s="219"/>
      <c r="GIN68" s="219"/>
      <c r="GIO68" s="219"/>
      <c r="GIP68" s="219"/>
      <c r="GIQ68" s="219"/>
      <c r="GIR68" s="219"/>
      <c r="GIS68" s="219"/>
      <c r="GIT68" s="219"/>
      <c r="GIU68" s="219"/>
      <c r="GIV68" s="219"/>
      <c r="GIW68" s="219"/>
      <c r="GIX68" s="219"/>
      <c r="GIY68" s="219"/>
      <c r="GIZ68" s="219"/>
      <c r="GJA68" s="219"/>
      <c r="GJB68" s="219"/>
      <c r="GJC68" s="219"/>
      <c r="GJD68" s="219"/>
      <c r="GJE68" s="219"/>
      <c r="GJF68" s="219"/>
      <c r="GJG68" s="219"/>
      <c r="GJH68" s="219"/>
      <c r="GJI68" s="219"/>
      <c r="GJJ68" s="219"/>
      <c r="GJK68" s="219"/>
      <c r="GJL68" s="219"/>
      <c r="GJM68" s="219"/>
      <c r="GJN68" s="219"/>
      <c r="GJO68" s="219"/>
      <c r="GJP68" s="219"/>
      <c r="GJQ68" s="219"/>
      <c r="GJR68" s="219"/>
      <c r="GJS68" s="219"/>
      <c r="GJT68" s="219"/>
      <c r="GJU68" s="219"/>
      <c r="GJV68" s="219"/>
      <c r="GJW68" s="219"/>
      <c r="GJX68" s="219"/>
      <c r="GJY68" s="219"/>
      <c r="GJZ68" s="219"/>
      <c r="GKA68" s="219"/>
      <c r="GKB68" s="219"/>
      <c r="GKC68" s="219"/>
      <c r="GKD68" s="219"/>
      <c r="GKE68" s="219"/>
      <c r="GKF68" s="219"/>
      <c r="GKG68" s="219"/>
      <c r="GKH68" s="219"/>
      <c r="GKI68" s="219"/>
      <c r="GKJ68" s="219"/>
      <c r="GKK68" s="219"/>
      <c r="GKL68" s="219"/>
      <c r="GKM68" s="219"/>
      <c r="GKN68" s="219"/>
      <c r="GKO68" s="219"/>
      <c r="GKP68" s="219"/>
      <c r="GKQ68" s="219"/>
      <c r="GKR68" s="219"/>
      <c r="GKS68" s="219"/>
      <c r="GKT68" s="219"/>
      <c r="GKU68" s="219"/>
      <c r="GKV68" s="219"/>
      <c r="GKW68" s="219"/>
      <c r="GKX68" s="219"/>
      <c r="GKY68" s="219"/>
      <c r="GKZ68" s="219"/>
      <c r="GLA68" s="219"/>
      <c r="GLB68" s="219"/>
      <c r="GLC68" s="219"/>
      <c r="GLD68" s="219"/>
      <c r="GLE68" s="219"/>
      <c r="GLF68" s="219"/>
      <c r="GLG68" s="219"/>
      <c r="GLH68" s="219"/>
      <c r="GLI68" s="219"/>
      <c r="GLJ68" s="219"/>
      <c r="GLK68" s="219"/>
      <c r="GLL68" s="219"/>
      <c r="GLM68" s="219"/>
      <c r="GLN68" s="219"/>
      <c r="GLO68" s="219"/>
      <c r="GLP68" s="219"/>
      <c r="GLQ68" s="219"/>
      <c r="GLR68" s="219"/>
      <c r="GLS68" s="219"/>
      <c r="GLT68" s="219"/>
      <c r="GLU68" s="219"/>
      <c r="GLV68" s="219"/>
      <c r="GLW68" s="219"/>
      <c r="GLX68" s="219"/>
      <c r="GLY68" s="219"/>
      <c r="GLZ68" s="219"/>
      <c r="GMA68" s="219"/>
      <c r="GMB68" s="219"/>
      <c r="GMC68" s="219"/>
      <c r="GMD68" s="219"/>
      <c r="GME68" s="219"/>
      <c r="GMF68" s="219"/>
      <c r="GMG68" s="219"/>
      <c r="GMH68" s="219"/>
      <c r="GMI68" s="219"/>
      <c r="GMJ68" s="219"/>
      <c r="GMK68" s="219"/>
      <c r="GML68" s="219"/>
      <c r="GMM68" s="219"/>
      <c r="GMN68" s="219"/>
      <c r="GMO68" s="219"/>
      <c r="GMP68" s="219"/>
      <c r="GMQ68" s="219"/>
      <c r="GMR68" s="219"/>
      <c r="GMS68" s="219"/>
      <c r="GMT68" s="219"/>
      <c r="GMU68" s="219"/>
      <c r="GMV68" s="219"/>
      <c r="GMW68" s="219"/>
      <c r="GMX68" s="219"/>
      <c r="GMY68" s="219"/>
      <c r="GMZ68" s="219"/>
      <c r="GNA68" s="219"/>
      <c r="GNB68" s="219"/>
      <c r="GNC68" s="219"/>
      <c r="GND68" s="219"/>
      <c r="GNE68" s="219"/>
      <c r="GNF68" s="219"/>
      <c r="GNG68" s="219"/>
      <c r="GNH68" s="219"/>
      <c r="GNI68" s="219"/>
      <c r="GNJ68" s="219"/>
      <c r="GNK68" s="219"/>
      <c r="GNL68" s="219"/>
      <c r="GNM68" s="219"/>
      <c r="GNN68" s="219"/>
      <c r="GNO68" s="219"/>
      <c r="GNP68" s="219"/>
      <c r="GNQ68" s="219"/>
      <c r="GNR68" s="219"/>
      <c r="GNS68" s="219"/>
      <c r="GNT68" s="219"/>
      <c r="GNU68" s="219"/>
      <c r="GNV68" s="219"/>
      <c r="GNW68" s="219"/>
      <c r="GNX68" s="219"/>
      <c r="GNY68" s="219"/>
      <c r="GNZ68" s="219"/>
      <c r="GOA68" s="219"/>
      <c r="GOB68" s="219"/>
      <c r="GOC68" s="219"/>
      <c r="GOD68" s="219"/>
      <c r="GOE68" s="219"/>
      <c r="GOF68" s="219"/>
      <c r="GOG68" s="219"/>
      <c r="GOH68" s="219"/>
      <c r="GOI68" s="219"/>
      <c r="GOJ68" s="219"/>
      <c r="GOK68" s="219"/>
      <c r="GOL68" s="219"/>
      <c r="GOM68" s="219"/>
      <c r="GON68" s="219"/>
      <c r="GOO68" s="219"/>
      <c r="GOP68" s="219"/>
      <c r="GOQ68" s="219"/>
      <c r="GOR68" s="219"/>
      <c r="GOS68" s="219"/>
      <c r="GOT68" s="219"/>
      <c r="GOU68" s="219"/>
      <c r="GOV68" s="219"/>
      <c r="GOW68" s="219"/>
      <c r="GOX68" s="219"/>
      <c r="GOY68" s="219"/>
      <c r="GOZ68" s="219"/>
      <c r="GPA68" s="219"/>
      <c r="GPB68" s="219"/>
      <c r="GPC68" s="219"/>
      <c r="GPD68" s="219"/>
      <c r="GPE68" s="219"/>
      <c r="GPF68" s="219"/>
      <c r="GPG68" s="219"/>
      <c r="GPH68" s="219"/>
      <c r="GPI68" s="219"/>
      <c r="GPJ68" s="219"/>
      <c r="GPK68" s="219"/>
      <c r="GPL68" s="219"/>
      <c r="GPM68" s="219"/>
      <c r="GPN68" s="219"/>
      <c r="GPO68" s="219"/>
      <c r="GPP68" s="219"/>
      <c r="GPQ68" s="219"/>
      <c r="GPR68" s="219"/>
      <c r="GPS68" s="219"/>
      <c r="GPT68" s="219"/>
      <c r="GPU68" s="219"/>
      <c r="GPV68" s="219"/>
      <c r="GPW68" s="219"/>
      <c r="GPX68" s="219"/>
      <c r="GPY68" s="219"/>
      <c r="GPZ68" s="219"/>
      <c r="GQA68" s="219"/>
      <c r="GQB68" s="219"/>
      <c r="GQC68" s="219"/>
      <c r="GQD68" s="219"/>
      <c r="GQE68" s="219"/>
      <c r="GQF68" s="219"/>
      <c r="GQG68" s="219"/>
      <c r="GQH68" s="219"/>
      <c r="GQI68" s="219"/>
      <c r="GQJ68" s="219"/>
      <c r="GQK68" s="219"/>
      <c r="GQL68" s="219"/>
      <c r="GQM68" s="219"/>
      <c r="GQN68" s="219"/>
      <c r="GQO68" s="219"/>
      <c r="GQP68" s="219"/>
      <c r="GQQ68" s="219"/>
      <c r="GQR68" s="219"/>
      <c r="GQS68" s="219"/>
      <c r="GQT68" s="219"/>
      <c r="GQU68" s="219"/>
      <c r="GQV68" s="219"/>
      <c r="GQW68" s="219"/>
      <c r="GQX68" s="219"/>
      <c r="GQY68" s="219"/>
      <c r="GQZ68" s="219"/>
      <c r="GRA68" s="219"/>
      <c r="GRB68" s="219"/>
      <c r="GRC68" s="219"/>
      <c r="GRD68" s="219"/>
      <c r="GRE68" s="219"/>
      <c r="GRF68" s="219"/>
      <c r="GRG68" s="219"/>
      <c r="GRH68" s="219"/>
      <c r="GRI68" s="219"/>
      <c r="GRJ68" s="219"/>
      <c r="GRK68" s="219"/>
      <c r="GRL68" s="219"/>
      <c r="GRM68" s="219"/>
      <c r="GRN68" s="219"/>
      <c r="GRO68" s="219"/>
      <c r="GRP68" s="219"/>
      <c r="GRQ68" s="219"/>
      <c r="GRR68" s="219"/>
      <c r="GRS68" s="219"/>
      <c r="GRT68" s="219"/>
      <c r="GRU68" s="219"/>
      <c r="GRV68" s="219"/>
      <c r="GRW68" s="219"/>
      <c r="GRX68" s="219"/>
      <c r="GRY68" s="219"/>
      <c r="GRZ68" s="219"/>
      <c r="GSA68" s="219"/>
      <c r="GSB68" s="219"/>
      <c r="GSC68" s="219"/>
      <c r="GSD68" s="219"/>
      <c r="GSE68" s="219"/>
      <c r="GSF68" s="219"/>
      <c r="GSG68" s="219"/>
      <c r="GSH68" s="219"/>
      <c r="GSI68" s="219"/>
      <c r="GSJ68" s="219"/>
      <c r="GSK68" s="219"/>
      <c r="GSL68" s="219"/>
      <c r="GSM68" s="219"/>
      <c r="GSN68" s="219"/>
      <c r="GSO68" s="219"/>
      <c r="GSP68" s="219"/>
      <c r="GSQ68" s="219"/>
      <c r="GSR68" s="219"/>
      <c r="GSS68" s="219"/>
      <c r="GST68" s="219"/>
      <c r="GSU68" s="219"/>
      <c r="GSV68" s="219"/>
      <c r="GSW68" s="219"/>
      <c r="GSX68" s="219"/>
      <c r="GSY68" s="219"/>
      <c r="GSZ68" s="219"/>
      <c r="GTA68" s="219"/>
      <c r="GTB68" s="219"/>
      <c r="GTC68" s="219"/>
      <c r="GTD68" s="219"/>
      <c r="GTE68" s="219"/>
      <c r="GTF68" s="219"/>
      <c r="GTG68" s="219"/>
      <c r="GTH68" s="219"/>
      <c r="GTI68" s="219"/>
      <c r="GTJ68" s="219"/>
      <c r="GTK68" s="219"/>
      <c r="GTL68" s="219"/>
      <c r="GTM68" s="219"/>
      <c r="GTN68" s="219"/>
      <c r="GTO68" s="219"/>
      <c r="GTP68" s="219"/>
      <c r="GTQ68" s="219"/>
      <c r="GTR68" s="219"/>
      <c r="GTS68" s="219"/>
      <c r="GTT68" s="219"/>
      <c r="GTU68" s="219"/>
      <c r="GTV68" s="219"/>
      <c r="GTW68" s="219"/>
      <c r="GTX68" s="219"/>
      <c r="GTY68" s="219"/>
      <c r="GTZ68" s="219"/>
      <c r="GUA68" s="219"/>
      <c r="GUB68" s="219"/>
      <c r="GUC68" s="219"/>
      <c r="GUD68" s="219"/>
      <c r="GUE68" s="219"/>
      <c r="GUF68" s="219"/>
      <c r="GUG68" s="219"/>
      <c r="GUH68" s="219"/>
      <c r="GUI68" s="219"/>
      <c r="GUJ68" s="219"/>
      <c r="GUK68" s="219"/>
      <c r="GUL68" s="219"/>
      <c r="GUM68" s="219"/>
      <c r="GUN68" s="219"/>
      <c r="GUO68" s="219"/>
      <c r="GUP68" s="219"/>
      <c r="GUQ68" s="219"/>
      <c r="GUR68" s="219"/>
      <c r="GUS68" s="219"/>
      <c r="GUT68" s="219"/>
      <c r="GUU68" s="219"/>
      <c r="GUV68" s="219"/>
      <c r="GUW68" s="219"/>
      <c r="GUX68" s="219"/>
      <c r="GUY68" s="219"/>
      <c r="GUZ68" s="219"/>
      <c r="GVA68" s="219"/>
      <c r="GVB68" s="219"/>
      <c r="GVC68" s="219"/>
      <c r="GVD68" s="219"/>
      <c r="GVE68" s="219"/>
      <c r="GVF68" s="219"/>
      <c r="GVG68" s="219"/>
      <c r="GVH68" s="219"/>
      <c r="GVI68" s="219"/>
      <c r="GVJ68" s="219"/>
      <c r="GVK68" s="219"/>
      <c r="GVL68" s="219"/>
      <c r="GVM68" s="219"/>
      <c r="GVN68" s="219"/>
      <c r="GVO68" s="219"/>
      <c r="GVP68" s="219"/>
      <c r="GVQ68" s="219"/>
      <c r="GVR68" s="219"/>
      <c r="GVS68" s="219"/>
      <c r="GVT68" s="219"/>
      <c r="GVU68" s="219"/>
      <c r="GVV68" s="219"/>
      <c r="GVW68" s="219"/>
      <c r="GVX68" s="219"/>
      <c r="GVY68" s="219"/>
      <c r="GVZ68" s="219"/>
      <c r="GWA68" s="219"/>
      <c r="GWB68" s="219"/>
      <c r="GWC68" s="219"/>
      <c r="GWD68" s="219"/>
      <c r="GWE68" s="219"/>
      <c r="GWF68" s="219"/>
      <c r="GWG68" s="219"/>
      <c r="GWH68" s="219"/>
      <c r="GWI68" s="219"/>
      <c r="GWJ68" s="219"/>
      <c r="GWK68" s="219"/>
      <c r="GWL68" s="219"/>
      <c r="GWM68" s="219"/>
      <c r="GWN68" s="219"/>
      <c r="GWO68" s="219"/>
      <c r="GWP68" s="219"/>
      <c r="GWQ68" s="219"/>
      <c r="GWR68" s="219"/>
      <c r="GWS68" s="219"/>
      <c r="GWT68" s="219"/>
      <c r="GWU68" s="219"/>
      <c r="GWV68" s="219"/>
      <c r="GWW68" s="219"/>
      <c r="GWX68" s="219"/>
      <c r="GWY68" s="219"/>
      <c r="GWZ68" s="219"/>
      <c r="GXA68" s="219"/>
      <c r="GXB68" s="219"/>
      <c r="GXC68" s="219"/>
      <c r="GXD68" s="219"/>
      <c r="GXE68" s="219"/>
      <c r="GXF68" s="219"/>
      <c r="GXG68" s="219"/>
      <c r="GXH68" s="219"/>
      <c r="GXI68" s="219"/>
      <c r="GXJ68" s="219"/>
      <c r="GXK68" s="219"/>
      <c r="GXL68" s="219"/>
      <c r="GXM68" s="219"/>
      <c r="GXN68" s="219"/>
      <c r="GXO68" s="219"/>
      <c r="GXP68" s="219"/>
      <c r="GXQ68" s="219"/>
      <c r="GXR68" s="219"/>
      <c r="GXS68" s="219"/>
      <c r="GXT68" s="219"/>
      <c r="GXU68" s="219"/>
      <c r="GXV68" s="219"/>
      <c r="GXW68" s="219"/>
      <c r="GXX68" s="219"/>
      <c r="GXY68" s="219"/>
      <c r="GXZ68" s="219"/>
      <c r="GYA68" s="219"/>
      <c r="GYB68" s="219"/>
      <c r="GYC68" s="219"/>
      <c r="GYD68" s="219"/>
      <c r="GYE68" s="219"/>
      <c r="GYF68" s="219"/>
      <c r="GYG68" s="219"/>
      <c r="GYH68" s="219"/>
      <c r="GYI68" s="219"/>
      <c r="GYJ68" s="219"/>
      <c r="GYK68" s="219"/>
      <c r="GYL68" s="219"/>
      <c r="GYM68" s="219"/>
      <c r="GYN68" s="219"/>
      <c r="GYO68" s="219"/>
      <c r="GYP68" s="219"/>
      <c r="GYQ68" s="219"/>
      <c r="GYR68" s="219"/>
      <c r="GYS68" s="219"/>
      <c r="GYT68" s="219"/>
      <c r="GYU68" s="219"/>
      <c r="GYV68" s="219"/>
      <c r="GYW68" s="219"/>
      <c r="GYX68" s="219"/>
      <c r="GYY68" s="219"/>
      <c r="GYZ68" s="219"/>
      <c r="GZA68" s="219"/>
      <c r="GZB68" s="219"/>
      <c r="GZC68" s="219"/>
      <c r="GZD68" s="219"/>
      <c r="GZE68" s="219"/>
      <c r="GZF68" s="219"/>
      <c r="GZG68" s="219"/>
      <c r="GZH68" s="219"/>
      <c r="GZI68" s="219"/>
      <c r="GZJ68" s="219"/>
      <c r="GZK68" s="219"/>
      <c r="GZL68" s="219"/>
      <c r="GZM68" s="219"/>
      <c r="GZN68" s="219"/>
      <c r="GZO68" s="219"/>
      <c r="GZP68" s="219"/>
      <c r="GZQ68" s="219"/>
      <c r="GZR68" s="219"/>
      <c r="GZS68" s="219"/>
      <c r="GZT68" s="219"/>
      <c r="GZU68" s="219"/>
      <c r="GZV68" s="219"/>
      <c r="GZW68" s="219"/>
      <c r="GZX68" s="219"/>
      <c r="GZY68" s="219"/>
      <c r="GZZ68" s="219"/>
      <c r="HAA68" s="219"/>
      <c r="HAB68" s="219"/>
      <c r="HAC68" s="219"/>
      <c r="HAD68" s="219"/>
      <c r="HAE68" s="219"/>
      <c r="HAF68" s="219"/>
      <c r="HAG68" s="219"/>
      <c r="HAH68" s="219"/>
      <c r="HAI68" s="219"/>
      <c r="HAJ68" s="219"/>
      <c r="HAK68" s="219"/>
      <c r="HAL68" s="219"/>
      <c r="HAM68" s="219"/>
      <c r="HAN68" s="219"/>
      <c r="HAO68" s="219"/>
      <c r="HAP68" s="219"/>
      <c r="HAQ68" s="219"/>
      <c r="HAR68" s="219"/>
      <c r="HAS68" s="219"/>
      <c r="HAT68" s="219"/>
      <c r="HAU68" s="219"/>
      <c r="HAV68" s="219"/>
      <c r="HAW68" s="219"/>
      <c r="HAX68" s="219"/>
      <c r="HAY68" s="219"/>
      <c r="HAZ68" s="219"/>
      <c r="HBA68" s="219"/>
      <c r="HBB68" s="219"/>
      <c r="HBC68" s="219"/>
      <c r="HBD68" s="219"/>
      <c r="HBE68" s="219"/>
      <c r="HBF68" s="219"/>
      <c r="HBG68" s="219"/>
      <c r="HBH68" s="219"/>
      <c r="HBI68" s="219"/>
      <c r="HBJ68" s="219"/>
      <c r="HBK68" s="219"/>
      <c r="HBL68" s="219"/>
      <c r="HBM68" s="219"/>
      <c r="HBN68" s="219"/>
      <c r="HBO68" s="219"/>
      <c r="HBP68" s="219"/>
      <c r="HBQ68" s="219"/>
      <c r="HBR68" s="219"/>
      <c r="HBS68" s="219"/>
      <c r="HBT68" s="219"/>
      <c r="HBU68" s="219"/>
      <c r="HBV68" s="219"/>
      <c r="HBW68" s="219"/>
      <c r="HBX68" s="219"/>
      <c r="HBY68" s="219"/>
      <c r="HBZ68" s="219"/>
      <c r="HCA68" s="219"/>
      <c r="HCB68" s="219"/>
      <c r="HCC68" s="219"/>
      <c r="HCD68" s="219"/>
      <c r="HCE68" s="219"/>
      <c r="HCF68" s="219"/>
      <c r="HCG68" s="219"/>
      <c r="HCH68" s="219"/>
      <c r="HCI68" s="219"/>
      <c r="HCJ68" s="219"/>
      <c r="HCK68" s="219"/>
      <c r="HCL68" s="219"/>
      <c r="HCM68" s="219"/>
      <c r="HCN68" s="219"/>
      <c r="HCO68" s="219"/>
      <c r="HCP68" s="219"/>
      <c r="HCQ68" s="219"/>
      <c r="HCR68" s="219"/>
      <c r="HCS68" s="219"/>
      <c r="HCT68" s="219"/>
      <c r="HCU68" s="219"/>
      <c r="HCV68" s="219"/>
      <c r="HCW68" s="219"/>
      <c r="HCX68" s="219"/>
      <c r="HCY68" s="219"/>
      <c r="HCZ68" s="219"/>
      <c r="HDA68" s="219"/>
      <c r="HDB68" s="219"/>
      <c r="HDC68" s="219"/>
      <c r="HDD68" s="219"/>
      <c r="HDE68" s="219"/>
      <c r="HDF68" s="219"/>
      <c r="HDG68" s="219"/>
      <c r="HDH68" s="219"/>
      <c r="HDI68" s="219"/>
      <c r="HDJ68" s="219"/>
      <c r="HDK68" s="219"/>
      <c r="HDL68" s="219"/>
      <c r="HDM68" s="219"/>
      <c r="HDN68" s="219"/>
      <c r="HDO68" s="219"/>
      <c r="HDP68" s="219"/>
      <c r="HDQ68" s="219"/>
      <c r="HDR68" s="219"/>
      <c r="HDS68" s="219"/>
      <c r="HDT68" s="219"/>
      <c r="HDU68" s="219"/>
      <c r="HDV68" s="219"/>
      <c r="HDW68" s="219"/>
      <c r="HDX68" s="219"/>
      <c r="HDY68" s="219"/>
      <c r="HDZ68" s="219"/>
      <c r="HEA68" s="219"/>
      <c r="HEB68" s="219"/>
      <c r="HEC68" s="219"/>
      <c r="HED68" s="219"/>
      <c r="HEE68" s="219"/>
      <c r="HEF68" s="219"/>
      <c r="HEG68" s="219"/>
      <c r="HEH68" s="219"/>
      <c r="HEI68" s="219"/>
      <c r="HEJ68" s="219"/>
      <c r="HEK68" s="219"/>
      <c r="HEL68" s="219"/>
      <c r="HEM68" s="219"/>
      <c r="HEN68" s="219"/>
      <c r="HEO68" s="219"/>
      <c r="HEP68" s="219"/>
      <c r="HEQ68" s="219"/>
      <c r="HER68" s="219"/>
      <c r="HES68" s="219"/>
      <c r="HET68" s="219"/>
      <c r="HEU68" s="219"/>
      <c r="HEV68" s="219"/>
      <c r="HEW68" s="219"/>
      <c r="HEX68" s="219"/>
      <c r="HEY68" s="219"/>
      <c r="HEZ68" s="219"/>
      <c r="HFA68" s="219"/>
      <c r="HFB68" s="219"/>
      <c r="HFC68" s="219"/>
      <c r="HFD68" s="219"/>
      <c r="HFE68" s="219"/>
      <c r="HFF68" s="219"/>
      <c r="HFG68" s="219"/>
      <c r="HFH68" s="219"/>
      <c r="HFI68" s="219"/>
      <c r="HFJ68" s="219"/>
      <c r="HFK68" s="219"/>
      <c r="HFL68" s="219"/>
      <c r="HFM68" s="219"/>
      <c r="HFN68" s="219"/>
      <c r="HFO68" s="219"/>
      <c r="HFP68" s="219"/>
      <c r="HFQ68" s="219"/>
      <c r="HFR68" s="219"/>
      <c r="HFS68" s="219"/>
      <c r="HFT68" s="219"/>
      <c r="HFU68" s="219"/>
      <c r="HFV68" s="219"/>
      <c r="HFW68" s="219"/>
      <c r="HFX68" s="219"/>
      <c r="HFY68" s="219"/>
      <c r="HFZ68" s="219"/>
      <c r="HGA68" s="219"/>
      <c r="HGB68" s="219"/>
      <c r="HGC68" s="219"/>
      <c r="HGD68" s="219"/>
      <c r="HGE68" s="219"/>
      <c r="HGF68" s="219"/>
      <c r="HGG68" s="219"/>
      <c r="HGH68" s="219"/>
      <c r="HGI68" s="219"/>
      <c r="HGJ68" s="219"/>
      <c r="HGK68" s="219"/>
      <c r="HGL68" s="219"/>
      <c r="HGM68" s="219"/>
      <c r="HGN68" s="219"/>
      <c r="HGO68" s="219"/>
      <c r="HGP68" s="219"/>
      <c r="HGQ68" s="219"/>
      <c r="HGR68" s="219"/>
      <c r="HGS68" s="219"/>
      <c r="HGT68" s="219"/>
      <c r="HGU68" s="219"/>
      <c r="HGV68" s="219"/>
      <c r="HGW68" s="219"/>
      <c r="HGX68" s="219"/>
      <c r="HGY68" s="219"/>
      <c r="HGZ68" s="219"/>
      <c r="HHA68" s="219"/>
      <c r="HHB68" s="219"/>
      <c r="HHC68" s="219"/>
      <c r="HHD68" s="219"/>
      <c r="HHE68" s="219"/>
      <c r="HHF68" s="219"/>
      <c r="HHG68" s="219"/>
      <c r="HHH68" s="219"/>
      <c r="HHI68" s="219"/>
      <c r="HHJ68" s="219"/>
      <c r="HHK68" s="219"/>
      <c r="HHL68" s="219"/>
      <c r="HHM68" s="219"/>
      <c r="HHN68" s="219"/>
      <c r="HHO68" s="219"/>
      <c r="HHP68" s="219"/>
      <c r="HHQ68" s="219"/>
      <c r="HHR68" s="219"/>
      <c r="HHS68" s="219"/>
      <c r="HHT68" s="219"/>
      <c r="HHU68" s="219"/>
      <c r="HHV68" s="219"/>
      <c r="HHW68" s="219"/>
      <c r="HHX68" s="219"/>
      <c r="HHY68" s="219"/>
      <c r="HHZ68" s="219"/>
      <c r="HIA68" s="219"/>
      <c r="HIB68" s="219"/>
      <c r="HIC68" s="219"/>
      <c r="HID68" s="219"/>
      <c r="HIE68" s="219"/>
      <c r="HIF68" s="219"/>
      <c r="HIG68" s="219"/>
      <c r="HIH68" s="219"/>
      <c r="HII68" s="219"/>
      <c r="HIJ68" s="219"/>
      <c r="HIK68" s="219"/>
      <c r="HIL68" s="219"/>
      <c r="HIM68" s="219"/>
      <c r="HIN68" s="219"/>
      <c r="HIO68" s="219"/>
      <c r="HIP68" s="219"/>
      <c r="HIQ68" s="219"/>
      <c r="HIR68" s="219"/>
      <c r="HIS68" s="219"/>
      <c r="HIT68" s="219"/>
      <c r="HIU68" s="219"/>
      <c r="HIV68" s="219"/>
      <c r="HIW68" s="219"/>
      <c r="HIX68" s="219"/>
      <c r="HIY68" s="219"/>
      <c r="HIZ68" s="219"/>
      <c r="HJA68" s="219"/>
      <c r="HJB68" s="219"/>
      <c r="HJC68" s="219"/>
      <c r="HJD68" s="219"/>
      <c r="HJE68" s="219"/>
      <c r="HJF68" s="219"/>
      <c r="HJG68" s="219"/>
      <c r="HJH68" s="219"/>
      <c r="HJI68" s="219"/>
      <c r="HJJ68" s="219"/>
      <c r="HJK68" s="219"/>
      <c r="HJL68" s="219"/>
      <c r="HJM68" s="219"/>
      <c r="HJN68" s="219"/>
      <c r="HJO68" s="219"/>
      <c r="HJP68" s="219"/>
      <c r="HJQ68" s="219"/>
      <c r="HJR68" s="219"/>
      <c r="HJS68" s="219"/>
      <c r="HJT68" s="219"/>
      <c r="HJU68" s="219"/>
      <c r="HJV68" s="219"/>
      <c r="HJW68" s="219"/>
      <c r="HJX68" s="219"/>
      <c r="HJY68" s="219"/>
      <c r="HJZ68" s="219"/>
      <c r="HKA68" s="219"/>
      <c r="HKB68" s="219"/>
      <c r="HKC68" s="219"/>
      <c r="HKD68" s="219"/>
      <c r="HKE68" s="219"/>
      <c r="HKF68" s="219"/>
      <c r="HKG68" s="219"/>
      <c r="HKH68" s="219"/>
      <c r="HKI68" s="219"/>
      <c r="HKJ68" s="219"/>
      <c r="HKK68" s="219"/>
      <c r="HKL68" s="219"/>
      <c r="HKM68" s="219"/>
      <c r="HKN68" s="219"/>
      <c r="HKO68" s="219"/>
      <c r="HKP68" s="219"/>
      <c r="HKQ68" s="219"/>
      <c r="HKR68" s="219"/>
      <c r="HKS68" s="219"/>
      <c r="HKT68" s="219"/>
      <c r="HKU68" s="219"/>
      <c r="HKV68" s="219"/>
      <c r="HKW68" s="219"/>
      <c r="HKX68" s="219"/>
      <c r="HKY68" s="219"/>
      <c r="HKZ68" s="219"/>
      <c r="HLA68" s="219"/>
      <c r="HLB68" s="219"/>
      <c r="HLC68" s="219"/>
      <c r="HLD68" s="219"/>
      <c r="HLE68" s="219"/>
      <c r="HLF68" s="219"/>
      <c r="HLG68" s="219"/>
      <c r="HLH68" s="219"/>
      <c r="HLI68" s="219"/>
      <c r="HLJ68" s="219"/>
      <c r="HLK68" s="219"/>
      <c r="HLL68" s="219"/>
      <c r="HLM68" s="219"/>
      <c r="HLN68" s="219"/>
      <c r="HLO68" s="219"/>
      <c r="HLP68" s="219"/>
      <c r="HLQ68" s="219"/>
      <c r="HLR68" s="219"/>
      <c r="HLS68" s="219"/>
      <c r="HLT68" s="219"/>
      <c r="HLU68" s="219"/>
      <c r="HLV68" s="219"/>
      <c r="HLW68" s="219"/>
      <c r="HLX68" s="219"/>
      <c r="HLY68" s="219"/>
      <c r="HLZ68" s="219"/>
      <c r="HMA68" s="219"/>
      <c r="HMB68" s="219"/>
      <c r="HMC68" s="219"/>
      <c r="HMD68" s="219"/>
      <c r="HME68" s="219"/>
      <c r="HMF68" s="219"/>
      <c r="HMG68" s="219"/>
      <c r="HMH68" s="219"/>
      <c r="HMI68" s="219"/>
      <c r="HMJ68" s="219"/>
      <c r="HMK68" s="219"/>
      <c r="HML68" s="219"/>
      <c r="HMM68" s="219"/>
      <c r="HMN68" s="219"/>
      <c r="HMO68" s="219"/>
      <c r="HMP68" s="219"/>
      <c r="HMQ68" s="219"/>
      <c r="HMR68" s="219"/>
      <c r="HMS68" s="219"/>
      <c r="HMT68" s="219"/>
      <c r="HMU68" s="219"/>
      <c r="HMV68" s="219"/>
      <c r="HMW68" s="219"/>
      <c r="HMX68" s="219"/>
      <c r="HMY68" s="219"/>
      <c r="HMZ68" s="219"/>
      <c r="HNA68" s="219"/>
      <c r="HNB68" s="219"/>
      <c r="HNC68" s="219"/>
      <c r="HND68" s="219"/>
      <c r="HNE68" s="219"/>
      <c r="HNF68" s="219"/>
      <c r="HNG68" s="219"/>
      <c r="HNH68" s="219"/>
      <c r="HNI68" s="219"/>
      <c r="HNJ68" s="219"/>
      <c r="HNK68" s="219"/>
      <c r="HNL68" s="219"/>
      <c r="HNM68" s="219"/>
      <c r="HNN68" s="219"/>
      <c r="HNO68" s="219"/>
      <c r="HNP68" s="219"/>
      <c r="HNQ68" s="219"/>
      <c r="HNR68" s="219"/>
      <c r="HNS68" s="219"/>
      <c r="HNT68" s="219"/>
      <c r="HNU68" s="219"/>
      <c r="HNV68" s="219"/>
      <c r="HNW68" s="219"/>
      <c r="HNX68" s="219"/>
      <c r="HNY68" s="219"/>
      <c r="HNZ68" s="219"/>
      <c r="HOA68" s="219"/>
      <c r="HOB68" s="219"/>
      <c r="HOC68" s="219"/>
      <c r="HOD68" s="219"/>
      <c r="HOE68" s="219"/>
      <c r="HOF68" s="219"/>
      <c r="HOG68" s="219"/>
      <c r="HOH68" s="219"/>
      <c r="HOI68" s="219"/>
      <c r="HOJ68" s="219"/>
      <c r="HOK68" s="219"/>
      <c r="HOL68" s="219"/>
      <c r="HOM68" s="219"/>
      <c r="HON68" s="219"/>
      <c r="HOO68" s="219"/>
      <c r="HOP68" s="219"/>
      <c r="HOQ68" s="219"/>
      <c r="HOR68" s="219"/>
      <c r="HOS68" s="219"/>
      <c r="HOT68" s="219"/>
      <c r="HOU68" s="219"/>
      <c r="HOV68" s="219"/>
      <c r="HOW68" s="219"/>
      <c r="HOX68" s="219"/>
      <c r="HOY68" s="219"/>
      <c r="HOZ68" s="219"/>
      <c r="HPA68" s="219"/>
      <c r="HPB68" s="219"/>
      <c r="HPC68" s="219"/>
      <c r="HPD68" s="219"/>
      <c r="HPE68" s="219"/>
      <c r="HPF68" s="219"/>
      <c r="HPG68" s="219"/>
      <c r="HPH68" s="219"/>
      <c r="HPI68" s="219"/>
      <c r="HPJ68" s="219"/>
      <c r="HPK68" s="219"/>
      <c r="HPL68" s="219"/>
      <c r="HPM68" s="219"/>
      <c r="HPN68" s="219"/>
      <c r="HPO68" s="219"/>
      <c r="HPP68" s="219"/>
      <c r="HPQ68" s="219"/>
      <c r="HPR68" s="219"/>
      <c r="HPS68" s="219"/>
      <c r="HPT68" s="219"/>
      <c r="HPU68" s="219"/>
      <c r="HPV68" s="219"/>
      <c r="HPW68" s="219"/>
      <c r="HPX68" s="219"/>
      <c r="HPY68" s="219"/>
      <c r="HPZ68" s="219"/>
      <c r="HQA68" s="219"/>
      <c r="HQB68" s="219"/>
      <c r="HQC68" s="219"/>
      <c r="HQD68" s="219"/>
      <c r="HQE68" s="219"/>
      <c r="HQF68" s="219"/>
      <c r="HQG68" s="219"/>
      <c r="HQH68" s="219"/>
      <c r="HQI68" s="219"/>
      <c r="HQJ68" s="219"/>
      <c r="HQK68" s="219"/>
      <c r="HQL68" s="219"/>
      <c r="HQM68" s="219"/>
      <c r="HQN68" s="219"/>
      <c r="HQO68" s="219"/>
      <c r="HQP68" s="219"/>
      <c r="HQQ68" s="219"/>
      <c r="HQR68" s="219"/>
      <c r="HQS68" s="219"/>
      <c r="HQT68" s="219"/>
      <c r="HQU68" s="219"/>
      <c r="HQV68" s="219"/>
      <c r="HQW68" s="219"/>
      <c r="HQX68" s="219"/>
      <c r="HQY68" s="219"/>
      <c r="HQZ68" s="219"/>
      <c r="HRA68" s="219"/>
      <c r="HRB68" s="219"/>
      <c r="HRC68" s="219"/>
      <c r="HRD68" s="219"/>
      <c r="HRE68" s="219"/>
      <c r="HRF68" s="219"/>
      <c r="HRG68" s="219"/>
      <c r="HRH68" s="219"/>
      <c r="HRI68" s="219"/>
      <c r="HRJ68" s="219"/>
      <c r="HRK68" s="219"/>
      <c r="HRL68" s="219"/>
      <c r="HRM68" s="219"/>
      <c r="HRN68" s="219"/>
      <c r="HRO68" s="219"/>
      <c r="HRP68" s="219"/>
      <c r="HRQ68" s="219"/>
      <c r="HRR68" s="219"/>
      <c r="HRS68" s="219"/>
      <c r="HRT68" s="219"/>
      <c r="HRU68" s="219"/>
      <c r="HRV68" s="219"/>
      <c r="HRW68" s="219"/>
      <c r="HRX68" s="219"/>
      <c r="HRY68" s="219"/>
      <c r="HRZ68" s="219"/>
      <c r="HSA68" s="219"/>
      <c r="HSB68" s="219"/>
      <c r="HSC68" s="219"/>
      <c r="HSD68" s="219"/>
      <c r="HSE68" s="219"/>
      <c r="HSF68" s="219"/>
      <c r="HSG68" s="219"/>
      <c r="HSH68" s="219"/>
      <c r="HSI68" s="219"/>
      <c r="HSJ68" s="219"/>
      <c r="HSK68" s="219"/>
      <c r="HSL68" s="219"/>
      <c r="HSM68" s="219"/>
      <c r="HSN68" s="219"/>
      <c r="HSO68" s="219"/>
      <c r="HSP68" s="219"/>
      <c r="HSQ68" s="219"/>
      <c r="HSR68" s="219"/>
      <c r="HSS68" s="219"/>
      <c r="HST68" s="219"/>
      <c r="HSU68" s="219"/>
      <c r="HSV68" s="219"/>
      <c r="HSW68" s="219"/>
      <c r="HSX68" s="219"/>
      <c r="HSY68" s="219"/>
      <c r="HSZ68" s="219"/>
      <c r="HTA68" s="219"/>
      <c r="HTB68" s="219"/>
      <c r="HTC68" s="219"/>
      <c r="HTD68" s="219"/>
      <c r="HTE68" s="219"/>
      <c r="HTF68" s="219"/>
      <c r="HTG68" s="219"/>
      <c r="HTH68" s="219"/>
      <c r="HTI68" s="219"/>
      <c r="HTJ68" s="219"/>
      <c r="HTK68" s="219"/>
      <c r="HTL68" s="219"/>
      <c r="HTM68" s="219"/>
      <c r="HTN68" s="219"/>
      <c r="HTO68" s="219"/>
      <c r="HTP68" s="219"/>
      <c r="HTQ68" s="219"/>
      <c r="HTR68" s="219"/>
      <c r="HTS68" s="219"/>
      <c r="HTT68" s="219"/>
      <c r="HTU68" s="219"/>
      <c r="HTV68" s="219"/>
      <c r="HTW68" s="219"/>
      <c r="HTX68" s="219"/>
      <c r="HTY68" s="219"/>
      <c r="HTZ68" s="219"/>
      <c r="HUA68" s="219"/>
      <c r="HUB68" s="219"/>
      <c r="HUC68" s="219"/>
      <c r="HUD68" s="219"/>
      <c r="HUE68" s="219"/>
      <c r="HUF68" s="219"/>
      <c r="HUG68" s="219"/>
      <c r="HUH68" s="219"/>
      <c r="HUI68" s="219"/>
      <c r="HUJ68" s="219"/>
      <c r="HUK68" s="219"/>
      <c r="HUL68" s="219"/>
      <c r="HUM68" s="219"/>
      <c r="HUN68" s="219"/>
      <c r="HUO68" s="219"/>
      <c r="HUP68" s="219"/>
      <c r="HUQ68" s="219"/>
      <c r="HUR68" s="219"/>
      <c r="HUS68" s="219"/>
      <c r="HUT68" s="219"/>
      <c r="HUU68" s="219"/>
      <c r="HUV68" s="219"/>
      <c r="HUW68" s="219"/>
      <c r="HUX68" s="219"/>
      <c r="HUY68" s="219"/>
      <c r="HUZ68" s="219"/>
      <c r="HVA68" s="219"/>
      <c r="HVB68" s="219"/>
      <c r="HVC68" s="219"/>
      <c r="HVD68" s="219"/>
      <c r="HVE68" s="219"/>
      <c r="HVF68" s="219"/>
      <c r="HVG68" s="219"/>
      <c r="HVH68" s="219"/>
      <c r="HVI68" s="219"/>
      <c r="HVJ68" s="219"/>
      <c r="HVK68" s="219"/>
      <c r="HVL68" s="219"/>
      <c r="HVM68" s="219"/>
      <c r="HVN68" s="219"/>
      <c r="HVO68" s="219"/>
      <c r="HVP68" s="219"/>
      <c r="HVQ68" s="219"/>
      <c r="HVR68" s="219"/>
      <c r="HVS68" s="219"/>
      <c r="HVT68" s="219"/>
      <c r="HVU68" s="219"/>
      <c r="HVV68" s="219"/>
      <c r="HVW68" s="219"/>
      <c r="HVX68" s="219"/>
      <c r="HVY68" s="219"/>
      <c r="HVZ68" s="219"/>
      <c r="HWA68" s="219"/>
      <c r="HWB68" s="219"/>
      <c r="HWC68" s="219"/>
      <c r="HWD68" s="219"/>
      <c r="HWE68" s="219"/>
      <c r="HWF68" s="219"/>
      <c r="HWG68" s="219"/>
      <c r="HWH68" s="219"/>
      <c r="HWI68" s="219"/>
      <c r="HWJ68" s="219"/>
      <c r="HWK68" s="219"/>
      <c r="HWL68" s="219"/>
      <c r="HWM68" s="219"/>
      <c r="HWN68" s="219"/>
      <c r="HWO68" s="219"/>
      <c r="HWP68" s="219"/>
      <c r="HWQ68" s="219"/>
      <c r="HWR68" s="219"/>
      <c r="HWS68" s="219"/>
      <c r="HWT68" s="219"/>
      <c r="HWU68" s="219"/>
      <c r="HWV68" s="219"/>
      <c r="HWW68" s="219"/>
      <c r="HWX68" s="219"/>
      <c r="HWY68" s="219"/>
      <c r="HWZ68" s="219"/>
      <c r="HXA68" s="219"/>
      <c r="HXB68" s="219"/>
      <c r="HXC68" s="219"/>
      <c r="HXD68" s="219"/>
      <c r="HXE68" s="219"/>
      <c r="HXF68" s="219"/>
      <c r="HXG68" s="219"/>
      <c r="HXH68" s="219"/>
      <c r="HXI68" s="219"/>
      <c r="HXJ68" s="219"/>
      <c r="HXK68" s="219"/>
      <c r="HXL68" s="219"/>
      <c r="HXM68" s="219"/>
      <c r="HXN68" s="219"/>
      <c r="HXO68" s="219"/>
      <c r="HXP68" s="219"/>
      <c r="HXQ68" s="219"/>
      <c r="HXR68" s="219"/>
      <c r="HXS68" s="219"/>
      <c r="HXT68" s="219"/>
      <c r="HXU68" s="219"/>
      <c r="HXV68" s="219"/>
      <c r="HXW68" s="219"/>
      <c r="HXX68" s="219"/>
      <c r="HXY68" s="219"/>
      <c r="HXZ68" s="219"/>
      <c r="HYA68" s="219"/>
      <c r="HYB68" s="219"/>
      <c r="HYC68" s="219"/>
      <c r="HYD68" s="219"/>
      <c r="HYE68" s="219"/>
      <c r="HYF68" s="219"/>
      <c r="HYG68" s="219"/>
      <c r="HYH68" s="219"/>
      <c r="HYI68" s="219"/>
      <c r="HYJ68" s="219"/>
      <c r="HYK68" s="219"/>
      <c r="HYL68" s="219"/>
      <c r="HYM68" s="219"/>
      <c r="HYN68" s="219"/>
      <c r="HYO68" s="219"/>
      <c r="HYP68" s="219"/>
      <c r="HYQ68" s="219"/>
      <c r="HYR68" s="219"/>
      <c r="HYS68" s="219"/>
      <c r="HYT68" s="219"/>
      <c r="HYU68" s="219"/>
      <c r="HYV68" s="219"/>
      <c r="HYW68" s="219"/>
      <c r="HYX68" s="219"/>
      <c r="HYY68" s="219"/>
      <c r="HYZ68" s="219"/>
      <c r="HZA68" s="219"/>
      <c r="HZB68" s="219"/>
      <c r="HZC68" s="219"/>
      <c r="HZD68" s="219"/>
      <c r="HZE68" s="219"/>
      <c r="HZF68" s="219"/>
      <c r="HZG68" s="219"/>
      <c r="HZH68" s="219"/>
      <c r="HZI68" s="219"/>
      <c r="HZJ68" s="219"/>
      <c r="HZK68" s="219"/>
      <c r="HZL68" s="219"/>
      <c r="HZM68" s="219"/>
      <c r="HZN68" s="219"/>
      <c r="HZO68" s="219"/>
      <c r="HZP68" s="219"/>
      <c r="HZQ68" s="219"/>
      <c r="HZR68" s="219"/>
      <c r="HZS68" s="219"/>
      <c r="HZT68" s="219"/>
      <c r="HZU68" s="219"/>
      <c r="HZV68" s="219"/>
      <c r="HZW68" s="219"/>
      <c r="HZX68" s="219"/>
      <c r="HZY68" s="219"/>
      <c r="HZZ68" s="219"/>
      <c r="IAA68" s="219"/>
      <c r="IAB68" s="219"/>
      <c r="IAC68" s="219"/>
      <c r="IAD68" s="219"/>
      <c r="IAE68" s="219"/>
      <c r="IAF68" s="219"/>
      <c r="IAG68" s="219"/>
      <c r="IAH68" s="219"/>
      <c r="IAI68" s="219"/>
      <c r="IAJ68" s="219"/>
      <c r="IAK68" s="219"/>
      <c r="IAL68" s="219"/>
      <c r="IAM68" s="219"/>
      <c r="IAN68" s="219"/>
      <c r="IAO68" s="219"/>
      <c r="IAP68" s="219"/>
      <c r="IAQ68" s="219"/>
      <c r="IAR68" s="219"/>
      <c r="IAS68" s="219"/>
      <c r="IAT68" s="219"/>
      <c r="IAU68" s="219"/>
      <c r="IAV68" s="219"/>
      <c r="IAW68" s="219"/>
      <c r="IAX68" s="219"/>
      <c r="IAY68" s="219"/>
      <c r="IAZ68" s="219"/>
      <c r="IBA68" s="219"/>
      <c r="IBB68" s="219"/>
      <c r="IBC68" s="219"/>
      <c r="IBD68" s="219"/>
      <c r="IBE68" s="219"/>
      <c r="IBF68" s="219"/>
      <c r="IBG68" s="219"/>
      <c r="IBH68" s="219"/>
      <c r="IBI68" s="219"/>
      <c r="IBJ68" s="219"/>
      <c r="IBK68" s="219"/>
      <c r="IBL68" s="219"/>
      <c r="IBM68" s="219"/>
      <c r="IBN68" s="219"/>
      <c r="IBO68" s="219"/>
      <c r="IBP68" s="219"/>
      <c r="IBQ68" s="219"/>
      <c r="IBR68" s="219"/>
      <c r="IBS68" s="219"/>
      <c r="IBT68" s="219"/>
      <c r="IBU68" s="219"/>
      <c r="IBV68" s="219"/>
      <c r="IBW68" s="219"/>
      <c r="IBX68" s="219"/>
      <c r="IBY68" s="219"/>
      <c r="IBZ68" s="219"/>
      <c r="ICA68" s="219"/>
      <c r="ICB68" s="219"/>
      <c r="ICC68" s="219"/>
      <c r="ICD68" s="219"/>
      <c r="ICE68" s="219"/>
      <c r="ICF68" s="219"/>
      <c r="ICG68" s="219"/>
      <c r="ICH68" s="219"/>
      <c r="ICI68" s="219"/>
      <c r="ICJ68" s="219"/>
      <c r="ICK68" s="219"/>
      <c r="ICL68" s="219"/>
      <c r="ICM68" s="219"/>
      <c r="ICN68" s="219"/>
      <c r="ICO68" s="219"/>
      <c r="ICP68" s="219"/>
      <c r="ICQ68" s="219"/>
      <c r="ICR68" s="219"/>
      <c r="ICS68" s="219"/>
      <c r="ICT68" s="219"/>
      <c r="ICU68" s="219"/>
      <c r="ICV68" s="219"/>
      <c r="ICW68" s="219"/>
      <c r="ICX68" s="219"/>
      <c r="ICY68" s="219"/>
      <c r="ICZ68" s="219"/>
      <c r="IDA68" s="219"/>
      <c r="IDB68" s="219"/>
      <c r="IDC68" s="219"/>
      <c r="IDD68" s="219"/>
      <c r="IDE68" s="219"/>
      <c r="IDF68" s="219"/>
      <c r="IDG68" s="219"/>
      <c r="IDH68" s="219"/>
      <c r="IDI68" s="219"/>
      <c r="IDJ68" s="219"/>
      <c r="IDK68" s="219"/>
      <c r="IDL68" s="219"/>
      <c r="IDM68" s="219"/>
      <c r="IDN68" s="219"/>
      <c r="IDO68" s="219"/>
      <c r="IDP68" s="219"/>
      <c r="IDQ68" s="219"/>
      <c r="IDR68" s="219"/>
      <c r="IDS68" s="219"/>
      <c r="IDT68" s="219"/>
      <c r="IDU68" s="219"/>
      <c r="IDV68" s="219"/>
      <c r="IDW68" s="219"/>
      <c r="IDX68" s="219"/>
      <c r="IDY68" s="219"/>
      <c r="IDZ68" s="219"/>
      <c r="IEA68" s="219"/>
      <c r="IEB68" s="219"/>
      <c r="IEC68" s="219"/>
      <c r="IED68" s="219"/>
      <c r="IEE68" s="219"/>
      <c r="IEF68" s="219"/>
      <c r="IEG68" s="219"/>
      <c r="IEH68" s="219"/>
      <c r="IEI68" s="219"/>
      <c r="IEJ68" s="219"/>
      <c r="IEK68" s="219"/>
      <c r="IEL68" s="219"/>
      <c r="IEM68" s="219"/>
      <c r="IEN68" s="219"/>
      <c r="IEO68" s="219"/>
      <c r="IEP68" s="219"/>
      <c r="IEQ68" s="219"/>
      <c r="IER68" s="219"/>
      <c r="IES68" s="219"/>
      <c r="IET68" s="219"/>
      <c r="IEU68" s="219"/>
      <c r="IEV68" s="219"/>
      <c r="IEW68" s="219"/>
      <c r="IEX68" s="219"/>
      <c r="IEY68" s="219"/>
      <c r="IEZ68" s="219"/>
      <c r="IFA68" s="219"/>
      <c r="IFB68" s="219"/>
      <c r="IFC68" s="219"/>
      <c r="IFD68" s="219"/>
      <c r="IFE68" s="219"/>
      <c r="IFF68" s="219"/>
      <c r="IFG68" s="219"/>
      <c r="IFH68" s="219"/>
      <c r="IFI68" s="219"/>
      <c r="IFJ68" s="219"/>
      <c r="IFK68" s="219"/>
      <c r="IFL68" s="219"/>
      <c r="IFM68" s="219"/>
      <c r="IFN68" s="219"/>
      <c r="IFO68" s="219"/>
      <c r="IFP68" s="219"/>
      <c r="IFQ68" s="219"/>
      <c r="IFR68" s="219"/>
      <c r="IFS68" s="219"/>
      <c r="IFT68" s="219"/>
      <c r="IFU68" s="219"/>
      <c r="IFV68" s="219"/>
      <c r="IFW68" s="219"/>
      <c r="IFX68" s="219"/>
      <c r="IFY68" s="219"/>
      <c r="IFZ68" s="219"/>
      <c r="IGA68" s="219"/>
      <c r="IGB68" s="219"/>
      <c r="IGC68" s="219"/>
      <c r="IGD68" s="219"/>
      <c r="IGE68" s="219"/>
      <c r="IGF68" s="219"/>
      <c r="IGG68" s="219"/>
      <c r="IGH68" s="219"/>
      <c r="IGI68" s="219"/>
      <c r="IGJ68" s="219"/>
      <c r="IGK68" s="219"/>
      <c r="IGL68" s="219"/>
      <c r="IGM68" s="219"/>
      <c r="IGN68" s="219"/>
      <c r="IGO68" s="219"/>
      <c r="IGP68" s="219"/>
      <c r="IGQ68" s="219"/>
      <c r="IGR68" s="219"/>
      <c r="IGS68" s="219"/>
      <c r="IGT68" s="219"/>
      <c r="IGU68" s="219"/>
      <c r="IGV68" s="219"/>
      <c r="IGW68" s="219"/>
      <c r="IGX68" s="219"/>
      <c r="IGY68" s="219"/>
      <c r="IGZ68" s="219"/>
      <c r="IHA68" s="219"/>
      <c r="IHB68" s="219"/>
      <c r="IHC68" s="219"/>
      <c r="IHD68" s="219"/>
      <c r="IHE68" s="219"/>
      <c r="IHF68" s="219"/>
      <c r="IHG68" s="219"/>
      <c r="IHH68" s="219"/>
      <c r="IHI68" s="219"/>
      <c r="IHJ68" s="219"/>
      <c r="IHK68" s="219"/>
      <c r="IHL68" s="219"/>
      <c r="IHM68" s="219"/>
      <c r="IHN68" s="219"/>
      <c r="IHO68" s="219"/>
      <c r="IHP68" s="219"/>
      <c r="IHQ68" s="219"/>
      <c r="IHR68" s="219"/>
      <c r="IHS68" s="219"/>
      <c r="IHT68" s="219"/>
      <c r="IHU68" s="219"/>
      <c r="IHV68" s="219"/>
      <c r="IHW68" s="219"/>
      <c r="IHX68" s="219"/>
      <c r="IHY68" s="219"/>
      <c r="IHZ68" s="219"/>
      <c r="IIA68" s="219"/>
      <c r="IIB68" s="219"/>
      <c r="IIC68" s="219"/>
      <c r="IID68" s="219"/>
      <c r="IIE68" s="219"/>
      <c r="IIF68" s="219"/>
      <c r="IIG68" s="219"/>
      <c r="IIH68" s="219"/>
      <c r="III68" s="219"/>
      <c r="IIJ68" s="219"/>
      <c r="IIK68" s="219"/>
      <c r="IIL68" s="219"/>
      <c r="IIM68" s="219"/>
      <c r="IIN68" s="219"/>
      <c r="IIO68" s="219"/>
      <c r="IIP68" s="219"/>
      <c r="IIQ68" s="219"/>
      <c r="IIR68" s="219"/>
      <c r="IIS68" s="219"/>
      <c r="IIT68" s="219"/>
      <c r="IIU68" s="219"/>
      <c r="IIV68" s="219"/>
      <c r="IIW68" s="219"/>
      <c r="IIX68" s="219"/>
      <c r="IIY68" s="219"/>
      <c r="IIZ68" s="219"/>
      <c r="IJA68" s="219"/>
      <c r="IJB68" s="219"/>
      <c r="IJC68" s="219"/>
      <c r="IJD68" s="219"/>
      <c r="IJE68" s="219"/>
      <c r="IJF68" s="219"/>
      <c r="IJG68" s="219"/>
      <c r="IJH68" s="219"/>
      <c r="IJI68" s="219"/>
      <c r="IJJ68" s="219"/>
      <c r="IJK68" s="219"/>
      <c r="IJL68" s="219"/>
      <c r="IJM68" s="219"/>
      <c r="IJN68" s="219"/>
      <c r="IJO68" s="219"/>
      <c r="IJP68" s="219"/>
      <c r="IJQ68" s="219"/>
      <c r="IJR68" s="219"/>
      <c r="IJS68" s="219"/>
      <c r="IJT68" s="219"/>
      <c r="IJU68" s="219"/>
      <c r="IJV68" s="219"/>
      <c r="IJW68" s="219"/>
      <c r="IJX68" s="219"/>
      <c r="IJY68" s="219"/>
      <c r="IJZ68" s="219"/>
      <c r="IKA68" s="219"/>
      <c r="IKB68" s="219"/>
      <c r="IKC68" s="219"/>
      <c r="IKD68" s="219"/>
      <c r="IKE68" s="219"/>
      <c r="IKF68" s="219"/>
      <c r="IKG68" s="219"/>
      <c r="IKH68" s="219"/>
      <c r="IKI68" s="219"/>
      <c r="IKJ68" s="219"/>
      <c r="IKK68" s="219"/>
      <c r="IKL68" s="219"/>
      <c r="IKM68" s="219"/>
      <c r="IKN68" s="219"/>
      <c r="IKO68" s="219"/>
      <c r="IKP68" s="219"/>
      <c r="IKQ68" s="219"/>
      <c r="IKR68" s="219"/>
      <c r="IKS68" s="219"/>
      <c r="IKT68" s="219"/>
      <c r="IKU68" s="219"/>
      <c r="IKV68" s="219"/>
      <c r="IKW68" s="219"/>
      <c r="IKX68" s="219"/>
      <c r="IKY68" s="219"/>
      <c r="IKZ68" s="219"/>
      <c r="ILA68" s="219"/>
      <c r="ILB68" s="219"/>
      <c r="ILC68" s="219"/>
      <c r="ILD68" s="219"/>
      <c r="ILE68" s="219"/>
      <c r="ILF68" s="219"/>
      <c r="ILG68" s="219"/>
      <c r="ILH68" s="219"/>
      <c r="ILI68" s="219"/>
      <c r="ILJ68" s="219"/>
      <c r="ILK68" s="219"/>
      <c r="ILL68" s="219"/>
      <c r="ILM68" s="219"/>
      <c r="ILN68" s="219"/>
      <c r="ILO68" s="219"/>
      <c r="ILP68" s="219"/>
      <c r="ILQ68" s="219"/>
      <c r="ILR68" s="219"/>
      <c r="ILS68" s="219"/>
      <c r="ILT68" s="219"/>
      <c r="ILU68" s="219"/>
      <c r="ILV68" s="219"/>
      <c r="ILW68" s="219"/>
      <c r="ILX68" s="219"/>
      <c r="ILY68" s="219"/>
      <c r="ILZ68" s="219"/>
      <c r="IMA68" s="219"/>
      <c r="IMB68" s="219"/>
      <c r="IMC68" s="219"/>
      <c r="IMD68" s="219"/>
      <c r="IME68" s="219"/>
      <c r="IMF68" s="219"/>
      <c r="IMG68" s="219"/>
      <c r="IMH68" s="219"/>
      <c r="IMI68" s="219"/>
      <c r="IMJ68" s="219"/>
      <c r="IMK68" s="219"/>
      <c r="IML68" s="219"/>
      <c r="IMM68" s="219"/>
      <c r="IMN68" s="219"/>
      <c r="IMO68" s="219"/>
      <c r="IMP68" s="219"/>
      <c r="IMQ68" s="219"/>
      <c r="IMR68" s="219"/>
      <c r="IMS68" s="219"/>
      <c r="IMT68" s="219"/>
      <c r="IMU68" s="219"/>
      <c r="IMV68" s="219"/>
      <c r="IMW68" s="219"/>
      <c r="IMX68" s="219"/>
      <c r="IMY68" s="219"/>
      <c r="IMZ68" s="219"/>
      <c r="INA68" s="219"/>
      <c r="INB68" s="219"/>
      <c r="INC68" s="219"/>
      <c r="IND68" s="219"/>
      <c r="INE68" s="219"/>
      <c r="INF68" s="219"/>
      <c r="ING68" s="219"/>
      <c r="INH68" s="219"/>
      <c r="INI68" s="219"/>
      <c r="INJ68" s="219"/>
      <c r="INK68" s="219"/>
      <c r="INL68" s="219"/>
      <c r="INM68" s="219"/>
      <c r="INN68" s="219"/>
      <c r="INO68" s="219"/>
      <c r="INP68" s="219"/>
      <c r="INQ68" s="219"/>
      <c r="INR68" s="219"/>
      <c r="INS68" s="219"/>
      <c r="INT68" s="219"/>
      <c r="INU68" s="219"/>
      <c r="INV68" s="219"/>
      <c r="INW68" s="219"/>
      <c r="INX68" s="219"/>
      <c r="INY68" s="219"/>
      <c r="INZ68" s="219"/>
      <c r="IOA68" s="219"/>
      <c r="IOB68" s="219"/>
      <c r="IOC68" s="219"/>
      <c r="IOD68" s="219"/>
      <c r="IOE68" s="219"/>
      <c r="IOF68" s="219"/>
      <c r="IOG68" s="219"/>
      <c r="IOH68" s="219"/>
      <c r="IOI68" s="219"/>
      <c r="IOJ68" s="219"/>
      <c r="IOK68" s="219"/>
      <c r="IOL68" s="219"/>
      <c r="IOM68" s="219"/>
      <c r="ION68" s="219"/>
      <c r="IOO68" s="219"/>
      <c r="IOP68" s="219"/>
      <c r="IOQ68" s="219"/>
      <c r="IOR68" s="219"/>
      <c r="IOS68" s="219"/>
      <c r="IOT68" s="219"/>
      <c r="IOU68" s="219"/>
      <c r="IOV68" s="219"/>
      <c r="IOW68" s="219"/>
      <c r="IOX68" s="219"/>
      <c r="IOY68" s="219"/>
      <c r="IOZ68" s="219"/>
      <c r="IPA68" s="219"/>
      <c r="IPB68" s="219"/>
      <c r="IPC68" s="219"/>
      <c r="IPD68" s="219"/>
      <c r="IPE68" s="219"/>
      <c r="IPF68" s="219"/>
      <c r="IPG68" s="219"/>
      <c r="IPH68" s="219"/>
      <c r="IPI68" s="219"/>
      <c r="IPJ68" s="219"/>
      <c r="IPK68" s="219"/>
      <c r="IPL68" s="219"/>
      <c r="IPM68" s="219"/>
      <c r="IPN68" s="219"/>
      <c r="IPO68" s="219"/>
      <c r="IPP68" s="219"/>
      <c r="IPQ68" s="219"/>
      <c r="IPR68" s="219"/>
      <c r="IPS68" s="219"/>
      <c r="IPT68" s="219"/>
      <c r="IPU68" s="219"/>
      <c r="IPV68" s="219"/>
      <c r="IPW68" s="219"/>
      <c r="IPX68" s="219"/>
      <c r="IPY68" s="219"/>
      <c r="IPZ68" s="219"/>
      <c r="IQA68" s="219"/>
      <c r="IQB68" s="219"/>
      <c r="IQC68" s="219"/>
      <c r="IQD68" s="219"/>
      <c r="IQE68" s="219"/>
      <c r="IQF68" s="219"/>
      <c r="IQG68" s="219"/>
      <c r="IQH68" s="219"/>
      <c r="IQI68" s="219"/>
      <c r="IQJ68" s="219"/>
      <c r="IQK68" s="219"/>
      <c r="IQL68" s="219"/>
      <c r="IQM68" s="219"/>
      <c r="IQN68" s="219"/>
      <c r="IQO68" s="219"/>
      <c r="IQP68" s="219"/>
      <c r="IQQ68" s="219"/>
      <c r="IQR68" s="219"/>
      <c r="IQS68" s="219"/>
      <c r="IQT68" s="219"/>
      <c r="IQU68" s="219"/>
      <c r="IQV68" s="219"/>
      <c r="IQW68" s="219"/>
      <c r="IQX68" s="219"/>
      <c r="IQY68" s="219"/>
      <c r="IQZ68" s="219"/>
      <c r="IRA68" s="219"/>
      <c r="IRB68" s="219"/>
      <c r="IRC68" s="219"/>
      <c r="IRD68" s="219"/>
      <c r="IRE68" s="219"/>
      <c r="IRF68" s="219"/>
      <c r="IRG68" s="219"/>
      <c r="IRH68" s="219"/>
      <c r="IRI68" s="219"/>
      <c r="IRJ68" s="219"/>
      <c r="IRK68" s="219"/>
      <c r="IRL68" s="219"/>
      <c r="IRM68" s="219"/>
      <c r="IRN68" s="219"/>
      <c r="IRO68" s="219"/>
      <c r="IRP68" s="219"/>
      <c r="IRQ68" s="219"/>
      <c r="IRR68" s="219"/>
      <c r="IRS68" s="219"/>
      <c r="IRT68" s="219"/>
      <c r="IRU68" s="219"/>
      <c r="IRV68" s="219"/>
      <c r="IRW68" s="219"/>
      <c r="IRX68" s="219"/>
      <c r="IRY68" s="219"/>
      <c r="IRZ68" s="219"/>
      <c r="ISA68" s="219"/>
      <c r="ISB68" s="219"/>
      <c r="ISC68" s="219"/>
      <c r="ISD68" s="219"/>
      <c r="ISE68" s="219"/>
      <c r="ISF68" s="219"/>
      <c r="ISG68" s="219"/>
      <c r="ISH68" s="219"/>
      <c r="ISI68" s="219"/>
      <c r="ISJ68" s="219"/>
      <c r="ISK68" s="219"/>
      <c r="ISL68" s="219"/>
      <c r="ISM68" s="219"/>
      <c r="ISN68" s="219"/>
      <c r="ISO68" s="219"/>
      <c r="ISP68" s="219"/>
      <c r="ISQ68" s="219"/>
      <c r="ISR68" s="219"/>
      <c r="ISS68" s="219"/>
      <c r="IST68" s="219"/>
      <c r="ISU68" s="219"/>
      <c r="ISV68" s="219"/>
      <c r="ISW68" s="219"/>
      <c r="ISX68" s="219"/>
      <c r="ISY68" s="219"/>
      <c r="ISZ68" s="219"/>
      <c r="ITA68" s="219"/>
      <c r="ITB68" s="219"/>
      <c r="ITC68" s="219"/>
      <c r="ITD68" s="219"/>
      <c r="ITE68" s="219"/>
      <c r="ITF68" s="219"/>
      <c r="ITG68" s="219"/>
      <c r="ITH68" s="219"/>
      <c r="ITI68" s="219"/>
      <c r="ITJ68" s="219"/>
      <c r="ITK68" s="219"/>
      <c r="ITL68" s="219"/>
      <c r="ITM68" s="219"/>
      <c r="ITN68" s="219"/>
      <c r="ITO68" s="219"/>
      <c r="ITP68" s="219"/>
      <c r="ITQ68" s="219"/>
      <c r="ITR68" s="219"/>
      <c r="ITS68" s="219"/>
      <c r="ITT68" s="219"/>
      <c r="ITU68" s="219"/>
      <c r="ITV68" s="219"/>
      <c r="ITW68" s="219"/>
      <c r="ITX68" s="219"/>
      <c r="ITY68" s="219"/>
      <c r="ITZ68" s="219"/>
      <c r="IUA68" s="219"/>
      <c r="IUB68" s="219"/>
      <c r="IUC68" s="219"/>
      <c r="IUD68" s="219"/>
      <c r="IUE68" s="219"/>
      <c r="IUF68" s="219"/>
      <c r="IUG68" s="219"/>
      <c r="IUH68" s="219"/>
      <c r="IUI68" s="219"/>
      <c r="IUJ68" s="219"/>
      <c r="IUK68" s="219"/>
      <c r="IUL68" s="219"/>
      <c r="IUM68" s="219"/>
      <c r="IUN68" s="219"/>
      <c r="IUO68" s="219"/>
      <c r="IUP68" s="219"/>
      <c r="IUQ68" s="219"/>
      <c r="IUR68" s="219"/>
      <c r="IUS68" s="219"/>
      <c r="IUT68" s="219"/>
      <c r="IUU68" s="219"/>
      <c r="IUV68" s="219"/>
      <c r="IUW68" s="219"/>
      <c r="IUX68" s="219"/>
      <c r="IUY68" s="219"/>
      <c r="IUZ68" s="219"/>
      <c r="IVA68" s="219"/>
      <c r="IVB68" s="219"/>
      <c r="IVC68" s="219"/>
      <c r="IVD68" s="219"/>
      <c r="IVE68" s="219"/>
      <c r="IVF68" s="219"/>
      <c r="IVG68" s="219"/>
      <c r="IVH68" s="219"/>
      <c r="IVI68" s="219"/>
      <c r="IVJ68" s="219"/>
      <c r="IVK68" s="219"/>
      <c r="IVL68" s="219"/>
      <c r="IVM68" s="219"/>
      <c r="IVN68" s="219"/>
      <c r="IVO68" s="219"/>
      <c r="IVP68" s="219"/>
      <c r="IVQ68" s="219"/>
      <c r="IVR68" s="219"/>
      <c r="IVS68" s="219"/>
      <c r="IVT68" s="219"/>
      <c r="IVU68" s="219"/>
      <c r="IVV68" s="219"/>
      <c r="IVW68" s="219"/>
      <c r="IVX68" s="219"/>
      <c r="IVY68" s="219"/>
      <c r="IVZ68" s="219"/>
      <c r="IWA68" s="219"/>
      <c r="IWB68" s="219"/>
      <c r="IWC68" s="219"/>
      <c r="IWD68" s="219"/>
      <c r="IWE68" s="219"/>
      <c r="IWF68" s="219"/>
      <c r="IWG68" s="219"/>
      <c r="IWH68" s="219"/>
      <c r="IWI68" s="219"/>
      <c r="IWJ68" s="219"/>
      <c r="IWK68" s="219"/>
      <c r="IWL68" s="219"/>
      <c r="IWM68" s="219"/>
      <c r="IWN68" s="219"/>
      <c r="IWO68" s="219"/>
      <c r="IWP68" s="219"/>
      <c r="IWQ68" s="219"/>
      <c r="IWR68" s="219"/>
      <c r="IWS68" s="219"/>
      <c r="IWT68" s="219"/>
      <c r="IWU68" s="219"/>
      <c r="IWV68" s="219"/>
      <c r="IWW68" s="219"/>
      <c r="IWX68" s="219"/>
      <c r="IWY68" s="219"/>
      <c r="IWZ68" s="219"/>
      <c r="IXA68" s="219"/>
      <c r="IXB68" s="219"/>
      <c r="IXC68" s="219"/>
      <c r="IXD68" s="219"/>
      <c r="IXE68" s="219"/>
      <c r="IXF68" s="219"/>
      <c r="IXG68" s="219"/>
      <c r="IXH68" s="219"/>
      <c r="IXI68" s="219"/>
      <c r="IXJ68" s="219"/>
      <c r="IXK68" s="219"/>
      <c r="IXL68" s="219"/>
      <c r="IXM68" s="219"/>
      <c r="IXN68" s="219"/>
      <c r="IXO68" s="219"/>
      <c r="IXP68" s="219"/>
      <c r="IXQ68" s="219"/>
      <c r="IXR68" s="219"/>
      <c r="IXS68" s="219"/>
      <c r="IXT68" s="219"/>
      <c r="IXU68" s="219"/>
      <c r="IXV68" s="219"/>
      <c r="IXW68" s="219"/>
      <c r="IXX68" s="219"/>
      <c r="IXY68" s="219"/>
      <c r="IXZ68" s="219"/>
      <c r="IYA68" s="219"/>
      <c r="IYB68" s="219"/>
      <c r="IYC68" s="219"/>
      <c r="IYD68" s="219"/>
      <c r="IYE68" s="219"/>
      <c r="IYF68" s="219"/>
      <c r="IYG68" s="219"/>
      <c r="IYH68" s="219"/>
      <c r="IYI68" s="219"/>
      <c r="IYJ68" s="219"/>
      <c r="IYK68" s="219"/>
      <c r="IYL68" s="219"/>
      <c r="IYM68" s="219"/>
      <c r="IYN68" s="219"/>
      <c r="IYO68" s="219"/>
      <c r="IYP68" s="219"/>
      <c r="IYQ68" s="219"/>
      <c r="IYR68" s="219"/>
      <c r="IYS68" s="219"/>
      <c r="IYT68" s="219"/>
      <c r="IYU68" s="219"/>
      <c r="IYV68" s="219"/>
      <c r="IYW68" s="219"/>
      <c r="IYX68" s="219"/>
      <c r="IYY68" s="219"/>
      <c r="IYZ68" s="219"/>
      <c r="IZA68" s="219"/>
      <c r="IZB68" s="219"/>
      <c r="IZC68" s="219"/>
      <c r="IZD68" s="219"/>
      <c r="IZE68" s="219"/>
      <c r="IZF68" s="219"/>
      <c r="IZG68" s="219"/>
      <c r="IZH68" s="219"/>
      <c r="IZI68" s="219"/>
      <c r="IZJ68" s="219"/>
      <c r="IZK68" s="219"/>
      <c r="IZL68" s="219"/>
      <c r="IZM68" s="219"/>
      <c r="IZN68" s="219"/>
      <c r="IZO68" s="219"/>
      <c r="IZP68" s="219"/>
      <c r="IZQ68" s="219"/>
      <c r="IZR68" s="219"/>
      <c r="IZS68" s="219"/>
      <c r="IZT68" s="219"/>
      <c r="IZU68" s="219"/>
      <c r="IZV68" s="219"/>
      <c r="IZW68" s="219"/>
      <c r="IZX68" s="219"/>
      <c r="IZY68" s="219"/>
      <c r="IZZ68" s="219"/>
      <c r="JAA68" s="219"/>
      <c r="JAB68" s="219"/>
      <c r="JAC68" s="219"/>
      <c r="JAD68" s="219"/>
      <c r="JAE68" s="219"/>
      <c r="JAF68" s="219"/>
      <c r="JAG68" s="219"/>
      <c r="JAH68" s="219"/>
      <c r="JAI68" s="219"/>
      <c r="JAJ68" s="219"/>
      <c r="JAK68" s="219"/>
      <c r="JAL68" s="219"/>
      <c r="JAM68" s="219"/>
      <c r="JAN68" s="219"/>
      <c r="JAO68" s="219"/>
      <c r="JAP68" s="219"/>
      <c r="JAQ68" s="219"/>
      <c r="JAR68" s="219"/>
      <c r="JAS68" s="219"/>
      <c r="JAT68" s="219"/>
      <c r="JAU68" s="219"/>
      <c r="JAV68" s="219"/>
      <c r="JAW68" s="219"/>
      <c r="JAX68" s="219"/>
      <c r="JAY68" s="219"/>
      <c r="JAZ68" s="219"/>
      <c r="JBA68" s="219"/>
      <c r="JBB68" s="219"/>
      <c r="JBC68" s="219"/>
      <c r="JBD68" s="219"/>
      <c r="JBE68" s="219"/>
      <c r="JBF68" s="219"/>
      <c r="JBG68" s="219"/>
      <c r="JBH68" s="219"/>
      <c r="JBI68" s="219"/>
      <c r="JBJ68" s="219"/>
      <c r="JBK68" s="219"/>
      <c r="JBL68" s="219"/>
      <c r="JBM68" s="219"/>
      <c r="JBN68" s="219"/>
      <c r="JBO68" s="219"/>
      <c r="JBP68" s="219"/>
      <c r="JBQ68" s="219"/>
      <c r="JBR68" s="219"/>
      <c r="JBS68" s="219"/>
      <c r="JBT68" s="219"/>
      <c r="JBU68" s="219"/>
      <c r="JBV68" s="219"/>
      <c r="JBW68" s="219"/>
      <c r="JBX68" s="219"/>
      <c r="JBY68" s="219"/>
      <c r="JBZ68" s="219"/>
      <c r="JCA68" s="219"/>
      <c r="JCB68" s="219"/>
      <c r="JCC68" s="219"/>
      <c r="JCD68" s="219"/>
      <c r="JCE68" s="219"/>
      <c r="JCF68" s="219"/>
      <c r="JCG68" s="219"/>
      <c r="JCH68" s="219"/>
      <c r="JCI68" s="219"/>
      <c r="JCJ68" s="219"/>
      <c r="JCK68" s="219"/>
      <c r="JCL68" s="219"/>
      <c r="JCM68" s="219"/>
      <c r="JCN68" s="219"/>
      <c r="JCO68" s="219"/>
      <c r="JCP68" s="219"/>
      <c r="JCQ68" s="219"/>
      <c r="JCR68" s="219"/>
      <c r="JCS68" s="219"/>
      <c r="JCT68" s="219"/>
      <c r="JCU68" s="219"/>
      <c r="JCV68" s="219"/>
      <c r="JCW68" s="219"/>
      <c r="JCX68" s="219"/>
      <c r="JCY68" s="219"/>
      <c r="JCZ68" s="219"/>
      <c r="JDA68" s="219"/>
      <c r="JDB68" s="219"/>
      <c r="JDC68" s="219"/>
      <c r="JDD68" s="219"/>
      <c r="JDE68" s="219"/>
      <c r="JDF68" s="219"/>
      <c r="JDG68" s="219"/>
      <c r="JDH68" s="219"/>
      <c r="JDI68" s="219"/>
      <c r="JDJ68" s="219"/>
      <c r="JDK68" s="219"/>
      <c r="JDL68" s="219"/>
      <c r="JDM68" s="219"/>
      <c r="JDN68" s="219"/>
      <c r="JDO68" s="219"/>
      <c r="JDP68" s="219"/>
      <c r="JDQ68" s="219"/>
      <c r="JDR68" s="219"/>
      <c r="JDS68" s="219"/>
      <c r="JDT68" s="219"/>
      <c r="JDU68" s="219"/>
      <c r="JDV68" s="219"/>
      <c r="JDW68" s="219"/>
      <c r="JDX68" s="219"/>
      <c r="JDY68" s="219"/>
      <c r="JDZ68" s="219"/>
      <c r="JEA68" s="219"/>
      <c r="JEB68" s="219"/>
      <c r="JEC68" s="219"/>
      <c r="JED68" s="219"/>
      <c r="JEE68" s="219"/>
      <c r="JEF68" s="219"/>
      <c r="JEG68" s="219"/>
      <c r="JEH68" s="219"/>
      <c r="JEI68" s="219"/>
      <c r="JEJ68" s="219"/>
      <c r="JEK68" s="219"/>
      <c r="JEL68" s="219"/>
      <c r="JEM68" s="219"/>
      <c r="JEN68" s="219"/>
      <c r="JEO68" s="219"/>
      <c r="JEP68" s="219"/>
      <c r="JEQ68" s="219"/>
      <c r="JER68" s="219"/>
      <c r="JES68" s="219"/>
      <c r="JET68" s="219"/>
      <c r="JEU68" s="219"/>
      <c r="JEV68" s="219"/>
      <c r="JEW68" s="219"/>
      <c r="JEX68" s="219"/>
      <c r="JEY68" s="219"/>
      <c r="JEZ68" s="219"/>
      <c r="JFA68" s="219"/>
      <c r="JFB68" s="219"/>
      <c r="JFC68" s="219"/>
      <c r="JFD68" s="219"/>
      <c r="JFE68" s="219"/>
      <c r="JFF68" s="219"/>
      <c r="JFG68" s="219"/>
      <c r="JFH68" s="219"/>
      <c r="JFI68" s="219"/>
      <c r="JFJ68" s="219"/>
      <c r="JFK68" s="219"/>
      <c r="JFL68" s="219"/>
      <c r="JFM68" s="219"/>
      <c r="JFN68" s="219"/>
      <c r="JFO68" s="219"/>
      <c r="JFP68" s="219"/>
      <c r="JFQ68" s="219"/>
      <c r="JFR68" s="219"/>
      <c r="JFS68" s="219"/>
      <c r="JFT68" s="219"/>
      <c r="JFU68" s="219"/>
      <c r="JFV68" s="219"/>
      <c r="JFW68" s="219"/>
      <c r="JFX68" s="219"/>
      <c r="JFY68" s="219"/>
      <c r="JFZ68" s="219"/>
      <c r="JGA68" s="219"/>
      <c r="JGB68" s="219"/>
      <c r="JGC68" s="219"/>
      <c r="JGD68" s="219"/>
      <c r="JGE68" s="219"/>
      <c r="JGF68" s="219"/>
      <c r="JGG68" s="219"/>
      <c r="JGH68" s="219"/>
      <c r="JGI68" s="219"/>
      <c r="JGJ68" s="219"/>
      <c r="JGK68" s="219"/>
      <c r="JGL68" s="219"/>
      <c r="JGM68" s="219"/>
      <c r="JGN68" s="219"/>
      <c r="JGO68" s="219"/>
      <c r="JGP68" s="219"/>
      <c r="JGQ68" s="219"/>
      <c r="JGR68" s="219"/>
      <c r="JGS68" s="219"/>
      <c r="JGT68" s="219"/>
      <c r="JGU68" s="219"/>
      <c r="JGV68" s="219"/>
      <c r="JGW68" s="219"/>
      <c r="JGX68" s="219"/>
      <c r="JGY68" s="219"/>
      <c r="JGZ68" s="219"/>
      <c r="JHA68" s="219"/>
      <c r="JHB68" s="219"/>
      <c r="JHC68" s="219"/>
      <c r="JHD68" s="219"/>
      <c r="JHE68" s="219"/>
      <c r="JHF68" s="219"/>
      <c r="JHG68" s="219"/>
      <c r="JHH68" s="219"/>
      <c r="JHI68" s="219"/>
      <c r="JHJ68" s="219"/>
      <c r="JHK68" s="219"/>
      <c r="JHL68" s="219"/>
      <c r="JHM68" s="219"/>
      <c r="JHN68" s="219"/>
      <c r="JHO68" s="219"/>
      <c r="JHP68" s="219"/>
      <c r="JHQ68" s="219"/>
      <c r="JHR68" s="219"/>
      <c r="JHS68" s="219"/>
      <c r="JHT68" s="219"/>
      <c r="JHU68" s="219"/>
      <c r="JHV68" s="219"/>
      <c r="JHW68" s="219"/>
      <c r="JHX68" s="219"/>
      <c r="JHY68" s="219"/>
      <c r="JHZ68" s="219"/>
      <c r="JIA68" s="219"/>
      <c r="JIB68" s="219"/>
      <c r="JIC68" s="219"/>
      <c r="JID68" s="219"/>
      <c r="JIE68" s="219"/>
      <c r="JIF68" s="219"/>
      <c r="JIG68" s="219"/>
      <c r="JIH68" s="219"/>
      <c r="JII68" s="219"/>
      <c r="JIJ68" s="219"/>
      <c r="JIK68" s="219"/>
      <c r="JIL68" s="219"/>
      <c r="JIM68" s="219"/>
      <c r="JIN68" s="219"/>
      <c r="JIO68" s="219"/>
      <c r="JIP68" s="219"/>
      <c r="JIQ68" s="219"/>
      <c r="JIR68" s="219"/>
      <c r="JIS68" s="219"/>
      <c r="JIT68" s="219"/>
      <c r="JIU68" s="219"/>
      <c r="JIV68" s="219"/>
      <c r="JIW68" s="219"/>
      <c r="JIX68" s="219"/>
      <c r="JIY68" s="219"/>
      <c r="JIZ68" s="219"/>
      <c r="JJA68" s="219"/>
      <c r="JJB68" s="219"/>
      <c r="JJC68" s="219"/>
      <c r="JJD68" s="219"/>
      <c r="JJE68" s="219"/>
      <c r="JJF68" s="219"/>
      <c r="JJG68" s="219"/>
      <c r="JJH68" s="219"/>
      <c r="JJI68" s="219"/>
      <c r="JJJ68" s="219"/>
      <c r="JJK68" s="219"/>
      <c r="JJL68" s="219"/>
      <c r="JJM68" s="219"/>
      <c r="JJN68" s="219"/>
      <c r="JJO68" s="219"/>
      <c r="JJP68" s="219"/>
      <c r="JJQ68" s="219"/>
      <c r="JJR68" s="219"/>
      <c r="JJS68" s="219"/>
      <c r="JJT68" s="219"/>
      <c r="JJU68" s="219"/>
      <c r="JJV68" s="219"/>
      <c r="JJW68" s="219"/>
      <c r="JJX68" s="219"/>
      <c r="JJY68" s="219"/>
      <c r="JJZ68" s="219"/>
      <c r="JKA68" s="219"/>
      <c r="JKB68" s="219"/>
      <c r="JKC68" s="219"/>
      <c r="JKD68" s="219"/>
      <c r="JKE68" s="219"/>
      <c r="JKF68" s="219"/>
      <c r="JKG68" s="219"/>
      <c r="JKH68" s="219"/>
      <c r="JKI68" s="219"/>
      <c r="JKJ68" s="219"/>
      <c r="JKK68" s="219"/>
      <c r="JKL68" s="219"/>
      <c r="JKM68" s="219"/>
      <c r="JKN68" s="219"/>
      <c r="JKO68" s="219"/>
      <c r="JKP68" s="219"/>
      <c r="JKQ68" s="219"/>
      <c r="JKR68" s="219"/>
      <c r="JKS68" s="219"/>
      <c r="JKT68" s="219"/>
      <c r="JKU68" s="219"/>
      <c r="JKV68" s="219"/>
      <c r="JKW68" s="219"/>
      <c r="JKX68" s="219"/>
      <c r="JKY68" s="219"/>
      <c r="JKZ68" s="219"/>
      <c r="JLA68" s="219"/>
      <c r="JLB68" s="219"/>
      <c r="JLC68" s="219"/>
      <c r="JLD68" s="219"/>
      <c r="JLE68" s="219"/>
      <c r="JLF68" s="219"/>
      <c r="JLG68" s="219"/>
      <c r="JLH68" s="219"/>
      <c r="JLI68" s="219"/>
      <c r="JLJ68" s="219"/>
      <c r="JLK68" s="219"/>
      <c r="JLL68" s="219"/>
      <c r="JLM68" s="219"/>
      <c r="JLN68" s="219"/>
      <c r="JLO68" s="219"/>
      <c r="JLP68" s="219"/>
      <c r="JLQ68" s="219"/>
      <c r="JLR68" s="219"/>
      <c r="JLS68" s="219"/>
      <c r="JLT68" s="219"/>
      <c r="JLU68" s="219"/>
      <c r="JLV68" s="219"/>
      <c r="JLW68" s="219"/>
      <c r="JLX68" s="219"/>
      <c r="JLY68" s="219"/>
      <c r="JLZ68" s="219"/>
      <c r="JMA68" s="219"/>
      <c r="JMB68" s="219"/>
      <c r="JMC68" s="219"/>
      <c r="JMD68" s="219"/>
      <c r="JME68" s="219"/>
      <c r="JMF68" s="219"/>
      <c r="JMG68" s="219"/>
      <c r="JMH68" s="219"/>
      <c r="JMI68" s="219"/>
      <c r="JMJ68" s="219"/>
      <c r="JMK68" s="219"/>
      <c r="JML68" s="219"/>
      <c r="JMM68" s="219"/>
      <c r="JMN68" s="219"/>
      <c r="JMO68" s="219"/>
      <c r="JMP68" s="219"/>
      <c r="JMQ68" s="219"/>
      <c r="JMR68" s="219"/>
      <c r="JMS68" s="219"/>
      <c r="JMT68" s="219"/>
      <c r="JMU68" s="219"/>
      <c r="JMV68" s="219"/>
      <c r="JMW68" s="219"/>
      <c r="JMX68" s="219"/>
      <c r="JMY68" s="219"/>
      <c r="JMZ68" s="219"/>
      <c r="JNA68" s="219"/>
      <c r="JNB68" s="219"/>
      <c r="JNC68" s="219"/>
      <c r="JND68" s="219"/>
      <c r="JNE68" s="219"/>
      <c r="JNF68" s="219"/>
      <c r="JNG68" s="219"/>
      <c r="JNH68" s="219"/>
      <c r="JNI68" s="219"/>
      <c r="JNJ68" s="219"/>
      <c r="JNK68" s="219"/>
      <c r="JNL68" s="219"/>
      <c r="JNM68" s="219"/>
      <c r="JNN68" s="219"/>
      <c r="JNO68" s="219"/>
      <c r="JNP68" s="219"/>
      <c r="JNQ68" s="219"/>
      <c r="JNR68" s="219"/>
      <c r="JNS68" s="219"/>
      <c r="JNT68" s="219"/>
      <c r="JNU68" s="219"/>
      <c r="JNV68" s="219"/>
      <c r="JNW68" s="219"/>
      <c r="JNX68" s="219"/>
      <c r="JNY68" s="219"/>
      <c r="JNZ68" s="219"/>
      <c r="JOA68" s="219"/>
      <c r="JOB68" s="219"/>
      <c r="JOC68" s="219"/>
      <c r="JOD68" s="219"/>
      <c r="JOE68" s="219"/>
      <c r="JOF68" s="219"/>
      <c r="JOG68" s="219"/>
      <c r="JOH68" s="219"/>
      <c r="JOI68" s="219"/>
      <c r="JOJ68" s="219"/>
      <c r="JOK68" s="219"/>
      <c r="JOL68" s="219"/>
      <c r="JOM68" s="219"/>
      <c r="JON68" s="219"/>
      <c r="JOO68" s="219"/>
      <c r="JOP68" s="219"/>
      <c r="JOQ68" s="219"/>
      <c r="JOR68" s="219"/>
      <c r="JOS68" s="219"/>
      <c r="JOT68" s="219"/>
      <c r="JOU68" s="219"/>
      <c r="JOV68" s="219"/>
      <c r="JOW68" s="219"/>
      <c r="JOX68" s="219"/>
      <c r="JOY68" s="219"/>
      <c r="JOZ68" s="219"/>
      <c r="JPA68" s="219"/>
      <c r="JPB68" s="219"/>
      <c r="JPC68" s="219"/>
      <c r="JPD68" s="219"/>
      <c r="JPE68" s="219"/>
      <c r="JPF68" s="219"/>
      <c r="JPG68" s="219"/>
      <c r="JPH68" s="219"/>
      <c r="JPI68" s="219"/>
      <c r="JPJ68" s="219"/>
      <c r="JPK68" s="219"/>
      <c r="JPL68" s="219"/>
      <c r="JPM68" s="219"/>
      <c r="JPN68" s="219"/>
      <c r="JPO68" s="219"/>
      <c r="JPP68" s="219"/>
      <c r="JPQ68" s="219"/>
      <c r="JPR68" s="219"/>
      <c r="JPS68" s="219"/>
      <c r="JPT68" s="219"/>
      <c r="JPU68" s="219"/>
      <c r="JPV68" s="219"/>
      <c r="JPW68" s="219"/>
      <c r="JPX68" s="219"/>
      <c r="JPY68" s="219"/>
      <c r="JPZ68" s="219"/>
      <c r="JQA68" s="219"/>
      <c r="JQB68" s="219"/>
      <c r="JQC68" s="219"/>
      <c r="JQD68" s="219"/>
      <c r="JQE68" s="219"/>
      <c r="JQF68" s="219"/>
      <c r="JQG68" s="219"/>
      <c r="JQH68" s="219"/>
      <c r="JQI68" s="219"/>
      <c r="JQJ68" s="219"/>
      <c r="JQK68" s="219"/>
      <c r="JQL68" s="219"/>
      <c r="JQM68" s="219"/>
      <c r="JQN68" s="219"/>
      <c r="JQO68" s="219"/>
      <c r="JQP68" s="219"/>
      <c r="JQQ68" s="219"/>
      <c r="JQR68" s="219"/>
      <c r="JQS68" s="219"/>
      <c r="JQT68" s="219"/>
      <c r="JQU68" s="219"/>
      <c r="JQV68" s="219"/>
      <c r="JQW68" s="219"/>
      <c r="JQX68" s="219"/>
      <c r="JQY68" s="219"/>
      <c r="JQZ68" s="219"/>
      <c r="JRA68" s="219"/>
      <c r="JRB68" s="219"/>
      <c r="JRC68" s="219"/>
      <c r="JRD68" s="219"/>
      <c r="JRE68" s="219"/>
      <c r="JRF68" s="219"/>
      <c r="JRG68" s="219"/>
      <c r="JRH68" s="219"/>
      <c r="JRI68" s="219"/>
      <c r="JRJ68" s="219"/>
      <c r="JRK68" s="219"/>
      <c r="JRL68" s="219"/>
      <c r="JRM68" s="219"/>
      <c r="JRN68" s="219"/>
      <c r="JRO68" s="219"/>
      <c r="JRP68" s="219"/>
      <c r="JRQ68" s="219"/>
      <c r="JRR68" s="219"/>
      <c r="JRS68" s="219"/>
      <c r="JRT68" s="219"/>
      <c r="JRU68" s="219"/>
      <c r="JRV68" s="219"/>
      <c r="JRW68" s="219"/>
      <c r="JRX68" s="219"/>
      <c r="JRY68" s="219"/>
      <c r="JRZ68" s="219"/>
      <c r="JSA68" s="219"/>
      <c r="JSB68" s="219"/>
      <c r="JSC68" s="219"/>
      <c r="JSD68" s="219"/>
      <c r="JSE68" s="219"/>
      <c r="JSF68" s="219"/>
      <c r="JSG68" s="219"/>
      <c r="JSH68" s="219"/>
      <c r="JSI68" s="219"/>
      <c r="JSJ68" s="219"/>
      <c r="JSK68" s="219"/>
      <c r="JSL68" s="219"/>
      <c r="JSM68" s="219"/>
      <c r="JSN68" s="219"/>
      <c r="JSO68" s="219"/>
      <c r="JSP68" s="219"/>
      <c r="JSQ68" s="219"/>
      <c r="JSR68" s="219"/>
      <c r="JSS68" s="219"/>
      <c r="JST68" s="219"/>
      <c r="JSU68" s="219"/>
      <c r="JSV68" s="219"/>
      <c r="JSW68" s="219"/>
      <c r="JSX68" s="219"/>
      <c r="JSY68" s="219"/>
      <c r="JSZ68" s="219"/>
      <c r="JTA68" s="219"/>
      <c r="JTB68" s="219"/>
      <c r="JTC68" s="219"/>
      <c r="JTD68" s="219"/>
      <c r="JTE68" s="219"/>
      <c r="JTF68" s="219"/>
      <c r="JTG68" s="219"/>
      <c r="JTH68" s="219"/>
      <c r="JTI68" s="219"/>
      <c r="JTJ68" s="219"/>
      <c r="JTK68" s="219"/>
      <c r="JTL68" s="219"/>
      <c r="JTM68" s="219"/>
      <c r="JTN68" s="219"/>
      <c r="JTO68" s="219"/>
      <c r="JTP68" s="219"/>
      <c r="JTQ68" s="219"/>
      <c r="JTR68" s="219"/>
      <c r="JTS68" s="219"/>
      <c r="JTT68" s="219"/>
      <c r="JTU68" s="219"/>
      <c r="JTV68" s="219"/>
      <c r="JTW68" s="219"/>
      <c r="JTX68" s="219"/>
      <c r="JTY68" s="219"/>
      <c r="JTZ68" s="219"/>
      <c r="JUA68" s="219"/>
      <c r="JUB68" s="219"/>
      <c r="JUC68" s="219"/>
      <c r="JUD68" s="219"/>
      <c r="JUE68" s="219"/>
      <c r="JUF68" s="219"/>
      <c r="JUG68" s="219"/>
      <c r="JUH68" s="219"/>
      <c r="JUI68" s="219"/>
      <c r="JUJ68" s="219"/>
      <c r="JUK68" s="219"/>
      <c r="JUL68" s="219"/>
      <c r="JUM68" s="219"/>
      <c r="JUN68" s="219"/>
      <c r="JUO68" s="219"/>
      <c r="JUP68" s="219"/>
      <c r="JUQ68" s="219"/>
      <c r="JUR68" s="219"/>
      <c r="JUS68" s="219"/>
      <c r="JUT68" s="219"/>
      <c r="JUU68" s="219"/>
      <c r="JUV68" s="219"/>
      <c r="JUW68" s="219"/>
      <c r="JUX68" s="219"/>
      <c r="JUY68" s="219"/>
      <c r="JUZ68" s="219"/>
      <c r="JVA68" s="219"/>
      <c r="JVB68" s="219"/>
      <c r="JVC68" s="219"/>
      <c r="JVD68" s="219"/>
      <c r="JVE68" s="219"/>
      <c r="JVF68" s="219"/>
      <c r="JVG68" s="219"/>
      <c r="JVH68" s="219"/>
      <c r="JVI68" s="219"/>
      <c r="JVJ68" s="219"/>
      <c r="JVK68" s="219"/>
      <c r="JVL68" s="219"/>
      <c r="JVM68" s="219"/>
      <c r="JVN68" s="219"/>
      <c r="JVO68" s="219"/>
      <c r="JVP68" s="219"/>
      <c r="JVQ68" s="219"/>
      <c r="JVR68" s="219"/>
      <c r="JVS68" s="219"/>
      <c r="JVT68" s="219"/>
      <c r="JVU68" s="219"/>
      <c r="JVV68" s="219"/>
      <c r="JVW68" s="219"/>
      <c r="JVX68" s="219"/>
      <c r="JVY68" s="219"/>
      <c r="JVZ68" s="219"/>
      <c r="JWA68" s="219"/>
      <c r="JWB68" s="219"/>
      <c r="JWC68" s="219"/>
      <c r="JWD68" s="219"/>
      <c r="JWE68" s="219"/>
      <c r="JWF68" s="219"/>
      <c r="JWG68" s="219"/>
      <c r="JWH68" s="219"/>
      <c r="JWI68" s="219"/>
      <c r="JWJ68" s="219"/>
      <c r="JWK68" s="219"/>
      <c r="JWL68" s="219"/>
      <c r="JWM68" s="219"/>
      <c r="JWN68" s="219"/>
      <c r="JWO68" s="219"/>
      <c r="JWP68" s="219"/>
      <c r="JWQ68" s="219"/>
      <c r="JWR68" s="219"/>
      <c r="JWS68" s="219"/>
      <c r="JWT68" s="219"/>
      <c r="JWU68" s="219"/>
      <c r="JWV68" s="219"/>
      <c r="JWW68" s="219"/>
      <c r="JWX68" s="219"/>
      <c r="JWY68" s="219"/>
      <c r="JWZ68" s="219"/>
      <c r="JXA68" s="219"/>
      <c r="JXB68" s="219"/>
      <c r="JXC68" s="219"/>
      <c r="JXD68" s="219"/>
      <c r="JXE68" s="219"/>
      <c r="JXF68" s="219"/>
      <c r="JXG68" s="219"/>
      <c r="JXH68" s="219"/>
      <c r="JXI68" s="219"/>
      <c r="JXJ68" s="219"/>
      <c r="JXK68" s="219"/>
      <c r="JXL68" s="219"/>
      <c r="JXM68" s="219"/>
      <c r="JXN68" s="219"/>
      <c r="JXO68" s="219"/>
      <c r="JXP68" s="219"/>
      <c r="JXQ68" s="219"/>
      <c r="JXR68" s="219"/>
      <c r="JXS68" s="219"/>
      <c r="JXT68" s="219"/>
      <c r="JXU68" s="219"/>
      <c r="JXV68" s="219"/>
      <c r="JXW68" s="219"/>
      <c r="JXX68" s="219"/>
      <c r="JXY68" s="219"/>
      <c r="JXZ68" s="219"/>
      <c r="JYA68" s="219"/>
      <c r="JYB68" s="219"/>
      <c r="JYC68" s="219"/>
      <c r="JYD68" s="219"/>
      <c r="JYE68" s="219"/>
      <c r="JYF68" s="219"/>
      <c r="JYG68" s="219"/>
      <c r="JYH68" s="219"/>
      <c r="JYI68" s="219"/>
      <c r="JYJ68" s="219"/>
      <c r="JYK68" s="219"/>
      <c r="JYL68" s="219"/>
      <c r="JYM68" s="219"/>
      <c r="JYN68" s="219"/>
      <c r="JYO68" s="219"/>
      <c r="JYP68" s="219"/>
      <c r="JYQ68" s="219"/>
      <c r="JYR68" s="219"/>
      <c r="JYS68" s="219"/>
      <c r="JYT68" s="219"/>
      <c r="JYU68" s="219"/>
      <c r="JYV68" s="219"/>
      <c r="JYW68" s="219"/>
      <c r="JYX68" s="219"/>
      <c r="JYY68" s="219"/>
      <c r="JYZ68" s="219"/>
      <c r="JZA68" s="219"/>
      <c r="JZB68" s="219"/>
      <c r="JZC68" s="219"/>
      <c r="JZD68" s="219"/>
      <c r="JZE68" s="219"/>
      <c r="JZF68" s="219"/>
      <c r="JZG68" s="219"/>
      <c r="JZH68" s="219"/>
      <c r="JZI68" s="219"/>
      <c r="JZJ68" s="219"/>
      <c r="JZK68" s="219"/>
      <c r="JZL68" s="219"/>
      <c r="JZM68" s="219"/>
      <c r="JZN68" s="219"/>
      <c r="JZO68" s="219"/>
      <c r="JZP68" s="219"/>
      <c r="JZQ68" s="219"/>
      <c r="JZR68" s="219"/>
      <c r="JZS68" s="219"/>
      <c r="JZT68" s="219"/>
      <c r="JZU68" s="219"/>
      <c r="JZV68" s="219"/>
      <c r="JZW68" s="219"/>
      <c r="JZX68" s="219"/>
      <c r="JZY68" s="219"/>
      <c r="JZZ68" s="219"/>
      <c r="KAA68" s="219"/>
      <c r="KAB68" s="219"/>
      <c r="KAC68" s="219"/>
      <c r="KAD68" s="219"/>
      <c r="KAE68" s="219"/>
      <c r="KAF68" s="219"/>
      <c r="KAG68" s="219"/>
      <c r="KAH68" s="219"/>
      <c r="KAI68" s="219"/>
      <c r="KAJ68" s="219"/>
      <c r="KAK68" s="219"/>
      <c r="KAL68" s="219"/>
      <c r="KAM68" s="219"/>
      <c r="KAN68" s="219"/>
      <c r="KAO68" s="219"/>
      <c r="KAP68" s="219"/>
      <c r="KAQ68" s="219"/>
      <c r="KAR68" s="219"/>
      <c r="KAS68" s="219"/>
      <c r="KAT68" s="219"/>
      <c r="KAU68" s="219"/>
      <c r="KAV68" s="219"/>
      <c r="KAW68" s="219"/>
      <c r="KAX68" s="219"/>
      <c r="KAY68" s="219"/>
      <c r="KAZ68" s="219"/>
      <c r="KBA68" s="219"/>
      <c r="KBB68" s="219"/>
      <c r="KBC68" s="219"/>
      <c r="KBD68" s="219"/>
      <c r="KBE68" s="219"/>
      <c r="KBF68" s="219"/>
      <c r="KBG68" s="219"/>
      <c r="KBH68" s="219"/>
      <c r="KBI68" s="219"/>
      <c r="KBJ68" s="219"/>
      <c r="KBK68" s="219"/>
      <c r="KBL68" s="219"/>
      <c r="KBM68" s="219"/>
      <c r="KBN68" s="219"/>
      <c r="KBO68" s="219"/>
      <c r="KBP68" s="219"/>
      <c r="KBQ68" s="219"/>
      <c r="KBR68" s="219"/>
      <c r="KBS68" s="219"/>
      <c r="KBT68" s="219"/>
      <c r="KBU68" s="219"/>
      <c r="KBV68" s="219"/>
      <c r="KBW68" s="219"/>
      <c r="KBX68" s="219"/>
      <c r="KBY68" s="219"/>
      <c r="KBZ68" s="219"/>
      <c r="KCA68" s="219"/>
      <c r="KCB68" s="219"/>
      <c r="KCC68" s="219"/>
      <c r="KCD68" s="219"/>
      <c r="KCE68" s="219"/>
      <c r="KCF68" s="219"/>
      <c r="KCG68" s="219"/>
      <c r="KCH68" s="219"/>
      <c r="KCI68" s="219"/>
      <c r="KCJ68" s="219"/>
      <c r="KCK68" s="219"/>
      <c r="KCL68" s="219"/>
      <c r="KCM68" s="219"/>
      <c r="KCN68" s="219"/>
      <c r="KCO68" s="219"/>
      <c r="KCP68" s="219"/>
      <c r="KCQ68" s="219"/>
      <c r="KCR68" s="219"/>
      <c r="KCS68" s="219"/>
      <c r="KCT68" s="219"/>
      <c r="KCU68" s="219"/>
      <c r="KCV68" s="219"/>
      <c r="KCW68" s="219"/>
      <c r="KCX68" s="219"/>
      <c r="KCY68" s="219"/>
      <c r="KCZ68" s="219"/>
      <c r="KDA68" s="219"/>
      <c r="KDB68" s="219"/>
      <c r="KDC68" s="219"/>
      <c r="KDD68" s="219"/>
      <c r="KDE68" s="219"/>
      <c r="KDF68" s="219"/>
      <c r="KDG68" s="219"/>
      <c r="KDH68" s="219"/>
      <c r="KDI68" s="219"/>
      <c r="KDJ68" s="219"/>
      <c r="KDK68" s="219"/>
      <c r="KDL68" s="219"/>
      <c r="KDM68" s="219"/>
      <c r="KDN68" s="219"/>
      <c r="KDO68" s="219"/>
      <c r="KDP68" s="219"/>
      <c r="KDQ68" s="219"/>
      <c r="KDR68" s="219"/>
      <c r="KDS68" s="219"/>
      <c r="KDT68" s="219"/>
      <c r="KDU68" s="219"/>
      <c r="KDV68" s="219"/>
      <c r="KDW68" s="219"/>
      <c r="KDX68" s="219"/>
      <c r="KDY68" s="219"/>
      <c r="KDZ68" s="219"/>
      <c r="KEA68" s="219"/>
      <c r="KEB68" s="219"/>
      <c r="KEC68" s="219"/>
      <c r="KED68" s="219"/>
      <c r="KEE68" s="219"/>
      <c r="KEF68" s="219"/>
      <c r="KEG68" s="219"/>
      <c r="KEH68" s="219"/>
      <c r="KEI68" s="219"/>
      <c r="KEJ68" s="219"/>
      <c r="KEK68" s="219"/>
      <c r="KEL68" s="219"/>
      <c r="KEM68" s="219"/>
      <c r="KEN68" s="219"/>
      <c r="KEO68" s="219"/>
      <c r="KEP68" s="219"/>
      <c r="KEQ68" s="219"/>
      <c r="KER68" s="219"/>
      <c r="KES68" s="219"/>
      <c r="KET68" s="219"/>
      <c r="KEU68" s="219"/>
      <c r="KEV68" s="219"/>
      <c r="KEW68" s="219"/>
      <c r="KEX68" s="219"/>
      <c r="KEY68" s="219"/>
      <c r="KEZ68" s="219"/>
      <c r="KFA68" s="219"/>
      <c r="KFB68" s="219"/>
      <c r="KFC68" s="219"/>
      <c r="KFD68" s="219"/>
      <c r="KFE68" s="219"/>
      <c r="KFF68" s="219"/>
      <c r="KFG68" s="219"/>
      <c r="KFH68" s="219"/>
      <c r="KFI68" s="219"/>
      <c r="KFJ68" s="219"/>
      <c r="KFK68" s="219"/>
      <c r="KFL68" s="219"/>
      <c r="KFM68" s="219"/>
      <c r="KFN68" s="219"/>
      <c r="KFO68" s="219"/>
      <c r="KFP68" s="219"/>
      <c r="KFQ68" s="219"/>
      <c r="KFR68" s="219"/>
      <c r="KFS68" s="219"/>
      <c r="KFT68" s="219"/>
      <c r="KFU68" s="219"/>
      <c r="KFV68" s="219"/>
      <c r="KFW68" s="219"/>
      <c r="KFX68" s="219"/>
      <c r="KFY68" s="219"/>
      <c r="KFZ68" s="219"/>
      <c r="KGA68" s="219"/>
      <c r="KGB68" s="219"/>
      <c r="KGC68" s="219"/>
      <c r="KGD68" s="219"/>
      <c r="KGE68" s="219"/>
      <c r="KGF68" s="219"/>
      <c r="KGG68" s="219"/>
      <c r="KGH68" s="219"/>
      <c r="KGI68" s="219"/>
      <c r="KGJ68" s="219"/>
      <c r="KGK68" s="219"/>
      <c r="KGL68" s="219"/>
      <c r="KGM68" s="219"/>
      <c r="KGN68" s="219"/>
      <c r="KGO68" s="219"/>
      <c r="KGP68" s="219"/>
      <c r="KGQ68" s="219"/>
      <c r="KGR68" s="219"/>
      <c r="KGS68" s="219"/>
      <c r="KGT68" s="219"/>
      <c r="KGU68" s="219"/>
      <c r="KGV68" s="219"/>
      <c r="KGW68" s="219"/>
      <c r="KGX68" s="219"/>
      <c r="KGY68" s="219"/>
      <c r="KGZ68" s="219"/>
      <c r="KHA68" s="219"/>
      <c r="KHB68" s="219"/>
      <c r="KHC68" s="219"/>
      <c r="KHD68" s="219"/>
      <c r="KHE68" s="219"/>
      <c r="KHF68" s="219"/>
      <c r="KHG68" s="219"/>
      <c r="KHH68" s="219"/>
      <c r="KHI68" s="219"/>
      <c r="KHJ68" s="219"/>
      <c r="KHK68" s="219"/>
      <c r="KHL68" s="219"/>
      <c r="KHM68" s="219"/>
      <c r="KHN68" s="219"/>
      <c r="KHO68" s="219"/>
      <c r="KHP68" s="219"/>
      <c r="KHQ68" s="219"/>
      <c r="KHR68" s="219"/>
      <c r="KHS68" s="219"/>
      <c r="KHT68" s="219"/>
      <c r="KHU68" s="219"/>
      <c r="KHV68" s="219"/>
      <c r="KHW68" s="219"/>
      <c r="KHX68" s="219"/>
      <c r="KHY68" s="219"/>
      <c r="KHZ68" s="219"/>
      <c r="KIA68" s="219"/>
      <c r="KIB68" s="219"/>
      <c r="KIC68" s="219"/>
      <c r="KID68" s="219"/>
      <c r="KIE68" s="219"/>
      <c r="KIF68" s="219"/>
      <c r="KIG68" s="219"/>
      <c r="KIH68" s="219"/>
      <c r="KII68" s="219"/>
      <c r="KIJ68" s="219"/>
      <c r="KIK68" s="219"/>
      <c r="KIL68" s="219"/>
      <c r="KIM68" s="219"/>
      <c r="KIN68" s="219"/>
      <c r="KIO68" s="219"/>
      <c r="KIP68" s="219"/>
      <c r="KIQ68" s="219"/>
      <c r="KIR68" s="219"/>
      <c r="KIS68" s="219"/>
      <c r="KIT68" s="219"/>
      <c r="KIU68" s="219"/>
      <c r="KIV68" s="219"/>
      <c r="KIW68" s="219"/>
      <c r="KIX68" s="219"/>
      <c r="KIY68" s="219"/>
      <c r="KIZ68" s="219"/>
      <c r="KJA68" s="219"/>
      <c r="KJB68" s="219"/>
      <c r="KJC68" s="219"/>
      <c r="KJD68" s="219"/>
      <c r="KJE68" s="219"/>
      <c r="KJF68" s="219"/>
      <c r="KJG68" s="219"/>
      <c r="KJH68" s="219"/>
      <c r="KJI68" s="219"/>
      <c r="KJJ68" s="219"/>
      <c r="KJK68" s="219"/>
      <c r="KJL68" s="219"/>
      <c r="KJM68" s="219"/>
      <c r="KJN68" s="219"/>
      <c r="KJO68" s="219"/>
      <c r="KJP68" s="219"/>
      <c r="KJQ68" s="219"/>
      <c r="KJR68" s="219"/>
      <c r="KJS68" s="219"/>
      <c r="KJT68" s="219"/>
      <c r="KJU68" s="219"/>
      <c r="KJV68" s="219"/>
      <c r="KJW68" s="219"/>
      <c r="KJX68" s="219"/>
      <c r="KJY68" s="219"/>
      <c r="KJZ68" s="219"/>
      <c r="KKA68" s="219"/>
      <c r="KKB68" s="219"/>
      <c r="KKC68" s="219"/>
      <c r="KKD68" s="219"/>
      <c r="KKE68" s="219"/>
      <c r="KKF68" s="219"/>
      <c r="KKG68" s="219"/>
      <c r="KKH68" s="219"/>
      <c r="KKI68" s="219"/>
      <c r="KKJ68" s="219"/>
      <c r="KKK68" s="219"/>
      <c r="KKL68" s="219"/>
      <c r="KKM68" s="219"/>
      <c r="KKN68" s="219"/>
      <c r="KKO68" s="219"/>
      <c r="KKP68" s="219"/>
      <c r="KKQ68" s="219"/>
      <c r="KKR68" s="219"/>
      <c r="KKS68" s="219"/>
      <c r="KKT68" s="219"/>
      <c r="KKU68" s="219"/>
      <c r="KKV68" s="219"/>
      <c r="KKW68" s="219"/>
      <c r="KKX68" s="219"/>
      <c r="KKY68" s="219"/>
      <c r="KKZ68" s="219"/>
      <c r="KLA68" s="219"/>
      <c r="KLB68" s="219"/>
      <c r="KLC68" s="219"/>
      <c r="KLD68" s="219"/>
      <c r="KLE68" s="219"/>
      <c r="KLF68" s="219"/>
      <c r="KLG68" s="219"/>
      <c r="KLH68" s="219"/>
      <c r="KLI68" s="219"/>
      <c r="KLJ68" s="219"/>
      <c r="KLK68" s="219"/>
      <c r="KLL68" s="219"/>
      <c r="KLM68" s="219"/>
      <c r="KLN68" s="219"/>
      <c r="KLO68" s="219"/>
      <c r="KLP68" s="219"/>
      <c r="KLQ68" s="219"/>
      <c r="KLR68" s="219"/>
      <c r="KLS68" s="219"/>
      <c r="KLT68" s="219"/>
      <c r="KLU68" s="219"/>
      <c r="KLV68" s="219"/>
      <c r="KLW68" s="219"/>
      <c r="KLX68" s="219"/>
      <c r="KLY68" s="219"/>
      <c r="KLZ68" s="219"/>
      <c r="KMA68" s="219"/>
      <c r="KMB68" s="219"/>
      <c r="KMC68" s="219"/>
      <c r="KMD68" s="219"/>
      <c r="KME68" s="219"/>
      <c r="KMF68" s="219"/>
      <c r="KMG68" s="219"/>
      <c r="KMH68" s="219"/>
      <c r="KMI68" s="219"/>
      <c r="KMJ68" s="219"/>
      <c r="KMK68" s="219"/>
      <c r="KML68" s="219"/>
      <c r="KMM68" s="219"/>
      <c r="KMN68" s="219"/>
      <c r="KMO68" s="219"/>
      <c r="KMP68" s="219"/>
      <c r="KMQ68" s="219"/>
      <c r="KMR68" s="219"/>
      <c r="KMS68" s="219"/>
      <c r="KMT68" s="219"/>
      <c r="KMU68" s="219"/>
      <c r="KMV68" s="219"/>
      <c r="KMW68" s="219"/>
      <c r="KMX68" s="219"/>
      <c r="KMY68" s="219"/>
      <c r="KMZ68" s="219"/>
      <c r="KNA68" s="219"/>
      <c r="KNB68" s="219"/>
      <c r="KNC68" s="219"/>
      <c r="KND68" s="219"/>
      <c r="KNE68" s="219"/>
      <c r="KNF68" s="219"/>
      <c r="KNG68" s="219"/>
      <c r="KNH68" s="219"/>
      <c r="KNI68" s="219"/>
      <c r="KNJ68" s="219"/>
      <c r="KNK68" s="219"/>
      <c r="KNL68" s="219"/>
      <c r="KNM68" s="219"/>
      <c r="KNN68" s="219"/>
      <c r="KNO68" s="219"/>
      <c r="KNP68" s="219"/>
      <c r="KNQ68" s="219"/>
      <c r="KNR68" s="219"/>
      <c r="KNS68" s="219"/>
      <c r="KNT68" s="219"/>
      <c r="KNU68" s="219"/>
      <c r="KNV68" s="219"/>
      <c r="KNW68" s="219"/>
      <c r="KNX68" s="219"/>
      <c r="KNY68" s="219"/>
      <c r="KNZ68" s="219"/>
      <c r="KOA68" s="219"/>
      <c r="KOB68" s="219"/>
      <c r="KOC68" s="219"/>
      <c r="KOD68" s="219"/>
      <c r="KOE68" s="219"/>
      <c r="KOF68" s="219"/>
      <c r="KOG68" s="219"/>
      <c r="KOH68" s="219"/>
      <c r="KOI68" s="219"/>
      <c r="KOJ68" s="219"/>
      <c r="KOK68" s="219"/>
      <c r="KOL68" s="219"/>
      <c r="KOM68" s="219"/>
      <c r="KON68" s="219"/>
      <c r="KOO68" s="219"/>
      <c r="KOP68" s="219"/>
      <c r="KOQ68" s="219"/>
      <c r="KOR68" s="219"/>
      <c r="KOS68" s="219"/>
      <c r="KOT68" s="219"/>
      <c r="KOU68" s="219"/>
      <c r="KOV68" s="219"/>
      <c r="KOW68" s="219"/>
      <c r="KOX68" s="219"/>
      <c r="KOY68" s="219"/>
      <c r="KOZ68" s="219"/>
      <c r="KPA68" s="219"/>
      <c r="KPB68" s="219"/>
      <c r="KPC68" s="219"/>
      <c r="KPD68" s="219"/>
      <c r="KPE68" s="219"/>
      <c r="KPF68" s="219"/>
      <c r="KPG68" s="219"/>
      <c r="KPH68" s="219"/>
      <c r="KPI68" s="219"/>
      <c r="KPJ68" s="219"/>
      <c r="KPK68" s="219"/>
      <c r="KPL68" s="219"/>
      <c r="KPM68" s="219"/>
      <c r="KPN68" s="219"/>
      <c r="KPO68" s="219"/>
      <c r="KPP68" s="219"/>
      <c r="KPQ68" s="219"/>
      <c r="KPR68" s="219"/>
      <c r="KPS68" s="219"/>
      <c r="KPT68" s="219"/>
      <c r="KPU68" s="219"/>
      <c r="KPV68" s="219"/>
      <c r="KPW68" s="219"/>
      <c r="KPX68" s="219"/>
      <c r="KPY68" s="219"/>
      <c r="KPZ68" s="219"/>
      <c r="KQA68" s="219"/>
      <c r="KQB68" s="219"/>
      <c r="KQC68" s="219"/>
      <c r="KQD68" s="219"/>
      <c r="KQE68" s="219"/>
      <c r="KQF68" s="219"/>
      <c r="KQG68" s="219"/>
      <c r="KQH68" s="219"/>
      <c r="KQI68" s="219"/>
      <c r="KQJ68" s="219"/>
      <c r="KQK68" s="219"/>
      <c r="KQL68" s="219"/>
      <c r="KQM68" s="219"/>
      <c r="KQN68" s="219"/>
      <c r="KQO68" s="219"/>
      <c r="KQP68" s="219"/>
      <c r="KQQ68" s="219"/>
      <c r="KQR68" s="219"/>
      <c r="KQS68" s="219"/>
      <c r="KQT68" s="219"/>
      <c r="KQU68" s="219"/>
      <c r="KQV68" s="219"/>
      <c r="KQW68" s="219"/>
      <c r="KQX68" s="219"/>
      <c r="KQY68" s="219"/>
      <c r="KQZ68" s="219"/>
      <c r="KRA68" s="219"/>
      <c r="KRB68" s="219"/>
      <c r="KRC68" s="219"/>
      <c r="KRD68" s="219"/>
      <c r="KRE68" s="219"/>
      <c r="KRF68" s="219"/>
      <c r="KRG68" s="219"/>
      <c r="KRH68" s="219"/>
      <c r="KRI68" s="219"/>
      <c r="KRJ68" s="219"/>
      <c r="KRK68" s="219"/>
      <c r="KRL68" s="219"/>
      <c r="KRM68" s="219"/>
      <c r="KRN68" s="219"/>
      <c r="KRO68" s="219"/>
      <c r="KRP68" s="219"/>
      <c r="KRQ68" s="219"/>
      <c r="KRR68" s="219"/>
      <c r="KRS68" s="219"/>
      <c r="KRT68" s="219"/>
      <c r="KRU68" s="219"/>
      <c r="KRV68" s="219"/>
      <c r="KRW68" s="219"/>
      <c r="KRX68" s="219"/>
      <c r="KRY68" s="219"/>
      <c r="KRZ68" s="219"/>
      <c r="KSA68" s="219"/>
      <c r="KSB68" s="219"/>
      <c r="KSC68" s="219"/>
      <c r="KSD68" s="219"/>
      <c r="KSE68" s="219"/>
      <c r="KSF68" s="219"/>
      <c r="KSG68" s="219"/>
      <c r="KSH68" s="219"/>
      <c r="KSI68" s="219"/>
      <c r="KSJ68" s="219"/>
      <c r="KSK68" s="219"/>
      <c r="KSL68" s="219"/>
      <c r="KSM68" s="219"/>
      <c r="KSN68" s="219"/>
      <c r="KSO68" s="219"/>
      <c r="KSP68" s="219"/>
      <c r="KSQ68" s="219"/>
      <c r="KSR68" s="219"/>
      <c r="KSS68" s="219"/>
      <c r="KST68" s="219"/>
      <c r="KSU68" s="219"/>
      <c r="KSV68" s="219"/>
      <c r="KSW68" s="219"/>
      <c r="KSX68" s="219"/>
      <c r="KSY68" s="219"/>
      <c r="KSZ68" s="219"/>
      <c r="KTA68" s="219"/>
      <c r="KTB68" s="219"/>
      <c r="KTC68" s="219"/>
      <c r="KTD68" s="219"/>
      <c r="KTE68" s="219"/>
      <c r="KTF68" s="219"/>
      <c r="KTG68" s="219"/>
      <c r="KTH68" s="219"/>
      <c r="KTI68" s="219"/>
      <c r="KTJ68" s="219"/>
      <c r="KTK68" s="219"/>
      <c r="KTL68" s="219"/>
      <c r="KTM68" s="219"/>
      <c r="KTN68" s="219"/>
      <c r="KTO68" s="219"/>
      <c r="KTP68" s="219"/>
      <c r="KTQ68" s="219"/>
      <c r="KTR68" s="219"/>
      <c r="KTS68" s="219"/>
      <c r="KTT68" s="219"/>
      <c r="KTU68" s="219"/>
      <c r="KTV68" s="219"/>
      <c r="KTW68" s="219"/>
      <c r="KTX68" s="219"/>
      <c r="KTY68" s="219"/>
      <c r="KTZ68" s="219"/>
      <c r="KUA68" s="219"/>
      <c r="KUB68" s="219"/>
      <c r="KUC68" s="219"/>
      <c r="KUD68" s="219"/>
      <c r="KUE68" s="219"/>
      <c r="KUF68" s="219"/>
      <c r="KUG68" s="219"/>
      <c r="KUH68" s="219"/>
      <c r="KUI68" s="219"/>
      <c r="KUJ68" s="219"/>
      <c r="KUK68" s="219"/>
      <c r="KUL68" s="219"/>
      <c r="KUM68" s="219"/>
      <c r="KUN68" s="219"/>
      <c r="KUO68" s="219"/>
      <c r="KUP68" s="219"/>
      <c r="KUQ68" s="219"/>
      <c r="KUR68" s="219"/>
      <c r="KUS68" s="219"/>
      <c r="KUT68" s="219"/>
      <c r="KUU68" s="219"/>
      <c r="KUV68" s="219"/>
      <c r="KUW68" s="219"/>
      <c r="KUX68" s="219"/>
      <c r="KUY68" s="219"/>
      <c r="KUZ68" s="219"/>
      <c r="KVA68" s="219"/>
      <c r="KVB68" s="219"/>
      <c r="KVC68" s="219"/>
      <c r="KVD68" s="219"/>
      <c r="KVE68" s="219"/>
      <c r="KVF68" s="219"/>
      <c r="KVG68" s="219"/>
      <c r="KVH68" s="219"/>
      <c r="KVI68" s="219"/>
      <c r="KVJ68" s="219"/>
      <c r="KVK68" s="219"/>
      <c r="KVL68" s="219"/>
      <c r="KVM68" s="219"/>
      <c r="KVN68" s="219"/>
      <c r="KVO68" s="219"/>
      <c r="KVP68" s="219"/>
      <c r="KVQ68" s="219"/>
      <c r="KVR68" s="219"/>
      <c r="KVS68" s="219"/>
      <c r="KVT68" s="219"/>
      <c r="KVU68" s="219"/>
      <c r="KVV68" s="219"/>
      <c r="KVW68" s="219"/>
      <c r="KVX68" s="219"/>
      <c r="KVY68" s="219"/>
      <c r="KVZ68" s="219"/>
      <c r="KWA68" s="219"/>
      <c r="KWB68" s="219"/>
      <c r="KWC68" s="219"/>
      <c r="KWD68" s="219"/>
      <c r="KWE68" s="219"/>
      <c r="KWF68" s="219"/>
      <c r="KWG68" s="219"/>
      <c r="KWH68" s="219"/>
      <c r="KWI68" s="219"/>
      <c r="KWJ68" s="219"/>
      <c r="KWK68" s="219"/>
      <c r="KWL68" s="219"/>
      <c r="KWM68" s="219"/>
      <c r="KWN68" s="219"/>
      <c r="KWO68" s="219"/>
      <c r="KWP68" s="219"/>
      <c r="KWQ68" s="219"/>
      <c r="KWR68" s="219"/>
      <c r="KWS68" s="219"/>
      <c r="KWT68" s="219"/>
      <c r="KWU68" s="219"/>
      <c r="KWV68" s="219"/>
      <c r="KWW68" s="219"/>
      <c r="KWX68" s="219"/>
      <c r="KWY68" s="219"/>
      <c r="KWZ68" s="219"/>
      <c r="KXA68" s="219"/>
      <c r="KXB68" s="219"/>
      <c r="KXC68" s="219"/>
      <c r="KXD68" s="219"/>
      <c r="KXE68" s="219"/>
      <c r="KXF68" s="219"/>
      <c r="KXG68" s="219"/>
      <c r="KXH68" s="219"/>
      <c r="KXI68" s="219"/>
      <c r="KXJ68" s="219"/>
      <c r="KXK68" s="219"/>
      <c r="KXL68" s="219"/>
      <c r="KXM68" s="219"/>
      <c r="KXN68" s="219"/>
      <c r="KXO68" s="219"/>
      <c r="KXP68" s="219"/>
      <c r="KXQ68" s="219"/>
      <c r="KXR68" s="219"/>
      <c r="KXS68" s="219"/>
      <c r="KXT68" s="219"/>
      <c r="KXU68" s="219"/>
      <c r="KXV68" s="219"/>
      <c r="KXW68" s="219"/>
      <c r="KXX68" s="219"/>
      <c r="KXY68" s="219"/>
      <c r="KXZ68" s="219"/>
      <c r="KYA68" s="219"/>
      <c r="KYB68" s="219"/>
      <c r="KYC68" s="219"/>
      <c r="KYD68" s="219"/>
      <c r="KYE68" s="219"/>
      <c r="KYF68" s="219"/>
      <c r="KYG68" s="219"/>
      <c r="KYH68" s="219"/>
      <c r="KYI68" s="219"/>
      <c r="KYJ68" s="219"/>
      <c r="KYK68" s="219"/>
      <c r="KYL68" s="219"/>
      <c r="KYM68" s="219"/>
      <c r="KYN68" s="219"/>
      <c r="KYO68" s="219"/>
      <c r="KYP68" s="219"/>
      <c r="KYQ68" s="219"/>
      <c r="KYR68" s="219"/>
      <c r="KYS68" s="219"/>
      <c r="KYT68" s="219"/>
      <c r="KYU68" s="219"/>
      <c r="KYV68" s="219"/>
      <c r="KYW68" s="219"/>
      <c r="KYX68" s="219"/>
      <c r="KYY68" s="219"/>
      <c r="KYZ68" s="219"/>
      <c r="KZA68" s="219"/>
      <c r="KZB68" s="219"/>
      <c r="KZC68" s="219"/>
      <c r="KZD68" s="219"/>
      <c r="KZE68" s="219"/>
      <c r="KZF68" s="219"/>
      <c r="KZG68" s="219"/>
      <c r="KZH68" s="219"/>
      <c r="KZI68" s="219"/>
      <c r="KZJ68" s="219"/>
      <c r="KZK68" s="219"/>
      <c r="KZL68" s="219"/>
      <c r="KZM68" s="219"/>
      <c r="KZN68" s="219"/>
      <c r="KZO68" s="219"/>
      <c r="KZP68" s="219"/>
      <c r="KZQ68" s="219"/>
      <c r="KZR68" s="219"/>
      <c r="KZS68" s="219"/>
      <c r="KZT68" s="219"/>
      <c r="KZU68" s="219"/>
      <c r="KZV68" s="219"/>
      <c r="KZW68" s="219"/>
      <c r="KZX68" s="219"/>
      <c r="KZY68" s="219"/>
      <c r="KZZ68" s="219"/>
      <c r="LAA68" s="219"/>
      <c r="LAB68" s="219"/>
      <c r="LAC68" s="219"/>
      <c r="LAD68" s="219"/>
      <c r="LAE68" s="219"/>
      <c r="LAF68" s="219"/>
      <c r="LAG68" s="219"/>
      <c r="LAH68" s="219"/>
      <c r="LAI68" s="219"/>
      <c r="LAJ68" s="219"/>
      <c r="LAK68" s="219"/>
      <c r="LAL68" s="219"/>
      <c r="LAM68" s="219"/>
      <c r="LAN68" s="219"/>
      <c r="LAO68" s="219"/>
      <c r="LAP68" s="219"/>
      <c r="LAQ68" s="219"/>
      <c r="LAR68" s="219"/>
      <c r="LAS68" s="219"/>
      <c r="LAT68" s="219"/>
      <c r="LAU68" s="219"/>
      <c r="LAV68" s="219"/>
      <c r="LAW68" s="219"/>
      <c r="LAX68" s="219"/>
      <c r="LAY68" s="219"/>
      <c r="LAZ68" s="219"/>
      <c r="LBA68" s="219"/>
      <c r="LBB68" s="219"/>
      <c r="LBC68" s="219"/>
      <c r="LBD68" s="219"/>
      <c r="LBE68" s="219"/>
      <c r="LBF68" s="219"/>
      <c r="LBG68" s="219"/>
      <c r="LBH68" s="219"/>
      <c r="LBI68" s="219"/>
      <c r="LBJ68" s="219"/>
      <c r="LBK68" s="219"/>
      <c r="LBL68" s="219"/>
      <c r="LBM68" s="219"/>
      <c r="LBN68" s="219"/>
      <c r="LBO68" s="219"/>
      <c r="LBP68" s="219"/>
      <c r="LBQ68" s="219"/>
      <c r="LBR68" s="219"/>
      <c r="LBS68" s="219"/>
      <c r="LBT68" s="219"/>
      <c r="LBU68" s="219"/>
      <c r="LBV68" s="219"/>
      <c r="LBW68" s="219"/>
      <c r="LBX68" s="219"/>
      <c r="LBY68" s="219"/>
      <c r="LBZ68" s="219"/>
      <c r="LCA68" s="219"/>
      <c r="LCB68" s="219"/>
      <c r="LCC68" s="219"/>
      <c r="LCD68" s="219"/>
      <c r="LCE68" s="219"/>
      <c r="LCF68" s="219"/>
      <c r="LCG68" s="219"/>
      <c r="LCH68" s="219"/>
      <c r="LCI68" s="219"/>
      <c r="LCJ68" s="219"/>
      <c r="LCK68" s="219"/>
      <c r="LCL68" s="219"/>
      <c r="LCM68" s="219"/>
      <c r="LCN68" s="219"/>
      <c r="LCO68" s="219"/>
      <c r="LCP68" s="219"/>
      <c r="LCQ68" s="219"/>
      <c r="LCR68" s="219"/>
      <c r="LCS68" s="219"/>
      <c r="LCT68" s="219"/>
      <c r="LCU68" s="219"/>
      <c r="LCV68" s="219"/>
      <c r="LCW68" s="219"/>
      <c r="LCX68" s="219"/>
      <c r="LCY68" s="219"/>
      <c r="LCZ68" s="219"/>
      <c r="LDA68" s="219"/>
      <c r="LDB68" s="219"/>
      <c r="LDC68" s="219"/>
      <c r="LDD68" s="219"/>
      <c r="LDE68" s="219"/>
      <c r="LDF68" s="219"/>
      <c r="LDG68" s="219"/>
      <c r="LDH68" s="219"/>
      <c r="LDI68" s="219"/>
      <c r="LDJ68" s="219"/>
      <c r="LDK68" s="219"/>
      <c r="LDL68" s="219"/>
      <c r="LDM68" s="219"/>
      <c r="LDN68" s="219"/>
      <c r="LDO68" s="219"/>
      <c r="LDP68" s="219"/>
      <c r="LDQ68" s="219"/>
      <c r="LDR68" s="219"/>
      <c r="LDS68" s="219"/>
      <c r="LDT68" s="219"/>
      <c r="LDU68" s="219"/>
      <c r="LDV68" s="219"/>
      <c r="LDW68" s="219"/>
      <c r="LDX68" s="219"/>
      <c r="LDY68" s="219"/>
      <c r="LDZ68" s="219"/>
      <c r="LEA68" s="219"/>
      <c r="LEB68" s="219"/>
      <c r="LEC68" s="219"/>
      <c r="LED68" s="219"/>
      <c r="LEE68" s="219"/>
      <c r="LEF68" s="219"/>
      <c r="LEG68" s="219"/>
      <c r="LEH68" s="219"/>
      <c r="LEI68" s="219"/>
      <c r="LEJ68" s="219"/>
      <c r="LEK68" s="219"/>
      <c r="LEL68" s="219"/>
      <c r="LEM68" s="219"/>
      <c r="LEN68" s="219"/>
      <c r="LEO68" s="219"/>
      <c r="LEP68" s="219"/>
      <c r="LEQ68" s="219"/>
      <c r="LER68" s="219"/>
      <c r="LES68" s="219"/>
      <c r="LET68" s="219"/>
      <c r="LEU68" s="219"/>
      <c r="LEV68" s="219"/>
      <c r="LEW68" s="219"/>
      <c r="LEX68" s="219"/>
      <c r="LEY68" s="219"/>
      <c r="LEZ68" s="219"/>
      <c r="LFA68" s="219"/>
      <c r="LFB68" s="219"/>
      <c r="LFC68" s="219"/>
      <c r="LFD68" s="219"/>
      <c r="LFE68" s="219"/>
      <c r="LFF68" s="219"/>
      <c r="LFG68" s="219"/>
      <c r="LFH68" s="219"/>
      <c r="LFI68" s="219"/>
      <c r="LFJ68" s="219"/>
      <c r="LFK68" s="219"/>
      <c r="LFL68" s="219"/>
      <c r="LFM68" s="219"/>
      <c r="LFN68" s="219"/>
      <c r="LFO68" s="219"/>
      <c r="LFP68" s="219"/>
      <c r="LFQ68" s="219"/>
      <c r="LFR68" s="219"/>
      <c r="LFS68" s="219"/>
      <c r="LFT68" s="219"/>
      <c r="LFU68" s="219"/>
      <c r="LFV68" s="219"/>
      <c r="LFW68" s="219"/>
      <c r="LFX68" s="219"/>
      <c r="LFY68" s="219"/>
      <c r="LFZ68" s="219"/>
      <c r="LGA68" s="219"/>
      <c r="LGB68" s="219"/>
      <c r="LGC68" s="219"/>
      <c r="LGD68" s="219"/>
      <c r="LGE68" s="219"/>
      <c r="LGF68" s="219"/>
      <c r="LGG68" s="219"/>
      <c r="LGH68" s="219"/>
      <c r="LGI68" s="219"/>
      <c r="LGJ68" s="219"/>
      <c r="LGK68" s="219"/>
      <c r="LGL68" s="219"/>
      <c r="LGM68" s="219"/>
      <c r="LGN68" s="219"/>
      <c r="LGO68" s="219"/>
      <c r="LGP68" s="219"/>
      <c r="LGQ68" s="219"/>
      <c r="LGR68" s="219"/>
      <c r="LGS68" s="219"/>
      <c r="LGT68" s="219"/>
      <c r="LGU68" s="219"/>
      <c r="LGV68" s="219"/>
      <c r="LGW68" s="219"/>
      <c r="LGX68" s="219"/>
      <c r="LGY68" s="219"/>
      <c r="LGZ68" s="219"/>
      <c r="LHA68" s="219"/>
      <c r="LHB68" s="219"/>
      <c r="LHC68" s="219"/>
      <c r="LHD68" s="219"/>
      <c r="LHE68" s="219"/>
      <c r="LHF68" s="219"/>
      <c r="LHG68" s="219"/>
      <c r="LHH68" s="219"/>
      <c r="LHI68" s="219"/>
      <c r="LHJ68" s="219"/>
      <c r="LHK68" s="219"/>
      <c r="LHL68" s="219"/>
      <c r="LHM68" s="219"/>
      <c r="LHN68" s="219"/>
      <c r="LHO68" s="219"/>
      <c r="LHP68" s="219"/>
      <c r="LHQ68" s="219"/>
      <c r="LHR68" s="219"/>
      <c r="LHS68" s="219"/>
      <c r="LHT68" s="219"/>
      <c r="LHU68" s="219"/>
      <c r="LHV68" s="219"/>
      <c r="LHW68" s="219"/>
      <c r="LHX68" s="219"/>
      <c r="LHY68" s="219"/>
      <c r="LHZ68" s="219"/>
      <c r="LIA68" s="219"/>
      <c r="LIB68" s="219"/>
      <c r="LIC68" s="219"/>
      <c r="LID68" s="219"/>
      <c r="LIE68" s="219"/>
      <c r="LIF68" s="219"/>
      <c r="LIG68" s="219"/>
      <c r="LIH68" s="219"/>
      <c r="LII68" s="219"/>
      <c r="LIJ68" s="219"/>
      <c r="LIK68" s="219"/>
      <c r="LIL68" s="219"/>
      <c r="LIM68" s="219"/>
      <c r="LIN68" s="219"/>
      <c r="LIO68" s="219"/>
      <c r="LIP68" s="219"/>
      <c r="LIQ68" s="219"/>
      <c r="LIR68" s="219"/>
      <c r="LIS68" s="219"/>
      <c r="LIT68" s="219"/>
      <c r="LIU68" s="219"/>
      <c r="LIV68" s="219"/>
      <c r="LIW68" s="219"/>
      <c r="LIX68" s="219"/>
      <c r="LIY68" s="219"/>
      <c r="LIZ68" s="219"/>
      <c r="LJA68" s="219"/>
      <c r="LJB68" s="219"/>
      <c r="LJC68" s="219"/>
      <c r="LJD68" s="219"/>
      <c r="LJE68" s="219"/>
      <c r="LJF68" s="219"/>
      <c r="LJG68" s="219"/>
      <c r="LJH68" s="219"/>
      <c r="LJI68" s="219"/>
      <c r="LJJ68" s="219"/>
      <c r="LJK68" s="219"/>
      <c r="LJL68" s="219"/>
      <c r="LJM68" s="219"/>
      <c r="LJN68" s="219"/>
      <c r="LJO68" s="219"/>
      <c r="LJP68" s="219"/>
      <c r="LJQ68" s="219"/>
      <c r="LJR68" s="219"/>
      <c r="LJS68" s="219"/>
      <c r="LJT68" s="219"/>
      <c r="LJU68" s="219"/>
      <c r="LJV68" s="219"/>
      <c r="LJW68" s="219"/>
      <c r="LJX68" s="219"/>
      <c r="LJY68" s="219"/>
      <c r="LJZ68" s="219"/>
      <c r="LKA68" s="219"/>
      <c r="LKB68" s="219"/>
      <c r="LKC68" s="219"/>
      <c r="LKD68" s="219"/>
      <c r="LKE68" s="219"/>
      <c r="LKF68" s="219"/>
      <c r="LKG68" s="219"/>
      <c r="LKH68" s="219"/>
      <c r="LKI68" s="219"/>
      <c r="LKJ68" s="219"/>
      <c r="LKK68" s="219"/>
      <c r="LKL68" s="219"/>
      <c r="LKM68" s="219"/>
      <c r="LKN68" s="219"/>
      <c r="LKO68" s="219"/>
      <c r="LKP68" s="219"/>
      <c r="LKQ68" s="219"/>
      <c r="LKR68" s="219"/>
      <c r="LKS68" s="219"/>
      <c r="LKT68" s="219"/>
      <c r="LKU68" s="219"/>
      <c r="LKV68" s="219"/>
      <c r="LKW68" s="219"/>
      <c r="LKX68" s="219"/>
      <c r="LKY68" s="219"/>
      <c r="LKZ68" s="219"/>
      <c r="LLA68" s="219"/>
      <c r="LLB68" s="219"/>
      <c r="LLC68" s="219"/>
      <c r="LLD68" s="219"/>
      <c r="LLE68" s="219"/>
      <c r="LLF68" s="219"/>
      <c r="LLG68" s="219"/>
      <c r="LLH68" s="219"/>
      <c r="LLI68" s="219"/>
      <c r="LLJ68" s="219"/>
      <c r="LLK68" s="219"/>
      <c r="LLL68" s="219"/>
      <c r="LLM68" s="219"/>
      <c r="LLN68" s="219"/>
      <c r="LLO68" s="219"/>
      <c r="LLP68" s="219"/>
      <c r="LLQ68" s="219"/>
      <c r="LLR68" s="219"/>
      <c r="LLS68" s="219"/>
      <c r="LLT68" s="219"/>
      <c r="LLU68" s="219"/>
      <c r="LLV68" s="219"/>
      <c r="LLW68" s="219"/>
      <c r="LLX68" s="219"/>
      <c r="LLY68" s="219"/>
      <c r="LLZ68" s="219"/>
      <c r="LMA68" s="219"/>
      <c r="LMB68" s="219"/>
      <c r="LMC68" s="219"/>
      <c r="LMD68" s="219"/>
      <c r="LME68" s="219"/>
      <c r="LMF68" s="219"/>
      <c r="LMG68" s="219"/>
      <c r="LMH68" s="219"/>
      <c r="LMI68" s="219"/>
      <c r="LMJ68" s="219"/>
      <c r="LMK68" s="219"/>
      <c r="LML68" s="219"/>
      <c r="LMM68" s="219"/>
      <c r="LMN68" s="219"/>
      <c r="LMO68" s="219"/>
      <c r="LMP68" s="219"/>
      <c r="LMQ68" s="219"/>
      <c r="LMR68" s="219"/>
      <c r="LMS68" s="219"/>
      <c r="LMT68" s="219"/>
      <c r="LMU68" s="219"/>
      <c r="LMV68" s="219"/>
      <c r="LMW68" s="219"/>
      <c r="LMX68" s="219"/>
      <c r="LMY68" s="219"/>
      <c r="LMZ68" s="219"/>
      <c r="LNA68" s="219"/>
      <c r="LNB68" s="219"/>
      <c r="LNC68" s="219"/>
      <c r="LND68" s="219"/>
      <c r="LNE68" s="219"/>
      <c r="LNF68" s="219"/>
      <c r="LNG68" s="219"/>
      <c r="LNH68" s="219"/>
      <c r="LNI68" s="219"/>
      <c r="LNJ68" s="219"/>
      <c r="LNK68" s="219"/>
      <c r="LNL68" s="219"/>
      <c r="LNM68" s="219"/>
      <c r="LNN68" s="219"/>
      <c r="LNO68" s="219"/>
      <c r="LNP68" s="219"/>
      <c r="LNQ68" s="219"/>
      <c r="LNR68" s="219"/>
      <c r="LNS68" s="219"/>
      <c r="LNT68" s="219"/>
      <c r="LNU68" s="219"/>
      <c r="LNV68" s="219"/>
      <c r="LNW68" s="219"/>
      <c r="LNX68" s="219"/>
      <c r="LNY68" s="219"/>
      <c r="LNZ68" s="219"/>
      <c r="LOA68" s="219"/>
      <c r="LOB68" s="219"/>
      <c r="LOC68" s="219"/>
      <c r="LOD68" s="219"/>
      <c r="LOE68" s="219"/>
      <c r="LOF68" s="219"/>
      <c r="LOG68" s="219"/>
      <c r="LOH68" s="219"/>
      <c r="LOI68" s="219"/>
      <c r="LOJ68" s="219"/>
      <c r="LOK68" s="219"/>
      <c r="LOL68" s="219"/>
      <c r="LOM68" s="219"/>
      <c r="LON68" s="219"/>
      <c r="LOO68" s="219"/>
      <c r="LOP68" s="219"/>
      <c r="LOQ68" s="219"/>
      <c r="LOR68" s="219"/>
      <c r="LOS68" s="219"/>
      <c r="LOT68" s="219"/>
      <c r="LOU68" s="219"/>
      <c r="LOV68" s="219"/>
      <c r="LOW68" s="219"/>
      <c r="LOX68" s="219"/>
      <c r="LOY68" s="219"/>
      <c r="LOZ68" s="219"/>
      <c r="LPA68" s="219"/>
      <c r="LPB68" s="219"/>
      <c r="LPC68" s="219"/>
      <c r="LPD68" s="219"/>
      <c r="LPE68" s="219"/>
      <c r="LPF68" s="219"/>
      <c r="LPG68" s="219"/>
      <c r="LPH68" s="219"/>
      <c r="LPI68" s="219"/>
      <c r="LPJ68" s="219"/>
      <c r="LPK68" s="219"/>
      <c r="LPL68" s="219"/>
      <c r="LPM68" s="219"/>
      <c r="LPN68" s="219"/>
      <c r="LPO68" s="219"/>
      <c r="LPP68" s="219"/>
      <c r="LPQ68" s="219"/>
      <c r="LPR68" s="219"/>
      <c r="LPS68" s="219"/>
      <c r="LPT68" s="219"/>
      <c r="LPU68" s="219"/>
      <c r="LPV68" s="219"/>
      <c r="LPW68" s="219"/>
      <c r="LPX68" s="219"/>
      <c r="LPY68" s="219"/>
      <c r="LPZ68" s="219"/>
      <c r="LQA68" s="219"/>
      <c r="LQB68" s="219"/>
      <c r="LQC68" s="219"/>
      <c r="LQD68" s="219"/>
      <c r="LQE68" s="219"/>
      <c r="LQF68" s="219"/>
      <c r="LQG68" s="219"/>
      <c r="LQH68" s="219"/>
      <c r="LQI68" s="219"/>
      <c r="LQJ68" s="219"/>
      <c r="LQK68" s="219"/>
      <c r="LQL68" s="219"/>
      <c r="LQM68" s="219"/>
      <c r="LQN68" s="219"/>
      <c r="LQO68" s="219"/>
      <c r="LQP68" s="219"/>
      <c r="LQQ68" s="219"/>
      <c r="LQR68" s="219"/>
      <c r="LQS68" s="219"/>
      <c r="LQT68" s="219"/>
      <c r="LQU68" s="219"/>
      <c r="LQV68" s="219"/>
      <c r="LQW68" s="219"/>
      <c r="LQX68" s="219"/>
      <c r="LQY68" s="219"/>
      <c r="LQZ68" s="219"/>
      <c r="LRA68" s="219"/>
      <c r="LRB68" s="219"/>
      <c r="LRC68" s="219"/>
      <c r="LRD68" s="219"/>
      <c r="LRE68" s="219"/>
      <c r="LRF68" s="219"/>
      <c r="LRG68" s="219"/>
      <c r="LRH68" s="219"/>
      <c r="LRI68" s="219"/>
      <c r="LRJ68" s="219"/>
      <c r="LRK68" s="219"/>
      <c r="LRL68" s="219"/>
      <c r="LRM68" s="219"/>
      <c r="LRN68" s="219"/>
      <c r="LRO68" s="219"/>
      <c r="LRP68" s="219"/>
      <c r="LRQ68" s="219"/>
      <c r="LRR68" s="219"/>
      <c r="LRS68" s="219"/>
      <c r="LRT68" s="219"/>
      <c r="LRU68" s="219"/>
      <c r="LRV68" s="219"/>
      <c r="LRW68" s="219"/>
      <c r="LRX68" s="219"/>
      <c r="LRY68" s="219"/>
      <c r="LRZ68" s="219"/>
      <c r="LSA68" s="219"/>
      <c r="LSB68" s="219"/>
      <c r="LSC68" s="219"/>
      <c r="LSD68" s="219"/>
      <c r="LSE68" s="219"/>
      <c r="LSF68" s="219"/>
      <c r="LSG68" s="219"/>
      <c r="LSH68" s="219"/>
      <c r="LSI68" s="219"/>
      <c r="LSJ68" s="219"/>
      <c r="LSK68" s="219"/>
      <c r="LSL68" s="219"/>
      <c r="LSM68" s="219"/>
      <c r="LSN68" s="219"/>
      <c r="LSO68" s="219"/>
      <c r="LSP68" s="219"/>
      <c r="LSQ68" s="219"/>
      <c r="LSR68" s="219"/>
      <c r="LSS68" s="219"/>
      <c r="LST68" s="219"/>
      <c r="LSU68" s="219"/>
      <c r="LSV68" s="219"/>
      <c r="LSW68" s="219"/>
      <c r="LSX68" s="219"/>
      <c r="LSY68" s="219"/>
      <c r="LSZ68" s="219"/>
      <c r="LTA68" s="219"/>
      <c r="LTB68" s="219"/>
      <c r="LTC68" s="219"/>
      <c r="LTD68" s="219"/>
      <c r="LTE68" s="219"/>
      <c r="LTF68" s="219"/>
      <c r="LTG68" s="219"/>
      <c r="LTH68" s="219"/>
      <c r="LTI68" s="219"/>
      <c r="LTJ68" s="219"/>
      <c r="LTK68" s="219"/>
      <c r="LTL68" s="219"/>
      <c r="LTM68" s="219"/>
      <c r="LTN68" s="219"/>
      <c r="LTO68" s="219"/>
      <c r="LTP68" s="219"/>
      <c r="LTQ68" s="219"/>
      <c r="LTR68" s="219"/>
      <c r="LTS68" s="219"/>
      <c r="LTT68" s="219"/>
      <c r="LTU68" s="219"/>
      <c r="LTV68" s="219"/>
      <c r="LTW68" s="219"/>
      <c r="LTX68" s="219"/>
      <c r="LTY68" s="219"/>
      <c r="LTZ68" s="219"/>
      <c r="LUA68" s="219"/>
      <c r="LUB68" s="219"/>
      <c r="LUC68" s="219"/>
      <c r="LUD68" s="219"/>
      <c r="LUE68" s="219"/>
      <c r="LUF68" s="219"/>
      <c r="LUG68" s="219"/>
      <c r="LUH68" s="219"/>
      <c r="LUI68" s="219"/>
      <c r="LUJ68" s="219"/>
      <c r="LUK68" s="219"/>
      <c r="LUL68" s="219"/>
      <c r="LUM68" s="219"/>
      <c r="LUN68" s="219"/>
      <c r="LUO68" s="219"/>
      <c r="LUP68" s="219"/>
      <c r="LUQ68" s="219"/>
      <c r="LUR68" s="219"/>
      <c r="LUS68" s="219"/>
      <c r="LUT68" s="219"/>
      <c r="LUU68" s="219"/>
      <c r="LUV68" s="219"/>
      <c r="LUW68" s="219"/>
      <c r="LUX68" s="219"/>
      <c r="LUY68" s="219"/>
      <c r="LUZ68" s="219"/>
      <c r="LVA68" s="219"/>
      <c r="LVB68" s="219"/>
      <c r="LVC68" s="219"/>
      <c r="LVD68" s="219"/>
      <c r="LVE68" s="219"/>
      <c r="LVF68" s="219"/>
      <c r="LVG68" s="219"/>
      <c r="LVH68" s="219"/>
      <c r="LVI68" s="219"/>
      <c r="LVJ68" s="219"/>
      <c r="LVK68" s="219"/>
      <c r="LVL68" s="219"/>
      <c r="LVM68" s="219"/>
      <c r="LVN68" s="219"/>
      <c r="LVO68" s="219"/>
      <c r="LVP68" s="219"/>
      <c r="LVQ68" s="219"/>
      <c r="LVR68" s="219"/>
      <c r="LVS68" s="219"/>
      <c r="LVT68" s="219"/>
      <c r="LVU68" s="219"/>
      <c r="LVV68" s="219"/>
      <c r="LVW68" s="219"/>
      <c r="LVX68" s="219"/>
      <c r="LVY68" s="219"/>
      <c r="LVZ68" s="219"/>
      <c r="LWA68" s="219"/>
      <c r="LWB68" s="219"/>
      <c r="LWC68" s="219"/>
      <c r="LWD68" s="219"/>
      <c r="LWE68" s="219"/>
      <c r="LWF68" s="219"/>
      <c r="LWG68" s="219"/>
      <c r="LWH68" s="219"/>
      <c r="LWI68" s="219"/>
      <c r="LWJ68" s="219"/>
      <c r="LWK68" s="219"/>
      <c r="LWL68" s="219"/>
      <c r="LWM68" s="219"/>
      <c r="LWN68" s="219"/>
      <c r="LWO68" s="219"/>
      <c r="LWP68" s="219"/>
      <c r="LWQ68" s="219"/>
      <c r="LWR68" s="219"/>
      <c r="LWS68" s="219"/>
      <c r="LWT68" s="219"/>
      <c r="LWU68" s="219"/>
      <c r="LWV68" s="219"/>
      <c r="LWW68" s="219"/>
      <c r="LWX68" s="219"/>
      <c r="LWY68" s="219"/>
      <c r="LWZ68" s="219"/>
      <c r="LXA68" s="219"/>
      <c r="LXB68" s="219"/>
      <c r="LXC68" s="219"/>
      <c r="LXD68" s="219"/>
      <c r="LXE68" s="219"/>
      <c r="LXF68" s="219"/>
      <c r="LXG68" s="219"/>
      <c r="LXH68" s="219"/>
      <c r="LXI68" s="219"/>
      <c r="LXJ68" s="219"/>
      <c r="LXK68" s="219"/>
      <c r="LXL68" s="219"/>
      <c r="LXM68" s="219"/>
      <c r="LXN68" s="219"/>
      <c r="LXO68" s="219"/>
      <c r="LXP68" s="219"/>
      <c r="LXQ68" s="219"/>
      <c r="LXR68" s="219"/>
      <c r="LXS68" s="219"/>
      <c r="LXT68" s="219"/>
      <c r="LXU68" s="219"/>
      <c r="LXV68" s="219"/>
      <c r="LXW68" s="219"/>
      <c r="LXX68" s="219"/>
      <c r="LXY68" s="219"/>
      <c r="LXZ68" s="219"/>
      <c r="LYA68" s="219"/>
      <c r="LYB68" s="219"/>
      <c r="LYC68" s="219"/>
      <c r="LYD68" s="219"/>
      <c r="LYE68" s="219"/>
      <c r="LYF68" s="219"/>
      <c r="LYG68" s="219"/>
      <c r="LYH68" s="219"/>
      <c r="LYI68" s="219"/>
      <c r="LYJ68" s="219"/>
      <c r="LYK68" s="219"/>
      <c r="LYL68" s="219"/>
      <c r="LYM68" s="219"/>
      <c r="LYN68" s="219"/>
      <c r="LYO68" s="219"/>
      <c r="LYP68" s="219"/>
      <c r="LYQ68" s="219"/>
      <c r="LYR68" s="219"/>
      <c r="LYS68" s="219"/>
      <c r="LYT68" s="219"/>
      <c r="LYU68" s="219"/>
      <c r="LYV68" s="219"/>
      <c r="LYW68" s="219"/>
      <c r="LYX68" s="219"/>
      <c r="LYY68" s="219"/>
      <c r="LYZ68" s="219"/>
      <c r="LZA68" s="219"/>
      <c r="LZB68" s="219"/>
      <c r="LZC68" s="219"/>
      <c r="LZD68" s="219"/>
      <c r="LZE68" s="219"/>
      <c r="LZF68" s="219"/>
      <c r="LZG68" s="219"/>
      <c r="LZH68" s="219"/>
      <c r="LZI68" s="219"/>
      <c r="LZJ68" s="219"/>
      <c r="LZK68" s="219"/>
      <c r="LZL68" s="219"/>
      <c r="LZM68" s="219"/>
      <c r="LZN68" s="219"/>
      <c r="LZO68" s="219"/>
      <c r="LZP68" s="219"/>
      <c r="LZQ68" s="219"/>
      <c r="LZR68" s="219"/>
      <c r="LZS68" s="219"/>
      <c r="LZT68" s="219"/>
      <c r="LZU68" s="219"/>
      <c r="LZV68" s="219"/>
      <c r="LZW68" s="219"/>
      <c r="LZX68" s="219"/>
      <c r="LZY68" s="219"/>
      <c r="LZZ68" s="219"/>
      <c r="MAA68" s="219"/>
      <c r="MAB68" s="219"/>
      <c r="MAC68" s="219"/>
      <c r="MAD68" s="219"/>
      <c r="MAE68" s="219"/>
      <c r="MAF68" s="219"/>
      <c r="MAG68" s="219"/>
      <c r="MAH68" s="219"/>
      <c r="MAI68" s="219"/>
      <c r="MAJ68" s="219"/>
      <c r="MAK68" s="219"/>
      <c r="MAL68" s="219"/>
      <c r="MAM68" s="219"/>
      <c r="MAN68" s="219"/>
      <c r="MAO68" s="219"/>
      <c r="MAP68" s="219"/>
      <c r="MAQ68" s="219"/>
      <c r="MAR68" s="219"/>
      <c r="MAS68" s="219"/>
      <c r="MAT68" s="219"/>
      <c r="MAU68" s="219"/>
      <c r="MAV68" s="219"/>
      <c r="MAW68" s="219"/>
      <c r="MAX68" s="219"/>
      <c r="MAY68" s="219"/>
      <c r="MAZ68" s="219"/>
      <c r="MBA68" s="219"/>
      <c r="MBB68" s="219"/>
      <c r="MBC68" s="219"/>
      <c r="MBD68" s="219"/>
      <c r="MBE68" s="219"/>
      <c r="MBF68" s="219"/>
      <c r="MBG68" s="219"/>
      <c r="MBH68" s="219"/>
      <c r="MBI68" s="219"/>
      <c r="MBJ68" s="219"/>
      <c r="MBK68" s="219"/>
      <c r="MBL68" s="219"/>
      <c r="MBM68" s="219"/>
      <c r="MBN68" s="219"/>
      <c r="MBO68" s="219"/>
      <c r="MBP68" s="219"/>
      <c r="MBQ68" s="219"/>
      <c r="MBR68" s="219"/>
      <c r="MBS68" s="219"/>
      <c r="MBT68" s="219"/>
      <c r="MBU68" s="219"/>
      <c r="MBV68" s="219"/>
      <c r="MBW68" s="219"/>
      <c r="MBX68" s="219"/>
      <c r="MBY68" s="219"/>
      <c r="MBZ68" s="219"/>
      <c r="MCA68" s="219"/>
      <c r="MCB68" s="219"/>
      <c r="MCC68" s="219"/>
      <c r="MCD68" s="219"/>
      <c r="MCE68" s="219"/>
      <c r="MCF68" s="219"/>
      <c r="MCG68" s="219"/>
      <c r="MCH68" s="219"/>
      <c r="MCI68" s="219"/>
      <c r="MCJ68" s="219"/>
      <c r="MCK68" s="219"/>
      <c r="MCL68" s="219"/>
      <c r="MCM68" s="219"/>
      <c r="MCN68" s="219"/>
      <c r="MCO68" s="219"/>
      <c r="MCP68" s="219"/>
      <c r="MCQ68" s="219"/>
      <c r="MCR68" s="219"/>
      <c r="MCS68" s="219"/>
      <c r="MCT68" s="219"/>
      <c r="MCU68" s="219"/>
      <c r="MCV68" s="219"/>
      <c r="MCW68" s="219"/>
      <c r="MCX68" s="219"/>
      <c r="MCY68" s="219"/>
      <c r="MCZ68" s="219"/>
      <c r="MDA68" s="219"/>
      <c r="MDB68" s="219"/>
      <c r="MDC68" s="219"/>
      <c r="MDD68" s="219"/>
      <c r="MDE68" s="219"/>
      <c r="MDF68" s="219"/>
      <c r="MDG68" s="219"/>
      <c r="MDH68" s="219"/>
      <c r="MDI68" s="219"/>
      <c r="MDJ68" s="219"/>
      <c r="MDK68" s="219"/>
      <c r="MDL68" s="219"/>
      <c r="MDM68" s="219"/>
      <c r="MDN68" s="219"/>
      <c r="MDO68" s="219"/>
      <c r="MDP68" s="219"/>
      <c r="MDQ68" s="219"/>
      <c r="MDR68" s="219"/>
      <c r="MDS68" s="219"/>
      <c r="MDT68" s="219"/>
      <c r="MDU68" s="219"/>
      <c r="MDV68" s="219"/>
      <c r="MDW68" s="219"/>
      <c r="MDX68" s="219"/>
      <c r="MDY68" s="219"/>
      <c r="MDZ68" s="219"/>
      <c r="MEA68" s="219"/>
      <c r="MEB68" s="219"/>
      <c r="MEC68" s="219"/>
      <c r="MED68" s="219"/>
      <c r="MEE68" s="219"/>
      <c r="MEF68" s="219"/>
      <c r="MEG68" s="219"/>
      <c r="MEH68" s="219"/>
      <c r="MEI68" s="219"/>
      <c r="MEJ68" s="219"/>
      <c r="MEK68" s="219"/>
      <c r="MEL68" s="219"/>
      <c r="MEM68" s="219"/>
      <c r="MEN68" s="219"/>
      <c r="MEO68" s="219"/>
      <c r="MEP68" s="219"/>
      <c r="MEQ68" s="219"/>
      <c r="MER68" s="219"/>
      <c r="MES68" s="219"/>
      <c r="MET68" s="219"/>
      <c r="MEU68" s="219"/>
      <c r="MEV68" s="219"/>
      <c r="MEW68" s="219"/>
      <c r="MEX68" s="219"/>
      <c r="MEY68" s="219"/>
      <c r="MEZ68" s="219"/>
      <c r="MFA68" s="219"/>
      <c r="MFB68" s="219"/>
      <c r="MFC68" s="219"/>
      <c r="MFD68" s="219"/>
      <c r="MFE68" s="219"/>
      <c r="MFF68" s="219"/>
      <c r="MFG68" s="219"/>
      <c r="MFH68" s="219"/>
      <c r="MFI68" s="219"/>
      <c r="MFJ68" s="219"/>
      <c r="MFK68" s="219"/>
      <c r="MFL68" s="219"/>
      <c r="MFM68" s="219"/>
      <c r="MFN68" s="219"/>
      <c r="MFO68" s="219"/>
      <c r="MFP68" s="219"/>
      <c r="MFQ68" s="219"/>
      <c r="MFR68" s="219"/>
      <c r="MFS68" s="219"/>
      <c r="MFT68" s="219"/>
      <c r="MFU68" s="219"/>
      <c r="MFV68" s="219"/>
      <c r="MFW68" s="219"/>
      <c r="MFX68" s="219"/>
      <c r="MFY68" s="219"/>
      <c r="MFZ68" s="219"/>
      <c r="MGA68" s="219"/>
      <c r="MGB68" s="219"/>
      <c r="MGC68" s="219"/>
      <c r="MGD68" s="219"/>
      <c r="MGE68" s="219"/>
      <c r="MGF68" s="219"/>
      <c r="MGG68" s="219"/>
      <c r="MGH68" s="219"/>
      <c r="MGI68" s="219"/>
      <c r="MGJ68" s="219"/>
      <c r="MGK68" s="219"/>
      <c r="MGL68" s="219"/>
      <c r="MGM68" s="219"/>
      <c r="MGN68" s="219"/>
      <c r="MGO68" s="219"/>
      <c r="MGP68" s="219"/>
      <c r="MGQ68" s="219"/>
      <c r="MGR68" s="219"/>
      <c r="MGS68" s="219"/>
      <c r="MGT68" s="219"/>
      <c r="MGU68" s="219"/>
      <c r="MGV68" s="219"/>
      <c r="MGW68" s="219"/>
      <c r="MGX68" s="219"/>
      <c r="MGY68" s="219"/>
      <c r="MGZ68" s="219"/>
      <c r="MHA68" s="219"/>
      <c r="MHB68" s="219"/>
      <c r="MHC68" s="219"/>
      <c r="MHD68" s="219"/>
      <c r="MHE68" s="219"/>
      <c r="MHF68" s="219"/>
      <c r="MHG68" s="219"/>
      <c r="MHH68" s="219"/>
      <c r="MHI68" s="219"/>
      <c r="MHJ68" s="219"/>
      <c r="MHK68" s="219"/>
      <c r="MHL68" s="219"/>
      <c r="MHM68" s="219"/>
      <c r="MHN68" s="219"/>
      <c r="MHO68" s="219"/>
      <c r="MHP68" s="219"/>
      <c r="MHQ68" s="219"/>
      <c r="MHR68" s="219"/>
      <c r="MHS68" s="219"/>
      <c r="MHT68" s="219"/>
      <c r="MHU68" s="219"/>
      <c r="MHV68" s="219"/>
      <c r="MHW68" s="219"/>
      <c r="MHX68" s="219"/>
      <c r="MHY68" s="219"/>
      <c r="MHZ68" s="219"/>
      <c r="MIA68" s="219"/>
      <c r="MIB68" s="219"/>
      <c r="MIC68" s="219"/>
      <c r="MID68" s="219"/>
      <c r="MIE68" s="219"/>
      <c r="MIF68" s="219"/>
      <c r="MIG68" s="219"/>
      <c r="MIH68" s="219"/>
      <c r="MII68" s="219"/>
      <c r="MIJ68" s="219"/>
      <c r="MIK68" s="219"/>
      <c r="MIL68" s="219"/>
      <c r="MIM68" s="219"/>
      <c r="MIN68" s="219"/>
      <c r="MIO68" s="219"/>
      <c r="MIP68" s="219"/>
      <c r="MIQ68" s="219"/>
      <c r="MIR68" s="219"/>
      <c r="MIS68" s="219"/>
      <c r="MIT68" s="219"/>
      <c r="MIU68" s="219"/>
      <c r="MIV68" s="219"/>
      <c r="MIW68" s="219"/>
      <c r="MIX68" s="219"/>
      <c r="MIY68" s="219"/>
      <c r="MIZ68" s="219"/>
      <c r="MJA68" s="219"/>
      <c r="MJB68" s="219"/>
      <c r="MJC68" s="219"/>
      <c r="MJD68" s="219"/>
      <c r="MJE68" s="219"/>
      <c r="MJF68" s="219"/>
      <c r="MJG68" s="219"/>
      <c r="MJH68" s="219"/>
      <c r="MJI68" s="219"/>
      <c r="MJJ68" s="219"/>
      <c r="MJK68" s="219"/>
      <c r="MJL68" s="219"/>
      <c r="MJM68" s="219"/>
      <c r="MJN68" s="219"/>
      <c r="MJO68" s="219"/>
      <c r="MJP68" s="219"/>
      <c r="MJQ68" s="219"/>
      <c r="MJR68" s="219"/>
      <c r="MJS68" s="219"/>
      <c r="MJT68" s="219"/>
      <c r="MJU68" s="219"/>
      <c r="MJV68" s="219"/>
      <c r="MJW68" s="219"/>
      <c r="MJX68" s="219"/>
      <c r="MJY68" s="219"/>
      <c r="MJZ68" s="219"/>
      <c r="MKA68" s="219"/>
      <c r="MKB68" s="219"/>
      <c r="MKC68" s="219"/>
      <c r="MKD68" s="219"/>
      <c r="MKE68" s="219"/>
      <c r="MKF68" s="219"/>
      <c r="MKG68" s="219"/>
      <c r="MKH68" s="219"/>
      <c r="MKI68" s="219"/>
      <c r="MKJ68" s="219"/>
      <c r="MKK68" s="219"/>
      <c r="MKL68" s="219"/>
      <c r="MKM68" s="219"/>
      <c r="MKN68" s="219"/>
      <c r="MKO68" s="219"/>
      <c r="MKP68" s="219"/>
      <c r="MKQ68" s="219"/>
      <c r="MKR68" s="219"/>
      <c r="MKS68" s="219"/>
      <c r="MKT68" s="219"/>
      <c r="MKU68" s="219"/>
      <c r="MKV68" s="219"/>
      <c r="MKW68" s="219"/>
      <c r="MKX68" s="219"/>
      <c r="MKY68" s="219"/>
      <c r="MKZ68" s="219"/>
      <c r="MLA68" s="219"/>
      <c r="MLB68" s="219"/>
      <c r="MLC68" s="219"/>
      <c r="MLD68" s="219"/>
      <c r="MLE68" s="219"/>
      <c r="MLF68" s="219"/>
      <c r="MLG68" s="219"/>
      <c r="MLH68" s="219"/>
      <c r="MLI68" s="219"/>
      <c r="MLJ68" s="219"/>
      <c r="MLK68" s="219"/>
      <c r="MLL68" s="219"/>
      <c r="MLM68" s="219"/>
      <c r="MLN68" s="219"/>
      <c r="MLO68" s="219"/>
      <c r="MLP68" s="219"/>
      <c r="MLQ68" s="219"/>
      <c r="MLR68" s="219"/>
      <c r="MLS68" s="219"/>
      <c r="MLT68" s="219"/>
      <c r="MLU68" s="219"/>
      <c r="MLV68" s="219"/>
      <c r="MLW68" s="219"/>
      <c r="MLX68" s="219"/>
      <c r="MLY68" s="219"/>
      <c r="MLZ68" s="219"/>
      <c r="MMA68" s="219"/>
      <c r="MMB68" s="219"/>
      <c r="MMC68" s="219"/>
      <c r="MMD68" s="219"/>
      <c r="MME68" s="219"/>
      <c r="MMF68" s="219"/>
      <c r="MMG68" s="219"/>
      <c r="MMH68" s="219"/>
      <c r="MMI68" s="219"/>
      <c r="MMJ68" s="219"/>
      <c r="MMK68" s="219"/>
      <c r="MML68" s="219"/>
      <c r="MMM68" s="219"/>
      <c r="MMN68" s="219"/>
      <c r="MMO68" s="219"/>
      <c r="MMP68" s="219"/>
      <c r="MMQ68" s="219"/>
      <c r="MMR68" s="219"/>
      <c r="MMS68" s="219"/>
      <c r="MMT68" s="219"/>
      <c r="MMU68" s="219"/>
      <c r="MMV68" s="219"/>
      <c r="MMW68" s="219"/>
      <c r="MMX68" s="219"/>
      <c r="MMY68" s="219"/>
      <c r="MMZ68" s="219"/>
      <c r="MNA68" s="219"/>
      <c r="MNB68" s="219"/>
      <c r="MNC68" s="219"/>
      <c r="MND68" s="219"/>
      <c r="MNE68" s="219"/>
      <c r="MNF68" s="219"/>
      <c r="MNG68" s="219"/>
      <c r="MNH68" s="219"/>
      <c r="MNI68" s="219"/>
      <c r="MNJ68" s="219"/>
      <c r="MNK68" s="219"/>
      <c r="MNL68" s="219"/>
      <c r="MNM68" s="219"/>
      <c r="MNN68" s="219"/>
      <c r="MNO68" s="219"/>
      <c r="MNP68" s="219"/>
      <c r="MNQ68" s="219"/>
      <c r="MNR68" s="219"/>
      <c r="MNS68" s="219"/>
      <c r="MNT68" s="219"/>
      <c r="MNU68" s="219"/>
      <c r="MNV68" s="219"/>
      <c r="MNW68" s="219"/>
      <c r="MNX68" s="219"/>
      <c r="MNY68" s="219"/>
      <c r="MNZ68" s="219"/>
      <c r="MOA68" s="219"/>
      <c r="MOB68" s="219"/>
      <c r="MOC68" s="219"/>
      <c r="MOD68" s="219"/>
      <c r="MOE68" s="219"/>
      <c r="MOF68" s="219"/>
      <c r="MOG68" s="219"/>
      <c r="MOH68" s="219"/>
      <c r="MOI68" s="219"/>
      <c r="MOJ68" s="219"/>
      <c r="MOK68" s="219"/>
      <c r="MOL68" s="219"/>
      <c r="MOM68" s="219"/>
      <c r="MON68" s="219"/>
      <c r="MOO68" s="219"/>
      <c r="MOP68" s="219"/>
      <c r="MOQ68" s="219"/>
      <c r="MOR68" s="219"/>
      <c r="MOS68" s="219"/>
      <c r="MOT68" s="219"/>
      <c r="MOU68" s="219"/>
      <c r="MOV68" s="219"/>
      <c r="MOW68" s="219"/>
      <c r="MOX68" s="219"/>
      <c r="MOY68" s="219"/>
      <c r="MOZ68" s="219"/>
      <c r="MPA68" s="219"/>
      <c r="MPB68" s="219"/>
      <c r="MPC68" s="219"/>
      <c r="MPD68" s="219"/>
      <c r="MPE68" s="219"/>
      <c r="MPF68" s="219"/>
      <c r="MPG68" s="219"/>
      <c r="MPH68" s="219"/>
      <c r="MPI68" s="219"/>
      <c r="MPJ68" s="219"/>
      <c r="MPK68" s="219"/>
      <c r="MPL68" s="219"/>
      <c r="MPM68" s="219"/>
      <c r="MPN68" s="219"/>
      <c r="MPO68" s="219"/>
      <c r="MPP68" s="219"/>
      <c r="MPQ68" s="219"/>
      <c r="MPR68" s="219"/>
      <c r="MPS68" s="219"/>
      <c r="MPT68" s="219"/>
      <c r="MPU68" s="219"/>
      <c r="MPV68" s="219"/>
      <c r="MPW68" s="219"/>
      <c r="MPX68" s="219"/>
      <c r="MPY68" s="219"/>
      <c r="MPZ68" s="219"/>
      <c r="MQA68" s="219"/>
      <c r="MQB68" s="219"/>
      <c r="MQC68" s="219"/>
      <c r="MQD68" s="219"/>
      <c r="MQE68" s="219"/>
      <c r="MQF68" s="219"/>
      <c r="MQG68" s="219"/>
      <c r="MQH68" s="219"/>
      <c r="MQI68" s="219"/>
      <c r="MQJ68" s="219"/>
      <c r="MQK68" s="219"/>
      <c r="MQL68" s="219"/>
      <c r="MQM68" s="219"/>
      <c r="MQN68" s="219"/>
      <c r="MQO68" s="219"/>
      <c r="MQP68" s="219"/>
      <c r="MQQ68" s="219"/>
      <c r="MQR68" s="219"/>
      <c r="MQS68" s="219"/>
      <c r="MQT68" s="219"/>
      <c r="MQU68" s="219"/>
      <c r="MQV68" s="219"/>
      <c r="MQW68" s="219"/>
      <c r="MQX68" s="219"/>
      <c r="MQY68" s="219"/>
      <c r="MQZ68" s="219"/>
      <c r="MRA68" s="219"/>
      <c r="MRB68" s="219"/>
      <c r="MRC68" s="219"/>
      <c r="MRD68" s="219"/>
      <c r="MRE68" s="219"/>
      <c r="MRF68" s="219"/>
      <c r="MRG68" s="219"/>
      <c r="MRH68" s="219"/>
      <c r="MRI68" s="219"/>
      <c r="MRJ68" s="219"/>
      <c r="MRK68" s="219"/>
      <c r="MRL68" s="219"/>
      <c r="MRM68" s="219"/>
      <c r="MRN68" s="219"/>
      <c r="MRO68" s="219"/>
      <c r="MRP68" s="219"/>
      <c r="MRQ68" s="219"/>
      <c r="MRR68" s="219"/>
      <c r="MRS68" s="219"/>
      <c r="MRT68" s="219"/>
      <c r="MRU68" s="219"/>
      <c r="MRV68" s="219"/>
      <c r="MRW68" s="219"/>
      <c r="MRX68" s="219"/>
      <c r="MRY68" s="219"/>
      <c r="MRZ68" s="219"/>
      <c r="MSA68" s="219"/>
      <c r="MSB68" s="219"/>
      <c r="MSC68" s="219"/>
      <c r="MSD68" s="219"/>
      <c r="MSE68" s="219"/>
      <c r="MSF68" s="219"/>
      <c r="MSG68" s="219"/>
      <c r="MSH68" s="219"/>
      <c r="MSI68" s="219"/>
      <c r="MSJ68" s="219"/>
      <c r="MSK68" s="219"/>
      <c r="MSL68" s="219"/>
      <c r="MSM68" s="219"/>
      <c r="MSN68" s="219"/>
      <c r="MSO68" s="219"/>
      <c r="MSP68" s="219"/>
      <c r="MSQ68" s="219"/>
      <c r="MSR68" s="219"/>
      <c r="MSS68" s="219"/>
      <c r="MST68" s="219"/>
      <c r="MSU68" s="219"/>
      <c r="MSV68" s="219"/>
      <c r="MSW68" s="219"/>
      <c r="MSX68" s="219"/>
      <c r="MSY68" s="219"/>
      <c r="MSZ68" s="219"/>
      <c r="MTA68" s="219"/>
      <c r="MTB68" s="219"/>
      <c r="MTC68" s="219"/>
      <c r="MTD68" s="219"/>
      <c r="MTE68" s="219"/>
      <c r="MTF68" s="219"/>
      <c r="MTG68" s="219"/>
      <c r="MTH68" s="219"/>
      <c r="MTI68" s="219"/>
      <c r="MTJ68" s="219"/>
      <c r="MTK68" s="219"/>
      <c r="MTL68" s="219"/>
      <c r="MTM68" s="219"/>
      <c r="MTN68" s="219"/>
      <c r="MTO68" s="219"/>
      <c r="MTP68" s="219"/>
      <c r="MTQ68" s="219"/>
      <c r="MTR68" s="219"/>
      <c r="MTS68" s="219"/>
      <c r="MTT68" s="219"/>
      <c r="MTU68" s="219"/>
      <c r="MTV68" s="219"/>
      <c r="MTW68" s="219"/>
      <c r="MTX68" s="219"/>
      <c r="MTY68" s="219"/>
      <c r="MTZ68" s="219"/>
      <c r="MUA68" s="219"/>
      <c r="MUB68" s="219"/>
      <c r="MUC68" s="219"/>
      <c r="MUD68" s="219"/>
      <c r="MUE68" s="219"/>
      <c r="MUF68" s="219"/>
      <c r="MUG68" s="219"/>
      <c r="MUH68" s="219"/>
      <c r="MUI68" s="219"/>
      <c r="MUJ68" s="219"/>
      <c r="MUK68" s="219"/>
      <c r="MUL68" s="219"/>
      <c r="MUM68" s="219"/>
      <c r="MUN68" s="219"/>
      <c r="MUO68" s="219"/>
      <c r="MUP68" s="219"/>
      <c r="MUQ68" s="219"/>
      <c r="MUR68" s="219"/>
      <c r="MUS68" s="219"/>
      <c r="MUT68" s="219"/>
      <c r="MUU68" s="219"/>
      <c r="MUV68" s="219"/>
      <c r="MUW68" s="219"/>
      <c r="MUX68" s="219"/>
      <c r="MUY68" s="219"/>
      <c r="MUZ68" s="219"/>
      <c r="MVA68" s="219"/>
      <c r="MVB68" s="219"/>
      <c r="MVC68" s="219"/>
      <c r="MVD68" s="219"/>
      <c r="MVE68" s="219"/>
      <c r="MVF68" s="219"/>
      <c r="MVG68" s="219"/>
      <c r="MVH68" s="219"/>
      <c r="MVI68" s="219"/>
      <c r="MVJ68" s="219"/>
      <c r="MVK68" s="219"/>
      <c r="MVL68" s="219"/>
      <c r="MVM68" s="219"/>
      <c r="MVN68" s="219"/>
      <c r="MVO68" s="219"/>
      <c r="MVP68" s="219"/>
      <c r="MVQ68" s="219"/>
      <c r="MVR68" s="219"/>
      <c r="MVS68" s="219"/>
      <c r="MVT68" s="219"/>
      <c r="MVU68" s="219"/>
      <c r="MVV68" s="219"/>
      <c r="MVW68" s="219"/>
      <c r="MVX68" s="219"/>
      <c r="MVY68" s="219"/>
      <c r="MVZ68" s="219"/>
      <c r="MWA68" s="219"/>
      <c r="MWB68" s="219"/>
      <c r="MWC68" s="219"/>
      <c r="MWD68" s="219"/>
      <c r="MWE68" s="219"/>
      <c r="MWF68" s="219"/>
      <c r="MWG68" s="219"/>
      <c r="MWH68" s="219"/>
      <c r="MWI68" s="219"/>
      <c r="MWJ68" s="219"/>
      <c r="MWK68" s="219"/>
      <c r="MWL68" s="219"/>
      <c r="MWM68" s="219"/>
      <c r="MWN68" s="219"/>
      <c r="MWO68" s="219"/>
      <c r="MWP68" s="219"/>
      <c r="MWQ68" s="219"/>
      <c r="MWR68" s="219"/>
      <c r="MWS68" s="219"/>
      <c r="MWT68" s="219"/>
      <c r="MWU68" s="219"/>
      <c r="MWV68" s="219"/>
      <c r="MWW68" s="219"/>
      <c r="MWX68" s="219"/>
      <c r="MWY68" s="219"/>
      <c r="MWZ68" s="219"/>
      <c r="MXA68" s="219"/>
      <c r="MXB68" s="219"/>
      <c r="MXC68" s="219"/>
      <c r="MXD68" s="219"/>
      <c r="MXE68" s="219"/>
      <c r="MXF68" s="219"/>
      <c r="MXG68" s="219"/>
      <c r="MXH68" s="219"/>
      <c r="MXI68" s="219"/>
      <c r="MXJ68" s="219"/>
      <c r="MXK68" s="219"/>
      <c r="MXL68" s="219"/>
      <c r="MXM68" s="219"/>
      <c r="MXN68" s="219"/>
      <c r="MXO68" s="219"/>
      <c r="MXP68" s="219"/>
      <c r="MXQ68" s="219"/>
      <c r="MXR68" s="219"/>
      <c r="MXS68" s="219"/>
      <c r="MXT68" s="219"/>
      <c r="MXU68" s="219"/>
      <c r="MXV68" s="219"/>
      <c r="MXW68" s="219"/>
      <c r="MXX68" s="219"/>
      <c r="MXY68" s="219"/>
      <c r="MXZ68" s="219"/>
      <c r="MYA68" s="219"/>
      <c r="MYB68" s="219"/>
      <c r="MYC68" s="219"/>
      <c r="MYD68" s="219"/>
      <c r="MYE68" s="219"/>
      <c r="MYF68" s="219"/>
      <c r="MYG68" s="219"/>
      <c r="MYH68" s="219"/>
      <c r="MYI68" s="219"/>
      <c r="MYJ68" s="219"/>
      <c r="MYK68" s="219"/>
      <c r="MYL68" s="219"/>
      <c r="MYM68" s="219"/>
      <c r="MYN68" s="219"/>
      <c r="MYO68" s="219"/>
      <c r="MYP68" s="219"/>
      <c r="MYQ68" s="219"/>
      <c r="MYR68" s="219"/>
      <c r="MYS68" s="219"/>
      <c r="MYT68" s="219"/>
      <c r="MYU68" s="219"/>
      <c r="MYV68" s="219"/>
      <c r="MYW68" s="219"/>
      <c r="MYX68" s="219"/>
      <c r="MYY68" s="219"/>
      <c r="MYZ68" s="219"/>
      <c r="MZA68" s="219"/>
      <c r="MZB68" s="219"/>
      <c r="MZC68" s="219"/>
      <c r="MZD68" s="219"/>
      <c r="MZE68" s="219"/>
      <c r="MZF68" s="219"/>
      <c r="MZG68" s="219"/>
      <c r="MZH68" s="219"/>
      <c r="MZI68" s="219"/>
      <c r="MZJ68" s="219"/>
      <c r="MZK68" s="219"/>
      <c r="MZL68" s="219"/>
      <c r="MZM68" s="219"/>
      <c r="MZN68" s="219"/>
      <c r="MZO68" s="219"/>
      <c r="MZP68" s="219"/>
      <c r="MZQ68" s="219"/>
      <c r="MZR68" s="219"/>
      <c r="MZS68" s="219"/>
      <c r="MZT68" s="219"/>
      <c r="MZU68" s="219"/>
      <c r="MZV68" s="219"/>
      <c r="MZW68" s="219"/>
      <c r="MZX68" s="219"/>
      <c r="MZY68" s="219"/>
      <c r="MZZ68" s="219"/>
      <c r="NAA68" s="219"/>
      <c r="NAB68" s="219"/>
      <c r="NAC68" s="219"/>
      <c r="NAD68" s="219"/>
      <c r="NAE68" s="219"/>
      <c r="NAF68" s="219"/>
      <c r="NAG68" s="219"/>
      <c r="NAH68" s="219"/>
      <c r="NAI68" s="219"/>
      <c r="NAJ68" s="219"/>
      <c r="NAK68" s="219"/>
      <c r="NAL68" s="219"/>
      <c r="NAM68" s="219"/>
      <c r="NAN68" s="219"/>
      <c r="NAO68" s="219"/>
      <c r="NAP68" s="219"/>
      <c r="NAQ68" s="219"/>
      <c r="NAR68" s="219"/>
      <c r="NAS68" s="219"/>
      <c r="NAT68" s="219"/>
      <c r="NAU68" s="219"/>
      <c r="NAV68" s="219"/>
      <c r="NAW68" s="219"/>
      <c r="NAX68" s="219"/>
      <c r="NAY68" s="219"/>
      <c r="NAZ68" s="219"/>
      <c r="NBA68" s="219"/>
      <c r="NBB68" s="219"/>
      <c r="NBC68" s="219"/>
      <c r="NBD68" s="219"/>
      <c r="NBE68" s="219"/>
      <c r="NBF68" s="219"/>
      <c r="NBG68" s="219"/>
      <c r="NBH68" s="219"/>
      <c r="NBI68" s="219"/>
      <c r="NBJ68" s="219"/>
      <c r="NBK68" s="219"/>
      <c r="NBL68" s="219"/>
      <c r="NBM68" s="219"/>
      <c r="NBN68" s="219"/>
      <c r="NBO68" s="219"/>
      <c r="NBP68" s="219"/>
      <c r="NBQ68" s="219"/>
      <c r="NBR68" s="219"/>
      <c r="NBS68" s="219"/>
      <c r="NBT68" s="219"/>
      <c r="NBU68" s="219"/>
      <c r="NBV68" s="219"/>
      <c r="NBW68" s="219"/>
      <c r="NBX68" s="219"/>
      <c r="NBY68" s="219"/>
      <c r="NBZ68" s="219"/>
      <c r="NCA68" s="219"/>
      <c r="NCB68" s="219"/>
      <c r="NCC68" s="219"/>
      <c r="NCD68" s="219"/>
      <c r="NCE68" s="219"/>
      <c r="NCF68" s="219"/>
      <c r="NCG68" s="219"/>
      <c r="NCH68" s="219"/>
      <c r="NCI68" s="219"/>
      <c r="NCJ68" s="219"/>
      <c r="NCK68" s="219"/>
      <c r="NCL68" s="219"/>
      <c r="NCM68" s="219"/>
      <c r="NCN68" s="219"/>
      <c r="NCO68" s="219"/>
      <c r="NCP68" s="219"/>
      <c r="NCQ68" s="219"/>
      <c r="NCR68" s="219"/>
      <c r="NCS68" s="219"/>
      <c r="NCT68" s="219"/>
      <c r="NCU68" s="219"/>
      <c r="NCV68" s="219"/>
      <c r="NCW68" s="219"/>
      <c r="NCX68" s="219"/>
      <c r="NCY68" s="219"/>
      <c r="NCZ68" s="219"/>
      <c r="NDA68" s="219"/>
      <c r="NDB68" s="219"/>
      <c r="NDC68" s="219"/>
      <c r="NDD68" s="219"/>
      <c r="NDE68" s="219"/>
      <c r="NDF68" s="219"/>
      <c r="NDG68" s="219"/>
      <c r="NDH68" s="219"/>
      <c r="NDI68" s="219"/>
      <c r="NDJ68" s="219"/>
      <c r="NDK68" s="219"/>
      <c r="NDL68" s="219"/>
      <c r="NDM68" s="219"/>
      <c r="NDN68" s="219"/>
      <c r="NDO68" s="219"/>
      <c r="NDP68" s="219"/>
      <c r="NDQ68" s="219"/>
      <c r="NDR68" s="219"/>
      <c r="NDS68" s="219"/>
      <c r="NDT68" s="219"/>
      <c r="NDU68" s="219"/>
      <c r="NDV68" s="219"/>
      <c r="NDW68" s="219"/>
      <c r="NDX68" s="219"/>
      <c r="NDY68" s="219"/>
      <c r="NDZ68" s="219"/>
      <c r="NEA68" s="219"/>
      <c r="NEB68" s="219"/>
      <c r="NEC68" s="219"/>
      <c r="NED68" s="219"/>
      <c r="NEE68" s="219"/>
      <c r="NEF68" s="219"/>
      <c r="NEG68" s="219"/>
      <c r="NEH68" s="219"/>
      <c r="NEI68" s="219"/>
      <c r="NEJ68" s="219"/>
      <c r="NEK68" s="219"/>
      <c r="NEL68" s="219"/>
      <c r="NEM68" s="219"/>
      <c r="NEN68" s="219"/>
      <c r="NEO68" s="219"/>
      <c r="NEP68" s="219"/>
      <c r="NEQ68" s="219"/>
      <c r="NER68" s="219"/>
      <c r="NES68" s="219"/>
      <c r="NET68" s="219"/>
      <c r="NEU68" s="219"/>
      <c r="NEV68" s="219"/>
      <c r="NEW68" s="219"/>
      <c r="NEX68" s="219"/>
      <c r="NEY68" s="219"/>
      <c r="NEZ68" s="219"/>
      <c r="NFA68" s="219"/>
      <c r="NFB68" s="219"/>
      <c r="NFC68" s="219"/>
      <c r="NFD68" s="219"/>
      <c r="NFE68" s="219"/>
      <c r="NFF68" s="219"/>
      <c r="NFG68" s="219"/>
      <c r="NFH68" s="219"/>
      <c r="NFI68" s="219"/>
      <c r="NFJ68" s="219"/>
      <c r="NFK68" s="219"/>
      <c r="NFL68" s="219"/>
      <c r="NFM68" s="219"/>
      <c r="NFN68" s="219"/>
      <c r="NFO68" s="219"/>
      <c r="NFP68" s="219"/>
      <c r="NFQ68" s="219"/>
      <c r="NFR68" s="219"/>
      <c r="NFS68" s="219"/>
      <c r="NFT68" s="219"/>
      <c r="NFU68" s="219"/>
      <c r="NFV68" s="219"/>
      <c r="NFW68" s="219"/>
      <c r="NFX68" s="219"/>
      <c r="NFY68" s="219"/>
      <c r="NFZ68" s="219"/>
      <c r="NGA68" s="219"/>
      <c r="NGB68" s="219"/>
      <c r="NGC68" s="219"/>
      <c r="NGD68" s="219"/>
      <c r="NGE68" s="219"/>
      <c r="NGF68" s="219"/>
      <c r="NGG68" s="219"/>
      <c r="NGH68" s="219"/>
      <c r="NGI68" s="219"/>
      <c r="NGJ68" s="219"/>
      <c r="NGK68" s="219"/>
      <c r="NGL68" s="219"/>
      <c r="NGM68" s="219"/>
      <c r="NGN68" s="219"/>
      <c r="NGO68" s="219"/>
      <c r="NGP68" s="219"/>
      <c r="NGQ68" s="219"/>
      <c r="NGR68" s="219"/>
      <c r="NGS68" s="219"/>
      <c r="NGT68" s="219"/>
      <c r="NGU68" s="219"/>
      <c r="NGV68" s="219"/>
      <c r="NGW68" s="219"/>
      <c r="NGX68" s="219"/>
      <c r="NGY68" s="219"/>
      <c r="NGZ68" s="219"/>
      <c r="NHA68" s="219"/>
      <c r="NHB68" s="219"/>
      <c r="NHC68" s="219"/>
      <c r="NHD68" s="219"/>
      <c r="NHE68" s="219"/>
      <c r="NHF68" s="219"/>
      <c r="NHG68" s="219"/>
      <c r="NHH68" s="219"/>
      <c r="NHI68" s="219"/>
      <c r="NHJ68" s="219"/>
      <c r="NHK68" s="219"/>
      <c r="NHL68" s="219"/>
      <c r="NHM68" s="219"/>
      <c r="NHN68" s="219"/>
      <c r="NHO68" s="219"/>
      <c r="NHP68" s="219"/>
      <c r="NHQ68" s="219"/>
      <c r="NHR68" s="219"/>
      <c r="NHS68" s="219"/>
      <c r="NHT68" s="219"/>
      <c r="NHU68" s="219"/>
      <c r="NHV68" s="219"/>
      <c r="NHW68" s="219"/>
      <c r="NHX68" s="219"/>
      <c r="NHY68" s="219"/>
      <c r="NHZ68" s="219"/>
      <c r="NIA68" s="219"/>
      <c r="NIB68" s="219"/>
      <c r="NIC68" s="219"/>
      <c r="NID68" s="219"/>
      <c r="NIE68" s="219"/>
      <c r="NIF68" s="219"/>
      <c r="NIG68" s="219"/>
      <c r="NIH68" s="219"/>
      <c r="NII68" s="219"/>
      <c r="NIJ68" s="219"/>
      <c r="NIK68" s="219"/>
      <c r="NIL68" s="219"/>
      <c r="NIM68" s="219"/>
      <c r="NIN68" s="219"/>
      <c r="NIO68" s="219"/>
      <c r="NIP68" s="219"/>
      <c r="NIQ68" s="219"/>
      <c r="NIR68" s="219"/>
      <c r="NIS68" s="219"/>
      <c r="NIT68" s="219"/>
      <c r="NIU68" s="219"/>
      <c r="NIV68" s="219"/>
      <c r="NIW68" s="219"/>
      <c r="NIX68" s="219"/>
      <c r="NIY68" s="219"/>
      <c r="NIZ68" s="219"/>
      <c r="NJA68" s="219"/>
      <c r="NJB68" s="219"/>
      <c r="NJC68" s="219"/>
      <c r="NJD68" s="219"/>
      <c r="NJE68" s="219"/>
      <c r="NJF68" s="219"/>
      <c r="NJG68" s="219"/>
      <c r="NJH68" s="219"/>
      <c r="NJI68" s="219"/>
      <c r="NJJ68" s="219"/>
      <c r="NJK68" s="219"/>
      <c r="NJL68" s="219"/>
      <c r="NJM68" s="219"/>
      <c r="NJN68" s="219"/>
      <c r="NJO68" s="219"/>
      <c r="NJP68" s="219"/>
      <c r="NJQ68" s="219"/>
      <c r="NJR68" s="219"/>
      <c r="NJS68" s="219"/>
      <c r="NJT68" s="219"/>
      <c r="NJU68" s="219"/>
      <c r="NJV68" s="219"/>
      <c r="NJW68" s="219"/>
      <c r="NJX68" s="219"/>
      <c r="NJY68" s="219"/>
      <c r="NJZ68" s="219"/>
      <c r="NKA68" s="219"/>
      <c r="NKB68" s="219"/>
      <c r="NKC68" s="219"/>
      <c r="NKD68" s="219"/>
      <c r="NKE68" s="219"/>
      <c r="NKF68" s="219"/>
      <c r="NKG68" s="219"/>
      <c r="NKH68" s="219"/>
      <c r="NKI68" s="219"/>
      <c r="NKJ68" s="219"/>
      <c r="NKK68" s="219"/>
      <c r="NKL68" s="219"/>
      <c r="NKM68" s="219"/>
      <c r="NKN68" s="219"/>
      <c r="NKO68" s="219"/>
      <c r="NKP68" s="219"/>
      <c r="NKQ68" s="219"/>
      <c r="NKR68" s="219"/>
      <c r="NKS68" s="219"/>
      <c r="NKT68" s="219"/>
      <c r="NKU68" s="219"/>
      <c r="NKV68" s="219"/>
      <c r="NKW68" s="219"/>
      <c r="NKX68" s="219"/>
      <c r="NKY68" s="219"/>
      <c r="NKZ68" s="219"/>
      <c r="NLA68" s="219"/>
      <c r="NLB68" s="219"/>
      <c r="NLC68" s="219"/>
      <c r="NLD68" s="219"/>
      <c r="NLE68" s="219"/>
      <c r="NLF68" s="219"/>
      <c r="NLG68" s="219"/>
      <c r="NLH68" s="219"/>
      <c r="NLI68" s="219"/>
      <c r="NLJ68" s="219"/>
      <c r="NLK68" s="219"/>
      <c r="NLL68" s="219"/>
      <c r="NLM68" s="219"/>
      <c r="NLN68" s="219"/>
      <c r="NLO68" s="219"/>
      <c r="NLP68" s="219"/>
      <c r="NLQ68" s="219"/>
      <c r="NLR68" s="219"/>
      <c r="NLS68" s="219"/>
      <c r="NLT68" s="219"/>
      <c r="NLU68" s="219"/>
      <c r="NLV68" s="219"/>
      <c r="NLW68" s="219"/>
      <c r="NLX68" s="219"/>
      <c r="NLY68" s="219"/>
      <c r="NLZ68" s="219"/>
      <c r="NMA68" s="219"/>
      <c r="NMB68" s="219"/>
      <c r="NMC68" s="219"/>
      <c r="NMD68" s="219"/>
      <c r="NME68" s="219"/>
      <c r="NMF68" s="219"/>
      <c r="NMG68" s="219"/>
      <c r="NMH68" s="219"/>
      <c r="NMI68" s="219"/>
      <c r="NMJ68" s="219"/>
      <c r="NMK68" s="219"/>
      <c r="NML68" s="219"/>
      <c r="NMM68" s="219"/>
      <c r="NMN68" s="219"/>
      <c r="NMO68" s="219"/>
      <c r="NMP68" s="219"/>
      <c r="NMQ68" s="219"/>
      <c r="NMR68" s="219"/>
      <c r="NMS68" s="219"/>
      <c r="NMT68" s="219"/>
      <c r="NMU68" s="219"/>
      <c r="NMV68" s="219"/>
      <c r="NMW68" s="219"/>
      <c r="NMX68" s="219"/>
      <c r="NMY68" s="219"/>
      <c r="NMZ68" s="219"/>
      <c r="NNA68" s="219"/>
      <c r="NNB68" s="219"/>
      <c r="NNC68" s="219"/>
      <c r="NND68" s="219"/>
      <c r="NNE68" s="219"/>
      <c r="NNF68" s="219"/>
      <c r="NNG68" s="219"/>
      <c r="NNH68" s="219"/>
      <c r="NNI68" s="219"/>
      <c r="NNJ68" s="219"/>
      <c r="NNK68" s="219"/>
      <c r="NNL68" s="219"/>
      <c r="NNM68" s="219"/>
      <c r="NNN68" s="219"/>
      <c r="NNO68" s="219"/>
      <c r="NNP68" s="219"/>
      <c r="NNQ68" s="219"/>
      <c r="NNR68" s="219"/>
      <c r="NNS68" s="219"/>
      <c r="NNT68" s="219"/>
      <c r="NNU68" s="219"/>
      <c r="NNV68" s="219"/>
      <c r="NNW68" s="219"/>
      <c r="NNX68" s="219"/>
      <c r="NNY68" s="219"/>
      <c r="NNZ68" s="219"/>
      <c r="NOA68" s="219"/>
      <c r="NOB68" s="219"/>
      <c r="NOC68" s="219"/>
      <c r="NOD68" s="219"/>
      <c r="NOE68" s="219"/>
      <c r="NOF68" s="219"/>
      <c r="NOG68" s="219"/>
      <c r="NOH68" s="219"/>
      <c r="NOI68" s="219"/>
      <c r="NOJ68" s="219"/>
      <c r="NOK68" s="219"/>
      <c r="NOL68" s="219"/>
      <c r="NOM68" s="219"/>
      <c r="NON68" s="219"/>
      <c r="NOO68" s="219"/>
      <c r="NOP68" s="219"/>
      <c r="NOQ68" s="219"/>
      <c r="NOR68" s="219"/>
      <c r="NOS68" s="219"/>
      <c r="NOT68" s="219"/>
      <c r="NOU68" s="219"/>
      <c r="NOV68" s="219"/>
      <c r="NOW68" s="219"/>
      <c r="NOX68" s="219"/>
      <c r="NOY68" s="219"/>
      <c r="NOZ68" s="219"/>
      <c r="NPA68" s="219"/>
      <c r="NPB68" s="219"/>
      <c r="NPC68" s="219"/>
      <c r="NPD68" s="219"/>
      <c r="NPE68" s="219"/>
      <c r="NPF68" s="219"/>
      <c r="NPG68" s="219"/>
      <c r="NPH68" s="219"/>
      <c r="NPI68" s="219"/>
      <c r="NPJ68" s="219"/>
      <c r="NPK68" s="219"/>
      <c r="NPL68" s="219"/>
      <c r="NPM68" s="219"/>
      <c r="NPN68" s="219"/>
      <c r="NPO68" s="219"/>
      <c r="NPP68" s="219"/>
      <c r="NPQ68" s="219"/>
      <c r="NPR68" s="219"/>
      <c r="NPS68" s="219"/>
      <c r="NPT68" s="219"/>
      <c r="NPU68" s="219"/>
      <c r="NPV68" s="219"/>
      <c r="NPW68" s="219"/>
      <c r="NPX68" s="219"/>
      <c r="NPY68" s="219"/>
      <c r="NPZ68" s="219"/>
      <c r="NQA68" s="219"/>
      <c r="NQB68" s="219"/>
      <c r="NQC68" s="219"/>
      <c r="NQD68" s="219"/>
      <c r="NQE68" s="219"/>
      <c r="NQF68" s="219"/>
      <c r="NQG68" s="219"/>
      <c r="NQH68" s="219"/>
      <c r="NQI68" s="219"/>
      <c r="NQJ68" s="219"/>
      <c r="NQK68" s="219"/>
      <c r="NQL68" s="219"/>
      <c r="NQM68" s="219"/>
      <c r="NQN68" s="219"/>
      <c r="NQO68" s="219"/>
      <c r="NQP68" s="219"/>
      <c r="NQQ68" s="219"/>
      <c r="NQR68" s="219"/>
      <c r="NQS68" s="219"/>
      <c r="NQT68" s="219"/>
      <c r="NQU68" s="219"/>
      <c r="NQV68" s="219"/>
      <c r="NQW68" s="219"/>
      <c r="NQX68" s="219"/>
      <c r="NQY68" s="219"/>
      <c r="NQZ68" s="219"/>
      <c r="NRA68" s="219"/>
      <c r="NRB68" s="219"/>
      <c r="NRC68" s="219"/>
      <c r="NRD68" s="219"/>
      <c r="NRE68" s="219"/>
      <c r="NRF68" s="219"/>
      <c r="NRG68" s="219"/>
      <c r="NRH68" s="219"/>
      <c r="NRI68" s="219"/>
      <c r="NRJ68" s="219"/>
      <c r="NRK68" s="219"/>
      <c r="NRL68" s="219"/>
      <c r="NRM68" s="219"/>
      <c r="NRN68" s="219"/>
      <c r="NRO68" s="219"/>
      <c r="NRP68" s="219"/>
      <c r="NRQ68" s="219"/>
      <c r="NRR68" s="219"/>
      <c r="NRS68" s="219"/>
      <c r="NRT68" s="219"/>
      <c r="NRU68" s="219"/>
      <c r="NRV68" s="219"/>
      <c r="NRW68" s="219"/>
      <c r="NRX68" s="219"/>
      <c r="NRY68" s="219"/>
      <c r="NRZ68" s="219"/>
      <c r="NSA68" s="219"/>
      <c r="NSB68" s="219"/>
      <c r="NSC68" s="219"/>
      <c r="NSD68" s="219"/>
      <c r="NSE68" s="219"/>
      <c r="NSF68" s="219"/>
      <c r="NSG68" s="219"/>
      <c r="NSH68" s="219"/>
      <c r="NSI68" s="219"/>
      <c r="NSJ68" s="219"/>
      <c r="NSK68" s="219"/>
      <c r="NSL68" s="219"/>
      <c r="NSM68" s="219"/>
      <c r="NSN68" s="219"/>
      <c r="NSO68" s="219"/>
      <c r="NSP68" s="219"/>
      <c r="NSQ68" s="219"/>
      <c r="NSR68" s="219"/>
      <c r="NSS68" s="219"/>
      <c r="NST68" s="219"/>
      <c r="NSU68" s="219"/>
      <c r="NSV68" s="219"/>
      <c r="NSW68" s="219"/>
      <c r="NSX68" s="219"/>
      <c r="NSY68" s="219"/>
      <c r="NSZ68" s="219"/>
      <c r="NTA68" s="219"/>
      <c r="NTB68" s="219"/>
      <c r="NTC68" s="219"/>
      <c r="NTD68" s="219"/>
      <c r="NTE68" s="219"/>
      <c r="NTF68" s="219"/>
      <c r="NTG68" s="219"/>
      <c r="NTH68" s="219"/>
      <c r="NTI68" s="219"/>
      <c r="NTJ68" s="219"/>
      <c r="NTK68" s="219"/>
      <c r="NTL68" s="219"/>
      <c r="NTM68" s="219"/>
      <c r="NTN68" s="219"/>
      <c r="NTO68" s="219"/>
      <c r="NTP68" s="219"/>
      <c r="NTQ68" s="219"/>
      <c r="NTR68" s="219"/>
      <c r="NTS68" s="219"/>
      <c r="NTT68" s="219"/>
      <c r="NTU68" s="219"/>
      <c r="NTV68" s="219"/>
      <c r="NTW68" s="219"/>
      <c r="NTX68" s="219"/>
      <c r="NTY68" s="219"/>
      <c r="NTZ68" s="219"/>
      <c r="NUA68" s="219"/>
      <c r="NUB68" s="219"/>
      <c r="NUC68" s="219"/>
      <c r="NUD68" s="219"/>
      <c r="NUE68" s="219"/>
      <c r="NUF68" s="219"/>
      <c r="NUG68" s="219"/>
      <c r="NUH68" s="219"/>
      <c r="NUI68" s="219"/>
      <c r="NUJ68" s="219"/>
      <c r="NUK68" s="219"/>
      <c r="NUL68" s="219"/>
      <c r="NUM68" s="219"/>
      <c r="NUN68" s="219"/>
      <c r="NUO68" s="219"/>
      <c r="NUP68" s="219"/>
      <c r="NUQ68" s="219"/>
      <c r="NUR68" s="219"/>
      <c r="NUS68" s="219"/>
      <c r="NUT68" s="219"/>
      <c r="NUU68" s="219"/>
      <c r="NUV68" s="219"/>
      <c r="NUW68" s="219"/>
      <c r="NUX68" s="219"/>
      <c r="NUY68" s="219"/>
      <c r="NUZ68" s="219"/>
      <c r="NVA68" s="219"/>
      <c r="NVB68" s="219"/>
      <c r="NVC68" s="219"/>
      <c r="NVD68" s="219"/>
      <c r="NVE68" s="219"/>
      <c r="NVF68" s="219"/>
      <c r="NVG68" s="219"/>
      <c r="NVH68" s="219"/>
      <c r="NVI68" s="219"/>
      <c r="NVJ68" s="219"/>
      <c r="NVK68" s="219"/>
      <c r="NVL68" s="219"/>
      <c r="NVM68" s="219"/>
      <c r="NVN68" s="219"/>
      <c r="NVO68" s="219"/>
      <c r="NVP68" s="219"/>
      <c r="NVQ68" s="219"/>
      <c r="NVR68" s="219"/>
      <c r="NVS68" s="219"/>
      <c r="NVT68" s="219"/>
      <c r="NVU68" s="219"/>
      <c r="NVV68" s="219"/>
      <c r="NVW68" s="219"/>
      <c r="NVX68" s="219"/>
      <c r="NVY68" s="219"/>
      <c r="NVZ68" s="219"/>
      <c r="NWA68" s="219"/>
      <c r="NWB68" s="219"/>
      <c r="NWC68" s="219"/>
      <c r="NWD68" s="219"/>
      <c r="NWE68" s="219"/>
      <c r="NWF68" s="219"/>
      <c r="NWG68" s="219"/>
      <c r="NWH68" s="219"/>
      <c r="NWI68" s="219"/>
      <c r="NWJ68" s="219"/>
      <c r="NWK68" s="219"/>
      <c r="NWL68" s="219"/>
      <c r="NWM68" s="219"/>
      <c r="NWN68" s="219"/>
      <c r="NWO68" s="219"/>
      <c r="NWP68" s="219"/>
      <c r="NWQ68" s="219"/>
      <c r="NWR68" s="219"/>
      <c r="NWS68" s="219"/>
      <c r="NWT68" s="219"/>
      <c r="NWU68" s="219"/>
      <c r="NWV68" s="219"/>
      <c r="NWW68" s="219"/>
      <c r="NWX68" s="219"/>
      <c r="NWY68" s="219"/>
      <c r="NWZ68" s="219"/>
      <c r="NXA68" s="219"/>
      <c r="NXB68" s="219"/>
      <c r="NXC68" s="219"/>
      <c r="NXD68" s="219"/>
      <c r="NXE68" s="219"/>
      <c r="NXF68" s="219"/>
      <c r="NXG68" s="219"/>
      <c r="NXH68" s="219"/>
      <c r="NXI68" s="219"/>
      <c r="NXJ68" s="219"/>
      <c r="NXK68" s="219"/>
      <c r="NXL68" s="219"/>
      <c r="NXM68" s="219"/>
      <c r="NXN68" s="219"/>
      <c r="NXO68" s="219"/>
      <c r="NXP68" s="219"/>
      <c r="NXQ68" s="219"/>
      <c r="NXR68" s="219"/>
      <c r="NXS68" s="219"/>
      <c r="NXT68" s="219"/>
      <c r="NXU68" s="219"/>
      <c r="NXV68" s="219"/>
      <c r="NXW68" s="219"/>
      <c r="NXX68" s="219"/>
      <c r="NXY68" s="219"/>
      <c r="NXZ68" s="219"/>
      <c r="NYA68" s="219"/>
      <c r="NYB68" s="219"/>
      <c r="NYC68" s="219"/>
      <c r="NYD68" s="219"/>
      <c r="NYE68" s="219"/>
      <c r="NYF68" s="219"/>
      <c r="NYG68" s="219"/>
      <c r="NYH68" s="219"/>
      <c r="NYI68" s="219"/>
      <c r="NYJ68" s="219"/>
      <c r="NYK68" s="219"/>
      <c r="NYL68" s="219"/>
      <c r="NYM68" s="219"/>
      <c r="NYN68" s="219"/>
      <c r="NYO68" s="219"/>
      <c r="NYP68" s="219"/>
      <c r="NYQ68" s="219"/>
      <c r="NYR68" s="219"/>
      <c r="NYS68" s="219"/>
      <c r="NYT68" s="219"/>
      <c r="NYU68" s="219"/>
      <c r="NYV68" s="219"/>
      <c r="NYW68" s="219"/>
      <c r="NYX68" s="219"/>
      <c r="NYY68" s="219"/>
      <c r="NYZ68" s="219"/>
      <c r="NZA68" s="219"/>
      <c r="NZB68" s="219"/>
      <c r="NZC68" s="219"/>
      <c r="NZD68" s="219"/>
      <c r="NZE68" s="219"/>
      <c r="NZF68" s="219"/>
      <c r="NZG68" s="219"/>
      <c r="NZH68" s="219"/>
      <c r="NZI68" s="219"/>
      <c r="NZJ68" s="219"/>
      <c r="NZK68" s="219"/>
      <c r="NZL68" s="219"/>
      <c r="NZM68" s="219"/>
      <c r="NZN68" s="219"/>
      <c r="NZO68" s="219"/>
      <c r="NZP68" s="219"/>
      <c r="NZQ68" s="219"/>
      <c r="NZR68" s="219"/>
      <c r="NZS68" s="219"/>
      <c r="NZT68" s="219"/>
      <c r="NZU68" s="219"/>
      <c r="NZV68" s="219"/>
      <c r="NZW68" s="219"/>
      <c r="NZX68" s="219"/>
      <c r="NZY68" s="219"/>
      <c r="NZZ68" s="219"/>
      <c r="OAA68" s="219"/>
      <c r="OAB68" s="219"/>
      <c r="OAC68" s="219"/>
      <c r="OAD68" s="219"/>
      <c r="OAE68" s="219"/>
      <c r="OAF68" s="219"/>
      <c r="OAG68" s="219"/>
      <c r="OAH68" s="219"/>
      <c r="OAI68" s="219"/>
      <c r="OAJ68" s="219"/>
      <c r="OAK68" s="219"/>
      <c r="OAL68" s="219"/>
      <c r="OAM68" s="219"/>
      <c r="OAN68" s="219"/>
      <c r="OAO68" s="219"/>
      <c r="OAP68" s="219"/>
      <c r="OAQ68" s="219"/>
      <c r="OAR68" s="219"/>
      <c r="OAS68" s="219"/>
      <c r="OAT68" s="219"/>
      <c r="OAU68" s="219"/>
      <c r="OAV68" s="219"/>
      <c r="OAW68" s="219"/>
      <c r="OAX68" s="219"/>
      <c r="OAY68" s="219"/>
      <c r="OAZ68" s="219"/>
      <c r="OBA68" s="219"/>
      <c r="OBB68" s="219"/>
      <c r="OBC68" s="219"/>
      <c r="OBD68" s="219"/>
      <c r="OBE68" s="219"/>
      <c r="OBF68" s="219"/>
      <c r="OBG68" s="219"/>
      <c r="OBH68" s="219"/>
      <c r="OBI68" s="219"/>
      <c r="OBJ68" s="219"/>
      <c r="OBK68" s="219"/>
      <c r="OBL68" s="219"/>
      <c r="OBM68" s="219"/>
      <c r="OBN68" s="219"/>
      <c r="OBO68" s="219"/>
      <c r="OBP68" s="219"/>
      <c r="OBQ68" s="219"/>
      <c r="OBR68" s="219"/>
      <c r="OBS68" s="219"/>
      <c r="OBT68" s="219"/>
      <c r="OBU68" s="219"/>
      <c r="OBV68" s="219"/>
      <c r="OBW68" s="219"/>
      <c r="OBX68" s="219"/>
      <c r="OBY68" s="219"/>
      <c r="OBZ68" s="219"/>
      <c r="OCA68" s="219"/>
      <c r="OCB68" s="219"/>
      <c r="OCC68" s="219"/>
      <c r="OCD68" s="219"/>
      <c r="OCE68" s="219"/>
      <c r="OCF68" s="219"/>
      <c r="OCG68" s="219"/>
      <c r="OCH68" s="219"/>
      <c r="OCI68" s="219"/>
      <c r="OCJ68" s="219"/>
      <c r="OCK68" s="219"/>
      <c r="OCL68" s="219"/>
      <c r="OCM68" s="219"/>
      <c r="OCN68" s="219"/>
      <c r="OCO68" s="219"/>
      <c r="OCP68" s="219"/>
      <c r="OCQ68" s="219"/>
      <c r="OCR68" s="219"/>
      <c r="OCS68" s="219"/>
      <c r="OCT68" s="219"/>
      <c r="OCU68" s="219"/>
      <c r="OCV68" s="219"/>
      <c r="OCW68" s="219"/>
      <c r="OCX68" s="219"/>
      <c r="OCY68" s="219"/>
      <c r="OCZ68" s="219"/>
      <c r="ODA68" s="219"/>
      <c r="ODB68" s="219"/>
      <c r="ODC68" s="219"/>
      <c r="ODD68" s="219"/>
      <c r="ODE68" s="219"/>
      <c r="ODF68" s="219"/>
      <c r="ODG68" s="219"/>
      <c r="ODH68" s="219"/>
      <c r="ODI68" s="219"/>
      <c r="ODJ68" s="219"/>
      <c r="ODK68" s="219"/>
      <c r="ODL68" s="219"/>
      <c r="ODM68" s="219"/>
      <c r="ODN68" s="219"/>
      <c r="ODO68" s="219"/>
      <c r="ODP68" s="219"/>
      <c r="ODQ68" s="219"/>
      <c r="ODR68" s="219"/>
      <c r="ODS68" s="219"/>
      <c r="ODT68" s="219"/>
      <c r="ODU68" s="219"/>
      <c r="ODV68" s="219"/>
      <c r="ODW68" s="219"/>
      <c r="ODX68" s="219"/>
      <c r="ODY68" s="219"/>
      <c r="ODZ68" s="219"/>
      <c r="OEA68" s="219"/>
      <c r="OEB68" s="219"/>
      <c r="OEC68" s="219"/>
      <c r="OED68" s="219"/>
      <c r="OEE68" s="219"/>
      <c r="OEF68" s="219"/>
      <c r="OEG68" s="219"/>
      <c r="OEH68" s="219"/>
      <c r="OEI68" s="219"/>
      <c r="OEJ68" s="219"/>
      <c r="OEK68" s="219"/>
      <c r="OEL68" s="219"/>
      <c r="OEM68" s="219"/>
      <c r="OEN68" s="219"/>
      <c r="OEO68" s="219"/>
      <c r="OEP68" s="219"/>
      <c r="OEQ68" s="219"/>
      <c r="OER68" s="219"/>
      <c r="OES68" s="219"/>
      <c r="OET68" s="219"/>
      <c r="OEU68" s="219"/>
      <c r="OEV68" s="219"/>
      <c r="OEW68" s="219"/>
      <c r="OEX68" s="219"/>
      <c r="OEY68" s="219"/>
      <c r="OEZ68" s="219"/>
      <c r="OFA68" s="219"/>
      <c r="OFB68" s="219"/>
      <c r="OFC68" s="219"/>
      <c r="OFD68" s="219"/>
      <c r="OFE68" s="219"/>
      <c r="OFF68" s="219"/>
      <c r="OFG68" s="219"/>
      <c r="OFH68" s="219"/>
      <c r="OFI68" s="219"/>
      <c r="OFJ68" s="219"/>
      <c r="OFK68" s="219"/>
      <c r="OFL68" s="219"/>
      <c r="OFM68" s="219"/>
      <c r="OFN68" s="219"/>
      <c r="OFO68" s="219"/>
      <c r="OFP68" s="219"/>
      <c r="OFQ68" s="219"/>
      <c r="OFR68" s="219"/>
      <c r="OFS68" s="219"/>
      <c r="OFT68" s="219"/>
      <c r="OFU68" s="219"/>
      <c r="OFV68" s="219"/>
      <c r="OFW68" s="219"/>
      <c r="OFX68" s="219"/>
      <c r="OFY68" s="219"/>
      <c r="OFZ68" s="219"/>
      <c r="OGA68" s="219"/>
      <c r="OGB68" s="219"/>
      <c r="OGC68" s="219"/>
      <c r="OGD68" s="219"/>
      <c r="OGE68" s="219"/>
      <c r="OGF68" s="219"/>
      <c r="OGG68" s="219"/>
      <c r="OGH68" s="219"/>
      <c r="OGI68" s="219"/>
      <c r="OGJ68" s="219"/>
      <c r="OGK68" s="219"/>
      <c r="OGL68" s="219"/>
      <c r="OGM68" s="219"/>
      <c r="OGN68" s="219"/>
      <c r="OGO68" s="219"/>
      <c r="OGP68" s="219"/>
      <c r="OGQ68" s="219"/>
      <c r="OGR68" s="219"/>
      <c r="OGS68" s="219"/>
      <c r="OGT68" s="219"/>
      <c r="OGU68" s="219"/>
      <c r="OGV68" s="219"/>
      <c r="OGW68" s="219"/>
      <c r="OGX68" s="219"/>
      <c r="OGY68" s="219"/>
      <c r="OGZ68" s="219"/>
      <c r="OHA68" s="219"/>
      <c r="OHB68" s="219"/>
      <c r="OHC68" s="219"/>
      <c r="OHD68" s="219"/>
      <c r="OHE68" s="219"/>
      <c r="OHF68" s="219"/>
      <c r="OHG68" s="219"/>
      <c r="OHH68" s="219"/>
      <c r="OHI68" s="219"/>
      <c r="OHJ68" s="219"/>
      <c r="OHK68" s="219"/>
      <c r="OHL68" s="219"/>
      <c r="OHM68" s="219"/>
      <c r="OHN68" s="219"/>
      <c r="OHO68" s="219"/>
      <c r="OHP68" s="219"/>
      <c r="OHQ68" s="219"/>
      <c r="OHR68" s="219"/>
      <c r="OHS68" s="219"/>
      <c r="OHT68" s="219"/>
      <c r="OHU68" s="219"/>
      <c r="OHV68" s="219"/>
      <c r="OHW68" s="219"/>
      <c r="OHX68" s="219"/>
      <c r="OHY68" s="219"/>
      <c r="OHZ68" s="219"/>
      <c r="OIA68" s="219"/>
      <c r="OIB68" s="219"/>
      <c r="OIC68" s="219"/>
      <c r="OID68" s="219"/>
      <c r="OIE68" s="219"/>
      <c r="OIF68" s="219"/>
      <c r="OIG68" s="219"/>
      <c r="OIH68" s="219"/>
      <c r="OII68" s="219"/>
      <c r="OIJ68" s="219"/>
      <c r="OIK68" s="219"/>
      <c r="OIL68" s="219"/>
      <c r="OIM68" s="219"/>
      <c r="OIN68" s="219"/>
      <c r="OIO68" s="219"/>
      <c r="OIP68" s="219"/>
      <c r="OIQ68" s="219"/>
      <c r="OIR68" s="219"/>
      <c r="OIS68" s="219"/>
      <c r="OIT68" s="219"/>
      <c r="OIU68" s="219"/>
      <c r="OIV68" s="219"/>
      <c r="OIW68" s="219"/>
      <c r="OIX68" s="219"/>
      <c r="OIY68" s="219"/>
      <c r="OIZ68" s="219"/>
      <c r="OJA68" s="219"/>
      <c r="OJB68" s="219"/>
      <c r="OJC68" s="219"/>
      <c r="OJD68" s="219"/>
      <c r="OJE68" s="219"/>
      <c r="OJF68" s="219"/>
      <c r="OJG68" s="219"/>
      <c r="OJH68" s="219"/>
      <c r="OJI68" s="219"/>
      <c r="OJJ68" s="219"/>
      <c r="OJK68" s="219"/>
      <c r="OJL68" s="219"/>
      <c r="OJM68" s="219"/>
      <c r="OJN68" s="219"/>
      <c r="OJO68" s="219"/>
      <c r="OJP68" s="219"/>
      <c r="OJQ68" s="219"/>
      <c r="OJR68" s="219"/>
      <c r="OJS68" s="219"/>
      <c r="OJT68" s="219"/>
      <c r="OJU68" s="219"/>
      <c r="OJV68" s="219"/>
      <c r="OJW68" s="219"/>
      <c r="OJX68" s="219"/>
      <c r="OJY68" s="219"/>
      <c r="OJZ68" s="219"/>
      <c r="OKA68" s="219"/>
      <c r="OKB68" s="219"/>
      <c r="OKC68" s="219"/>
      <c r="OKD68" s="219"/>
      <c r="OKE68" s="219"/>
      <c r="OKF68" s="219"/>
      <c r="OKG68" s="219"/>
      <c r="OKH68" s="219"/>
      <c r="OKI68" s="219"/>
      <c r="OKJ68" s="219"/>
      <c r="OKK68" s="219"/>
      <c r="OKL68" s="219"/>
      <c r="OKM68" s="219"/>
      <c r="OKN68" s="219"/>
      <c r="OKO68" s="219"/>
      <c r="OKP68" s="219"/>
      <c r="OKQ68" s="219"/>
      <c r="OKR68" s="219"/>
      <c r="OKS68" s="219"/>
      <c r="OKT68" s="219"/>
      <c r="OKU68" s="219"/>
      <c r="OKV68" s="219"/>
      <c r="OKW68" s="219"/>
      <c r="OKX68" s="219"/>
      <c r="OKY68" s="219"/>
      <c r="OKZ68" s="219"/>
      <c r="OLA68" s="219"/>
      <c r="OLB68" s="219"/>
      <c r="OLC68" s="219"/>
      <c r="OLD68" s="219"/>
      <c r="OLE68" s="219"/>
      <c r="OLF68" s="219"/>
      <c r="OLG68" s="219"/>
      <c r="OLH68" s="219"/>
      <c r="OLI68" s="219"/>
      <c r="OLJ68" s="219"/>
      <c r="OLK68" s="219"/>
      <c r="OLL68" s="219"/>
      <c r="OLM68" s="219"/>
      <c r="OLN68" s="219"/>
      <c r="OLO68" s="219"/>
      <c r="OLP68" s="219"/>
      <c r="OLQ68" s="219"/>
      <c r="OLR68" s="219"/>
      <c r="OLS68" s="219"/>
      <c r="OLT68" s="219"/>
      <c r="OLU68" s="219"/>
      <c r="OLV68" s="219"/>
      <c r="OLW68" s="219"/>
      <c r="OLX68" s="219"/>
      <c r="OLY68" s="219"/>
      <c r="OLZ68" s="219"/>
      <c r="OMA68" s="219"/>
      <c r="OMB68" s="219"/>
      <c r="OMC68" s="219"/>
      <c r="OMD68" s="219"/>
      <c r="OME68" s="219"/>
      <c r="OMF68" s="219"/>
      <c r="OMG68" s="219"/>
      <c r="OMH68" s="219"/>
      <c r="OMI68" s="219"/>
      <c r="OMJ68" s="219"/>
      <c r="OMK68" s="219"/>
      <c r="OML68" s="219"/>
      <c r="OMM68" s="219"/>
      <c r="OMN68" s="219"/>
      <c r="OMO68" s="219"/>
      <c r="OMP68" s="219"/>
      <c r="OMQ68" s="219"/>
      <c r="OMR68" s="219"/>
      <c r="OMS68" s="219"/>
      <c r="OMT68" s="219"/>
      <c r="OMU68" s="219"/>
      <c r="OMV68" s="219"/>
      <c r="OMW68" s="219"/>
      <c r="OMX68" s="219"/>
      <c r="OMY68" s="219"/>
      <c r="OMZ68" s="219"/>
      <c r="ONA68" s="219"/>
      <c r="ONB68" s="219"/>
      <c r="ONC68" s="219"/>
      <c r="OND68" s="219"/>
      <c r="ONE68" s="219"/>
      <c r="ONF68" s="219"/>
      <c r="ONG68" s="219"/>
      <c r="ONH68" s="219"/>
      <c r="ONI68" s="219"/>
      <c r="ONJ68" s="219"/>
      <c r="ONK68" s="219"/>
      <c r="ONL68" s="219"/>
      <c r="ONM68" s="219"/>
      <c r="ONN68" s="219"/>
      <c r="ONO68" s="219"/>
      <c r="ONP68" s="219"/>
      <c r="ONQ68" s="219"/>
      <c r="ONR68" s="219"/>
      <c r="ONS68" s="219"/>
      <c r="ONT68" s="219"/>
      <c r="ONU68" s="219"/>
      <c r="ONV68" s="219"/>
      <c r="ONW68" s="219"/>
      <c r="ONX68" s="219"/>
      <c r="ONY68" s="219"/>
      <c r="ONZ68" s="219"/>
      <c r="OOA68" s="219"/>
      <c r="OOB68" s="219"/>
      <c r="OOC68" s="219"/>
      <c r="OOD68" s="219"/>
      <c r="OOE68" s="219"/>
      <c r="OOF68" s="219"/>
      <c r="OOG68" s="219"/>
      <c r="OOH68" s="219"/>
      <c r="OOI68" s="219"/>
      <c r="OOJ68" s="219"/>
      <c r="OOK68" s="219"/>
      <c r="OOL68" s="219"/>
      <c r="OOM68" s="219"/>
      <c r="OON68" s="219"/>
      <c r="OOO68" s="219"/>
      <c r="OOP68" s="219"/>
      <c r="OOQ68" s="219"/>
      <c r="OOR68" s="219"/>
      <c r="OOS68" s="219"/>
      <c r="OOT68" s="219"/>
      <c r="OOU68" s="219"/>
      <c r="OOV68" s="219"/>
      <c r="OOW68" s="219"/>
      <c r="OOX68" s="219"/>
      <c r="OOY68" s="219"/>
      <c r="OOZ68" s="219"/>
      <c r="OPA68" s="219"/>
      <c r="OPB68" s="219"/>
      <c r="OPC68" s="219"/>
      <c r="OPD68" s="219"/>
      <c r="OPE68" s="219"/>
      <c r="OPF68" s="219"/>
      <c r="OPG68" s="219"/>
      <c r="OPH68" s="219"/>
      <c r="OPI68" s="219"/>
      <c r="OPJ68" s="219"/>
      <c r="OPK68" s="219"/>
      <c r="OPL68" s="219"/>
      <c r="OPM68" s="219"/>
      <c r="OPN68" s="219"/>
      <c r="OPO68" s="219"/>
      <c r="OPP68" s="219"/>
      <c r="OPQ68" s="219"/>
      <c r="OPR68" s="219"/>
      <c r="OPS68" s="219"/>
      <c r="OPT68" s="219"/>
      <c r="OPU68" s="219"/>
      <c r="OPV68" s="219"/>
      <c r="OPW68" s="219"/>
      <c r="OPX68" s="219"/>
      <c r="OPY68" s="219"/>
      <c r="OPZ68" s="219"/>
      <c r="OQA68" s="219"/>
      <c r="OQB68" s="219"/>
      <c r="OQC68" s="219"/>
      <c r="OQD68" s="219"/>
      <c r="OQE68" s="219"/>
      <c r="OQF68" s="219"/>
      <c r="OQG68" s="219"/>
      <c r="OQH68" s="219"/>
      <c r="OQI68" s="219"/>
      <c r="OQJ68" s="219"/>
      <c r="OQK68" s="219"/>
      <c r="OQL68" s="219"/>
      <c r="OQM68" s="219"/>
      <c r="OQN68" s="219"/>
      <c r="OQO68" s="219"/>
      <c r="OQP68" s="219"/>
      <c r="OQQ68" s="219"/>
      <c r="OQR68" s="219"/>
      <c r="OQS68" s="219"/>
      <c r="OQT68" s="219"/>
      <c r="OQU68" s="219"/>
      <c r="OQV68" s="219"/>
      <c r="OQW68" s="219"/>
      <c r="OQX68" s="219"/>
      <c r="OQY68" s="219"/>
      <c r="OQZ68" s="219"/>
      <c r="ORA68" s="219"/>
      <c r="ORB68" s="219"/>
      <c r="ORC68" s="219"/>
      <c r="ORD68" s="219"/>
      <c r="ORE68" s="219"/>
      <c r="ORF68" s="219"/>
      <c r="ORG68" s="219"/>
      <c r="ORH68" s="219"/>
      <c r="ORI68" s="219"/>
      <c r="ORJ68" s="219"/>
      <c r="ORK68" s="219"/>
      <c r="ORL68" s="219"/>
      <c r="ORM68" s="219"/>
      <c r="ORN68" s="219"/>
      <c r="ORO68" s="219"/>
      <c r="ORP68" s="219"/>
      <c r="ORQ68" s="219"/>
      <c r="ORR68" s="219"/>
      <c r="ORS68" s="219"/>
      <c r="ORT68" s="219"/>
      <c r="ORU68" s="219"/>
      <c r="ORV68" s="219"/>
      <c r="ORW68" s="219"/>
      <c r="ORX68" s="219"/>
      <c r="ORY68" s="219"/>
      <c r="ORZ68" s="219"/>
      <c r="OSA68" s="219"/>
      <c r="OSB68" s="219"/>
      <c r="OSC68" s="219"/>
      <c r="OSD68" s="219"/>
      <c r="OSE68" s="219"/>
      <c r="OSF68" s="219"/>
      <c r="OSG68" s="219"/>
      <c r="OSH68" s="219"/>
      <c r="OSI68" s="219"/>
      <c r="OSJ68" s="219"/>
      <c r="OSK68" s="219"/>
      <c r="OSL68" s="219"/>
      <c r="OSM68" s="219"/>
      <c r="OSN68" s="219"/>
      <c r="OSO68" s="219"/>
      <c r="OSP68" s="219"/>
      <c r="OSQ68" s="219"/>
      <c r="OSR68" s="219"/>
      <c r="OSS68" s="219"/>
      <c r="OST68" s="219"/>
      <c r="OSU68" s="219"/>
      <c r="OSV68" s="219"/>
      <c r="OSW68" s="219"/>
      <c r="OSX68" s="219"/>
      <c r="OSY68" s="219"/>
      <c r="OSZ68" s="219"/>
      <c r="OTA68" s="219"/>
      <c r="OTB68" s="219"/>
      <c r="OTC68" s="219"/>
      <c r="OTD68" s="219"/>
      <c r="OTE68" s="219"/>
      <c r="OTF68" s="219"/>
      <c r="OTG68" s="219"/>
      <c r="OTH68" s="219"/>
      <c r="OTI68" s="219"/>
      <c r="OTJ68" s="219"/>
      <c r="OTK68" s="219"/>
      <c r="OTL68" s="219"/>
      <c r="OTM68" s="219"/>
      <c r="OTN68" s="219"/>
      <c r="OTO68" s="219"/>
      <c r="OTP68" s="219"/>
      <c r="OTQ68" s="219"/>
      <c r="OTR68" s="219"/>
      <c r="OTS68" s="219"/>
      <c r="OTT68" s="219"/>
      <c r="OTU68" s="219"/>
      <c r="OTV68" s="219"/>
      <c r="OTW68" s="219"/>
      <c r="OTX68" s="219"/>
      <c r="OTY68" s="219"/>
      <c r="OTZ68" s="219"/>
      <c r="OUA68" s="219"/>
      <c r="OUB68" s="219"/>
      <c r="OUC68" s="219"/>
      <c r="OUD68" s="219"/>
      <c r="OUE68" s="219"/>
      <c r="OUF68" s="219"/>
      <c r="OUG68" s="219"/>
      <c r="OUH68" s="219"/>
      <c r="OUI68" s="219"/>
      <c r="OUJ68" s="219"/>
      <c r="OUK68" s="219"/>
      <c r="OUL68" s="219"/>
      <c r="OUM68" s="219"/>
      <c r="OUN68" s="219"/>
      <c r="OUO68" s="219"/>
      <c r="OUP68" s="219"/>
      <c r="OUQ68" s="219"/>
      <c r="OUR68" s="219"/>
      <c r="OUS68" s="219"/>
      <c r="OUT68" s="219"/>
      <c r="OUU68" s="219"/>
      <c r="OUV68" s="219"/>
      <c r="OUW68" s="219"/>
      <c r="OUX68" s="219"/>
      <c r="OUY68" s="219"/>
      <c r="OUZ68" s="219"/>
      <c r="OVA68" s="219"/>
      <c r="OVB68" s="219"/>
      <c r="OVC68" s="219"/>
      <c r="OVD68" s="219"/>
      <c r="OVE68" s="219"/>
      <c r="OVF68" s="219"/>
      <c r="OVG68" s="219"/>
      <c r="OVH68" s="219"/>
      <c r="OVI68" s="219"/>
      <c r="OVJ68" s="219"/>
      <c r="OVK68" s="219"/>
      <c r="OVL68" s="219"/>
      <c r="OVM68" s="219"/>
      <c r="OVN68" s="219"/>
      <c r="OVO68" s="219"/>
      <c r="OVP68" s="219"/>
      <c r="OVQ68" s="219"/>
      <c r="OVR68" s="219"/>
      <c r="OVS68" s="219"/>
      <c r="OVT68" s="219"/>
      <c r="OVU68" s="219"/>
      <c r="OVV68" s="219"/>
      <c r="OVW68" s="219"/>
      <c r="OVX68" s="219"/>
      <c r="OVY68" s="219"/>
      <c r="OVZ68" s="219"/>
      <c r="OWA68" s="219"/>
      <c r="OWB68" s="219"/>
      <c r="OWC68" s="219"/>
      <c r="OWD68" s="219"/>
      <c r="OWE68" s="219"/>
      <c r="OWF68" s="219"/>
      <c r="OWG68" s="219"/>
      <c r="OWH68" s="219"/>
      <c r="OWI68" s="219"/>
      <c r="OWJ68" s="219"/>
      <c r="OWK68" s="219"/>
      <c r="OWL68" s="219"/>
      <c r="OWM68" s="219"/>
      <c r="OWN68" s="219"/>
      <c r="OWO68" s="219"/>
      <c r="OWP68" s="219"/>
      <c r="OWQ68" s="219"/>
      <c r="OWR68" s="219"/>
      <c r="OWS68" s="219"/>
      <c r="OWT68" s="219"/>
      <c r="OWU68" s="219"/>
      <c r="OWV68" s="219"/>
      <c r="OWW68" s="219"/>
      <c r="OWX68" s="219"/>
      <c r="OWY68" s="219"/>
      <c r="OWZ68" s="219"/>
      <c r="OXA68" s="219"/>
      <c r="OXB68" s="219"/>
      <c r="OXC68" s="219"/>
      <c r="OXD68" s="219"/>
      <c r="OXE68" s="219"/>
      <c r="OXF68" s="219"/>
      <c r="OXG68" s="219"/>
      <c r="OXH68" s="219"/>
      <c r="OXI68" s="219"/>
      <c r="OXJ68" s="219"/>
      <c r="OXK68" s="219"/>
      <c r="OXL68" s="219"/>
      <c r="OXM68" s="219"/>
      <c r="OXN68" s="219"/>
      <c r="OXO68" s="219"/>
      <c r="OXP68" s="219"/>
      <c r="OXQ68" s="219"/>
      <c r="OXR68" s="219"/>
      <c r="OXS68" s="219"/>
      <c r="OXT68" s="219"/>
      <c r="OXU68" s="219"/>
      <c r="OXV68" s="219"/>
      <c r="OXW68" s="219"/>
      <c r="OXX68" s="219"/>
      <c r="OXY68" s="219"/>
      <c r="OXZ68" s="219"/>
      <c r="OYA68" s="219"/>
      <c r="OYB68" s="219"/>
      <c r="OYC68" s="219"/>
      <c r="OYD68" s="219"/>
      <c r="OYE68" s="219"/>
      <c r="OYF68" s="219"/>
      <c r="OYG68" s="219"/>
      <c r="OYH68" s="219"/>
      <c r="OYI68" s="219"/>
      <c r="OYJ68" s="219"/>
      <c r="OYK68" s="219"/>
      <c r="OYL68" s="219"/>
      <c r="OYM68" s="219"/>
      <c r="OYN68" s="219"/>
      <c r="OYO68" s="219"/>
      <c r="OYP68" s="219"/>
      <c r="OYQ68" s="219"/>
      <c r="OYR68" s="219"/>
      <c r="OYS68" s="219"/>
      <c r="OYT68" s="219"/>
      <c r="OYU68" s="219"/>
      <c r="OYV68" s="219"/>
      <c r="OYW68" s="219"/>
      <c r="OYX68" s="219"/>
      <c r="OYY68" s="219"/>
      <c r="OYZ68" s="219"/>
      <c r="OZA68" s="219"/>
      <c r="OZB68" s="219"/>
      <c r="OZC68" s="219"/>
      <c r="OZD68" s="219"/>
      <c r="OZE68" s="219"/>
      <c r="OZF68" s="219"/>
      <c r="OZG68" s="219"/>
      <c r="OZH68" s="219"/>
      <c r="OZI68" s="219"/>
      <c r="OZJ68" s="219"/>
      <c r="OZK68" s="219"/>
      <c r="OZL68" s="219"/>
      <c r="OZM68" s="219"/>
      <c r="OZN68" s="219"/>
      <c r="OZO68" s="219"/>
      <c r="OZP68" s="219"/>
      <c r="OZQ68" s="219"/>
      <c r="OZR68" s="219"/>
      <c r="OZS68" s="219"/>
      <c r="OZT68" s="219"/>
      <c r="OZU68" s="219"/>
      <c r="OZV68" s="219"/>
      <c r="OZW68" s="219"/>
      <c r="OZX68" s="219"/>
      <c r="OZY68" s="219"/>
      <c r="OZZ68" s="219"/>
      <c r="PAA68" s="219"/>
      <c r="PAB68" s="219"/>
      <c r="PAC68" s="219"/>
      <c r="PAD68" s="219"/>
      <c r="PAE68" s="219"/>
      <c r="PAF68" s="219"/>
      <c r="PAG68" s="219"/>
      <c r="PAH68" s="219"/>
      <c r="PAI68" s="219"/>
      <c r="PAJ68" s="219"/>
      <c r="PAK68" s="219"/>
      <c r="PAL68" s="219"/>
      <c r="PAM68" s="219"/>
      <c r="PAN68" s="219"/>
      <c r="PAO68" s="219"/>
      <c r="PAP68" s="219"/>
      <c r="PAQ68" s="219"/>
      <c r="PAR68" s="219"/>
      <c r="PAS68" s="219"/>
      <c r="PAT68" s="219"/>
      <c r="PAU68" s="219"/>
      <c r="PAV68" s="219"/>
      <c r="PAW68" s="219"/>
      <c r="PAX68" s="219"/>
      <c r="PAY68" s="219"/>
      <c r="PAZ68" s="219"/>
      <c r="PBA68" s="219"/>
      <c r="PBB68" s="219"/>
      <c r="PBC68" s="219"/>
      <c r="PBD68" s="219"/>
      <c r="PBE68" s="219"/>
      <c r="PBF68" s="219"/>
      <c r="PBG68" s="219"/>
      <c r="PBH68" s="219"/>
      <c r="PBI68" s="219"/>
      <c r="PBJ68" s="219"/>
      <c r="PBK68" s="219"/>
      <c r="PBL68" s="219"/>
      <c r="PBM68" s="219"/>
      <c r="PBN68" s="219"/>
      <c r="PBO68" s="219"/>
      <c r="PBP68" s="219"/>
      <c r="PBQ68" s="219"/>
      <c r="PBR68" s="219"/>
      <c r="PBS68" s="219"/>
      <c r="PBT68" s="219"/>
      <c r="PBU68" s="219"/>
      <c r="PBV68" s="219"/>
      <c r="PBW68" s="219"/>
      <c r="PBX68" s="219"/>
      <c r="PBY68" s="219"/>
      <c r="PBZ68" s="219"/>
      <c r="PCA68" s="219"/>
      <c r="PCB68" s="219"/>
      <c r="PCC68" s="219"/>
      <c r="PCD68" s="219"/>
      <c r="PCE68" s="219"/>
      <c r="PCF68" s="219"/>
      <c r="PCG68" s="219"/>
      <c r="PCH68" s="219"/>
      <c r="PCI68" s="219"/>
      <c r="PCJ68" s="219"/>
      <c r="PCK68" s="219"/>
      <c r="PCL68" s="219"/>
      <c r="PCM68" s="219"/>
      <c r="PCN68" s="219"/>
      <c r="PCO68" s="219"/>
      <c r="PCP68" s="219"/>
      <c r="PCQ68" s="219"/>
      <c r="PCR68" s="219"/>
      <c r="PCS68" s="219"/>
      <c r="PCT68" s="219"/>
      <c r="PCU68" s="219"/>
      <c r="PCV68" s="219"/>
      <c r="PCW68" s="219"/>
      <c r="PCX68" s="219"/>
      <c r="PCY68" s="219"/>
      <c r="PCZ68" s="219"/>
      <c r="PDA68" s="219"/>
      <c r="PDB68" s="219"/>
      <c r="PDC68" s="219"/>
      <c r="PDD68" s="219"/>
      <c r="PDE68" s="219"/>
      <c r="PDF68" s="219"/>
      <c r="PDG68" s="219"/>
      <c r="PDH68" s="219"/>
      <c r="PDI68" s="219"/>
      <c r="PDJ68" s="219"/>
      <c r="PDK68" s="219"/>
      <c r="PDL68" s="219"/>
      <c r="PDM68" s="219"/>
      <c r="PDN68" s="219"/>
      <c r="PDO68" s="219"/>
      <c r="PDP68" s="219"/>
      <c r="PDQ68" s="219"/>
      <c r="PDR68" s="219"/>
      <c r="PDS68" s="219"/>
      <c r="PDT68" s="219"/>
      <c r="PDU68" s="219"/>
      <c r="PDV68" s="219"/>
      <c r="PDW68" s="219"/>
      <c r="PDX68" s="219"/>
      <c r="PDY68" s="219"/>
      <c r="PDZ68" s="219"/>
      <c r="PEA68" s="219"/>
      <c r="PEB68" s="219"/>
      <c r="PEC68" s="219"/>
      <c r="PED68" s="219"/>
      <c r="PEE68" s="219"/>
      <c r="PEF68" s="219"/>
      <c r="PEG68" s="219"/>
      <c r="PEH68" s="219"/>
      <c r="PEI68" s="219"/>
      <c r="PEJ68" s="219"/>
      <c r="PEK68" s="219"/>
      <c r="PEL68" s="219"/>
      <c r="PEM68" s="219"/>
      <c r="PEN68" s="219"/>
      <c r="PEO68" s="219"/>
      <c r="PEP68" s="219"/>
      <c r="PEQ68" s="219"/>
      <c r="PER68" s="219"/>
      <c r="PES68" s="219"/>
      <c r="PET68" s="219"/>
      <c r="PEU68" s="219"/>
      <c r="PEV68" s="219"/>
      <c r="PEW68" s="219"/>
      <c r="PEX68" s="219"/>
      <c r="PEY68" s="219"/>
      <c r="PEZ68" s="219"/>
      <c r="PFA68" s="219"/>
      <c r="PFB68" s="219"/>
      <c r="PFC68" s="219"/>
      <c r="PFD68" s="219"/>
      <c r="PFE68" s="219"/>
      <c r="PFF68" s="219"/>
      <c r="PFG68" s="219"/>
      <c r="PFH68" s="219"/>
      <c r="PFI68" s="219"/>
      <c r="PFJ68" s="219"/>
      <c r="PFK68" s="219"/>
      <c r="PFL68" s="219"/>
      <c r="PFM68" s="219"/>
      <c r="PFN68" s="219"/>
      <c r="PFO68" s="219"/>
      <c r="PFP68" s="219"/>
      <c r="PFQ68" s="219"/>
      <c r="PFR68" s="219"/>
      <c r="PFS68" s="219"/>
      <c r="PFT68" s="219"/>
      <c r="PFU68" s="219"/>
      <c r="PFV68" s="219"/>
      <c r="PFW68" s="219"/>
      <c r="PFX68" s="219"/>
      <c r="PFY68" s="219"/>
      <c r="PFZ68" s="219"/>
      <c r="PGA68" s="219"/>
      <c r="PGB68" s="219"/>
      <c r="PGC68" s="219"/>
      <c r="PGD68" s="219"/>
      <c r="PGE68" s="219"/>
      <c r="PGF68" s="219"/>
      <c r="PGG68" s="219"/>
      <c r="PGH68" s="219"/>
      <c r="PGI68" s="219"/>
      <c r="PGJ68" s="219"/>
      <c r="PGK68" s="219"/>
      <c r="PGL68" s="219"/>
      <c r="PGM68" s="219"/>
      <c r="PGN68" s="219"/>
      <c r="PGO68" s="219"/>
      <c r="PGP68" s="219"/>
      <c r="PGQ68" s="219"/>
      <c r="PGR68" s="219"/>
      <c r="PGS68" s="219"/>
      <c r="PGT68" s="219"/>
      <c r="PGU68" s="219"/>
      <c r="PGV68" s="219"/>
      <c r="PGW68" s="219"/>
      <c r="PGX68" s="219"/>
      <c r="PGY68" s="219"/>
      <c r="PGZ68" s="219"/>
      <c r="PHA68" s="219"/>
      <c r="PHB68" s="219"/>
      <c r="PHC68" s="219"/>
      <c r="PHD68" s="219"/>
      <c r="PHE68" s="219"/>
      <c r="PHF68" s="219"/>
      <c r="PHG68" s="219"/>
      <c r="PHH68" s="219"/>
      <c r="PHI68" s="219"/>
      <c r="PHJ68" s="219"/>
      <c r="PHK68" s="219"/>
      <c r="PHL68" s="219"/>
      <c r="PHM68" s="219"/>
      <c r="PHN68" s="219"/>
      <c r="PHO68" s="219"/>
      <c r="PHP68" s="219"/>
      <c r="PHQ68" s="219"/>
      <c r="PHR68" s="219"/>
      <c r="PHS68" s="219"/>
      <c r="PHT68" s="219"/>
      <c r="PHU68" s="219"/>
      <c r="PHV68" s="219"/>
      <c r="PHW68" s="219"/>
      <c r="PHX68" s="219"/>
      <c r="PHY68" s="219"/>
      <c r="PHZ68" s="219"/>
      <c r="PIA68" s="219"/>
      <c r="PIB68" s="219"/>
      <c r="PIC68" s="219"/>
      <c r="PID68" s="219"/>
      <c r="PIE68" s="219"/>
      <c r="PIF68" s="219"/>
      <c r="PIG68" s="219"/>
      <c r="PIH68" s="219"/>
      <c r="PII68" s="219"/>
      <c r="PIJ68" s="219"/>
      <c r="PIK68" s="219"/>
      <c r="PIL68" s="219"/>
      <c r="PIM68" s="219"/>
      <c r="PIN68" s="219"/>
      <c r="PIO68" s="219"/>
      <c r="PIP68" s="219"/>
      <c r="PIQ68" s="219"/>
      <c r="PIR68" s="219"/>
      <c r="PIS68" s="219"/>
      <c r="PIT68" s="219"/>
      <c r="PIU68" s="219"/>
      <c r="PIV68" s="219"/>
      <c r="PIW68" s="219"/>
      <c r="PIX68" s="219"/>
      <c r="PIY68" s="219"/>
      <c r="PIZ68" s="219"/>
      <c r="PJA68" s="219"/>
      <c r="PJB68" s="219"/>
      <c r="PJC68" s="219"/>
      <c r="PJD68" s="219"/>
      <c r="PJE68" s="219"/>
      <c r="PJF68" s="219"/>
      <c r="PJG68" s="219"/>
      <c r="PJH68" s="219"/>
      <c r="PJI68" s="219"/>
      <c r="PJJ68" s="219"/>
      <c r="PJK68" s="219"/>
      <c r="PJL68" s="219"/>
      <c r="PJM68" s="219"/>
      <c r="PJN68" s="219"/>
      <c r="PJO68" s="219"/>
      <c r="PJP68" s="219"/>
      <c r="PJQ68" s="219"/>
      <c r="PJR68" s="219"/>
      <c r="PJS68" s="219"/>
      <c r="PJT68" s="219"/>
      <c r="PJU68" s="219"/>
      <c r="PJV68" s="219"/>
      <c r="PJW68" s="219"/>
      <c r="PJX68" s="219"/>
      <c r="PJY68" s="219"/>
      <c r="PJZ68" s="219"/>
      <c r="PKA68" s="219"/>
      <c r="PKB68" s="219"/>
      <c r="PKC68" s="219"/>
      <c r="PKD68" s="219"/>
      <c r="PKE68" s="219"/>
      <c r="PKF68" s="219"/>
      <c r="PKG68" s="219"/>
      <c r="PKH68" s="219"/>
      <c r="PKI68" s="219"/>
      <c r="PKJ68" s="219"/>
      <c r="PKK68" s="219"/>
      <c r="PKL68" s="219"/>
      <c r="PKM68" s="219"/>
      <c r="PKN68" s="219"/>
      <c r="PKO68" s="219"/>
      <c r="PKP68" s="219"/>
      <c r="PKQ68" s="219"/>
      <c r="PKR68" s="219"/>
      <c r="PKS68" s="219"/>
      <c r="PKT68" s="219"/>
      <c r="PKU68" s="219"/>
      <c r="PKV68" s="219"/>
      <c r="PKW68" s="219"/>
      <c r="PKX68" s="219"/>
      <c r="PKY68" s="219"/>
      <c r="PKZ68" s="219"/>
      <c r="PLA68" s="219"/>
      <c r="PLB68" s="219"/>
      <c r="PLC68" s="219"/>
      <c r="PLD68" s="219"/>
      <c r="PLE68" s="219"/>
      <c r="PLF68" s="219"/>
      <c r="PLG68" s="219"/>
      <c r="PLH68" s="219"/>
      <c r="PLI68" s="219"/>
      <c r="PLJ68" s="219"/>
      <c r="PLK68" s="219"/>
      <c r="PLL68" s="219"/>
      <c r="PLM68" s="219"/>
      <c r="PLN68" s="219"/>
      <c r="PLO68" s="219"/>
      <c r="PLP68" s="219"/>
      <c r="PLQ68" s="219"/>
      <c r="PLR68" s="219"/>
      <c r="PLS68" s="219"/>
      <c r="PLT68" s="219"/>
      <c r="PLU68" s="219"/>
      <c r="PLV68" s="219"/>
      <c r="PLW68" s="219"/>
      <c r="PLX68" s="219"/>
      <c r="PLY68" s="219"/>
      <c r="PLZ68" s="219"/>
      <c r="PMA68" s="219"/>
      <c r="PMB68" s="219"/>
      <c r="PMC68" s="219"/>
      <c r="PMD68" s="219"/>
      <c r="PME68" s="219"/>
      <c r="PMF68" s="219"/>
      <c r="PMG68" s="219"/>
      <c r="PMH68" s="219"/>
      <c r="PMI68" s="219"/>
      <c r="PMJ68" s="219"/>
      <c r="PMK68" s="219"/>
      <c r="PML68" s="219"/>
      <c r="PMM68" s="219"/>
      <c r="PMN68" s="219"/>
      <c r="PMO68" s="219"/>
      <c r="PMP68" s="219"/>
      <c r="PMQ68" s="219"/>
      <c r="PMR68" s="219"/>
      <c r="PMS68" s="219"/>
      <c r="PMT68" s="219"/>
      <c r="PMU68" s="219"/>
      <c r="PMV68" s="219"/>
      <c r="PMW68" s="219"/>
      <c r="PMX68" s="219"/>
      <c r="PMY68" s="219"/>
      <c r="PMZ68" s="219"/>
      <c r="PNA68" s="219"/>
      <c r="PNB68" s="219"/>
      <c r="PNC68" s="219"/>
      <c r="PND68" s="219"/>
      <c r="PNE68" s="219"/>
      <c r="PNF68" s="219"/>
      <c r="PNG68" s="219"/>
      <c r="PNH68" s="219"/>
      <c r="PNI68" s="219"/>
      <c r="PNJ68" s="219"/>
      <c r="PNK68" s="219"/>
      <c r="PNL68" s="219"/>
      <c r="PNM68" s="219"/>
      <c r="PNN68" s="219"/>
      <c r="PNO68" s="219"/>
      <c r="PNP68" s="219"/>
      <c r="PNQ68" s="219"/>
      <c r="PNR68" s="219"/>
      <c r="PNS68" s="219"/>
      <c r="PNT68" s="219"/>
      <c r="PNU68" s="219"/>
      <c r="PNV68" s="219"/>
      <c r="PNW68" s="219"/>
      <c r="PNX68" s="219"/>
      <c r="PNY68" s="219"/>
      <c r="PNZ68" s="219"/>
      <c r="POA68" s="219"/>
      <c r="POB68" s="219"/>
      <c r="POC68" s="219"/>
      <c r="POD68" s="219"/>
      <c r="POE68" s="219"/>
      <c r="POF68" s="219"/>
      <c r="POG68" s="219"/>
      <c r="POH68" s="219"/>
      <c r="POI68" s="219"/>
      <c r="POJ68" s="219"/>
      <c r="POK68" s="219"/>
      <c r="POL68" s="219"/>
      <c r="POM68" s="219"/>
      <c r="PON68" s="219"/>
      <c r="POO68" s="219"/>
      <c r="POP68" s="219"/>
      <c r="POQ68" s="219"/>
      <c r="POR68" s="219"/>
      <c r="POS68" s="219"/>
      <c r="POT68" s="219"/>
      <c r="POU68" s="219"/>
      <c r="POV68" s="219"/>
      <c r="POW68" s="219"/>
      <c r="POX68" s="219"/>
      <c r="POY68" s="219"/>
      <c r="POZ68" s="219"/>
      <c r="PPA68" s="219"/>
      <c r="PPB68" s="219"/>
      <c r="PPC68" s="219"/>
      <c r="PPD68" s="219"/>
      <c r="PPE68" s="219"/>
      <c r="PPF68" s="219"/>
      <c r="PPG68" s="219"/>
      <c r="PPH68" s="219"/>
      <c r="PPI68" s="219"/>
      <c r="PPJ68" s="219"/>
      <c r="PPK68" s="219"/>
      <c r="PPL68" s="219"/>
      <c r="PPM68" s="219"/>
      <c r="PPN68" s="219"/>
      <c r="PPO68" s="219"/>
      <c r="PPP68" s="219"/>
      <c r="PPQ68" s="219"/>
      <c r="PPR68" s="219"/>
      <c r="PPS68" s="219"/>
      <c r="PPT68" s="219"/>
      <c r="PPU68" s="219"/>
      <c r="PPV68" s="219"/>
      <c r="PPW68" s="219"/>
      <c r="PPX68" s="219"/>
      <c r="PPY68" s="219"/>
      <c r="PPZ68" s="219"/>
      <c r="PQA68" s="219"/>
      <c r="PQB68" s="219"/>
      <c r="PQC68" s="219"/>
      <c r="PQD68" s="219"/>
      <c r="PQE68" s="219"/>
      <c r="PQF68" s="219"/>
      <c r="PQG68" s="219"/>
      <c r="PQH68" s="219"/>
      <c r="PQI68" s="219"/>
      <c r="PQJ68" s="219"/>
      <c r="PQK68" s="219"/>
      <c r="PQL68" s="219"/>
      <c r="PQM68" s="219"/>
      <c r="PQN68" s="219"/>
      <c r="PQO68" s="219"/>
      <c r="PQP68" s="219"/>
      <c r="PQQ68" s="219"/>
      <c r="PQR68" s="219"/>
      <c r="PQS68" s="219"/>
      <c r="PQT68" s="219"/>
      <c r="PQU68" s="219"/>
      <c r="PQV68" s="219"/>
      <c r="PQW68" s="219"/>
      <c r="PQX68" s="219"/>
      <c r="PQY68" s="219"/>
      <c r="PQZ68" s="219"/>
      <c r="PRA68" s="219"/>
      <c r="PRB68" s="219"/>
      <c r="PRC68" s="219"/>
      <c r="PRD68" s="219"/>
      <c r="PRE68" s="219"/>
      <c r="PRF68" s="219"/>
      <c r="PRG68" s="219"/>
      <c r="PRH68" s="219"/>
      <c r="PRI68" s="219"/>
      <c r="PRJ68" s="219"/>
      <c r="PRK68" s="219"/>
      <c r="PRL68" s="219"/>
      <c r="PRM68" s="219"/>
      <c r="PRN68" s="219"/>
      <c r="PRO68" s="219"/>
      <c r="PRP68" s="219"/>
      <c r="PRQ68" s="219"/>
      <c r="PRR68" s="219"/>
      <c r="PRS68" s="219"/>
      <c r="PRT68" s="219"/>
      <c r="PRU68" s="219"/>
      <c r="PRV68" s="219"/>
      <c r="PRW68" s="219"/>
      <c r="PRX68" s="219"/>
      <c r="PRY68" s="219"/>
      <c r="PRZ68" s="219"/>
      <c r="PSA68" s="219"/>
      <c r="PSB68" s="219"/>
      <c r="PSC68" s="219"/>
      <c r="PSD68" s="219"/>
      <c r="PSE68" s="219"/>
      <c r="PSF68" s="219"/>
      <c r="PSG68" s="219"/>
      <c r="PSH68" s="219"/>
      <c r="PSI68" s="219"/>
      <c r="PSJ68" s="219"/>
      <c r="PSK68" s="219"/>
      <c r="PSL68" s="219"/>
      <c r="PSM68" s="219"/>
      <c r="PSN68" s="219"/>
      <c r="PSO68" s="219"/>
      <c r="PSP68" s="219"/>
      <c r="PSQ68" s="219"/>
      <c r="PSR68" s="219"/>
      <c r="PSS68" s="219"/>
      <c r="PST68" s="219"/>
      <c r="PSU68" s="219"/>
      <c r="PSV68" s="219"/>
      <c r="PSW68" s="219"/>
      <c r="PSX68" s="219"/>
      <c r="PSY68" s="219"/>
      <c r="PSZ68" s="219"/>
      <c r="PTA68" s="219"/>
      <c r="PTB68" s="219"/>
      <c r="PTC68" s="219"/>
      <c r="PTD68" s="219"/>
      <c r="PTE68" s="219"/>
      <c r="PTF68" s="219"/>
      <c r="PTG68" s="219"/>
      <c r="PTH68" s="219"/>
      <c r="PTI68" s="219"/>
      <c r="PTJ68" s="219"/>
      <c r="PTK68" s="219"/>
      <c r="PTL68" s="219"/>
      <c r="PTM68" s="219"/>
      <c r="PTN68" s="219"/>
      <c r="PTO68" s="219"/>
      <c r="PTP68" s="219"/>
      <c r="PTQ68" s="219"/>
      <c r="PTR68" s="219"/>
      <c r="PTS68" s="219"/>
      <c r="PTT68" s="219"/>
      <c r="PTU68" s="219"/>
      <c r="PTV68" s="219"/>
      <c r="PTW68" s="219"/>
      <c r="PTX68" s="219"/>
      <c r="PTY68" s="219"/>
      <c r="PTZ68" s="219"/>
      <c r="PUA68" s="219"/>
      <c r="PUB68" s="219"/>
      <c r="PUC68" s="219"/>
      <c r="PUD68" s="219"/>
      <c r="PUE68" s="219"/>
      <c r="PUF68" s="219"/>
      <c r="PUG68" s="219"/>
      <c r="PUH68" s="219"/>
      <c r="PUI68" s="219"/>
      <c r="PUJ68" s="219"/>
      <c r="PUK68" s="219"/>
      <c r="PUL68" s="219"/>
      <c r="PUM68" s="219"/>
      <c r="PUN68" s="219"/>
      <c r="PUO68" s="219"/>
      <c r="PUP68" s="219"/>
      <c r="PUQ68" s="219"/>
      <c r="PUR68" s="219"/>
      <c r="PUS68" s="219"/>
      <c r="PUT68" s="219"/>
      <c r="PUU68" s="219"/>
      <c r="PUV68" s="219"/>
      <c r="PUW68" s="219"/>
      <c r="PUX68" s="219"/>
      <c r="PUY68" s="219"/>
      <c r="PUZ68" s="219"/>
      <c r="PVA68" s="219"/>
      <c r="PVB68" s="219"/>
      <c r="PVC68" s="219"/>
      <c r="PVD68" s="219"/>
      <c r="PVE68" s="219"/>
      <c r="PVF68" s="219"/>
      <c r="PVG68" s="219"/>
      <c r="PVH68" s="219"/>
      <c r="PVI68" s="219"/>
      <c r="PVJ68" s="219"/>
      <c r="PVK68" s="219"/>
      <c r="PVL68" s="219"/>
      <c r="PVM68" s="219"/>
      <c r="PVN68" s="219"/>
      <c r="PVO68" s="219"/>
      <c r="PVP68" s="219"/>
      <c r="PVQ68" s="219"/>
      <c r="PVR68" s="219"/>
      <c r="PVS68" s="219"/>
      <c r="PVT68" s="219"/>
      <c r="PVU68" s="219"/>
      <c r="PVV68" s="219"/>
      <c r="PVW68" s="219"/>
      <c r="PVX68" s="219"/>
      <c r="PVY68" s="219"/>
      <c r="PVZ68" s="219"/>
      <c r="PWA68" s="219"/>
      <c r="PWB68" s="219"/>
      <c r="PWC68" s="219"/>
      <c r="PWD68" s="219"/>
      <c r="PWE68" s="219"/>
      <c r="PWF68" s="219"/>
      <c r="PWG68" s="219"/>
      <c r="PWH68" s="219"/>
      <c r="PWI68" s="219"/>
      <c r="PWJ68" s="219"/>
      <c r="PWK68" s="219"/>
      <c r="PWL68" s="219"/>
      <c r="PWM68" s="219"/>
      <c r="PWN68" s="219"/>
      <c r="PWO68" s="219"/>
      <c r="PWP68" s="219"/>
      <c r="PWQ68" s="219"/>
      <c r="PWR68" s="219"/>
      <c r="PWS68" s="219"/>
      <c r="PWT68" s="219"/>
      <c r="PWU68" s="219"/>
      <c r="PWV68" s="219"/>
      <c r="PWW68" s="219"/>
      <c r="PWX68" s="219"/>
      <c r="PWY68" s="219"/>
      <c r="PWZ68" s="219"/>
      <c r="PXA68" s="219"/>
      <c r="PXB68" s="219"/>
      <c r="PXC68" s="219"/>
      <c r="PXD68" s="219"/>
      <c r="PXE68" s="219"/>
      <c r="PXF68" s="219"/>
      <c r="PXG68" s="219"/>
      <c r="PXH68" s="219"/>
      <c r="PXI68" s="219"/>
      <c r="PXJ68" s="219"/>
      <c r="PXK68" s="219"/>
      <c r="PXL68" s="219"/>
      <c r="PXM68" s="219"/>
      <c r="PXN68" s="219"/>
      <c r="PXO68" s="219"/>
      <c r="PXP68" s="219"/>
      <c r="PXQ68" s="219"/>
      <c r="PXR68" s="219"/>
      <c r="PXS68" s="219"/>
      <c r="PXT68" s="219"/>
      <c r="PXU68" s="219"/>
      <c r="PXV68" s="219"/>
      <c r="PXW68" s="219"/>
      <c r="PXX68" s="219"/>
      <c r="PXY68" s="219"/>
      <c r="PXZ68" s="219"/>
      <c r="PYA68" s="219"/>
      <c r="PYB68" s="219"/>
      <c r="PYC68" s="219"/>
      <c r="PYD68" s="219"/>
      <c r="PYE68" s="219"/>
      <c r="PYF68" s="219"/>
      <c r="PYG68" s="219"/>
      <c r="PYH68" s="219"/>
      <c r="PYI68" s="219"/>
      <c r="PYJ68" s="219"/>
      <c r="PYK68" s="219"/>
      <c r="PYL68" s="219"/>
      <c r="PYM68" s="219"/>
      <c r="PYN68" s="219"/>
      <c r="PYO68" s="219"/>
      <c r="PYP68" s="219"/>
      <c r="PYQ68" s="219"/>
      <c r="PYR68" s="219"/>
      <c r="PYS68" s="219"/>
      <c r="PYT68" s="219"/>
      <c r="PYU68" s="219"/>
      <c r="PYV68" s="219"/>
      <c r="PYW68" s="219"/>
      <c r="PYX68" s="219"/>
      <c r="PYY68" s="219"/>
      <c r="PYZ68" s="219"/>
      <c r="PZA68" s="219"/>
      <c r="PZB68" s="219"/>
      <c r="PZC68" s="219"/>
      <c r="PZD68" s="219"/>
      <c r="PZE68" s="219"/>
      <c r="PZF68" s="219"/>
      <c r="PZG68" s="219"/>
      <c r="PZH68" s="219"/>
      <c r="PZI68" s="219"/>
      <c r="PZJ68" s="219"/>
      <c r="PZK68" s="219"/>
      <c r="PZL68" s="219"/>
      <c r="PZM68" s="219"/>
      <c r="PZN68" s="219"/>
      <c r="PZO68" s="219"/>
      <c r="PZP68" s="219"/>
      <c r="PZQ68" s="219"/>
      <c r="PZR68" s="219"/>
      <c r="PZS68" s="219"/>
      <c r="PZT68" s="219"/>
      <c r="PZU68" s="219"/>
      <c r="PZV68" s="219"/>
      <c r="PZW68" s="219"/>
      <c r="PZX68" s="219"/>
      <c r="PZY68" s="219"/>
      <c r="PZZ68" s="219"/>
      <c r="QAA68" s="219"/>
      <c r="QAB68" s="219"/>
      <c r="QAC68" s="219"/>
      <c r="QAD68" s="219"/>
      <c r="QAE68" s="219"/>
      <c r="QAF68" s="219"/>
      <c r="QAG68" s="219"/>
      <c r="QAH68" s="219"/>
      <c r="QAI68" s="219"/>
      <c r="QAJ68" s="219"/>
      <c r="QAK68" s="219"/>
      <c r="QAL68" s="219"/>
      <c r="QAM68" s="219"/>
      <c r="QAN68" s="219"/>
      <c r="QAO68" s="219"/>
      <c r="QAP68" s="219"/>
      <c r="QAQ68" s="219"/>
      <c r="QAR68" s="219"/>
      <c r="QAS68" s="219"/>
      <c r="QAT68" s="219"/>
      <c r="QAU68" s="219"/>
      <c r="QAV68" s="219"/>
      <c r="QAW68" s="219"/>
      <c r="QAX68" s="219"/>
      <c r="QAY68" s="219"/>
      <c r="QAZ68" s="219"/>
      <c r="QBA68" s="219"/>
      <c r="QBB68" s="219"/>
      <c r="QBC68" s="219"/>
      <c r="QBD68" s="219"/>
      <c r="QBE68" s="219"/>
      <c r="QBF68" s="219"/>
      <c r="QBG68" s="219"/>
      <c r="QBH68" s="219"/>
      <c r="QBI68" s="219"/>
      <c r="QBJ68" s="219"/>
      <c r="QBK68" s="219"/>
      <c r="QBL68" s="219"/>
      <c r="QBM68" s="219"/>
      <c r="QBN68" s="219"/>
      <c r="QBO68" s="219"/>
      <c r="QBP68" s="219"/>
      <c r="QBQ68" s="219"/>
      <c r="QBR68" s="219"/>
      <c r="QBS68" s="219"/>
      <c r="QBT68" s="219"/>
      <c r="QBU68" s="219"/>
      <c r="QBV68" s="219"/>
      <c r="QBW68" s="219"/>
      <c r="QBX68" s="219"/>
      <c r="QBY68" s="219"/>
      <c r="QBZ68" s="219"/>
      <c r="QCA68" s="219"/>
      <c r="QCB68" s="219"/>
      <c r="QCC68" s="219"/>
      <c r="QCD68" s="219"/>
      <c r="QCE68" s="219"/>
      <c r="QCF68" s="219"/>
      <c r="QCG68" s="219"/>
      <c r="QCH68" s="219"/>
      <c r="QCI68" s="219"/>
      <c r="QCJ68" s="219"/>
      <c r="QCK68" s="219"/>
      <c r="QCL68" s="219"/>
      <c r="QCM68" s="219"/>
      <c r="QCN68" s="219"/>
      <c r="QCO68" s="219"/>
      <c r="QCP68" s="219"/>
      <c r="QCQ68" s="219"/>
      <c r="QCR68" s="219"/>
      <c r="QCS68" s="219"/>
      <c r="QCT68" s="219"/>
      <c r="QCU68" s="219"/>
      <c r="QCV68" s="219"/>
      <c r="QCW68" s="219"/>
      <c r="QCX68" s="219"/>
      <c r="QCY68" s="219"/>
      <c r="QCZ68" s="219"/>
      <c r="QDA68" s="219"/>
      <c r="QDB68" s="219"/>
      <c r="QDC68" s="219"/>
      <c r="QDD68" s="219"/>
      <c r="QDE68" s="219"/>
      <c r="QDF68" s="219"/>
      <c r="QDG68" s="219"/>
      <c r="QDH68" s="219"/>
      <c r="QDI68" s="219"/>
      <c r="QDJ68" s="219"/>
      <c r="QDK68" s="219"/>
      <c r="QDL68" s="219"/>
      <c r="QDM68" s="219"/>
      <c r="QDN68" s="219"/>
      <c r="QDO68" s="219"/>
      <c r="QDP68" s="219"/>
      <c r="QDQ68" s="219"/>
      <c r="QDR68" s="219"/>
      <c r="QDS68" s="219"/>
      <c r="QDT68" s="219"/>
      <c r="QDU68" s="219"/>
      <c r="QDV68" s="219"/>
      <c r="QDW68" s="219"/>
      <c r="QDX68" s="219"/>
      <c r="QDY68" s="219"/>
      <c r="QDZ68" s="219"/>
      <c r="QEA68" s="219"/>
      <c r="QEB68" s="219"/>
      <c r="QEC68" s="219"/>
      <c r="QED68" s="219"/>
      <c r="QEE68" s="219"/>
      <c r="QEF68" s="219"/>
      <c r="QEG68" s="219"/>
      <c r="QEH68" s="219"/>
      <c r="QEI68" s="219"/>
      <c r="QEJ68" s="219"/>
      <c r="QEK68" s="219"/>
      <c r="QEL68" s="219"/>
      <c r="QEM68" s="219"/>
      <c r="QEN68" s="219"/>
      <c r="QEO68" s="219"/>
      <c r="QEP68" s="219"/>
      <c r="QEQ68" s="219"/>
      <c r="QER68" s="219"/>
      <c r="QES68" s="219"/>
      <c r="QET68" s="219"/>
      <c r="QEU68" s="219"/>
      <c r="QEV68" s="219"/>
      <c r="QEW68" s="219"/>
      <c r="QEX68" s="219"/>
      <c r="QEY68" s="219"/>
      <c r="QEZ68" s="219"/>
      <c r="QFA68" s="219"/>
      <c r="QFB68" s="219"/>
      <c r="QFC68" s="219"/>
      <c r="QFD68" s="219"/>
      <c r="QFE68" s="219"/>
      <c r="QFF68" s="219"/>
      <c r="QFG68" s="219"/>
      <c r="QFH68" s="219"/>
      <c r="QFI68" s="219"/>
      <c r="QFJ68" s="219"/>
      <c r="QFK68" s="219"/>
      <c r="QFL68" s="219"/>
      <c r="QFM68" s="219"/>
      <c r="QFN68" s="219"/>
      <c r="QFO68" s="219"/>
      <c r="QFP68" s="219"/>
      <c r="QFQ68" s="219"/>
      <c r="QFR68" s="219"/>
      <c r="QFS68" s="219"/>
      <c r="QFT68" s="219"/>
      <c r="QFU68" s="219"/>
      <c r="QFV68" s="219"/>
      <c r="QFW68" s="219"/>
      <c r="QFX68" s="219"/>
      <c r="QFY68" s="219"/>
      <c r="QFZ68" s="219"/>
      <c r="QGA68" s="219"/>
      <c r="QGB68" s="219"/>
      <c r="QGC68" s="219"/>
      <c r="QGD68" s="219"/>
      <c r="QGE68" s="219"/>
      <c r="QGF68" s="219"/>
      <c r="QGG68" s="219"/>
      <c r="QGH68" s="219"/>
      <c r="QGI68" s="219"/>
      <c r="QGJ68" s="219"/>
      <c r="QGK68" s="219"/>
      <c r="QGL68" s="219"/>
      <c r="QGM68" s="219"/>
      <c r="QGN68" s="219"/>
      <c r="QGO68" s="219"/>
      <c r="QGP68" s="219"/>
      <c r="QGQ68" s="219"/>
      <c r="QGR68" s="219"/>
      <c r="QGS68" s="219"/>
      <c r="QGT68" s="219"/>
      <c r="QGU68" s="219"/>
      <c r="QGV68" s="219"/>
      <c r="QGW68" s="219"/>
      <c r="QGX68" s="219"/>
      <c r="QGY68" s="219"/>
      <c r="QGZ68" s="219"/>
      <c r="QHA68" s="219"/>
      <c r="QHB68" s="219"/>
      <c r="QHC68" s="219"/>
      <c r="QHD68" s="219"/>
      <c r="QHE68" s="219"/>
      <c r="QHF68" s="219"/>
      <c r="QHG68" s="219"/>
      <c r="QHH68" s="219"/>
      <c r="QHI68" s="219"/>
      <c r="QHJ68" s="219"/>
      <c r="QHK68" s="219"/>
      <c r="QHL68" s="219"/>
      <c r="QHM68" s="219"/>
      <c r="QHN68" s="219"/>
      <c r="QHO68" s="219"/>
      <c r="QHP68" s="219"/>
      <c r="QHQ68" s="219"/>
      <c r="QHR68" s="219"/>
      <c r="QHS68" s="219"/>
      <c r="QHT68" s="219"/>
      <c r="QHU68" s="219"/>
      <c r="QHV68" s="219"/>
      <c r="QHW68" s="219"/>
      <c r="QHX68" s="219"/>
      <c r="QHY68" s="219"/>
      <c r="QHZ68" s="219"/>
      <c r="QIA68" s="219"/>
      <c r="QIB68" s="219"/>
      <c r="QIC68" s="219"/>
      <c r="QID68" s="219"/>
      <c r="QIE68" s="219"/>
      <c r="QIF68" s="219"/>
      <c r="QIG68" s="219"/>
      <c r="QIH68" s="219"/>
      <c r="QII68" s="219"/>
      <c r="QIJ68" s="219"/>
      <c r="QIK68" s="219"/>
      <c r="QIL68" s="219"/>
      <c r="QIM68" s="219"/>
      <c r="QIN68" s="219"/>
      <c r="QIO68" s="219"/>
      <c r="QIP68" s="219"/>
      <c r="QIQ68" s="219"/>
      <c r="QIR68" s="219"/>
      <c r="QIS68" s="219"/>
      <c r="QIT68" s="219"/>
      <c r="QIU68" s="219"/>
      <c r="QIV68" s="219"/>
      <c r="QIW68" s="219"/>
      <c r="QIX68" s="219"/>
      <c r="QIY68" s="219"/>
      <c r="QIZ68" s="219"/>
      <c r="QJA68" s="219"/>
      <c r="QJB68" s="219"/>
      <c r="QJC68" s="219"/>
      <c r="QJD68" s="219"/>
      <c r="QJE68" s="219"/>
      <c r="QJF68" s="219"/>
      <c r="QJG68" s="219"/>
      <c r="QJH68" s="219"/>
      <c r="QJI68" s="219"/>
      <c r="QJJ68" s="219"/>
      <c r="QJK68" s="219"/>
      <c r="QJL68" s="219"/>
      <c r="QJM68" s="219"/>
      <c r="QJN68" s="219"/>
      <c r="QJO68" s="219"/>
      <c r="QJP68" s="219"/>
      <c r="QJQ68" s="219"/>
      <c r="QJR68" s="219"/>
      <c r="QJS68" s="219"/>
      <c r="QJT68" s="219"/>
      <c r="QJU68" s="219"/>
      <c r="QJV68" s="219"/>
      <c r="QJW68" s="219"/>
      <c r="QJX68" s="219"/>
      <c r="QJY68" s="219"/>
      <c r="QJZ68" s="219"/>
      <c r="QKA68" s="219"/>
      <c r="QKB68" s="219"/>
      <c r="QKC68" s="219"/>
      <c r="QKD68" s="219"/>
      <c r="QKE68" s="219"/>
      <c r="QKF68" s="219"/>
      <c r="QKG68" s="219"/>
      <c r="QKH68" s="219"/>
      <c r="QKI68" s="219"/>
      <c r="QKJ68" s="219"/>
      <c r="QKK68" s="219"/>
      <c r="QKL68" s="219"/>
      <c r="QKM68" s="219"/>
      <c r="QKN68" s="219"/>
      <c r="QKO68" s="219"/>
      <c r="QKP68" s="219"/>
      <c r="QKQ68" s="219"/>
      <c r="QKR68" s="219"/>
      <c r="QKS68" s="219"/>
      <c r="QKT68" s="219"/>
      <c r="QKU68" s="219"/>
      <c r="QKV68" s="219"/>
      <c r="QKW68" s="219"/>
      <c r="QKX68" s="219"/>
      <c r="QKY68" s="219"/>
      <c r="QKZ68" s="219"/>
      <c r="QLA68" s="219"/>
      <c r="QLB68" s="219"/>
      <c r="QLC68" s="219"/>
      <c r="QLD68" s="219"/>
      <c r="QLE68" s="219"/>
      <c r="QLF68" s="219"/>
      <c r="QLG68" s="219"/>
      <c r="QLH68" s="219"/>
      <c r="QLI68" s="219"/>
      <c r="QLJ68" s="219"/>
      <c r="QLK68" s="219"/>
      <c r="QLL68" s="219"/>
      <c r="QLM68" s="219"/>
      <c r="QLN68" s="219"/>
      <c r="QLO68" s="219"/>
      <c r="QLP68" s="219"/>
      <c r="QLQ68" s="219"/>
      <c r="QLR68" s="219"/>
      <c r="QLS68" s="219"/>
      <c r="QLT68" s="219"/>
      <c r="QLU68" s="219"/>
      <c r="QLV68" s="219"/>
      <c r="QLW68" s="219"/>
      <c r="QLX68" s="219"/>
      <c r="QLY68" s="219"/>
      <c r="QLZ68" s="219"/>
      <c r="QMA68" s="219"/>
      <c r="QMB68" s="219"/>
      <c r="QMC68" s="219"/>
      <c r="QMD68" s="219"/>
      <c r="QME68" s="219"/>
      <c r="QMF68" s="219"/>
      <c r="QMG68" s="219"/>
      <c r="QMH68" s="219"/>
      <c r="QMI68" s="219"/>
      <c r="QMJ68" s="219"/>
      <c r="QMK68" s="219"/>
      <c r="QML68" s="219"/>
      <c r="QMM68" s="219"/>
      <c r="QMN68" s="219"/>
      <c r="QMO68" s="219"/>
      <c r="QMP68" s="219"/>
      <c r="QMQ68" s="219"/>
      <c r="QMR68" s="219"/>
      <c r="QMS68" s="219"/>
      <c r="QMT68" s="219"/>
      <c r="QMU68" s="219"/>
      <c r="QMV68" s="219"/>
      <c r="QMW68" s="219"/>
      <c r="QMX68" s="219"/>
      <c r="QMY68" s="219"/>
      <c r="QMZ68" s="219"/>
      <c r="QNA68" s="219"/>
      <c r="QNB68" s="219"/>
      <c r="QNC68" s="219"/>
      <c r="QND68" s="219"/>
      <c r="QNE68" s="219"/>
      <c r="QNF68" s="219"/>
      <c r="QNG68" s="219"/>
      <c r="QNH68" s="219"/>
      <c r="QNI68" s="219"/>
      <c r="QNJ68" s="219"/>
      <c r="QNK68" s="219"/>
      <c r="QNL68" s="219"/>
      <c r="QNM68" s="219"/>
      <c r="QNN68" s="219"/>
      <c r="QNO68" s="219"/>
      <c r="QNP68" s="219"/>
      <c r="QNQ68" s="219"/>
      <c r="QNR68" s="219"/>
      <c r="QNS68" s="219"/>
      <c r="QNT68" s="219"/>
      <c r="QNU68" s="219"/>
      <c r="QNV68" s="219"/>
      <c r="QNW68" s="219"/>
      <c r="QNX68" s="219"/>
      <c r="QNY68" s="219"/>
      <c r="QNZ68" s="219"/>
      <c r="QOA68" s="219"/>
      <c r="QOB68" s="219"/>
      <c r="QOC68" s="219"/>
      <c r="QOD68" s="219"/>
      <c r="QOE68" s="219"/>
      <c r="QOF68" s="219"/>
      <c r="QOG68" s="219"/>
      <c r="QOH68" s="219"/>
      <c r="QOI68" s="219"/>
      <c r="QOJ68" s="219"/>
      <c r="QOK68" s="219"/>
      <c r="QOL68" s="219"/>
      <c r="QOM68" s="219"/>
      <c r="QON68" s="219"/>
      <c r="QOO68" s="219"/>
      <c r="QOP68" s="219"/>
      <c r="QOQ68" s="219"/>
      <c r="QOR68" s="219"/>
      <c r="QOS68" s="219"/>
      <c r="QOT68" s="219"/>
      <c r="QOU68" s="219"/>
      <c r="QOV68" s="219"/>
      <c r="QOW68" s="219"/>
      <c r="QOX68" s="219"/>
      <c r="QOY68" s="219"/>
      <c r="QOZ68" s="219"/>
      <c r="QPA68" s="219"/>
      <c r="QPB68" s="219"/>
      <c r="QPC68" s="219"/>
      <c r="QPD68" s="219"/>
      <c r="QPE68" s="219"/>
      <c r="QPF68" s="219"/>
      <c r="QPG68" s="219"/>
      <c r="QPH68" s="219"/>
      <c r="QPI68" s="219"/>
      <c r="QPJ68" s="219"/>
      <c r="QPK68" s="219"/>
      <c r="QPL68" s="219"/>
      <c r="QPM68" s="219"/>
      <c r="QPN68" s="219"/>
      <c r="QPO68" s="219"/>
      <c r="QPP68" s="219"/>
      <c r="QPQ68" s="219"/>
      <c r="QPR68" s="219"/>
      <c r="QPS68" s="219"/>
      <c r="QPT68" s="219"/>
      <c r="QPU68" s="219"/>
      <c r="QPV68" s="219"/>
      <c r="QPW68" s="219"/>
      <c r="QPX68" s="219"/>
      <c r="QPY68" s="219"/>
      <c r="QPZ68" s="219"/>
      <c r="QQA68" s="219"/>
      <c r="QQB68" s="219"/>
      <c r="QQC68" s="219"/>
      <c r="QQD68" s="219"/>
      <c r="QQE68" s="219"/>
      <c r="QQF68" s="219"/>
      <c r="QQG68" s="219"/>
      <c r="QQH68" s="219"/>
      <c r="QQI68" s="219"/>
      <c r="QQJ68" s="219"/>
      <c r="QQK68" s="219"/>
      <c r="QQL68" s="219"/>
      <c r="QQM68" s="219"/>
      <c r="QQN68" s="219"/>
      <c r="QQO68" s="219"/>
      <c r="QQP68" s="219"/>
      <c r="QQQ68" s="219"/>
      <c r="QQR68" s="219"/>
      <c r="QQS68" s="219"/>
      <c r="QQT68" s="219"/>
      <c r="QQU68" s="219"/>
      <c r="QQV68" s="219"/>
      <c r="QQW68" s="219"/>
      <c r="QQX68" s="219"/>
      <c r="QQY68" s="219"/>
      <c r="QQZ68" s="219"/>
      <c r="QRA68" s="219"/>
      <c r="QRB68" s="219"/>
      <c r="QRC68" s="219"/>
      <c r="QRD68" s="219"/>
      <c r="QRE68" s="219"/>
      <c r="QRF68" s="219"/>
      <c r="QRG68" s="219"/>
      <c r="QRH68" s="219"/>
      <c r="QRI68" s="219"/>
      <c r="QRJ68" s="219"/>
      <c r="QRK68" s="219"/>
      <c r="QRL68" s="219"/>
      <c r="QRM68" s="219"/>
      <c r="QRN68" s="219"/>
      <c r="QRO68" s="219"/>
      <c r="QRP68" s="219"/>
      <c r="QRQ68" s="219"/>
      <c r="QRR68" s="219"/>
      <c r="QRS68" s="219"/>
      <c r="QRT68" s="219"/>
      <c r="QRU68" s="219"/>
      <c r="QRV68" s="219"/>
      <c r="QRW68" s="219"/>
      <c r="QRX68" s="219"/>
      <c r="QRY68" s="219"/>
      <c r="QRZ68" s="219"/>
      <c r="QSA68" s="219"/>
      <c r="QSB68" s="219"/>
      <c r="QSC68" s="219"/>
      <c r="QSD68" s="219"/>
      <c r="QSE68" s="219"/>
      <c r="QSF68" s="219"/>
      <c r="QSG68" s="219"/>
      <c r="QSH68" s="219"/>
      <c r="QSI68" s="219"/>
      <c r="QSJ68" s="219"/>
      <c r="QSK68" s="219"/>
      <c r="QSL68" s="219"/>
      <c r="QSM68" s="219"/>
      <c r="QSN68" s="219"/>
      <c r="QSO68" s="219"/>
      <c r="QSP68" s="219"/>
      <c r="QSQ68" s="219"/>
      <c r="QSR68" s="219"/>
      <c r="QSS68" s="219"/>
      <c r="QST68" s="219"/>
      <c r="QSU68" s="219"/>
      <c r="QSV68" s="219"/>
      <c r="QSW68" s="219"/>
      <c r="QSX68" s="219"/>
      <c r="QSY68" s="219"/>
      <c r="QSZ68" s="219"/>
      <c r="QTA68" s="219"/>
      <c r="QTB68" s="219"/>
      <c r="QTC68" s="219"/>
      <c r="QTD68" s="219"/>
      <c r="QTE68" s="219"/>
      <c r="QTF68" s="219"/>
      <c r="QTG68" s="219"/>
      <c r="QTH68" s="219"/>
      <c r="QTI68" s="219"/>
      <c r="QTJ68" s="219"/>
      <c r="QTK68" s="219"/>
      <c r="QTL68" s="219"/>
      <c r="QTM68" s="219"/>
      <c r="QTN68" s="219"/>
      <c r="QTO68" s="219"/>
      <c r="QTP68" s="219"/>
      <c r="QTQ68" s="219"/>
      <c r="QTR68" s="219"/>
      <c r="QTS68" s="219"/>
      <c r="QTT68" s="219"/>
      <c r="QTU68" s="219"/>
      <c r="QTV68" s="219"/>
      <c r="QTW68" s="219"/>
      <c r="QTX68" s="219"/>
      <c r="QTY68" s="219"/>
      <c r="QTZ68" s="219"/>
      <c r="QUA68" s="219"/>
      <c r="QUB68" s="219"/>
      <c r="QUC68" s="219"/>
      <c r="QUD68" s="219"/>
      <c r="QUE68" s="219"/>
      <c r="QUF68" s="219"/>
      <c r="QUG68" s="219"/>
      <c r="QUH68" s="219"/>
      <c r="QUI68" s="219"/>
      <c r="QUJ68" s="219"/>
      <c r="QUK68" s="219"/>
      <c r="QUL68" s="219"/>
      <c r="QUM68" s="219"/>
      <c r="QUN68" s="219"/>
      <c r="QUO68" s="219"/>
      <c r="QUP68" s="219"/>
      <c r="QUQ68" s="219"/>
      <c r="QUR68" s="219"/>
      <c r="QUS68" s="219"/>
      <c r="QUT68" s="219"/>
      <c r="QUU68" s="219"/>
      <c r="QUV68" s="219"/>
      <c r="QUW68" s="219"/>
      <c r="QUX68" s="219"/>
      <c r="QUY68" s="219"/>
      <c r="QUZ68" s="219"/>
      <c r="QVA68" s="219"/>
      <c r="QVB68" s="219"/>
      <c r="QVC68" s="219"/>
      <c r="QVD68" s="219"/>
      <c r="QVE68" s="219"/>
      <c r="QVF68" s="219"/>
      <c r="QVG68" s="219"/>
      <c r="QVH68" s="219"/>
      <c r="QVI68" s="219"/>
      <c r="QVJ68" s="219"/>
      <c r="QVK68" s="219"/>
      <c r="QVL68" s="219"/>
      <c r="QVM68" s="219"/>
      <c r="QVN68" s="219"/>
      <c r="QVO68" s="219"/>
      <c r="QVP68" s="219"/>
      <c r="QVQ68" s="219"/>
      <c r="QVR68" s="219"/>
      <c r="QVS68" s="219"/>
      <c r="QVT68" s="219"/>
      <c r="QVU68" s="219"/>
      <c r="QVV68" s="219"/>
      <c r="QVW68" s="219"/>
      <c r="QVX68" s="219"/>
      <c r="QVY68" s="219"/>
      <c r="QVZ68" s="219"/>
      <c r="QWA68" s="219"/>
      <c r="QWB68" s="219"/>
      <c r="QWC68" s="219"/>
      <c r="QWD68" s="219"/>
      <c r="QWE68" s="219"/>
      <c r="QWF68" s="219"/>
      <c r="QWG68" s="219"/>
      <c r="QWH68" s="219"/>
      <c r="QWI68" s="219"/>
      <c r="QWJ68" s="219"/>
      <c r="QWK68" s="219"/>
      <c r="QWL68" s="219"/>
      <c r="QWM68" s="219"/>
      <c r="QWN68" s="219"/>
      <c r="QWO68" s="219"/>
      <c r="QWP68" s="219"/>
      <c r="QWQ68" s="219"/>
      <c r="QWR68" s="219"/>
      <c r="QWS68" s="219"/>
      <c r="QWT68" s="219"/>
      <c r="QWU68" s="219"/>
      <c r="QWV68" s="219"/>
      <c r="QWW68" s="219"/>
      <c r="QWX68" s="219"/>
      <c r="QWY68" s="219"/>
      <c r="QWZ68" s="219"/>
      <c r="QXA68" s="219"/>
      <c r="QXB68" s="219"/>
      <c r="QXC68" s="219"/>
      <c r="QXD68" s="219"/>
      <c r="QXE68" s="219"/>
      <c r="QXF68" s="219"/>
      <c r="QXG68" s="219"/>
      <c r="QXH68" s="219"/>
      <c r="QXI68" s="219"/>
      <c r="QXJ68" s="219"/>
      <c r="QXK68" s="219"/>
      <c r="QXL68" s="219"/>
      <c r="QXM68" s="219"/>
      <c r="QXN68" s="219"/>
      <c r="QXO68" s="219"/>
      <c r="QXP68" s="219"/>
      <c r="QXQ68" s="219"/>
      <c r="QXR68" s="219"/>
      <c r="QXS68" s="219"/>
      <c r="QXT68" s="219"/>
      <c r="QXU68" s="219"/>
      <c r="QXV68" s="219"/>
      <c r="QXW68" s="219"/>
      <c r="QXX68" s="219"/>
      <c r="QXY68" s="219"/>
      <c r="QXZ68" s="219"/>
      <c r="QYA68" s="219"/>
      <c r="QYB68" s="219"/>
      <c r="QYC68" s="219"/>
      <c r="QYD68" s="219"/>
      <c r="QYE68" s="219"/>
      <c r="QYF68" s="219"/>
      <c r="QYG68" s="219"/>
      <c r="QYH68" s="219"/>
      <c r="QYI68" s="219"/>
      <c r="QYJ68" s="219"/>
      <c r="QYK68" s="219"/>
      <c r="QYL68" s="219"/>
      <c r="QYM68" s="219"/>
      <c r="QYN68" s="219"/>
      <c r="QYO68" s="219"/>
      <c r="QYP68" s="219"/>
      <c r="QYQ68" s="219"/>
      <c r="QYR68" s="219"/>
      <c r="QYS68" s="219"/>
      <c r="QYT68" s="219"/>
      <c r="QYU68" s="219"/>
      <c r="QYV68" s="219"/>
      <c r="QYW68" s="219"/>
      <c r="QYX68" s="219"/>
      <c r="QYY68" s="219"/>
      <c r="QYZ68" s="219"/>
      <c r="QZA68" s="219"/>
      <c r="QZB68" s="219"/>
      <c r="QZC68" s="219"/>
      <c r="QZD68" s="219"/>
      <c r="QZE68" s="219"/>
      <c r="QZF68" s="219"/>
      <c r="QZG68" s="219"/>
      <c r="QZH68" s="219"/>
      <c r="QZI68" s="219"/>
      <c r="QZJ68" s="219"/>
      <c r="QZK68" s="219"/>
      <c r="QZL68" s="219"/>
      <c r="QZM68" s="219"/>
      <c r="QZN68" s="219"/>
      <c r="QZO68" s="219"/>
      <c r="QZP68" s="219"/>
      <c r="QZQ68" s="219"/>
      <c r="QZR68" s="219"/>
      <c r="QZS68" s="219"/>
      <c r="QZT68" s="219"/>
      <c r="QZU68" s="219"/>
      <c r="QZV68" s="219"/>
      <c r="QZW68" s="219"/>
      <c r="QZX68" s="219"/>
      <c r="QZY68" s="219"/>
      <c r="QZZ68" s="219"/>
      <c r="RAA68" s="219"/>
      <c r="RAB68" s="219"/>
      <c r="RAC68" s="219"/>
      <c r="RAD68" s="219"/>
      <c r="RAE68" s="219"/>
      <c r="RAF68" s="219"/>
      <c r="RAG68" s="219"/>
      <c r="RAH68" s="219"/>
      <c r="RAI68" s="219"/>
      <c r="RAJ68" s="219"/>
      <c r="RAK68" s="219"/>
      <c r="RAL68" s="219"/>
      <c r="RAM68" s="219"/>
      <c r="RAN68" s="219"/>
      <c r="RAO68" s="219"/>
      <c r="RAP68" s="219"/>
      <c r="RAQ68" s="219"/>
      <c r="RAR68" s="219"/>
      <c r="RAS68" s="219"/>
      <c r="RAT68" s="219"/>
      <c r="RAU68" s="219"/>
      <c r="RAV68" s="219"/>
      <c r="RAW68" s="219"/>
      <c r="RAX68" s="219"/>
      <c r="RAY68" s="219"/>
      <c r="RAZ68" s="219"/>
      <c r="RBA68" s="219"/>
      <c r="RBB68" s="219"/>
      <c r="RBC68" s="219"/>
      <c r="RBD68" s="219"/>
      <c r="RBE68" s="219"/>
      <c r="RBF68" s="219"/>
      <c r="RBG68" s="219"/>
      <c r="RBH68" s="219"/>
      <c r="RBI68" s="219"/>
      <c r="RBJ68" s="219"/>
      <c r="RBK68" s="219"/>
      <c r="RBL68" s="219"/>
      <c r="RBM68" s="219"/>
      <c r="RBN68" s="219"/>
      <c r="RBO68" s="219"/>
      <c r="RBP68" s="219"/>
      <c r="RBQ68" s="219"/>
      <c r="RBR68" s="219"/>
      <c r="RBS68" s="219"/>
      <c r="RBT68" s="219"/>
      <c r="RBU68" s="219"/>
      <c r="RBV68" s="219"/>
      <c r="RBW68" s="219"/>
      <c r="RBX68" s="219"/>
      <c r="RBY68" s="219"/>
      <c r="RBZ68" s="219"/>
      <c r="RCA68" s="219"/>
      <c r="RCB68" s="219"/>
      <c r="RCC68" s="219"/>
      <c r="RCD68" s="219"/>
      <c r="RCE68" s="219"/>
      <c r="RCF68" s="219"/>
      <c r="RCG68" s="219"/>
      <c r="RCH68" s="219"/>
      <c r="RCI68" s="219"/>
      <c r="RCJ68" s="219"/>
      <c r="RCK68" s="219"/>
      <c r="RCL68" s="219"/>
      <c r="RCM68" s="219"/>
      <c r="RCN68" s="219"/>
      <c r="RCO68" s="219"/>
      <c r="RCP68" s="219"/>
      <c r="RCQ68" s="219"/>
      <c r="RCR68" s="219"/>
      <c r="RCS68" s="219"/>
      <c r="RCT68" s="219"/>
      <c r="RCU68" s="219"/>
      <c r="RCV68" s="219"/>
      <c r="RCW68" s="219"/>
      <c r="RCX68" s="219"/>
      <c r="RCY68" s="219"/>
      <c r="RCZ68" s="219"/>
      <c r="RDA68" s="219"/>
      <c r="RDB68" s="219"/>
      <c r="RDC68" s="219"/>
      <c r="RDD68" s="219"/>
      <c r="RDE68" s="219"/>
      <c r="RDF68" s="219"/>
      <c r="RDG68" s="219"/>
      <c r="RDH68" s="219"/>
      <c r="RDI68" s="219"/>
      <c r="RDJ68" s="219"/>
      <c r="RDK68" s="219"/>
      <c r="RDL68" s="219"/>
      <c r="RDM68" s="219"/>
      <c r="RDN68" s="219"/>
      <c r="RDO68" s="219"/>
      <c r="RDP68" s="219"/>
      <c r="RDQ68" s="219"/>
      <c r="RDR68" s="219"/>
      <c r="RDS68" s="219"/>
      <c r="RDT68" s="219"/>
      <c r="RDU68" s="219"/>
      <c r="RDV68" s="219"/>
      <c r="RDW68" s="219"/>
      <c r="RDX68" s="219"/>
      <c r="RDY68" s="219"/>
      <c r="RDZ68" s="219"/>
      <c r="REA68" s="219"/>
      <c r="REB68" s="219"/>
      <c r="REC68" s="219"/>
      <c r="RED68" s="219"/>
      <c r="REE68" s="219"/>
      <c r="REF68" s="219"/>
      <c r="REG68" s="219"/>
      <c r="REH68" s="219"/>
      <c r="REI68" s="219"/>
      <c r="REJ68" s="219"/>
      <c r="REK68" s="219"/>
      <c r="REL68" s="219"/>
      <c r="REM68" s="219"/>
      <c r="REN68" s="219"/>
      <c r="REO68" s="219"/>
      <c r="REP68" s="219"/>
      <c r="REQ68" s="219"/>
      <c r="RER68" s="219"/>
      <c r="RES68" s="219"/>
      <c r="RET68" s="219"/>
      <c r="REU68" s="219"/>
      <c r="REV68" s="219"/>
      <c r="REW68" s="219"/>
      <c r="REX68" s="219"/>
      <c r="REY68" s="219"/>
      <c r="REZ68" s="219"/>
      <c r="RFA68" s="219"/>
      <c r="RFB68" s="219"/>
      <c r="RFC68" s="219"/>
      <c r="RFD68" s="219"/>
      <c r="RFE68" s="219"/>
      <c r="RFF68" s="219"/>
      <c r="RFG68" s="219"/>
      <c r="RFH68" s="219"/>
      <c r="RFI68" s="219"/>
      <c r="RFJ68" s="219"/>
      <c r="RFK68" s="219"/>
      <c r="RFL68" s="219"/>
      <c r="RFM68" s="219"/>
      <c r="RFN68" s="219"/>
      <c r="RFO68" s="219"/>
      <c r="RFP68" s="219"/>
      <c r="RFQ68" s="219"/>
      <c r="RFR68" s="219"/>
      <c r="RFS68" s="219"/>
      <c r="RFT68" s="219"/>
      <c r="RFU68" s="219"/>
      <c r="RFV68" s="219"/>
      <c r="RFW68" s="219"/>
      <c r="RFX68" s="219"/>
      <c r="RFY68" s="219"/>
      <c r="RFZ68" s="219"/>
      <c r="RGA68" s="219"/>
      <c r="RGB68" s="219"/>
      <c r="RGC68" s="219"/>
      <c r="RGD68" s="219"/>
      <c r="RGE68" s="219"/>
      <c r="RGF68" s="219"/>
      <c r="RGG68" s="219"/>
      <c r="RGH68" s="219"/>
      <c r="RGI68" s="219"/>
      <c r="RGJ68" s="219"/>
      <c r="RGK68" s="219"/>
      <c r="RGL68" s="219"/>
      <c r="RGM68" s="219"/>
      <c r="RGN68" s="219"/>
      <c r="RGO68" s="219"/>
      <c r="RGP68" s="219"/>
      <c r="RGQ68" s="219"/>
      <c r="RGR68" s="219"/>
      <c r="RGS68" s="219"/>
      <c r="RGT68" s="219"/>
      <c r="RGU68" s="219"/>
      <c r="RGV68" s="219"/>
      <c r="RGW68" s="219"/>
      <c r="RGX68" s="219"/>
      <c r="RGY68" s="219"/>
      <c r="RGZ68" s="219"/>
      <c r="RHA68" s="219"/>
      <c r="RHB68" s="219"/>
      <c r="RHC68" s="219"/>
      <c r="RHD68" s="219"/>
      <c r="RHE68" s="219"/>
      <c r="RHF68" s="219"/>
      <c r="RHG68" s="219"/>
      <c r="RHH68" s="219"/>
      <c r="RHI68" s="219"/>
      <c r="RHJ68" s="219"/>
      <c r="RHK68" s="219"/>
      <c r="RHL68" s="219"/>
      <c r="RHM68" s="219"/>
      <c r="RHN68" s="219"/>
      <c r="RHO68" s="219"/>
      <c r="RHP68" s="219"/>
      <c r="RHQ68" s="219"/>
      <c r="RHR68" s="219"/>
      <c r="RHS68" s="219"/>
      <c r="RHT68" s="219"/>
      <c r="RHU68" s="219"/>
      <c r="RHV68" s="219"/>
      <c r="RHW68" s="219"/>
      <c r="RHX68" s="219"/>
      <c r="RHY68" s="219"/>
      <c r="RHZ68" s="219"/>
      <c r="RIA68" s="219"/>
      <c r="RIB68" s="219"/>
      <c r="RIC68" s="219"/>
      <c r="RID68" s="219"/>
      <c r="RIE68" s="219"/>
      <c r="RIF68" s="219"/>
      <c r="RIG68" s="219"/>
      <c r="RIH68" s="219"/>
      <c r="RII68" s="219"/>
      <c r="RIJ68" s="219"/>
      <c r="RIK68" s="219"/>
      <c r="RIL68" s="219"/>
      <c r="RIM68" s="219"/>
      <c r="RIN68" s="219"/>
      <c r="RIO68" s="219"/>
      <c r="RIP68" s="219"/>
      <c r="RIQ68" s="219"/>
      <c r="RIR68" s="219"/>
      <c r="RIS68" s="219"/>
      <c r="RIT68" s="219"/>
      <c r="RIU68" s="219"/>
      <c r="RIV68" s="219"/>
      <c r="RIW68" s="219"/>
      <c r="RIX68" s="219"/>
      <c r="RIY68" s="219"/>
      <c r="RIZ68" s="219"/>
      <c r="RJA68" s="219"/>
      <c r="RJB68" s="219"/>
      <c r="RJC68" s="219"/>
      <c r="RJD68" s="219"/>
      <c r="RJE68" s="219"/>
      <c r="RJF68" s="219"/>
      <c r="RJG68" s="219"/>
      <c r="RJH68" s="219"/>
      <c r="RJI68" s="219"/>
      <c r="RJJ68" s="219"/>
      <c r="RJK68" s="219"/>
      <c r="RJL68" s="219"/>
      <c r="RJM68" s="219"/>
      <c r="RJN68" s="219"/>
      <c r="RJO68" s="219"/>
      <c r="RJP68" s="219"/>
      <c r="RJQ68" s="219"/>
      <c r="RJR68" s="219"/>
      <c r="RJS68" s="219"/>
      <c r="RJT68" s="219"/>
      <c r="RJU68" s="219"/>
      <c r="RJV68" s="219"/>
      <c r="RJW68" s="219"/>
      <c r="RJX68" s="219"/>
      <c r="RJY68" s="219"/>
      <c r="RJZ68" s="219"/>
      <c r="RKA68" s="219"/>
      <c r="RKB68" s="219"/>
      <c r="RKC68" s="219"/>
      <c r="RKD68" s="219"/>
      <c r="RKE68" s="219"/>
      <c r="RKF68" s="219"/>
      <c r="RKG68" s="219"/>
      <c r="RKH68" s="219"/>
      <c r="RKI68" s="219"/>
      <c r="RKJ68" s="219"/>
      <c r="RKK68" s="219"/>
      <c r="RKL68" s="219"/>
      <c r="RKM68" s="219"/>
      <c r="RKN68" s="219"/>
      <c r="RKO68" s="219"/>
      <c r="RKP68" s="219"/>
      <c r="RKQ68" s="219"/>
      <c r="RKR68" s="219"/>
      <c r="RKS68" s="219"/>
      <c r="RKT68" s="219"/>
      <c r="RKU68" s="219"/>
      <c r="RKV68" s="219"/>
      <c r="RKW68" s="219"/>
      <c r="RKX68" s="219"/>
      <c r="RKY68" s="219"/>
      <c r="RKZ68" s="219"/>
      <c r="RLA68" s="219"/>
      <c r="RLB68" s="219"/>
      <c r="RLC68" s="219"/>
      <c r="RLD68" s="219"/>
      <c r="RLE68" s="219"/>
      <c r="RLF68" s="219"/>
      <c r="RLG68" s="219"/>
      <c r="RLH68" s="219"/>
      <c r="RLI68" s="219"/>
      <c r="RLJ68" s="219"/>
      <c r="RLK68" s="219"/>
      <c r="RLL68" s="219"/>
      <c r="RLM68" s="219"/>
      <c r="RLN68" s="219"/>
      <c r="RLO68" s="219"/>
      <c r="RLP68" s="219"/>
      <c r="RLQ68" s="219"/>
      <c r="RLR68" s="219"/>
      <c r="RLS68" s="219"/>
      <c r="RLT68" s="219"/>
      <c r="RLU68" s="219"/>
      <c r="RLV68" s="219"/>
      <c r="RLW68" s="219"/>
      <c r="RLX68" s="219"/>
      <c r="RLY68" s="219"/>
      <c r="RLZ68" s="219"/>
      <c r="RMA68" s="219"/>
      <c r="RMB68" s="219"/>
      <c r="RMC68" s="219"/>
      <c r="RMD68" s="219"/>
      <c r="RME68" s="219"/>
      <c r="RMF68" s="219"/>
      <c r="RMG68" s="219"/>
      <c r="RMH68" s="219"/>
      <c r="RMI68" s="219"/>
      <c r="RMJ68" s="219"/>
      <c r="RMK68" s="219"/>
      <c r="RML68" s="219"/>
      <c r="RMM68" s="219"/>
      <c r="RMN68" s="219"/>
      <c r="RMO68" s="219"/>
      <c r="RMP68" s="219"/>
      <c r="RMQ68" s="219"/>
      <c r="RMR68" s="219"/>
      <c r="RMS68" s="219"/>
      <c r="RMT68" s="219"/>
      <c r="RMU68" s="219"/>
      <c r="RMV68" s="219"/>
      <c r="RMW68" s="219"/>
      <c r="RMX68" s="219"/>
      <c r="RMY68" s="219"/>
      <c r="RMZ68" s="219"/>
      <c r="RNA68" s="219"/>
      <c r="RNB68" s="219"/>
      <c r="RNC68" s="219"/>
      <c r="RND68" s="219"/>
      <c r="RNE68" s="219"/>
      <c r="RNF68" s="219"/>
      <c r="RNG68" s="219"/>
      <c r="RNH68" s="219"/>
      <c r="RNI68" s="219"/>
      <c r="RNJ68" s="219"/>
      <c r="RNK68" s="219"/>
      <c r="RNL68" s="219"/>
      <c r="RNM68" s="219"/>
      <c r="RNN68" s="219"/>
      <c r="RNO68" s="219"/>
      <c r="RNP68" s="219"/>
      <c r="RNQ68" s="219"/>
      <c r="RNR68" s="219"/>
      <c r="RNS68" s="219"/>
      <c r="RNT68" s="219"/>
      <c r="RNU68" s="219"/>
      <c r="RNV68" s="219"/>
      <c r="RNW68" s="219"/>
      <c r="RNX68" s="219"/>
      <c r="RNY68" s="219"/>
      <c r="RNZ68" s="219"/>
      <c r="ROA68" s="219"/>
      <c r="ROB68" s="219"/>
      <c r="ROC68" s="219"/>
      <c r="ROD68" s="219"/>
      <c r="ROE68" s="219"/>
      <c r="ROF68" s="219"/>
      <c r="ROG68" s="219"/>
      <c r="ROH68" s="219"/>
      <c r="ROI68" s="219"/>
      <c r="ROJ68" s="219"/>
      <c r="ROK68" s="219"/>
      <c r="ROL68" s="219"/>
      <c r="ROM68" s="219"/>
      <c r="RON68" s="219"/>
      <c r="ROO68" s="219"/>
      <c r="ROP68" s="219"/>
      <c r="ROQ68" s="219"/>
      <c r="ROR68" s="219"/>
      <c r="ROS68" s="219"/>
      <c r="ROT68" s="219"/>
      <c r="ROU68" s="219"/>
      <c r="ROV68" s="219"/>
      <c r="ROW68" s="219"/>
      <c r="ROX68" s="219"/>
      <c r="ROY68" s="219"/>
      <c r="ROZ68" s="219"/>
      <c r="RPA68" s="219"/>
      <c r="RPB68" s="219"/>
      <c r="RPC68" s="219"/>
      <c r="RPD68" s="219"/>
      <c r="RPE68" s="219"/>
      <c r="RPF68" s="219"/>
      <c r="RPG68" s="219"/>
      <c r="RPH68" s="219"/>
      <c r="RPI68" s="219"/>
      <c r="RPJ68" s="219"/>
      <c r="RPK68" s="219"/>
      <c r="RPL68" s="219"/>
      <c r="RPM68" s="219"/>
      <c r="RPN68" s="219"/>
      <c r="RPO68" s="219"/>
      <c r="RPP68" s="219"/>
      <c r="RPQ68" s="219"/>
      <c r="RPR68" s="219"/>
      <c r="RPS68" s="219"/>
      <c r="RPT68" s="219"/>
      <c r="RPU68" s="219"/>
      <c r="RPV68" s="219"/>
      <c r="RPW68" s="219"/>
      <c r="RPX68" s="219"/>
      <c r="RPY68" s="219"/>
      <c r="RPZ68" s="219"/>
      <c r="RQA68" s="219"/>
      <c r="RQB68" s="219"/>
      <c r="RQC68" s="219"/>
      <c r="RQD68" s="219"/>
      <c r="RQE68" s="219"/>
      <c r="RQF68" s="219"/>
      <c r="RQG68" s="219"/>
      <c r="RQH68" s="219"/>
      <c r="RQI68" s="219"/>
      <c r="RQJ68" s="219"/>
      <c r="RQK68" s="219"/>
      <c r="RQL68" s="219"/>
      <c r="RQM68" s="219"/>
      <c r="RQN68" s="219"/>
      <c r="RQO68" s="219"/>
      <c r="RQP68" s="219"/>
      <c r="RQQ68" s="219"/>
      <c r="RQR68" s="219"/>
      <c r="RQS68" s="219"/>
      <c r="RQT68" s="219"/>
      <c r="RQU68" s="219"/>
      <c r="RQV68" s="219"/>
      <c r="RQW68" s="219"/>
      <c r="RQX68" s="219"/>
      <c r="RQY68" s="219"/>
      <c r="RQZ68" s="219"/>
      <c r="RRA68" s="219"/>
      <c r="RRB68" s="219"/>
      <c r="RRC68" s="219"/>
      <c r="RRD68" s="219"/>
      <c r="RRE68" s="219"/>
      <c r="RRF68" s="219"/>
      <c r="RRG68" s="219"/>
      <c r="RRH68" s="219"/>
      <c r="RRI68" s="219"/>
      <c r="RRJ68" s="219"/>
      <c r="RRK68" s="219"/>
      <c r="RRL68" s="219"/>
      <c r="RRM68" s="219"/>
      <c r="RRN68" s="219"/>
      <c r="RRO68" s="219"/>
      <c r="RRP68" s="219"/>
      <c r="RRQ68" s="219"/>
      <c r="RRR68" s="219"/>
      <c r="RRS68" s="219"/>
      <c r="RRT68" s="219"/>
      <c r="RRU68" s="219"/>
      <c r="RRV68" s="219"/>
      <c r="RRW68" s="219"/>
      <c r="RRX68" s="219"/>
      <c r="RRY68" s="219"/>
      <c r="RRZ68" s="219"/>
      <c r="RSA68" s="219"/>
      <c r="RSB68" s="219"/>
      <c r="RSC68" s="219"/>
      <c r="RSD68" s="219"/>
      <c r="RSE68" s="219"/>
      <c r="RSF68" s="219"/>
      <c r="RSG68" s="219"/>
      <c r="RSH68" s="219"/>
      <c r="RSI68" s="219"/>
      <c r="RSJ68" s="219"/>
      <c r="RSK68" s="219"/>
      <c r="RSL68" s="219"/>
      <c r="RSM68" s="219"/>
      <c r="RSN68" s="219"/>
      <c r="RSO68" s="219"/>
      <c r="RSP68" s="219"/>
      <c r="RSQ68" s="219"/>
      <c r="RSR68" s="219"/>
      <c r="RSS68" s="219"/>
      <c r="RST68" s="219"/>
      <c r="RSU68" s="219"/>
      <c r="RSV68" s="219"/>
      <c r="RSW68" s="219"/>
      <c r="RSX68" s="219"/>
      <c r="RSY68" s="219"/>
      <c r="RSZ68" s="219"/>
      <c r="RTA68" s="219"/>
      <c r="RTB68" s="219"/>
      <c r="RTC68" s="219"/>
      <c r="RTD68" s="219"/>
      <c r="RTE68" s="219"/>
      <c r="RTF68" s="219"/>
      <c r="RTG68" s="219"/>
      <c r="RTH68" s="219"/>
      <c r="RTI68" s="219"/>
      <c r="RTJ68" s="219"/>
      <c r="RTK68" s="219"/>
      <c r="RTL68" s="219"/>
      <c r="RTM68" s="219"/>
      <c r="RTN68" s="219"/>
      <c r="RTO68" s="219"/>
      <c r="RTP68" s="219"/>
      <c r="RTQ68" s="219"/>
      <c r="RTR68" s="219"/>
      <c r="RTS68" s="219"/>
      <c r="RTT68" s="219"/>
      <c r="RTU68" s="219"/>
      <c r="RTV68" s="219"/>
      <c r="RTW68" s="219"/>
      <c r="RTX68" s="219"/>
      <c r="RTY68" s="219"/>
      <c r="RTZ68" s="219"/>
      <c r="RUA68" s="219"/>
      <c r="RUB68" s="219"/>
      <c r="RUC68" s="219"/>
      <c r="RUD68" s="219"/>
      <c r="RUE68" s="219"/>
      <c r="RUF68" s="219"/>
      <c r="RUG68" s="219"/>
      <c r="RUH68" s="219"/>
      <c r="RUI68" s="219"/>
      <c r="RUJ68" s="219"/>
      <c r="RUK68" s="219"/>
      <c r="RUL68" s="219"/>
      <c r="RUM68" s="219"/>
      <c r="RUN68" s="219"/>
      <c r="RUO68" s="219"/>
      <c r="RUP68" s="219"/>
      <c r="RUQ68" s="219"/>
      <c r="RUR68" s="219"/>
      <c r="RUS68" s="219"/>
      <c r="RUT68" s="219"/>
      <c r="RUU68" s="219"/>
      <c r="RUV68" s="219"/>
      <c r="RUW68" s="219"/>
      <c r="RUX68" s="219"/>
      <c r="RUY68" s="219"/>
      <c r="RUZ68" s="219"/>
      <c r="RVA68" s="219"/>
      <c r="RVB68" s="219"/>
      <c r="RVC68" s="219"/>
      <c r="RVD68" s="219"/>
      <c r="RVE68" s="219"/>
      <c r="RVF68" s="219"/>
      <c r="RVG68" s="219"/>
      <c r="RVH68" s="219"/>
      <c r="RVI68" s="219"/>
      <c r="RVJ68" s="219"/>
      <c r="RVK68" s="219"/>
      <c r="RVL68" s="219"/>
      <c r="RVM68" s="219"/>
      <c r="RVN68" s="219"/>
      <c r="RVO68" s="219"/>
      <c r="RVP68" s="219"/>
      <c r="RVQ68" s="219"/>
      <c r="RVR68" s="219"/>
      <c r="RVS68" s="219"/>
      <c r="RVT68" s="219"/>
      <c r="RVU68" s="219"/>
      <c r="RVV68" s="219"/>
      <c r="RVW68" s="219"/>
      <c r="RVX68" s="219"/>
      <c r="RVY68" s="219"/>
      <c r="RVZ68" s="219"/>
      <c r="RWA68" s="219"/>
      <c r="RWB68" s="219"/>
      <c r="RWC68" s="219"/>
      <c r="RWD68" s="219"/>
      <c r="RWE68" s="219"/>
      <c r="RWF68" s="219"/>
      <c r="RWG68" s="219"/>
      <c r="RWH68" s="219"/>
      <c r="RWI68" s="219"/>
      <c r="RWJ68" s="219"/>
      <c r="RWK68" s="219"/>
      <c r="RWL68" s="219"/>
      <c r="RWM68" s="219"/>
      <c r="RWN68" s="219"/>
      <c r="RWO68" s="219"/>
      <c r="RWP68" s="219"/>
      <c r="RWQ68" s="219"/>
      <c r="RWR68" s="219"/>
      <c r="RWS68" s="219"/>
      <c r="RWT68" s="219"/>
      <c r="RWU68" s="219"/>
      <c r="RWV68" s="219"/>
      <c r="RWW68" s="219"/>
      <c r="RWX68" s="219"/>
      <c r="RWY68" s="219"/>
      <c r="RWZ68" s="219"/>
      <c r="RXA68" s="219"/>
      <c r="RXB68" s="219"/>
      <c r="RXC68" s="219"/>
      <c r="RXD68" s="219"/>
      <c r="RXE68" s="219"/>
      <c r="RXF68" s="219"/>
      <c r="RXG68" s="219"/>
      <c r="RXH68" s="219"/>
      <c r="RXI68" s="219"/>
      <c r="RXJ68" s="219"/>
      <c r="RXK68" s="219"/>
      <c r="RXL68" s="219"/>
      <c r="RXM68" s="219"/>
      <c r="RXN68" s="219"/>
      <c r="RXO68" s="219"/>
      <c r="RXP68" s="219"/>
      <c r="RXQ68" s="219"/>
      <c r="RXR68" s="219"/>
      <c r="RXS68" s="219"/>
      <c r="RXT68" s="219"/>
      <c r="RXU68" s="219"/>
      <c r="RXV68" s="219"/>
      <c r="RXW68" s="219"/>
      <c r="RXX68" s="219"/>
      <c r="RXY68" s="219"/>
      <c r="RXZ68" s="219"/>
      <c r="RYA68" s="219"/>
      <c r="RYB68" s="219"/>
      <c r="RYC68" s="219"/>
      <c r="RYD68" s="219"/>
      <c r="RYE68" s="219"/>
      <c r="RYF68" s="219"/>
      <c r="RYG68" s="219"/>
      <c r="RYH68" s="219"/>
      <c r="RYI68" s="219"/>
      <c r="RYJ68" s="219"/>
      <c r="RYK68" s="219"/>
      <c r="RYL68" s="219"/>
      <c r="RYM68" s="219"/>
      <c r="RYN68" s="219"/>
      <c r="RYO68" s="219"/>
      <c r="RYP68" s="219"/>
      <c r="RYQ68" s="219"/>
      <c r="RYR68" s="219"/>
      <c r="RYS68" s="219"/>
      <c r="RYT68" s="219"/>
      <c r="RYU68" s="219"/>
      <c r="RYV68" s="219"/>
      <c r="RYW68" s="219"/>
      <c r="RYX68" s="219"/>
      <c r="RYY68" s="219"/>
      <c r="RYZ68" s="219"/>
      <c r="RZA68" s="219"/>
      <c r="RZB68" s="219"/>
      <c r="RZC68" s="219"/>
      <c r="RZD68" s="219"/>
      <c r="RZE68" s="219"/>
      <c r="RZF68" s="219"/>
      <c r="RZG68" s="219"/>
      <c r="RZH68" s="219"/>
      <c r="RZI68" s="219"/>
      <c r="RZJ68" s="219"/>
      <c r="RZK68" s="219"/>
      <c r="RZL68" s="219"/>
      <c r="RZM68" s="219"/>
      <c r="RZN68" s="219"/>
      <c r="RZO68" s="219"/>
      <c r="RZP68" s="219"/>
      <c r="RZQ68" s="219"/>
      <c r="RZR68" s="219"/>
      <c r="RZS68" s="219"/>
      <c r="RZT68" s="219"/>
      <c r="RZU68" s="219"/>
      <c r="RZV68" s="219"/>
      <c r="RZW68" s="219"/>
      <c r="RZX68" s="219"/>
      <c r="RZY68" s="219"/>
      <c r="RZZ68" s="219"/>
      <c r="SAA68" s="219"/>
      <c r="SAB68" s="219"/>
      <c r="SAC68" s="219"/>
      <c r="SAD68" s="219"/>
      <c r="SAE68" s="219"/>
      <c r="SAF68" s="219"/>
      <c r="SAG68" s="219"/>
      <c r="SAH68" s="219"/>
      <c r="SAI68" s="219"/>
      <c r="SAJ68" s="219"/>
      <c r="SAK68" s="219"/>
      <c r="SAL68" s="219"/>
      <c r="SAM68" s="219"/>
      <c r="SAN68" s="219"/>
      <c r="SAO68" s="219"/>
      <c r="SAP68" s="219"/>
      <c r="SAQ68" s="219"/>
      <c r="SAR68" s="219"/>
      <c r="SAS68" s="219"/>
      <c r="SAT68" s="219"/>
      <c r="SAU68" s="219"/>
      <c r="SAV68" s="219"/>
      <c r="SAW68" s="219"/>
      <c r="SAX68" s="219"/>
      <c r="SAY68" s="219"/>
      <c r="SAZ68" s="219"/>
      <c r="SBA68" s="219"/>
      <c r="SBB68" s="219"/>
      <c r="SBC68" s="219"/>
      <c r="SBD68" s="219"/>
      <c r="SBE68" s="219"/>
      <c r="SBF68" s="219"/>
      <c r="SBG68" s="219"/>
      <c r="SBH68" s="219"/>
      <c r="SBI68" s="219"/>
      <c r="SBJ68" s="219"/>
      <c r="SBK68" s="219"/>
      <c r="SBL68" s="219"/>
      <c r="SBM68" s="219"/>
      <c r="SBN68" s="219"/>
      <c r="SBO68" s="219"/>
      <c r="SBP68" s="219"/>
      <c r="SBQ68" s="219"/>
      <c r="SBR68" s="219"/>
      <c r="SBS68" s="219"/>
      <c r="SBT68" s="219"/>
      <c r="SBU68" s="219"/>
      <c r="SBV68" s="219"/>
      <c r="SBW68" s="219"/>
      <c r="SBX68" s="219"/>
      <c r="SBY68" s="219"/>
      <c r="SBZ68" s="219"/>
      <c r="SCA68" s="219"/>
      <c r="SCB68" s="219"/>
      <c r="SCC68" s="219"/>
      <c r="SCD68" s="219"/>
      <c r="SCE68" s="219"/>
      <c r="SCF68" s="219"/>
      <c r="SCG68" s="219"/>
      <c r="SCH68" s="219"/>
      <c r="SCI68" s="219"/>
      <c r="SCJ68" s="219"/>
      <c r="SCK68" s="219"/>
      <c r="SCL68" s="219"/>
      <c r="SCM68" s="219"/>
      <c r="SCN68" s="219"/>
      <c r="SCO68" s="219"/>
      <c r="SCP68" s="219"/>
      <c r="SCQ68" s="219"/>
      <c r="SCR68" s="219"/>
      <c r="SCS68" s="219"/>
      <c r="SCT68" s="219"/>
      <c r="SCU68" s="219"/>
      <c r="SCV68" s="219"/>
      <c r="SCW68" s="219"/>
      <c r="SCX68" s="219"/>
      <c r="SCY68" s="219"/>
      <c r="SCZ68" s="219"/>
      <c r="SDA68" s="219"/>
      <c r="SDB68" s="219"/>
      <c r="SDC68" s="219"/>
      <c r="SDD68" s="219"/>
      <c r="SDE68" s="219"/>
      <c r="SDF68" s="219"/>
      <c r="SDG68" s="219"/>
      <c r="SDH68" s="219"/>
      <c r="SDI68" s="219"/>
      <c r="SDJ68" s="219"/>
      <c r="SDK68" s="219"/>
      <c r="SDL68" s="219"/>
      <c r="SDM68" s="219"/>
      <c r="SDN68" s="219"/>
      <c r="SDO68" s="219"/>
      <c r="SDP68" s="219"/>
      <c r="SDQ68" s="219"/>
      <c r="SDR68" s="219"/>
      <c r="SDS68" s="219"/>
      <c r="SDT68" s="219"/>
      <c r="SDU68" s="219"/>
      <c r="SDV68" s="219"/>
      <c r="SDW68" s="219"/>
      <c r="SDX68" s="219"/>
      <c r="SDY68" s="219"/>
      <c r="SDZ68" s="219"/>
      <c r="SEA68" s="219"/>
      <c r="SEB68" s="219"/>
      <c r="SEC68" s="219"/>
      <c r="SED68" s="219"/>
      <c r="SEE68" s="219"/>
      <c r="SEF68" s="219"/>
      <c r="SEG68" s="219"/>
      <c r="SEH68" s="219"/>
      <c r="SEI68" s="219"/>
      <c r="SEJ68" s="219"/>
      <c r="SEK68" s="219"/>
      <c r="SEL68" s="219"/>
      <c r="SEM68" s="219"/>
      <c r="SEN68" s="219"/>
      <c r="SEO68" s="219"/>
      <c r="SEP68" s="219"/>
      <c r="SEQ68" s="219"/>
      <c r="SER68" s="219"/>
      <c r="SES68" s="219"/>
      <c r="SET68" s="219"/>
      <c r="SEU68" s="219"/>
      <c r="SEV68" s="219"/>
      <c r="SEW68" s="219"/>
      <c r="SEX68" s="219"/>
      <c r="SEY68" s="219"/>
      <c r="SEZ68" s="219"/>
      <c r="SFA68" s="219"/>
      <c r="SFB68" s="219"/>
      <c r="SFC68" s="219"/>
      <c r="SFD68" s="219"/>
      <c r="SFE68" s="219"/>
      <c r="SFF68" s="219"/>
      <c r="SFG68" s="219"/>
      <c r="SFH68" s="219"/>
      <c r="SFI68" s="219"/>
      <c r="SFJ68" s="219"/>
      <c r="SFK68" s="219"/>
      <c r="SFL68" s="219"/>
      <c r="SFM68" s="219"/>
      <c r="SFN68" s="219"/>
      <c r="SFO68" s="219"/>
      <c r="SFP68" s="219"/>
      <c r="SFQ68" s="219"/>
      <c r="SFR68" s="219"/>
      <c r="SFS68" s="219"/>
      <c r="SFT68" s="219"/>
      <c r="SFU68" s="219"/>
      <c r="SFV68" s="219"/>
      <c r="SFW68" s="219"/>
      <c r="SFX68" s="219"/>
      <c r="SFY68" s="219"/>
      <c r="SFZ68" s="219"/>
      <c r="SGA68" s="219"/>
      <c r="SGB68" s="219"/>
      <c r="SGC68" s="219"/>
      <c r="SGD68" s="219"/>
      <c r="SGE68" s="219"/>
      <c r="SGF68" s="219"/>
      <c r="SGG68" s="219"/>
      <c r="SGH68" s="219"/>
      <c r="SGI68" s="219"/>
      <c r="SGJ68" s="219"/>
      <c r="SGK68" s="219"/>
      <c r="SGL68" s="219"/>
      <c r="SGM68" s="219"/>
      <c r="SGN68" s="219"/>
      <c r="SGO68" s="219"/>
      <c r="SGP68" s="219"/>
      <c r="SGQ68" s="219"/>
      <c r="SGR68" s="219"/>
      <c r="SGS68" s="219"/>
      <c r="SGT68" s="219"/>
      <c r="SGU68" s="219"/>
      <c r="SGV68" s="219"/>
      <c r="SGW68" s="219"/>
      <c r="SGX68" s="219"/>
      <c r="SGY68" s="219"/>
      <c r="SGZ68" s="219"/>
      <c r="SHA68" s="219"/>
      <c r="SHB68" s="219"/>
      <c r="SHC68" s="219"/>
      <c r="SHD68" s="219"/>
      <c r="SHE68" s="219"/>
      <c r="SHF68" s="219"/>
      <c r="SHG68" s="219"/>
      <c r="SHH68" s="219"/>
      <c r="SHI68" s="219"/>
      <c r="SHJ68" s="219"/>
      <c r="SHK68" s="219"/>
      <c r="SHL68" s="219"/>
      <c r="SHM68" s="219"/>
      <c r="SHN68" s="219"/>
      <c r="SHO68" s="219"/>
      <c r="SHP68" s="219"/>
      <c r="SHQ68" s="219"/>
      <c r="SHR68" s="219"/>
      <c r="SHS68" s="219"/>
      <c r="SHT68" s="219"/>
      <c r="SHU68" s="219"/>
      <c r="SHV68" s="219"/>
      <c r="SHW68" s="219"/>
      <c r="SHX68" s="219"/>
      <c r="SHY68" s="219"/>
      <c r="SHZ68" s="219"/>
      <c r="SIA68" s="219"/>
      <c r="SIB68" s="219"/>
      <c r="SIC68" s="219"/>
      <c r="SID68" s="219"/>
      <c r="SIE68" s="219"/>
      <c r="SIF68" s="219"/>
      <c r="SIG68" s="219"/>
      <c r="SIH68" s="219"/>
      <c r="SII68" s="219"/>
      <c r="SIJ68" s="219"/>
      <c r="SIK68" s="219"/>
      <c r="SIL68" s="219"/>
      <c r="SIM68" s="219"/>
      <c r="SIN68" s="219"/>
      <c r="SIO68" s="219"/>
      <c r="SIP68" s="219"/>
      <c r="SIQ68" s="219"/>
      <c r="SIR68" s="219"/>
      <c r="SIS68" s="219"/>
      <c r="SIT68" s="219"/>
      <c r="SIU68" s="219"/>
      <c r="SIV68" s="219"/>
      <c r="SIW68" s="219"/>
      <c r="SIX68" s="219"/>
      <c r="SIY68" s="219"/>
      <c r="SIZ68" s="219"/>
      <c r="SJA68" s="219"/>
      <c r="SJB68" s="219"/>
      <c r="SJC68" s="219"/>
      <c r="SJD68" s="219"/>
      <c r="SJE68" s="219"/>
      <c r="SJF68" s="219"/>
      <c r="SJG68" s="219"/>
      <c r="SJH68" s="219"/>
      <c r="SJI68" s="219"/>
      <c r="SJJ68" s="219"/>
      <c r="SJK68" s="219"/>
      <c r="SJL68" s="219"/>
      <c r="SJM68" s="219"/>
      <c r="SJN68" s="219"/>
      <c r="SJO68" s="219"/>
      <c r="SJP68" s="219"/>
      <c r="SJQ68" s="219"/>
      <c r="SJR68" s="219"/>
      <c r="SJS68" s="219"/>
      <c r="SJT68" s="219"/>
      <c r="SJU68" s="219"/>
      <c r="SJV68" s="219"/>
      <c r="SJW68" s="219"/>
      <c r="SJX68" s="219"/>
      <c r="SJY68" s="219"/>
      <c r="SJZ68" s="219"/>
      <c r="SKA68" s="219"/>
      <c r="SKB68" s="219"/>
      <c r="SKC68" s="219"/>
      <c r="SKD68" s="219"/>
      <c r="SKE68" s="219"/>
      <c r="SKF68" s="219"/>
      <c r="SKG68" s="219"/>
      <c r="SKH68" s="219"/>
      <c r="SKI68" s="219"/>
      <c r="SKJ68" s="219"/>
      <c r="SKK68" s="219"/>
      <c r="SKL68" s="219"/>
      <c r="SKM68" s="219"/>
      <c r="SKN68" s="219"/>
      <c r="SKO68" s="219"/>
      <c r="SKP68" s="219"/>
      <c r="SKQ68" s="219"/>
      <c r="SKR68" s="219"/>
      <c r="SKS68" s="219"/>
      <c r="SKT68" s="219"/>
      <c r="SKU68" s="219"/>
      <c r="SKV68" s="219"/>
      <c r="SKW68" s="219"/>
      <c r="SKX68" s="219"/>
      <c r="SKY68" s="219"/>
      <c r="SKZ68" s="219"/>
      <c r="SLA68" s="219"/>
      <c r="SLB68" s="219"/>
      <c r="SLC68" s="219"/>
      <c r="SLD68" s="219"/>
      <c r="SLE68" s="219"/>
      <c r="SLF68" s="219"/>
      <c r="SLG68" s="219"/>
      <c r="SLH68" s="219"/>
      <c r="SLI68" s="219"/>
      <c r="SLJ68" s="219"/>
      <c r="SLK68" s="219"/>
      <c r="SLL68" s="219"/>
      <c r="SLM68" s="219"/>
      <c r="SLN68" s="219"/>
      <c r="SLO68" s="219"/>
      <c r="SLP68" s="219"/>
      <c r="SLQ68" s="219"/>
      <c r="SLR68" s="219"/>
      <c r="SLS68" s="219"/>
      <c r="SLT68" s="219"/>
      <c r="SLU68" s="219"/>
      <c r="SLV68" s="219"/>
      <c r="SLW68" s="219"/>
      <c r="SLX68" s="219"/>
      <c r="SLY68" s="219"/>
      <c r="SLZ68" s="219"/>
      <c r="SMA68" s="219"/>
      <c r="SMB68" s="219"/>
      <c r="SMC68" s="219"/>
      <c r="SMD68" s="219"/>
      <c r="SME68" s="219"/>
      <c r="SMF68" s="219"/>
      <c r="SMG68" s="219"/>
      <c r="SMH68" s="219"/>
      <c r="SMI68" s="219"/>
      <c r="SMJ68" s="219"/>
      <c r="SMK68" s="219"/>
      <c r="SML68" s="219"/>
      <c r="SMM68" s="219"/>
      <c r="SMN68" s="219"/>
      <c r="SMO68" s="219"/>
      <c r="SMP68" s="219"/>
      <c r="SMQ68" s="219"/>
      <c r="SMR68" s="219"/>
      <c r="SMS68" s="219"/>
      <c r="SMT68" s="219"/>
      <c r="SMU68" s="219"/>
      <c r="SMV68" s="219"/>
      <c r="SMW68" s="219"/>
      <c r="SMX68" s="219"/>
      <c r="SMY68" s="219"/>
      <c r="SMZ68" s="219"/>
      <c r="SNA68" s="219"/>
      <c r="SNB68" s="219"/>
      <c r="SNC68" s="219"/>
      <c r="SND68" s="219"/>
      <c r="SNE68" s="219"/>
      <c r="SNF68" s="219"/>
      <c r="SNG68" s="219"/>
      <c r="SNH68" s="219"/>
      <c r="SNI68" s="219"/>
      <c r="SNJ68" s="219"/>
      <c r="SNK68" s="219"/>
      <c r="SNL68" s="219"/>
      <c r="SNM68" s="219"/>
      <c r="SNN68" s="219"/>
      <c r="SNO68" s="219"/>
      <c r="SNP68" s="219"/>
      <c r="SNQ68" s="219"/>
      <c r="SNR68" s="219"/>
      <c r="SNS68" s="219"/>
      <c r="SNT68" s="219"/>
      <c r="SNU68" s="219"/>
      <c r="SNV68" s="219"/>
      <c r="SNW68" s="219"/>
      <c r="SNX68" s="219"/>
      <c r="SNY68" s="219"/>
      <c r="SNZ68" s="219"/>
      <c r="SOA68" s="219"/>
      <c r="SOB68" s="219"/>
      <c r="SOC68" s="219"/>
      <c r="SOD68" s="219"/>
      <c r="SOE68" s="219"/>
      <c r="SOF68" s="219"/>
      <c r="SOG68" s="219"/>
      <c r="SOH68" s="219"/>
      <c r="SOI68" s="219"/>
      <c r="SOJ68" s="219"/>
      <c r="SOK68" s="219"/>
      <c r="SOL68" s="219"/>
      <c r="SOM68" s="219"/>
      <c r="SON68" s="219"/>
      <c r="SOO68" s="219"/>
      <c r="SOP68" s="219"/>
      <c r="SOQ68" s="219"/>
      <c r="SOR68" s="219"/>
      <c r="SOS68" s="219"/>
      <c r="SOT68" s="219"/>
      <c r="SOU68" s="219"/>
      <c r="SOV68" s="219"/>
      <c r="SOW68" s="219"/>
      <c r="SOX68" s="219"/>
      <c r="SOY68" s="219"/>
      <c r="SOZ68" s="219"/>
      <c r="SPA68" s="219"/>
      <c r="SPB68" s="219"/>
      <c r="SPC68" s="219"/>
      <c r="SPD68" s="219"/>
      <c r="SPE68" s="219"/>
      <c r="SPF68" s="219"/>
      <c r="SPG68" s="219"/>
      <c r="SPH68" s="219"/>
      <c r="SPI68" s="219"/>
      <c r="SPJ68" s="219"/>
      <c r="SPK68" s="219"/>
      <c r="SPL68" s="219"/>
      <c r="SPM68" s="219"/>
      <c r="SPN68" s="219"/>
      <c r="SPO68" s="219"/>
      <c r="SPP68" s="219"/>
      <c r="SPQ68" s="219"/>
      <c r="SPR68" s="219"/>
      <c r="SPS68" s="219"/>
      <c r="SPT68" s="219"/>
      <c r="SPU68" s="219"/>
      <c r="SPV68" s="219"/>
      <c r="SPW68" s="219"/>
      <c r="SPX68" s="219"/>
      <c r="SPY68" s="219"/>
      <c r="SPZ68" s="219"/>
      <c r="SQA68" s="219"/>
      <c r="SQB68" s="219"/>
      <c r="SQC68" s="219"/>
      <c r="SQD68" s="219"/>
      <c r="SQE68" s="219"/>
      <c r="SQF68" s="219"/>
      <c r="SQG68" s="219"/>
      <c r="SQH68" s="219"/>
      <c r="SQI68" s="219"/>
      <c r="SQJ68" s="219"/>
      <c r="SQK68" s="219"/>
      <c r="SQL68" s="219"/>
      <c r="SQM68" s="219"/>
      <c r="SQN68" s="219"/>
      <c r="SQO68" s="219"/>
      <c r="SQP68" s="219"/>
      <c r="SQQ68" s="219"/>
      <c r="SQR68" s="219"/>
      <c r="SQS68" s="219"/>
      <c r="SQT68" s="219"/>
      <c r="SQU68" s="219"/>
      <c r="SQV68" s="219"/>
      <c r="SQW68" s="219"/>
      <c r="SQX68" s="219"/>
      <c r="SQY68" s="219"/>
      <c r="SQZ68" s="219"/>
      <c r="SRA68" s="219"/>
      <c r="SRB68" s="219"/>
      <c r="SRC68" s="219"/>
      <c r="SRD68" s="219"/>
      <c r="SRE68" s="219"/>
      <c r="SRF68" s="219"/>
      <c r="SRG68" s="219"/>
      <c r="SRH68" s="219"/>
      <c r="SRI68" s="219"/>
      <c r="SRJ68" s="219"/>
      <c r="SRK68" s="219"/>
      <c r="SRL68" s="219"/>
      <c r="SRM68" s="219"/>
      <c r="SRN68" s="219"/>
      <c r="SRO68" s="219"/>
      <c r="SRP68" s="219"/>
      <c r="SRQ68" s="219"/>
      <c r="SRR68" s="219"/>
      <c r="SRS68" s="219"/>
      <c r="SRT68" s="219"/>
      <c r="SRU68" s="219"/>
      <c r="SRV68" s="219"/>
      <c r="SRW68" s="219"/>
      <c r="SRX68" s="219"/>
      <c r="SRY68" s="219"/>
      <c r="SRZ68" s="219"/>
      <c r="SSA68" s="219"/>
      <c r="SSB68" s="219"/>
      <c r="SSC68" s="219"/>
      <c r="SSD68" s="219"/>
      <c r="SSE68" s="219"/>
      <c r="SSF68" s="219"/>
      <c r="SSG68" s="219"/>
      <c r="SSH68" s="219"/>
      <c r="SSI68" s="219"/>
      <c r="SSJ68" s="219"/>
      <c r="SSK68" s="219"/>
      <c r="SSL68" s="219"/>
      <c r="SSM68" s="219"/>
      <c r="SSN68" s="219"/>
      <c r="SSO68" s="219"/>
      <c r="SSP68" s="219"/>
      <c r="SSQ68" s="219"/>
      <c r="SSR68" s="219"/>
      <c r="SSS68" s="219"/>
      <c r="SST68" s="219"/>
      <c r="SSU68" s="219"/>
      <c r="SSV68" s="219"/>
      <c r="SSW68" s="219"/>
      <c r="SSX68" s="219"/>
      <c r="SSY68" s="219"/>
      <c r="SSZ68" s="219"/>
      <c r="STA68" s="219"/>
      <c r="STB68" s="219"/>
      <c r="STC68" s="219"/>
      <c r="STD68" s="219"/>
      <c r="STE68" s="219"/>
      <c r="STF68" s="219"/>
      <c r="STG68" s="219"/>
      <c r="STH68" s="219"/>
      <c r="STI68" s="219"/>
      <c r="STJ68" s="219"/>
      <c r="STK68" s="219"/>
      <c r="STL68" s="219"/>
      <c r="STM68" s="219"/>
      <c r="STN68" s="219"/>
      <c r="STO68" s="219"/>
      <c r="STP68" s="219"/>
      <c r="STQ68" s="219"/>
      <c r="STR68" s="219"/>
      <c r="STS68" s="219"/>
      <c r="STT68" s="219"/>
      <c r="STU68" s="219"/>
      <c r="STV68" s="219"/>
      <c r="STW68" s="219"/>
      <c r="STX68" s="219"/>
      <c r="STY68" s="219"/>
      <c r="STZ68" s="219"/>
      <c r="SUA68" s="219"/>
      <c r="SUB68" s="219"/>
      <c r="SUC68" s="219"/>
      <c r="SUD68" s="219"/>
      <c r="SUE68" s="219"/>
      <c r="SUF68" s="219"/>
      <c r="SUG68" s="219"/>
      <c r="SUH68" s="219"/>
      <c r="SUI68" s="219"/>
      <c r="SUJ68" s="219"/>
      <c r="SUK68" s="219"/>
      <c r="SUL68" s="219"/>
      <c r="SUM68" s="219"/>
      <c r="SUN68" s="219"/>
      <c r="SUO68" s="219"/>
      <c r="SUP68" s="219"/>
      <c r="SUQ68" s="219"/>
      <c r="SUR68" s="219"/>
      <c r="SUS68" s="219"/>
      <c r="SUT68" s="219"/>
      <c r="SUU68" s="219"/>
      <c r="SUV68" s="219"/>
      <c r="SUW68" s="219"/>
      <c r="SUX68" s="219"/>
      <c r="SUY68" s="219"/>
      <c r="SUZ68" s="219"/>
      <c r="SVA68" s="219"/>
      <c r="SVB68" s="219"/>
      <c r="SVC68" s="219"/>
      <c r="SVD68" s="219"/>
      <c r="SVE68" s="219"/>
      <c r="SVF68" s="219"/>
      <c r="SVG68" s="219"/>
      <c r="SVH68" s="219"/>
      <c r="SVI68" s="219"/>
      <c r="SVJ68" s="219"/>
      <c r="SVK68" s="219"/>
      <c r="SVL68" s="219"/>
      <c r="SVM68" s="219"/>
      <c r="SVN68" s="219"/>
      <c r="SVO68" s="219"/>
      <c r="SVP68" s="219"/>
      <c r="SVQ68" s="219"/>
      <c r="SVR68" s="219"/>
      <c r="SVS68" s="219"/>
      <c r="SVT68" s="219"/>
      <c r="SVU68" s="219"/>
      <c r="SVV68" s="219"/>
      <c r="SVW68" s="219"/>
      <c r="SVX68" s="219"/>
      <c r="SVY68" s="219"/>
      <c r="SVZ68" s="219"/>
      <c r="SWA68" s="219"/>
      <c r="SWB68" s="219"/>
      <c r="SWC68" s="219"/>
      <c r="SWD68" s="219"/>
      <c r="SWE68" s="219"/>
      <c r="SWF68" s="219"/>
      <c r="SWG68" s="219"/>
      <c r="SWH68" s="219"/>
      <c r="SWI68" s="219"/>
      <c r="SWJ68" s="219"/>
      <c r="SWK68" s="219"/>
      <c r="SWL68" s="219"/>
      <c r="SWM68" s="219"/>
      <c r="SWN68" s="219"/>
      <c r="SWO68" s="219"/>
      <c r="SWP68" s="219"/>
      <c r="SWQ68" s="219"/>
      <c r="SWR68" s="219"/>
      <c r="SWS68" s="219"/>
      <c r="SWT68" s="219"/>
      <c r="SWU68" s="219"/>
      <c r="SWV68" s="219"/>
      <c r="SWW68" s="219"/>
      <c r="SWX68" s="219"/>
      <c r="SWY68" s="219"/>
      <c r="SWZ68" s="219"/>
      <c r="SXA68" s="219"/>
      <c r="SXB68" s="219"/>
      <c r="SXC68" s="219"/>
      <c r="SXD68" s="219"/>
      <c r="SXE68" s="219"/>
      <c r="SXF68" s="219"/>
      <c r="SXG68" s="219"/>
      <c r="SXH68" s="219"/>
      <c r="SXI68" s="219"/>
      <c r="SXJ68" s="219"/>
      <c r="SXK68" s="219"/>
      <c r="SXL68" s="219"/>
      <c r="SXM68" s="219"/>
      <c r="SXN68" s="219"/>
      <c r="SXO68" s="219"/>
      <c r="SXP68" s="219"/>
      <c r="SXQ68" s="219"/>
      <c r="SXR68" s="219"/>
      <c r="SXS68" s="219"/>
      <c r="SXT68" s="219"/>
      <c r="SXU68" s="219"/>
      <c r="SXV68" s="219"/>
      <c r="SXW68" s="219"/>
      <c r="SXX68" s="219"/>
      <c r="SXY68" s="219"/>
      <c r="SXZ68" s="219"/>
      <c r="SYA68" s="219"/>
      <c r="SYB68" s="219"/>
      <c r="SYC68" s="219"/>
      <c r="SYD68" s="219"/>
      <c r="SYE68" s="219"/>
      <c r="SYF68" s="219"/>
      <c r="SYG68" s="219"/>
      <c r="SYH68" s="219"/>
      <c r="SYI68" s="219"/>
      <c r="SYJ68" s="219"/>
      <c r="SYK68" s="219"/>
      <c r="SYL68" s="219"/>
      <c r="SYM68" s="219"/>
      <c r="SYN68" s="219"/>
      <c r="SYO68" s="219"/>
      <c r="SYP68" s="219"/>
      <c r="SYQ68" s="219"/>
      <c r="SYR68" s="219"/>
      <c r="SYS68" s="219"/>
      <c r="SYT68" s="219"/>
      <c r="SYU68" s="219"/>
      <c r="SYV68" s="219"/>
      <c r="SYW68" s="219"/>
      <c r="SYX68" s="219"/>
      <c r="SYY68" s="219"/>
      <c r="SYZ68" s="219"/>
      <c r="SZA68" s="219"/>
      <c r="SZB68" s="219"/>
      <c r="SZC68" s="219"/>
      <c r="SZD68" s="219"/>
      <c r="SZE68" s="219"/>
      <c r="SZF68" s="219"/>
      <c r="SZG68" s="219"/>
      <c r="SZH68" s="219"/>
      <c r="SZI68" s="219"/>
      <c r="SZJ68" s="219"/>
      <c r="SZK68" s="219"/>
      <c r="SZL68" s="219"/>
      <c r="SZM68" s="219"/>
      <c r="SZN68" s="219"/>
      <c r="SZO68" s="219"/>
      <c r="SZP68" s="219"/>
      <c r="SZQ68" s="219"/>
      <c r="SZR68" s="219"/>
      <c r="SZS68" s="219"/>
      <c r="SZT68" s="219"/>
      <c r="SZU68" s="219"/>
      <c r="SZV68" s="219"/>
      <c r="SZW68" s="219"/>
      <c r="SZX68" s="219"/>
      <c r="SZY68" s="219"/>
      <c r="SZZ68" s="219"/>
      <c r="TAA68" s="219"/>
      <c r="TAB68" s="219"/>
      <c r="TAC68" s="219"/>
      <c r="TAD68" s="219"/>
      <c r="TAE68" s="219"/>
      <c r="TAF68" s="219"/>
      <c r="TAG68" s="219"/>
      <c r="TAH68" s="219"/>
      <c r="TAI68" s="219"/>
      <c r="TAJ68" s="219"/>
      <c r="TAK68" s="219"/>
      <c r="TAL68" s="219"/>
      <c r="TAM68" s="219"/>
      <c r="TAN68" s="219"/>
      <c r="TAO68" s="219"/>
      <c r="TAP68" s="219"/>
      <c r="TAQ68" s="219"/>
      <c r="TAR68" s="219"/>
      <c r="TAS68" s="219"/>
      <c r="TAT68" s="219"/>
      <c r="TAU68" s="219"/>
      <c r="TAV68" s="219"/>
      <c r="TAW68" s="219"/>
      <c r="TAX68" s="219"/>
      <c r="TAY68" s="219"/>
      <c r="TAZ68" s="219"/>
      <c r="TBA68" s="219"/>
      <c r="TBB68" s="219"/>
      <c r="TBC68" s="219"/>
      <c r="TBD68" s="219"/>
      <c r="TBE68" s="219"/>
      <c r="TBF68" s="219"/>
      <c r="TBG68" s="219"/>
      <c r="TBH68" s="219"/>
      <c r="TBI68" s="219"/>
      <c r="TBJ68" s="219"/>
      <c r="TBK68" s="219"/>
      <c r="TBL68" s="219"/>
      <c r="TBM68" s="219"/>
      <c r="TBN68" s="219"/>
      <c r="TBO68" s="219"/>
      <c r="TBP68" s="219"/>
      <c r="TBQ68" s="219"/>
      <c r="TBR68" s="219"/>
      <c r="TBS68" s="219"/>
      <c r="TBT68" s="219"/>
      <c r="TBU68" s="219"/>
      <c r="TBV68" s="219"/>
      <c r="TBW68" s="219"/>
      <c r="TBX68" s="219"/>
      <c r="TBY68" s="219"/>
      <c r="TBZ68" s="219"/>
      <c r="TCA68" s="219"/>
      <c r="TCB68" s="219"/>
      <c r="TCC68" s="219"/>
      <c r="TCD68" s="219"/>
      <c r="TCE68" s="219"/>
      <c r="TCF68" s="219"/>
      <c r="TCG68" s="219"/>
      <c r="TCH68" s="219"/>
      <c r="TCI68" s="219"/>
      <c r="TCJ68" s="219"/>
      <c r="TCK68" s="219"/>
      <c r="TCL68" s="219"/>
      <c r="TCM68" s="219"/>
      <c r="TCN68" s="219"/>
      <c r="TCO68" s="219"/>
      <c r="TCP68" s="219"/>
      <c r="TCQ68" s="219"/>
      <c r="TCR68" s="219"/>
      <c r="TCS68" s="219"/>
      <c r="TCT68" s="219"/>
      <c r="TCU68" s="219"/>
      <c r="TCV68" s="219"/>
      <c r="TCW68" s="219"/>
      <c r="TCX68" s="219"/>
      <c r="TCY68" s="219"/>
      <c r="TCZ68" s="219"/>
      <c r="TDA68" s="219"/>
      <c r="TDB68" s="219"/>
      <c r="TDC68" s="219"/>
      <c r="TDD68" s="219"/>
      <c r="TDE68" s="219"/>
      <c r="TDF68" s="219"/>
      <c r="TDG68" s="219"/>
      <c r="TDH68" s="219"/>
      <c r="TDI68" s="219"/>
      <c r="TDJ68" s="219"/>
      <c r="TDK68" s="219"/>
      <c r="TDL68" s="219"/>
      <c r="TDM68" s="219"/>
      <c r="TDN68" s="219"/>
      <c r="TDO68" s="219"/>
      <c r="TDP68" s="219"/>
      <c r="TDQ68" s="219"/>
      <c r="TDR68" s="219"/>
      <c r="TDS68" s="219"/>
      <c r="TDT68" s="219"/>
      <c r="TDU68" s="219"/>
      <c r="TDV68" s="219"/>
      <c r="TDW68" s="219"/>
      <c r="TDX68" s="219"/>
      <c r="TDY68" s="219"/>
      <c r="TDZ68" s="219"/>
      <c r="TEA68" s="219"/>
      <c r="TEB68" s="219"/>
      <c r="TEC68" s="219"/>
      <c r="TED68" s="219"/>
      <c r="TEE68" s="219"/>
      <c r="TEF68" s="219"/>
      <c r="TEG68" s="219"/>
      <c r="TEH68" s="219"/>
      <c r="TEI68" s="219"/>
      <c r="TEJ68" s="219"/>
      <c r="TEK68" s="219"/>
      <c r="TEL68" s="219"/>
      <c r="TEM68" s="219"/>
      <c r="TEN68" s="219"/>
      <c r="TEO68" s="219"/>
      <c r="TEP68" s="219"/>
      <c r="TEQ68" s="219"/>
      <c r="TER68" s="219"/>
      <c r="TES68" s="219"/>
      <c r="TET68" s="219"/>
      <c r="TEU68" s="219"/>
      <c r="TEV68" s="219"/>
      <c r="TEW68" s="219"/>
      <c r="TEX68" s="219"/>
      <c r="TEY68" s="219"/>
      <c r="TEZ68" s="219"/>
      <c r="TFA68" s="219"/>
      <c r="TFB68" s="219"/>
      <c r="TFC68" s="219"/>
      <c r="TFD68" s="219"/>
      <c r="TFE68" s="219"/>
      <c r="TFF68" s="219"/>
      <c r="TFG68" s="219"/>
      <c r="TFH68" s="219"/>
      <c r="TFI68" s="219"/>
      <c r="TFJ68" s="219"/>
      <c r="TFK68" s="219"/>
      <c r="TFL68" s="219"/>
      <c r="TFM68" s="219"/>
      <c r="TFN68" s="219"/>
      <c r="TFO68" s="219"/>
      <c r="TFP68" s="219"/>
      <c r="TFQ68" s="219"/>
      <c r="TFR68" s="219"/>
      <c r="TFS68" s="219"/>
      <c r="TFT68" s="219"/>
      <c r="TFU68" s="219"/>
      <c r="TFV68" s="219"/>
      <c r="TFW68" s="219"/>
      <c r="TFX68" s="219"/>
      <c r="TFY68" s="219"/>
      <c r="TFZ68" s="219"/>
      <c r="TGA68" s="219"/>
      <c r="TGB68" s="219"/>
      <c r="TGC68" s="219"/>
      <c r="TGD68" s="219"/>
      <c r="TGE68" s="219"/>
      <c r="TGF68" s="219"/>
      <c r="TGG68" s="219"/>
      <c r="TGH68" s="219"/>
      <c r="TGI68" s="219"/>
      <c r="TGJ68" s="219"/>
      <c r="TGK68" s="219"/>
      <c r="TGL68" s="219"/>
      <c r="TGM68" s="219"/>
      <c r="TGN68" s="219"/>
      <c r="TGO68" s="219"/>
      <c r="TGP68" s="219"/>
      <c r="TGQ68" s="219"/>
      <c r="TGR68" s="219"/>
      <c r="TGS68" s="219"/>
      <c r="TGT68" s="219"/>
      <c r="TGU68" s="219"/>
      <c r="TGV68" s="219"/>
      <c r="TGW68" s="219"/>
      <c r="TGX68" s="219"/>
      <c r="TGY68" s="219"/>
      <c r="TGZ68" s="219"/>
      <c r="THA68" s="219"/>
      <c r="THB68" s="219"/>
      <c r="THC68" s="219"/>
      <c r="THD68" s="219"/>
      <c r="THE68" s="219"/>
      <c r="THF68" s="219"/>
      <c r="THG68" s="219"/>
      <c r="THH68" s="219"/>
      <c r="THI68" s="219"/>
      <c r="THJ68" s="219"/>
      <c r="THK68" s="219"/>
      <c r="THL68" s="219"/>
      <c r="THM68" s="219"/>
      <c r="THN68" s="219"/>
      <c r="THO68" s="219"/>
      <c r="THP68" s="219"/>
      <c r="THQ68" s="219"/>
      <c r="THR68" s="219"/>
      <c r="THS68" s="219"/>
      <c r="THT68" s="219"/>
      <c r="THU68" s="219"/>
      <c r="THV68" s="219"/>
      <c r="THW68" s="219"/>
      <c r="THX68" s="219"/>
      <c r="THY68" s="219"/>
      <c r="THZ68" s="219"/>
      <c r="TIA68" s="219"/>
      <c r="TIB68" s="219"/>
      <c r="TIC68" s="219"/>
      <c r="TID68" s="219"/>
      <c r="TIE68" s="219"/>
      <c r="TIF68" s="219"/>
      <c r="TIG68" s="219"/>
      <c r="TIH68" s="219"/>
      <c r="TII68" s="219"/>
      <c r="TIJ68" s="219"/>
      <c r="TIK68" s="219"/>
      <c r="TIL68" s="219"/>
      <c r="TIM68" s="219"/>
      <c r="TIN68" s="219"/>
      <c r="TIO68" s="219"/>
      <c r="TIP68" s="219"/>
      <c r="TIQ68" s="219"/>
      <c r="TIR68" s="219"/>
      <c r="TIS68" s="219"/>
      <c r="TIT68" s="219"/>
      <c r="TIU68" s="219"/>
      <c r="TIV68" s="219"/>
      <c r="TIW68" s="219"/>
      <c r="TIX68" s="219"/>
      <c r="TIY68" s="219"/>
      <c r="TIZ68" s="219"/>
      <c r="TJA68" s="219"/>
      <c r="TJB68" s="219"/>
      <c r="TJC68" s="219"/>
      <c r="TJD68" s="219"/>
      <c r="TJE68" s="219"/>
      <c r="TJF68" s="219"/>
      <c r="TJG68" s="219"/>
      <c r="TJH68" s="219"/>
      <c r="TJI68" s="219"/>
      <c r="TJJ68" s="219"/>
      <c r="TJK68" s="219"/>
      <c r="TJL68" s="219"/>
      <c r="TJM68" s="219"/>
      <c r="TJN68" s="219"/>
      <c r="TJO68" s="219"/>
      <c r="TJP68" s="219"/>
      <c r="TJQ68" s="219"/>
      <c r="TJR68" s="219"/>
      <c r="TJS68" s="219"/>
      <c r="TJT68" s="219"/>
      <c r="TJU68" s="219"/>
      <c r="TJV68" s="219"/>
      <c r="TJW68" s="219"/>
      <c r="TJX68" s="219"/>
      <c r="TJY68" s="219"/>
      <c r="TJZ68" s="219"/>
      <c r="TKA68" s="219"/>
      <c r="TKB68" s="219"/>
      <c r="TKC68" s="219"/>
      <c r="TKD68" s="219"/>
      <c r="TKE68" s="219"/>
      <c r="TKF68" s="219"/>
      <c r="TKG68" s="219"/>
      <c r="TKH68" s="219"/>
      <c r="TKI68" s="219"/>
      <c r="TKJ68" s="219"/>
      <c r="TKK68" s="219"/>
      <c r="TKL68" s="219"/>
      <c r="TKM68" s="219"/>
      <c r="TKN68" s="219"/>
      <c r="TKO68" s="219"/>
      <c r="TKP68" s="219"/>
      <c r="TKQ68" s="219"/>
      <c r="TKR68" s="219"/>
      <c r="TKS68" s="219"/>
      <c r="TKT68" s="219"/>
      <c r="TKU68" s="219"/>
      <c r="TKV68" s="219"/>
      <c r="TKW68" s="219"/>
      <c r="TKX68" s="219"/>
      <c r="TKY68" s="219"/>
      <c r="TKZ68" s="219"/>
      <c r="TLA68" s="219"/>
      <c r="TLB68" s="219"/>
      <c r="TLC68" s="219"/>
      <c r="TLD68" s="219"/>
      <c r="TLE68" s="219"/>
      <c r="TLF68" s="219"/>
      <c r="TLG68" s="219"/>
      <c r="TLH68" s="219"/>
      <c r="TLI68" s="219"/>
      <c r="TLJ68" s="219"/>
      <c r="TLK68" s="219"/>
      <c r="TLL68" s="219"/>
      <c r="TLM68" s="219"/>
      <c r="TLN68" s="219"/>
      <c r="TLO68" s="219"/>
      <c r="TLP68" s="219"/>
      <c r="TLQ68" s="219"/>
      <c r="TLR68" s="219"/>
      <c r="TLS68" s="219"/>
      <c r="TLT68" s="219"/>
      <c r="TLU68" s="219"/>
      <c r="TLV68" s="219"/>
      <c r="TLW68" s="219"/>
      <c r="TLX68" s="219"/>
      <c r="TLY68" s="219"/>
      <c r="TLZ68" s="219"/>
      <c r="TMA68" s="219"/>
      <c r="TMB68" s="219"/>
      <c r="TMC68" s="219"/>
      <c r="TMD68" s="219"/>
      <c r="TME68" s="219"/>
      <c r="TMF68" s="219"/>
      <c r="TMG68" s="219"/>
      <c r="TMH68" s="219"/>
      <c r="TMI68" s="219"/>
      <c r="TMJ68" s="219"/>
      <c r="TMK68" s="219"/>
      <c r="TML68" s="219"/>
      <c r="TMM68" s="219"/>
      <c r="TMN68" s="219"/>
      <c r="TMO68" s="219"/>
      <c r="TMP68" s="219"/>
      <c r="TMQ68" s="219"/>
      <c r="TMR68" s="219"/>
      <c r="TMS68" s="219"/>
      <c r="TMT68" s="219"/>
      <c r="TMU68" s="219"/>
      <c r="TMV68" s="219"/>
      <c r="TMW68" s="219"/>
      <c r="TMX68" s="219"/>
      <c r="TMY68" s="219"/>
      <c r="TMZ68" s="219"/>
      <c r="TNA68" s="219"/>
      <c r="TNB68" s="219"/>
      <c r="TNC68" s="219"/>
      <c r="TND68" s="219"/>
      <c r="TNE68" s="219"/>
      <c r="TNF68" s="219"/>
      <c r="TNG68" s="219"/>
      <c r="TNH68" s="219"/>
      <c r="TNI68" s="219"/>
      <c r="TNJ68" s="219"/>
      <c r="TNK68" s="219"/>
      <c r="TNL68" s="219"/>
      <c r="TNM68" s="219"/>
      <c r="TNN68" s="219"/>
      <c r="TNO68" s="219"/>
      <c r="TNP68" s="219"/>
      <c r="TNQ68" s="219"/>
      <c r="TNR68" s="219"/>
      <c r="TNS68" s="219"/>
      <c r="TNT68" s="219"/>
      <c r="TNU68" s="219"/>
      <c r="TNV68" s="219"/>
      <c r="TNW68" s="219"/>
      <c r="TNX68" s="219"/>
      <c r="TNY68" s="219"/>
      <c r="TNZ68" s="219"/>
      <c r="TOA68" s="219"/>
      <c r="TOB68" s="219"/>
      <c r="TOC68" s="219"/>
      <c r="TOD68" s="219"/>
      <c r="TOE68" s="219"/>
      <c r="TOF68" s="219"/>
      <c r="TOG68" s="219"/>
      <c r="TOH68" s="219"/>
      <c r="TOI68" s="219"/>
      <c r="TOJ68" s="219"/>
      <c r="TOK68" s="219"/>
      <c r="TOL68" s="219"/>
      <c r="TOM68" s="219"/>
      <c r="TON68" s="219"/>
      <c r="TOO68" s="219"/>
      <c r="TOP68" s="219"/>
      <c r="TOQ68" s="219"/>
      <c r="TOR68" s="219"/>
      <c r="TOS68" s="219"/>
      <c r="TOT68" s="219"/>
      <c r="TOU68" s="219"/>
      <c r="TOV68" s="219"/>
      <c r="TOW68" s="219"/>
      <c r="TOX68" s="219"/>
      <c r="TOY68" s="219"/>
      <c r="TOZ68" s="219"/>
      <c r="TPA68" s="219"/>
      <c r="TPB68" s="219"/>
      <c r="TPC68" s="219"/>
      <c r="TPD68" s="219"/>
      <c r="TPE68" s="219"/>
      <c r="TPF68" s="219"/>
      <c r="TPG68" s="219"/>
      <c r="TPH68" s="219"/>
      <c r="TPI68" s="219"/>
      <c r="TPJ68" s="219"/>
      <c r="TPK68" s="219"/>
      <c r="TPL68" s="219"/>
      <c r="TPM68" s="219"/>
      <c r="TPN68" s="219"/>
      <c r="TPO68" s="219"/>
      <c r="TPP68" s="219"/>
      <c r="TPQ68" s="219"/>
      <c r="TPR68" s="219"/>
      <c r="TPS68" s="219"/>
      <c r="TPT68" s="219"/>
      <c r="TPU68" s="219"/>
      <c r="TPV68" s="219"/>
      <c r="TPW68" s="219"/>
      <c r="TPX68" s="219"/>
      <c r="TPY68" s="219"/>
      <c r="TPZ68" s="219"/>
      <c r="TQA68" s="219"/>
      <c r="TQB68" s="219"/>
      <c r="TQC68" s="219"/>
      <c r="TQD68" s="219"/>
      <c r="TQE68" s="219"/>
      <c r="TQF68" s="219"/>
      <c r="TQG68" s="219"/>
      <c r="TQH68" s="219"/>
      <c r="TQI68" s="219"/>
      <c r="TQJ68" s="219"/>
      <c r="TQK68" s="219"/>
      <c r="TQL68" s="219"/>
      <c r="TQM68" s="219"/>
      <c r="TQN68" s="219"/>
      <c r="TQO68" s="219"/>
      <c r="TQP68" s="219"/>
      <c r="TQQ68" s="219"/>
      <c r="TQR68" s="219"/>
      <c r="TQS68" s="219"/>
      <c r="TQT68" s="219"/>
      <c r="TQU68" s="219"/>
      <c r="TQV68" s="219"/>
      <c r="TQW68" s="219"/>
      <c r="TQX68" s="219"/>
      <c r="TQY68" s="219"/>
      <c r="TQZ68" s="219"/>
      <c r="TRA68" s="219"/>
      <c r="TRB68" s="219"/>
      <c r="TRC68" s="219"/>
      <c r="TRD68" s="219"/>
      <c r="TRE68" s="219"/>
      <c r="TRF68" s="219"/>
      <c r="TRG68" s="219"/>
      <c r="TRH68" s="219"/>
      <c r="TRI68" s="219"/>
      <c r="TRJ68" s="219"/>
      <c r="TRK68" s="219"/>
      <c r="TRL68" s="219"/>
      <c r="TRM68" s="219"/>
      <c r="TRN68" s="219"/>
      <c r="TRO68" s="219"/>
      <c r="TRP68" s="219"/>
      <c r="TRQ68" s="219"/>
      <c r="TRR68" s="219"/>
      <c r="TRS68" s="219"/>
      <c r="TRT68" s="219"/>
      <c r="TRU68" s="219"/>
      <c r="TRV68" s="219"/>
      <c r="TRW68" s="219"/>
      <c r="TRX68" s="219"/>
      <c r="TRY68" s="219"/>
      <c r="TRZ68" s="219"/>
      <c r="TSA68" s="219"/>
      <c r="TSB68" s="219"/>
      <c r="TSC68" s="219"/>
      <c r="TSD68" s="219"/>
      <c r="TSE68" s="219"/>
      <c r="TSF68" s="219"/>
      <c r="TSG68" s="219"/>
      <c r="TSH68" s="219"/>
      <c r="TSI68" s="219"/>
      <c r="TSJ68" s="219"/>
      <c r="TSK68" s="219"/>
      <c r="TSL68" s="219"/>
      <c r="TSM68" s="219"/>
      <c r="TSN68" s="219"/>
      <c r="TSO68" s="219"/>
      <c r="TSP68" s="219"/>
      <c r="TSQ68" s="219"/>
      <c r="TSR68" s="219"/>
      <c r="TSS68" s="219"/>
      <c r="TST68" s="219"/>
      <c r="TSU68" s="219"/>
      <c r="TSV68" s="219"/>
      <c r="TSW68" s="219"/>
      <c r="TSX68" s="219"/>
      <c r="TSY68" s="219"/>
      <c r="TSZ68" s="219"/>
      <c r="TTA68" s="219"/>
      <c r="TTB68" s="219"/>
      <c r="TTC68" s="219"/>
      <c r="TTD68" s="219"/>
      <c r="TTE68" s="219"/>
      <c r="TTF68" s="219"/>
      <c r="TTG68" s="219"/>
      <c r="TTH68" s="219"/>
      <c r="TTI68" s="219"/>
      <c r="TTJ68" s="219"/>
      <c r="TTK68" s="219"/>
      <c r="TTL68" s="219"/>
      <c r="TTM68" s="219"/>
      <c r="TTN68" s="219"/>
      <c r="TTO68" s="219"/>
      <c r="TTP68" s="219"/>
      <c r="TTQ68" s="219"/>
      <c r="TTR68" s="219"/>
      <c r="TTS68" s="219"/>
      <c r="TTT68" s="219"/>
      <c r="TTU68" s="219"/>
      <c r="TTV68" s="219"/>
      <c r="TTW68" s="219"/>
      <c r="TTX68" s="219"/>
      <c r="TTY68" s="219"/>
      <c r="TTZ68" s="219"/>
      <c r="TUA68" s="219"/>
      <c r="TUB68" s="219"/>
      <c r="TUC68" s="219"/>
      <c r="TUD68" s="219"/>
      <c r="TUE68" s="219"/>
      <c r="TUF68" s="219"/>
      <c r="TUG68" s="219"/>
      <c r="TUH68" s="219"/>
      <c r="TUI68" s="219"/>
      <c r="TUJ68" s="219"/>
      <c r="TUK68" s="219"/>
      <c r="TUL68" s="219"/>
      <c r="TUM68" s="219"/>
      <c r="TUN68" s="219"/>
      <c r="TUO68" s="219"/>
      <c r="TUP68" s="219"/>
      <c r="TUQ68" s="219"/>
      <c r="TUR68" s="219"/>
      <c r="TUS68" s="219"/>
      <c r="TUT68" s="219"/>
      <c r="TUU68" s="219"/>
      <c r="TUV68" s="219"/>
      <c r="TUW68" s="219"/>
      <c r="TUX68" s="219"/>
      <c r="TUY68" s="219"/>
      <c r="TUZ68" s="219"/>
      <c r="TVA68" s="219"/>
      <c r="TVB68" s="219"/>
      <c r="TVC68" s="219"/>
      <c r="TVD68" s="219"/>
      <c r="TVE68" s="219"/>
      <c r="TVF68" s="219"/>
      <c r="TVG68" s="219"/>
      <c r="TVH68" s="219"/>
      <c r="TVI68" s="219"/>
      <c r="TVJ68" s="219"/>
      <c r="TVK68" s="219"/>
      <c r="TVL68" s="219"/>
      <c r="TVM68" s="219"/>
      <c r="TVN68" s="219"/>
      <c r="TVO68" s="219"/>
      <c r="TVP68" s="219"/>
      <c r="TVQ68" s="219"/>
      <c r="TVR68" s="219"/>
      <c r="TVS68" s="219"/>
      <c r="TVT68" s="219"/>
      <c r="TVU68" s="219"/>
      <c r="TVV68" s="219"/>
      <c r="TVW68" s="219"/>
      <c r="TVX68" s="219"/>
      <c r="TVY68" s="219"/>
      <c r="TVZ68" s="219"/>
      <c r="TWA68" s="219"/>
      <c r="TWB68" s="219"/>
      <c r="TWC68" s="219"/>
      <c r="TWD68" s="219"/>
      <c r="TWE68" s="219"/>
      <c r="TWF68" s="219"/>
      <c r="TWG68" s="219"/>
      <c r="TWH68" s="219"/>
      <c r="TWI68" s="219"/>
      <c r="TWJ68" s="219"/>
      <c r="TWK68" s="219"/>
      <c r="TWL68" s="219"/>
      <c r="TWM68" s="219"/>
      <c r="TWN68" s="219"/>
      <c r="TWO68" s="219"/>
      <c r="TWP68" s="219"/>
      <c r="TWQ68" s="219"/>
      <c r="TWR68" s="219"/>
      <c r="TWS68" s="219"/>
      <c r="TWT68" s="219"/>
      <c r="TWU68" s="219"/>
      <c r="TWV68" s="219"/>
      <c r="TWW68" s="219"/>
      <c r="TWX68" s="219"/>
      <c r="TWY68" s="219"/>
      <c r="TWZ68" s="219"/>
      <c r="TXA68" s="219"/>
      <c r="TXB68" s="219"/>
      <c r="TXC68" s="219"/>
      <c r="TXD68" s="219"/>
      <c r="TXE68" s="219"/>
      <c r="TXF68" s="219"/>
      <c r="TXG68" s="219"/>
      <c r="TXH68" s="219"/>
      <c r="TXI68" s="219"/>
      <c r="TXJ68" s="219"/>
      <c r="TXK68" s="219"/>
      <c r="TXL68" s="219"/>
      <c r="TXM68" s="219"/>
      <c r="TXN68" s="219"/>
      <c r="TXO68" s="219"/>
      <c r="TXP68" s="219"/>
      <c r="TXQ68" s="219"/>
      <c r="TXR68" s="219"/>
      <c r="TXS68" s="219"/>
      <c r="TXT68" s="219"/>
      <c r="TXU68" s="219"/>
      <c r="TXV68" s="219"/>
      <c r="TXW68" s="219"/>
      <c r="TXX68" s="219"/>
      <c r="TXY68" s="219"/>
      <c r="TXZ68" s="219"/>
      <c r="TYA68" s="219"/>
      <c r="TYB68" s="219"/>
      <c r="TYC68" s="219"/>
      <c r="TYD68" s="219"/>
      <c r="TYE68" s="219"/>
      <c r="TYF68" s="219"/>
      <c r="TYG68" s="219"/>
      <c r="TYH68" s="219"/>
      <c r="TYI68" s="219"/>
      <c r="TYJ68" s="219"/>
      <c r="TYK68" s="219"/>
      <c r="TYL68" s="219"/>
      <c r="TYM68" s="219"/>
      <c r="TYN68" s="219"/>
      <c r="TYO68" s="219"/>
      <c r="TYP68" s="219"/>
      <c r="TYQ68" s="219"/>
      <c r="TYR68" s="219"/>
      <c r="TYS68" s="219"/>
      <c r="TYT68" s="219"/>
      <c r="TYU68" s="219"/>
      <c r="TYV68" s="219"/>
      <c r="TYW68" s="219"/>
      <c r="TYX68" s="219"/>
      <c r="TYY68" s="219"/>
      <c r="TYZ68" s="219"/>
      <c r="TZA68" s="219"/>
      <c r="TZB68" s="219"/>
      <c r="TZC68" s="219"/>
      <c r="TZD68" s="219"/>
      <c r="TZE68" s="219"/>
      <c r="TZF68" s="219"/>
      <c r="TZG68" s="219"/>
      <c r="TZH68" s="219"/>
      <c r="TZI68" s="219"/>
      <c r="TZJ68" s="219"/>
      <c r="TZK68" s="219"/>
      <c r="TZL68" s="219"/>
      <c r="TZM68" s="219"/>
      <c r="TZN68" s="219"/>
      <c r="TZO68" s="219"/>
      <c r="TZP68" s="219"/>
      <c r="TZQ68" s="219"/>
      <c r="TZR68" s="219"/>
      <c r="TZS68" s="219"/>
      <c r="TZT68" s="219"/>
      <c r="TZU68" s="219"/>
      <c r="TZV68" s="219"/>
      <c r="TZW68" s="219"/>
      <c r="TZX68" s="219"/>
      <c r="TZY68" s="219"/>
      <c r="TZZ68" s="219"/>
      <c r="UAA68" s="219"/>
      <c r="UAB68" s="219"/>
      <c r="UAC68" s="219"/>
      <c r="UAD68" s="219"/>
      <c r="UAE68" s="219"/>
      <c r="UAF68" s="219"/>
      <c r="UAG68" s="219"/>
      <c r="UAH68" s="219"/>
      <c r="UAI68" s="219"/>
      <c r="UAJ68" s="219"/>
      <c r="UAK68" s="219"/>
      <c r="UAL68" s="219"/>
      <c r="UAM68" s="219"/>
      <c r="UAN68" s="219"/>
      <c r="UAO68" s="219"/>
      <c r="UAP68" s="219"/>
      <c r="UAQ68" s="219"/>
      <c r="UAR68" s="219"/>
      <c r="UAS68" s="219"/>
      <c r="UAT68" s="219"/>
      <c r="UAU68" s="219"/>
      <c r="UAV68" s="219"/>
      <c r="UAW68" s="219"/>
      <c r="UAX68" s="219"/>
      <c r="UAY68" s="219"/>
      <c r="UAZ68" s="219"/>
      <c r="UBA68" s="219"/>
      <c r="UBB68" s="219"/>
      <c r="UBC68" s="219"/>
      <c r="UBD68" s="219"/>
      <c r="UBE68" s="219"/>
      <c r="UBF68" s="219"/>
      <c r="UBG68" s="219"/>
      <c r="UBH68" s="219"/>
      <c r="UBI68" s="219"/>
      <c r="UBJ68" s="219"/>
      <c r="UBK68" s="219"/>
      <c r="UBL68" s="219"/>
      <c r="UBM68" s="219"/>
      <c r="UBN68" s="219"/>
      <c r="UBO68" s="219"/>
      <c r="UBP68" s="219"/>
      <c r="UBQ68" s="219"/>
      <c r="UBR68" s="219"/>
      <c r="UBS68" s="219"/>
      <c r="UBT68" s="219"/>
      <c r="UBU68" s="219"/>
      <c r="UBV68" s="219"/>
      <c r="UBW68" s="219"/>
      <c r="UBX68" s="219"/>
      <c r="UBY68" s="219"/>
      <c r="UBZ68" s="219"/>
      <c r="UCA68" s="219"/>
      <c r="UCB68" s="219"/>
      <c r="UCC68" s="219"/>
      <c r="UCD68" s="219"/>
      <c r="UCE68" s="219"/>
      <c r="UCF68" s="219"/>
      <c r="UCG68" s="219"/>
      <c r="UCH68" s="219"/>
      <c r="UCI68" s="219"/>
      <c r="UCJ68" s="219"/>
      <c r="UCK68" s="219"/>
      <c r="UCL68" s="219"/>
      <c r="UCM68" s="219"/>
      <c r="UCN68" s="219"/>
      <c r="UCO68" s="219"/>
      <c r="UCP68" s="219"/>
      <c r="UCQ68" s="219"/>
      <c r="UCR68" s="219"/>
      <c r="UCS68" s="219"/>
      <c r="UCT68" s="219"/>
      <c r="UCU68" s="219"/>
      <c r="UCV68" s="219"/>
      <c r="UCW68" s="219"/>
      <c r="UCX68" s="219"/>
      <c r="UCY68" s="219"/>
      <c r="UCZ68" s="219"/>
      <c r="UDA68" s="219"/>
      <c r="UDB68" s="219"/>
      <c r="UDC68" s="219"/>
      <c r="UDD68" s="219"/>
      <c r="UDE68" s="219"/>
      <c r="UDF68" s="219"/>
      <c r="UDG68" s="219"/>
      <c r="UDH68" s="219"/>
      <c r="UDI68" s="219"/>
      <c r="UDJ68" s="219"/>
      <c r="UDK68" s="219"/>
      <c r="UDL68" s="219"/>
      <c r="UDM68" s="219"/>
      <c r="UDN68" s="219"/>
      <c r="UDO68" s="219"/>
      <c r="UDP68" s="219"/>
      <c r="UDQ68" s="219"/>
      <c r="UDR68" s="219"/>
      <c r="UDS68" s="219"/>
      <c r="UDT68" s="219"/>
      <c r="UDU68" s="219"/>
      <c r="UDV68" s="219"/>
      <c r="UDW68" s="219"/>
      <c r="UDX68" s="219"/>
      <c r="UDY68" s="219"/>
      <c r="UDZ68" s="219"/>
      <c r="UEA68" s="219"/>
      <c r="UEB68" s="219"/>
      <c r="UEC68" s="219"/>
      <c r="UED68" s="219"/>
      <c r="UEE68" s="219"/>
      <c r="UEF68" s="219"/>
      <c r="UEG68" s="219"/>
      <c r="UEH68" s="219"/>
      <c r="UEI68" s="219"/>
      <c r="UEJ68" s="219"/>
      <c r="UEK68" s="219"/>
      <c r="UEL68" s="219"/>
      <c r="UEM68" s="219"/>
      <c r="UEN68" s="219"/>
      <c r="UEO68" s="219"/>
      <c r="UEP68" s="219"/>
      <c r="UEQ68" s="219"/>
      <c r="UER68" s="219"/>
      <c r="UES68" s="219"/>
      <c r="UET68" s="219"/>
      <c r="UEU68" s="219"/>
      <c r="UEV68" s="219"/>
      <c r="UEW68" s="219"/>
      <c r="UEX68" s="219"/>
      <c r="UEY68" s="219"/>
      <c r="UEZ68" s="219"/>
      <c r="UFA68" s="219"/>
      <c r="UFB68" s="219"/>
      <c r="UFC68" s="219"/>
      <c r="UFD68" s="219"/>
      <c r="UFE68" s="219"/>
      <c r="UFF68" s="219"/>
      <c r="UFG68" s="219"/>
      <c r="UFH68" s="219"/>
      <c r="UFI68" s="219"/>
      <c r="UFJ68" s="219"/>
      <c r="UFK68" s="219"/>
      <c r="UFL68" s="219"/>
      <c r="UFM68" s="219"/>
      <c r="UFN68" s="219"/>
      <c r="UFO68" s="219"/>
      <c r="UFP68" s="219"/>
      <c r="UFQ68" s="219"/>
      <c r="UFR68" s="219"/>
      <c r="UFS68" s="219"/>
      <c r="UFT68" s="219"/>
      <c r="UFU68" s="219"/>
      <c r="UFV68" s="219"/>
      <c r="UFW68" s="219"/>
      <c r="UFX68" s="219"/>
      <c r="UFY68" s="219"/>
      <c r="UFZ68" s="219"/>
      <c r="UGA68" s="219"/>
      <c r="UGB68" s="219"/>
      <c r="UGC68" s="219"/>
      <c r="UGD68" s="219"/>
      <c r="UGE68" s="219"/>
      <c r="UGF68" s="219"/>
      <c r="UGG68" s="219"/>
      <c r="UGH68" s="219"/>
      <c r="UGI68" s="219"/>
      <c r="UGJ68" s="219"/>
      <c r="UGK68" s="219"/>
      <c r="UGL68" s="219"/>
      <c r="UGM68" s="219"/>
      <c r="UGN68" s="219"/>
      <c r="UGO68" s="219"/>
      <c r="UGP68" s="219"/>
      <c r="UGQ68" s="219"/>
      <c r="UGR68" s="219"/>
      <c r="UGS68" s="219"/>
      <c r="UGT68" s="219"/>
      <c r="UGU68" s="219"/>
      <c r="UGV68" s="219"/>
      <c r="UGW68" s="219"/>
      <c r="UGX68" s="219"/>
      <c r="UGY68" s="219"/>
      <c r="UGZ68" s="219"/>
      <c r="UHA68" s="219"/>
      <c r="UHB68" s="219"/>
      <c r="UHC68" s="219"/>
      <c r="UHD68" s="219"/>
      <c r="UHE68" s="219"/>
      <c r="UHF68" s="219"/>
      <c r="UHG68" s="219"/>
      <c r="UHH68" s="219"/>
      <c r="UHI68" s="219"/>
      <c r="UHJ68" s="219"/>
      <c r="UHK68" s="219"/>
      <c r="UHL68" s="219"/>
      <c r="UHM68" s="219"/>
      <c r="UHN68" s="219"/>
      <c r="UHO68" s="219"/>
      <c r="UHP68" s="219"/>
      <c r="UHQ68" s="219"/>
      <c r="UHR68" s="219"/>
      <c r="UHS68" s="219"/>
      <c r="UHT68" s="219"/>
      <c r="UHU68" s="219"/>
      <c r="UHV68" s="219"/>
      <c r="UHW68" s="219"/>
      <c r="UHX68" s="219"/>
      <c r="UHY68" s="219"/>
      <c r="UHZ68" s="219"/>
      <c r="UIA68" s="219"/>
      <c r="UIB68" s="219"/>
      <c r="UIC68" s="219"/>
      <c r="UID68" s="219"/>
      <c r="UIE68" s="219"/>
      <c r="UIF68" s="219"/>
      <c r="UIG68" s="219"/>
      <c r="UIH68" s="219"/>
      <c r="UII68" s="219"/>
      <c r="UIJ68" s="219"/>
      <c r="UIK68" s="219"/>
      <c r="UIL68" s="219"/>
      <c r="UIM68" s="219"/>
      <c r="UIN68" s="219"/>
      <c r="UIO68" s="219"/>
      <c r="UIP68" s="219"/>
      <c r="UIQ68" s="219"/>
      <c r="UIR68" s="219"/>
      <c r="UIS68" s="219"/>
      <c r="UIT68" s="219"/>
      <c r="UIU68" s="219"/>
      <c r="UIV68" s="219"/>
      <c r="UIW68" s="219"/>
      <c r="UIX68" s="219"/>
      <c r="UIY68" s="219"/>
      <c r="UIZ68" s="219"/>
      <c r="UJA68" s="219"/>
      <c r="UJB68" s="219"/>
      <c r="UJC68" s="219"/>
      <c r="UJD68" s="219"/>
      <c r="UJE68" s="219"/>
      <c r="UJF68" s="219"/>
      <c r="UJG68" s="219"/>
      <c r="UJH68" s="219"/>
      <c r="UJI68" s="219"/>
      <c r="UJJ68" s="219"/>
      <c r="UJK68" s="219"/>
      <c r="UJL68" s="219"/>
      <c r="UJM68" s="219"/>
      <c r="UJN68" s="219"/>
      <c r="UJO68" s="219"/>
      <c r="UJP68" s="219"/>
      <c r="UJQ68" s="219"/>
      <c r="UJR68" s="219"/>
      <c r="UJS68" s="219"/>
      <c r="UJT68" s="219"/>
      <c r="UJU68" s="219"/>
      <c r="UJV68" s="219"/>
      <c r="UJW68" s="219"/>
      <c r="UJX68" s="219"/>
      <c r="UJY68" s="219"/>
      <c r="UJZ68" s="219"/>
      <c r="UKA68" s="219"/>
      <c r="UKB68" s="219"/>
      <c r="UKC68" s="219"/>
      <c r="UKD68" s="219"/>
      <c r="UKE68" s="219"/>
      <c r="UKF68" s="219"/>
      <c r="UKG68" s="219"/>
      <c r="UKH68" s="219"/>
      <c r="UKI68" s="219"/>
      <c r="UKJ68" s="219"/>
      <c r="UKK68" s="219"/>
      <c r="UKL68" s="219"/>
      <c r="UKM68" s="219"/>
      <c r="UKN68" s="219"/>
      <c r="UKO68" s="219"/>
      <c r="UKP68" s="219"/>
      <c r="UKQ68" s="219"/>
      <c r="UKR68" s="219"/>
      <c r="UKS68" s="219"/>
      <c r="UKT68" s="219"/>
      <c r="UKU68" s="219"/>
      <c r="UKV68" s="219"/>
      <c r="UKW68" s="219"/>
      <c r="UKX68" s="219"/>
      <c r="UKY68" s="219"/>
      <c r="UKZ68" s="219"/>
      <c r="ULA68" s="219"/>
      <c r="ULB68" s="219"/>
      <c r="ULC68" s="219"/>
      <c r="ULD68" s="219"/>
      <c r="ULE68" s="219"/>
      <c r="ULF68" s="219"/>
      <c r="ULG68" s="219"/>
      <c r="ULH68" s="219"/>
      <c r="ULI68" s="219"/>
      <c r="ULJ68" s="219"/>
      <c r="ULK68" s="219"/>
      <c r="ULL68" s="219"/>
      <c r="ULM68" s="219"/>
      <c r="ULN68" s="219"/>
      <c r="ULO68" s="219"/>
      <c r="ULP68" s="219"/>
      <c r="ULQ68" s="219"/>
      <c r="ULR68" s="219"/>
      <c r="ULS68" s="219"/>
      <c r="ULT68" s="219"/>
      <c r="ULU68" s="219"/>
      <c r="ULV68" s="219"/>
      <c r="ULW68" s="219"/>
      <c r="ULX68" s="219"/>
      <c r="ULY68" s="219"/>
      <c r="ULZ68" s="219"/>
      <c r="UMA68" s="219"/>
      <c r="UMB68" s="219"/>
      <c r="UMC68" s="219"/>
      <c r="UMD68" s="219"/>
      <c r="UME68" s="219"/>
      <c r="UMF68" s="219"/>
      <c r="UMG68" s="219"/>
      <c r="UMH68" s="219"/>
      <c r="UMI68" s="219"/>
      <c r="UMJ68" s="219"/>
      <c r="UMK68" s="219"/>
      <c r="UML68" s="219"/>
      <c r="UMM68" s="219"/>
      <c r="UMN68" s="219"/>
      <c r="UMO68" s="219"/>
      <c r="UMP68" s="219"/>
      <c r="UMQ68" s="219"/>
      <c r="UMR68" s="219"/>
      <c r="UMS68" s="219"/>
      <c r="UMT68" s="219"/>
      <c r="UMU68" s="219"/>
      <c r="UMV68" s="219"/>
      <c r="UMW68" s="219"/>
      <c r="UMX68" s="219"/>
      <c r="UMY68" s="219"/>
      <c r="UMZ68" s="219"/>
      <c r="UNA68" s="219"/>
      <c r="UNB68" s="219"/>
      <c r="UNC68" s="219"/>
      <c r="UND68" s="219"/>
      <c r="UNE68" s="219"/>
      <c r="UNF68" s="219"/>
      <c r="UNG68" s="219"/>
      <c r="UNH68" s="219"/>
      <c r="UNI68" s="219"/>
      <c r="UNJ68" s="219"/>
      <c r="UNK68" s="219"/>
      <c r="UNL68" s="219"/>
      <c r="UNM68" s="219"/>
      <c r="UNN68" s="219"/>
      <c r="UNO68" s="219"/>
      <c r="UNP68" s="219"/>
      <c r="UNQ68" s="219"/>
      <c r="UNR68" s="219"/>
      <c r="UNS68" s="219"/>
      <c r="UNT68" s="219"/>
      <c r="UNU68" s="219"/>
      <c r="UNV68" s="219"/>
      <c r="UNW68" s="219"/>
      <c r="UNX68" s="219"/>
      <c r="UNY68" s="219"/>
      <c r="UNZ68" s="219"/>
      <c r="UOA68" s="219"/>
      <c r="UOB68" s="219"/>
      <c r="UOC68" s="219"/>
      <c r="UOD68" s="219"/>
      <c r="UOE68" s="219"/>
      <c r="UOF68" s="219"/>
      <c r="UOG68" s="219"/>
      <c r="UOH68" s="219"/>
      <c r="UOI68" s="219"/>
      <c r="UOJ68" s="219"/>
      <c r="UOK68" s="219"/>
      <c r="UOL68" s="219"/>
      <c r="UOM68" s="219"/>
      <c r="UON68" s="219"/>
      <c r="UOO68" s="219"/>
      <c r="UOP68" s="219"/>
      <c r="UOQ68" s="219"/>
      <c r="UOR68" s="219"/>
      <c r="UOS68" s="219"/>
      <c r="UOT68" s="219"/>
      <c r="UOU68" s="219"/>
      <c r="UOV68" s="219"/>
      <c r="UOW68" s="219"/>
      <c r="UOX68" s="219"/>
      <c r="UOY68" s="219"/>
      <c r="UOZ68" s="219"/>
      <c r="UPA68" s="219"/>
      <c r="UPB68" s="219"/>
      <c r="UPC68" s="219"/>
      <c r="UPD68" s="219"/>
      <c r="UPE68" s="219"/>
      <c r="UPF68" s="219"/>
      <c r="UPG68" s="219"/>
      <c r="UPH68" s="219"/>
      <c r="UPI68" s="219"/>
      <c r="UPJ68" s="219"/>
      <c r="UPK68" s="219"/>
      <c r="UPL68" s="219"/>
      <c r="UPM68" s="219"/>
      <c r="UPN68" s="219"/>
      <c r="UPO68" s="219"/>
      <c r="UPP68" s="219"/>
      <c r="UPQ68" s="219"/>
      <c r="UPR68" s="219"/>
      <c r="UPS68" s="219"/>
      <c r="UPT68" s="219"/>
      <c r="UPU68" s="219"/>
      <c r="UPV68" s="219"/>
      <c r="UPW68" s="219"/>
      <c r="UPX68" s="219"/>
      <c r="UPY68" s="219"/>
      <c r="UPZ68" s="219"/>
      <c r="UQA68" s="219"/>
      <c r="UQB68" s="219"/>
      <c r="UQC68" s="219"/>
      <c r="UQD68" s="219"/>
      <c r="UQE68" s="219"/>
      <c r="UQF68" s="219"/>
      <c r="UQG68" s="219"/>
      <c r="UQH68" s="219"/>
      <c r="UQI68" s="219"/>
      <c r="UQJ68" s="219"/>
      <c r="UQK68" s="219"/>
      <c r="UQL68" s="219"/>
      <c r="UQM68" s="219"/>
      <c r="UQN68" s="219"/>
      <c r="UQO68" s="219"/>
      <c r="UQP68" s="219"/>
      <c r="UQQ68" s="219"/>
      <c r="UQR68" s="219"/>
      <c r="UQS68" s="219"/>
      <c r="UQT68" s="219"/>
      <c r="UQU68" s="219"/>
      <c r="UQV68" s="219"/>
      <c r="UQW68" s="219"/>
      <c r="UQX68" s="219"/>
      <c r="UQY68" s="219"/>
      <c r="UQZ68" s="219"/>
      <c r="URA68" s="219"/>
      <c r="URB68" s="219"/>
      <c r="URC68" s="219"/>
      <c r="URD68" s="219"/>
      <c r="URE68" s="219"/>
      <c r="URF68" s="219"/>
      <c r="URG68" s="219"/>
      <c r="URH68" s="219"/>
      <c r="URI68" s="219"/>
      <c r="URJ68" s="219"/>
      <c r="URK68" s="219"/>
      <c r="URL68" s="219"/>
      <c r="URM68" s="219"/>
      <c r="URN68" s="219"/>
      <c r="URO68" s="219"/>
      <c r="URP68" s="219"/>
      <c r="URQ68" s="219"/>
      <c r="URR68" s="219"/>
      <c r="URS68" s="219"/>
      <c r="URT68" s="219"/>
      <c r="URU68" s="219"/>
      <c r="URV68" s="219"/>
      <c r="URW68" s="219"/>
      <c r="URX68" s="219"/>
      <c r="URY68" s="219"/>
      <c r="URZ68" s="219"/>
      <c r="USA68" s="219"/>
      <c r="USB68" s="219"/>
      <c r="USC68" s="219"/>
      <c r="USD68" s="219"/>
      <c r="USE68" s="219"/>
      <c r="USF68" s="219"/>
      <c r="USG68" s="219"/>
      <c r="USH68" s="219"/>
      <c r="USI68" s="219"/>
      <c r="USJ68" s="219"/>
      <c r="USK68" s="219"/>
      <c r="USL68" s="219"/>
      <c r="USM68" s="219"/>
      <c r="USN68" s="219"/>
      <c r="USO68" s="219"/>
      <c r="USP68" s="219"/>
      <c r="USQ68" s="219"/>
      <c r="USR68" s="219"/>
      <c r="USS68" s="219"/>
      <c r="UST68" s="219"/>
      <c r="USU68" s="219"/>
      <c r="USV68" s="219"/>
      <c r="USW68" s="219"/>
      <c r="USX68" s="219"/>
      <c r="USY68" s="219"/>
      <c r="USZ68" s="219"/>
      <c r="UTA68" s="219"/>
      <c r="UTB68" s="219"/>
      <c r="UTC68" s="219"/>
      <c r="UTD68" s="219"/>
      <c r="UTE68" s="219"/>
      <c r="UTF68" s="219"/>
      <c r="UTG68" s="219"/>
      <c r="UTH68" s="219"/>
      <c r="UTI68" s="219"/>
      <c r="UTJ68" s="219"/>
      <c r="UTK68" s="219"/>
      <c r="UTL68" s="219"/>
      <c r="UTM68" s="219"/>
      <c r="UTN68" s="219"/>
      <c r="UTO68" s="219"/>
      <c r="UTP68" s="219"/>
      <c r="UTQ68" s="219"/>
      <c r="UTR68" s="219"/>
      <c r="UTS68" s="219"/>
      <c r="UTT68" s="219"/>
      <c r="UTU68" s="219"/>
      <c r="UTV68" s="219"/>
      <c r="UTW68" s="219"/>
      <c r="UTX68" s="219"/>
      <c r="UTY68" s="219"/>
      <c r="UTZ68" s="219"/>
      <c r="UUA68" s="219"/>
      <c r="UUB68" s="219"/>
      <c r="UUC68" s="219"/>
      <c r="UUD68" s="219"/>
      <c r="UUE68" s="219"/>
      <c r="UUF68" s="219"/>
      <c r="UUG68" s="219"/>
      <c r="UUH68" s="219"/>
      <c r="UUI68" s="219"/>
      <c r="UUJ68" s="219"/>
      <c r="UUK68" s="219"/>
      <c r="UUL68" s="219"/>
      <c r="UUM68" s="219"/>
      <c r="UUN68" s="219"/>
      <c r="UUO68" s="219"/>
      <c r="UUP68" s="219"/>
      <c r="UUQ68" s="219"/>
      <c r="UUR68" s="219"/>
      <c r="UUS68" s="219"/>
      <c r="UUT68" s="219"/>
      <c r="UUU68" s="219"/>
      <c r="UUV68" s="219"/>
      <c r="UUW68" s="219"/>
      <c r="UUX68" s="219"/>
      <c r="UUY68" s="219"/>
      <c r="UUZ68" s="219"/>
      <c r="UVA68" s="219"/>
      <c r="UVB68" s="219"/>
      <c r="UVC68" s="219"/>
      <c r="UVD68" s="219"/>
      <c r="UVE68" s="219"/>
      <c r="UVF68" s="219"/>
      <c r="UVG68" s="219"/>
      <c r="UVH68" s="219"/>
      <c r="UVI68" s="219"/>
      <c r="UVJ68" s="219"/>
      <c r="UVK68" s="219"/>
      <c r="UVL68" s="219"/>
      <c r="UVM68" s="219"/>
      <c r="UVN68" s="219"/>
      <c r="UVO68" s="219"/>
      <c r="UVP68" s="219"/>
      <c r="UVQ68" s="219"/>
      <c r="UVR68" s="219"/>
      <c r="UVS68" s="219"/>
      <c r="UVT68" s="219"/>
      <c r="UVU68" s="219"/>
      <c r="UVV68" s="219"/>
      <c r="UVW68" s="219"/>
      <c r="UVX68" s="219"/>
      <c r="UVY68" s="219"/>
      <c r="UVZ68" s="219"/>
      <c r="UWA68" s="219"/>
      <c r="UWB68" s="219"/>
      <c r="UWC68" s="219"/>
      <c r="UWD68" s="219"/>
      <c r="UWE68" s="219"/>
      <c r="UWF68" s="219"/>
      <c r="UWG68" s="219"/>
      <c r="UWH68" s="219"/>
      <c r="UWI68" s="219"/>
      <c r="UWJ68" s="219"/>
      <c r="UWK68" s="219"/>
      <c r="UWL68" s="219"/>
      <c r="UWM68" s="219"/>
      <c r="UWN68" s="219"/>
      <c r="UWO68" s="219"/>
      <c r="UWP68" s="219"/>
      <c r="UWQ68" s="219"/>
      <c r="UWR68" s="219"/>
      <c r="UWS68" s="219"/>
      <c r="UWT68" s="219"/>
      <c r="UWU68" s="219"/>
      <c r="UWV68" s="219"/>
      <c r="UWW68" s="219"/>
      <c r="UWX68" s="219"/>
      <c r="UWY68" s="219"/>
      <c r="UWZ68" s="219"/>
      <c r="UXA68" s="219"/>
      <c r="UXB68" s="219"/>
      <c r="UXC68" s="219"/>
      <c r="UXD68" s="219"/>
      <c r="UXE68" s="219"/>
      <c r="UXF68" s="219"/>
      <c r="UXG68" s="219"/>
      <c r="UXH68" s="219"/>
      <c r="UXI68" s="219"/>
      <c r="UXJ68" s="219"/>
      <c r="UXK68" s="219"/>
      <c r="UXL68" s="219"/>
      <c r="UXM68" s="219"/>
      <c r="UXN68" s="219"/>
      <c r="UXO68" s="219"/>
      <c r="UXP68" s="219"/>
      <c r="UXQ68" s="219"/>
      <c r="UXR68" s="219"/>
      <c r="UXS68" s="219"/>
      <c r="UXT68" s="219"/>
      <c r="UXU68" s="219"/>
      <c r="UXV68" s="219"/>
      <c r="UXW68" s="219"/>
      <c r="UXX68" s="219"/>
      <c r="UXY68" s="219"/>
      <c r="UXZ68" s="219"/>
      <c r="UYA68" s="219"/>
      <c r="UYB68" s="219"/>
      <c r="UYC68" s="219"/>
      <c r="UYD68" s="219"/>
      <c r="UYE68" s="219"/>
      <c r="UYF68" s="219"/>
      <c r="UYG68" s="219"/>
      <c r="UYH68" s="219"/>
      <c r="UYI68" s="219"/>
      <c r="UYJ68" s="219"/>
      <c r="UYK68" s="219"/>
      <c r="UYL68" s="219"/>
      <c r="UYM68" s="219"/>
      <c r="UYN68" s="219"/>
      <c r="UYO68" s="219"/>
      <c r="UYP68" s="219"/>
      <c r="UYQ68" s="219"/>
      <c r="UYR68" s="219"/>
      <c r="UYS68" s="219"/>
      <c r="UYT68" s="219"/>
      <c r="UYU68" s="219"/>
      <c r="UYV68" s="219"/>
      <c r="UYW68" s="219"/>
      <c r="UYX68" s="219"/>
      <c r="UYY68" s="219"/>
      <c r="UYZ68" s="219"/>
      <c r="UZA68" s="219"/>
      <c r="UZB68" s="219"/>
      <c r="UZC68" s="219"/>
      <c r="UZD68" s="219"/>
      <c r="UZE68" s="219"/>
      <c r="UZF68" s="219"/>
      <c r="UZG68" s="219"/>
      <c r="UZH68" s="219"/>
      <c r="UZI68" s="219"/>
      <c r="UZJ68" s="219"/>
      <c r="UZK68" s="219"/>
      <c r="UZL68" s="219"/>
      <c r="UZM68" s="219"/>
      <c r="UZN68" s="219"/>
      <c r="UZO68" s="219"/>
      <c r="UZP68" s="219"/>
      <c r="UZQ68" s="219"/>
      <c r="UZR68" s="219"/>
      <c r="UZS68" s="219"/>
      <c r="UZT68" s="219"/>
      <c r="UZU68" s="219"/>
      <c r="UZV68" s="219"/>
      <c r="UZW68" s="219"/>
      <c r="UZX68" s="219"/>
      <c r="UZY68" s="219"/>
      <c r="UZZ68" s="219"/>
      <c r="VAA68" s="219"/>
      <c r="VAB68" s="219"/>
      <c r="VAC68" s="219"/>
      <c r="VAD68" s="219"/>
      <c r="VAE68" s="219"/>
      <c r="VAF68" s="219"/>
      <c r="VAG68" s="219"/>
      <c r="VAH68" s="219"/>
      <c r="VAI68" s="219"/>
      <c r="VAJ68" s="219"/>
      <c r="VAK68" s="219"/>
      <c r="VAL68" s="219"/>
      <c r="VAM68" s="219"/>
      <c r="VAN68" s="219"/>
      <c r="VAO68" s="219"/>
      <c r="VAP68" s="219"/>
      <c r="VAQ68" s="219"/>
      <c r="VAR68" s="219"/>
      <c r="VAS68" s="219"/>
      <c r="VAT68" s="219"/>
      <c r="VAU68" s="219"/>
      <c r="VAV68" s="219"/>
      <c r="VAW68" s="219"/>
      <c r="VAX68" s="219"/>
      <c r="VAY68" s="219"/>
      <c r="VAZ68" s="219"/>
      <c r="VBA68" s="219"/>
      <c r="VBB68" s="219"/>
      <c r="VBC68" s="219"/>
      <c r="VBD68" s="219"/>
      <c r="VBE68" s="219"/>
      <c r="VBF68" s="219"/>
      <c r="VBG68" s="219"/>
      <c r="VBH68" s="219"/>
      <c r="VBI68" s="219"/>
      <c r="VBJ68" s="219"/>
      <c r="VBK68" s="219"/>
      <c r="VBL68" s="219"/>
      <c r="VBM68" s="219"/>
      <c r="VBN68" s="219"/>
      <c r="VBO68" s="219"/>
      <c r="VBP68" s="219"/>
      <c r="VBQ68" s="219"/>
      <c r="VBR68" s="219"/>
      <c r="VBS68" s="219"/>
      <c r="VBT68" s="219"/>
      <c r="VBU68" s="219"/>
      <c r="VBV68" s="219"/>
      <c r="VBW68" s="219"/>
      <c r="VBX68" s="219"/>
      <c r="VBY68" s="219"/>
      <c r="VBZ68" s="219"/>
      <c r="VCA68" s="219"/>
      <c r="VCB68" s="219"/>
      <c r="VCC68" s="219"/>
      <c r="VCD68" s="219"/>
      <c r="VCE68" s="219"/>
      <c r="VCF68" s="219"/>
      <c r="VCG68" s="219"/>
      <c r="VCH68" s="219"/>
      <c r="VCI68" s="219"/>
      <c r="VCJ68" s="219"/>
      <c r="VCK68" s="219"/>
      <c r="VCL68" s="219"/>
      <c r="VCM68" s="219"/>
      <c r="VCN68" s="219"/>
      <c r="VCO68" s="219"/>
      <c r="VCP68" s="219"/>
      <c r="VCQ68" s="219"/>
      <c r="VCR68" s="219"/>
      <c r="VCS68" s="219"/>
      <c r="VCT68" s="219"/>
      <c r="VCU68" s="219"/>
      <c r="VCV68" s="219"/>
      <c r="VCW68" s="219"/>
      <c r="VCX68" s="219"/>
      <c r="VCY68" s="219"/>
      <c r="VCZ68" s="219"/>
      <c r="VDA68" s="219"/>
      <c r="VDB68" s="219"/>
      <c r="VDC68" s="219"/>
      <c r="VDD68" s="219"/>
      <c r="VDE68" s="219"/>
      <c r="VDF68" s="219"/>
      <c r="VDG68" s="219"/>
      <c r="VDH68" s="219"/>
      <c r="VDI68" s="219"/>
      <c r="VDJ68" s="219"/>
      <c r="VDK68" s="219"/>
      <c r="VDL68" s="219"/>
      <c r="VDM68" s="219"/>
      <c r="VDN68" s="219"/>
      <c r="VDO68" s="219"/>
      <c r="VDP68" s="219"/>
      <c r="VDQ68" s="219"/>
      <c r="VDR68" s="219"/>
      <c r="VDS68" s="219"/>
      <c r="VDT68" s="219"/>
      <c r="VDU68" s="219"/>
      <c r="VDV68" s="219"/>
      <c r="VDW68" s="219"/>
      <c r="VDX68" s="219"/>
      <c r="VDY68" s="219"/>
      <c r="VDZ68" s="219"/>
      <c r="VEA68" s="219"/>
      <c r="VEB68" s="219"/>
      <c r="VEC68" s="219"/>
      <c r="VED68" s="219"/>
      <c r="VEE68" s="219"/>
      <c r="VEF68" s="219"/>
      <c r="VEG68" s="219"/>
      <c r="VEH68" s="219"/>
      <c r="VEI68" s="219"/>
      <c r="VEJ68" s="219"/>
      <c r="VEK68" s="219"/>
      <c r="VEL68" s="219"/>
      <c r="VEM68" s="219"/>
      <c r="VEN68" s="219"/>
      <c r="VEO68" s="219"/>
      <c r="VEP68" s="219"/>
      <c r="VEQ68" s="219"/>
      <c r="VER68" s="219"/>
      <c r="VES68" s="219"/>
      <c r="VET68" s="219"/>
      <c r="VEU68" s="219"/>
      <c r="VEV68" s="219"/>
      <c r="VEW68" s="219"/>
      <c r="VEX68" s="219"/>
      <c r="VEY68" s="219"/>
      <c r="VEZ68" s="219"/>
      <c r="VFA68" s="219"/>
      <c r="VFB68" s="219"/>
      <c r="VFC68" s="219"/>
      <c r="VFD68" s="219"/>
      <c r="VFE68" s="219"/>
      <c r="VFF68" s="219"/>
      <c r="VFG68" s="219"/>
      <c r="VFH68" s="219"/>
      <c r="VFI68" s="219"/>
      <c r="VFJ68" s="219"/>
      <c r="VFK68" s="219"/>
      <c r="VFL68" s="219"/>
      <c r="VFM68" s="219"/>
      <c r="VFN68" s="219"/>
      <c r="VFO68" s="219"/>
      <c r="VFP68" s="219"/>
      <c r="VFQ68" s="219"/>
      <c r="VFR68" s="219"/>
      <c r="VFS68" s="219"/>
      <c r="VFT68" s="219"/>
      <c r="VFU68" s="219"/>
      <c r="VFV68" s="219"/>
      <c r="VFW68" s="219"/>
      <c r="VFX68" s="219"/>
      <c r="VFY68" s="219"/>
      <c r="VFZ68" s="219"/>
      <c r="VGA68" s="219"/>
      <c r="VGB68" s="219"/>
      <c r="VGC68" s="219"/>
      <c r="VGD68" s="219"/>
      <c r="VGE68" s="219"/>
      <c r="VGF68" s="219"/>
      <c r="VGG68" s="219"/>
      <c r="VGH68" s="219"/>
      <c r="VGI68" s="219"/>
      <c r="VGJ68" s="219"/>
      <c r="VGK68" s="219"/>
      <c r="VGL68" s="219"/>
      <c r="VGM68" s="219"/>
      <c r="VGN68" s="219"/>
      <c r="VGO68" s="219"/>
      <c r="VGP68" s="219"/>
      <c r="VGQ68" s="219"/>
      <c r="VGR68" s="219"/>
      <c r="VGS68" s="219"/>
      <c r="VGT68" s="219"/>
      <c r="VGU68" s="219"/>
      <c r="VGV68" s="219"/>
      <c r="VGW68" s="219"/>
      <c r="VGX68" s="219"/>
      <c r="VGY68" s="219"/>
      <c r="VGZ68" s="219"/>
      <c r="VHA68" s="219"/>
      <c r="VHB68" s="219"/>
      <c r="VHC68" s="219"/>
      <c r="VHD68" s="219"/>
      <c r="VHE68" s="219"/>
      <c r="VHF68" s="219"/>
      <c r="VHG68" s="219"/>
      <c r="VHH68" s="219"/>
      <c r="VHI68" s="219"/>
      <c r="VHJ68" s="219"/>
      <c r="VHK68" s="219"/>
      <c r="VHL68" s="219"/>
      <c r="VHM68" s="219"/>
      <c r="VHN68" s="219"/>
      <c r="VHO68" s="219"/>
      <c r="VHP68" s="219"/>
      <c r="VHQ68" s="219"/>
      <c r="VHR68" s="219"/>
      <c r="VHS68" s="219"/>
      <c r="VHT68" s="219"/>
      <c r="VHU68" s="219"/>
      <c r="VHV68" s="219"/>
      <c r="VHW68" s="219"/>
      <c r="VHX68" s="219"/>
      <c r="VHY68" s="219"/>
      <c r="VHZ68" s="219"/>
      <c r="VIA68" s="219"/>
      <c r="VIB68" s="219"/>
      <c r="VIC68" s="219"/>
      <c r="VID68" s="219"/>
      <c r="VIE68" s="219"/>
      <c r="VIF68" s="219"/>
      <c r="VIG68" s="219"/>
      <c r="VIH68" s="219"/>
      <c r="VII68" s="219"/>
      <c r="VIJ68" s="219"/>
      <c r="VIK68" s="219"/>
      <c r="VIL68" s="219"/>
      <c r="VIM68" s="219"/>
      <c r="VIN68" s="219"/>
      <c r="VIO68" s="219"/>
      <c r="VIP68" s="219"/>
      <c r="VIQ68" s="219"/>
      <c r="VIR68" s="219"/>
      <c r="VIS68" s="219"/>
      <c r="VIT68" s="219"/>
      <c r="VIU68" s="219"/>
      <c r="VIV68" s="219"/>
      <c r="VIW68" s="219"/>
      <c r="VIX68" s="219"/>
      <c r="VIY68" s="219"/>
      <c r="VIZ68" s="219"/>
      <c r="VJA68" s="219"/>
      <c r="VJB68" s="219"/>
      <c r="VJC68" s="219"/>
      <c r="VJD68" s="219"/>
      <c r="VJE68" s="219"/>
      <c r="VJF68" s="219"/>
      <c r="VJG68" s="219"/>
      <c r="VJH68" s="219"/>
      <c r="VJI68" s="219"/>
      <c r="VJJ68" s="219"/>
      <c r="VJK68" s="219"/>
      <c r="VJL68" s="219"/>
      <c r="VJM68" s="219"/>
      <c r="VJN68" s="219"/>
      <c r="VJO68" s="219"/>
      <c r="VJP68" s="219"/>
      <c r="VJQ68" s="219"/>
      <c r="VJR68" s="219"/>
      <c r="VJS68" s="219"/>
      <c r="VJT68" s="219"/>
      <c r="VJU68" s="219"/>
      <c r="VJV68" s="219"/>
      <c r="VJW68" s="219"/>
      <c r="VJX68" s="219"/>
      <c r="VJY68" s="219"/>
      <c r="VJZ68" s="219"/>
      <c r="VKA68" s="219"/>
      <c r="VKB68" s="219"/>
      <c r="VKC68" s="219"/>
      <c r="VKD68" s="219"/>
      <c r="VKE68" s="219"/>
      <c r="VKF68" s="219"/>
      <c r="VKG68" s="219"/>
      <c r="VKH68" s="219"/>
      <c r="VKI68" s="219"/>
      <c r="VKJ68" s="219"/>
      <c r="VKK68" s="219"/>
      <c r="VKL68" s="219"/>
      <c r="VKM68" s="219"/>
      <c r="VKN68" s="219"/>
      <c r="VKO68" s="219"/>
      <c r="VKP68" s="219"/>
      <c r="VKQ68" s="219"/>
      <c r="VKR68" s="219"/>
      <c r="VKS68" s="219"/>
      <c r="VKT68" s="219"/>
      <c r="VKU68" s="219"/>
      <c r="VKV68" s="219"/>
      <c r="VKW68" s="219"/>
      <c r="VKX68" s="219"/>
      <c r="VKY68" s="219"/>
      <c r="VKZ68" s="219"/>
      <c r="VLA68" s="219"/>
      <c r="VLB68" s="219"/>
      <c r="VLC68" s="219"/>
      <c r="VLD68" s="219"/>
      <c r="VLE68" s="219"/>
      <c r="VLF68" s="219"/>
      <c r="VLG68" s="219"/>
      <c r="VLH68" s="219"/>
      <c r="VLI68" s="219"/>
      <c r="VLJ68" s="219"/>
      <c r="VLK68" s="219"/>
      <c r="VLL68" s="219"/>
      <c r="VLM68" s="219"/>
      <c r="VLN68" s="219"/>
      <c r="VLO68" s="219"/>
      <c r="VLP68" s="219"/>
      <c r="VLQ68" s="219"/>
      <c r="VLR68" s="219"/>
      <c r="VLS68" s="219"/>
      <c r="VLT68" s="219"/>
      <c r="VLU68" s="219"/>
      <c r="VLV68" s="219"/>
      <c r="VLW68" s="219"/>
      <c r="VLX68" s="219"/>
      <c r="VLY68" s="219"/>
      <c r="VLZ68" s="219"/>
      <c r="VMA68" s="219"/>
      <c r="VMB68" s="219"/>
      <c r="VMC68" s="219"/>
      <c r="VMD68" s="219"/>
      <c r="VME68" s="219"/>
      <c r="VMF68" s="219"/>
      <c r="VMG68" s="219"/>
      <c r="VMH68" s="219"/>
      <c r="VMI68" s="219"/>
      <c r="VMJ68" s="219"/>
      <c r="VMK68" s="219"/>
      <c r="VML68" s="219"/>
      <c r="VMM68" s="219"/>
      <c r="VMN68" s="219"/>
      <c r="VMO68" s="219"/>
      <c r="VMP68" s="219"/>
      <c r="VMQ68" s="219"/>
      <c r="VMR68" s="219"/>
      <c r="VMS68" s="219"/>
      <c r="VMT68" s="219"/>
      <c r="VMU68" s="219"/>
      <c r="VMV68" s="219"/>
      <c r="VMW68" s="219"/>
      <c r="VMX68" s="219"/>
      <c r="VMY68" s="219"/>
      <c r="VMZ68" s="219"/>
      <c r="VNA68" s="219"/>
      <c r="VNB68" s="219"/>
      <c r="VNC68" s="219"/>
      <c r="VND68" s="219"/>
      <c r="VNE68" s="219"/>
      <c r="VNF68" s="219"/>
      <c r="VNG68" s="219"/>
      <c r="VNH68" s="219"/>
      <c r="VNI68" s="219"/>
      <c r="VNJ68" s="219"/>
      <c r="VNK68" s="219"/>
      <c r="VNL68" s="219"/>
      <c r="VNM68" s="219"/>
      <c r="VNN68" s="219"/>
      <c r="VNO68" s="219"/>
      <c r="VNP68" s="219"/>
      <c r="VNQ68" s="219"/>
      <c r="VNR68" s="219"/>
      <c r="VNS68" s="219"/>
      <c r="VNT68" s="219"/>
      <c r="VNU68" s="219"/>
      <c r="VNV68" s="219"/>
      <c r="VNW68" s="219"/>
      <c r="VNX68" s="219"/>
      <c r="VNY68" s="219"/>
      <c r="VNZ68" s="219"/>
      <c r="VOA68" s="219"/>
      <c r="VOB68" s="219"/>
      <c r="VOC68" s="219"/>
      <c r="VOD68" s="219"/>
      <c r="VOE68" s="219"/>
      <c r="VOF68" s="219"/>
      <c r="VOG68" s="219"/>
      <c r="VOH68" s="219"/>
      <c r="VOI68" s="219"/>
      <c r="VOJ68" s="219"/>
      <c r="VOK68" s="219"/>
      <c r="VOL68" s="219"/>
      <c r="VOM68" s="219"/>
      <c r="VON68" s="219"/>
      <c r="VOO68" s="219"/>
      <c r="VOP68" s="219"/>
      <c r="VOQ68" s="219"/>
      <c r="VOR68" s="219"/>
      <c r="VOS68" s="219"/>
      <c r="VOT68" s="219"/>
      <c r="VOU68" s="219"/>
      <c r="VOV68" s="219"/>
      <c r="VOW68" s="219"/>
      <c r="VOX68" s="219"/>
      <c r="VOY68" s="219"/>
      <c r="VOZ68" s="219"/>
      <c r="VPA68" s="219"/>
      <c r="VPB68" s="219"/>
      <c r="VPC68" s="219"/>
      <c r="VPD68" s="219"/>
      <c r="VPE68" s="219"/>
      <c r="VPF68" s="219"/>
      <c r="VPG68" s="219"/>
      <c r="VPH68" s="219"/>
      <c r="VPI68" s="219"/>
      <c r="VPJ68" s="219"/>
      <c r="VPK68" s="219"/>
      <c r="VPL68" s="219"/>
      <c r="VPM68" s="219"/>
      <c r="VPN68" s="219"/>
      <c r="VPO68" s="219"/>
      <c r="VPP68" s="219"/>
      <c r="VPQ68" s="219"/>
      <c r="VPR68" s="219"/>
      <c r="VPS68" s="219"/>
      <c r="VPT68" s="219"/>
      <c r="VPU68" s="219"/>
      <c r="VPV68" s="219"/>
      <c r="VPW68" s="219"/>
      <c r="VPX68" s="219"/>
      <c r="VPY68" s="219"/>
      <c r="VPZ68" s="219"/>
      <c r="VQA68" s="219"/>
      <c r="VQB68" s="219"/>
      <c r="VQC68" s="219"/>
      <c r="VQD68" s="219"/>
      <c r="VQE68" s="219"/>
      <c r="VQF68" s="219"/>
      <c r="VQG68" s="219"/>
      <c r="VQH68" s="219"/>
      <c r="VQI68" s="219"/>
      <c r="VQJ68" s="219"/>
      <c r="VQK68" s="219"/>
      <c r="VQL68" s="219"/>
      <c r="VQM68" s="219"/>
      <c r="VQN68" s="219"/>
      <c r="VQO68" s="219"/>
      <c r="VQP68" s="219"/>
      <c r="VQQ68" s="219"/>
      <c r="VQR68" s="219"/>
      <c r="VQS68" s="219"/>
      <c r="VQT68" s="219"/>
      <c r="VQU68" s="219"/>
      <c r="VQV68" s="219"/>
      <c r="VQW68" s="219"/>
      <c r="VQX68" s="219"/>
      <c r="VQY68" s="219"/>
      <c r="VQZ68" s="219"/>
      <c r="VRA68" s="219"/>
      <c r="VRB68" s="219"/>
      <c r="VRC68" s="219"/>
      <c r="VRD68" s="219"/>
      <c r="VRE68" s="219"/>
      <c r="VRF68" s="219"/>
      <c r="VRG68" s="219"/>
      <c r="VRH68" s="219"/>
      <c r="VRI68" s="219"/>
      <c r="VRJ68" s="219"/>
      <c r="VRK68" s="219"/>
      <c r="VRL68" s="219"/>
      <c r="VRM68" s="219"/>
      <c r="VRN68" s="219"/>
      <c r="VRO68" s="219"/>
      <c r="VRP68" s="219"/>
      <c r="VRQ68" s="219"/>
      <c r="VRR68" s="219"/>
      <c r="VRS68" s="219"/>
      <c r="VRT68" s="219"/>
      <c r="VRU68" s="219"/>
      <c r="VRV68" s="219"/>
      <c r="VRW68" s="219"/>
      <c r="VRX68" s="219"/>
      <c r="VRY68" s="219"/>
      <c r="VRZ68" s="219"/>
      <c r="VSA68" s="219"/>
      <c r="VSB68" s="219"/>
      <c r="VSC68" s="219"/>
      <c r="VSD68" s="219"/>
      <c r="VSE68" s="219"/>
      <c r="VSF68" s="219"/>
      <c r="VSG68" s="219"/>
      <c r="VSH68" s="219"/>
      <c r="VSI68" s="219"/>
      <c r="VSJ68" s="219"/>
      <c r="VSK68" s="219"/>
      <c r="VSL68" s="219"/>
      <c r="VSM68" s="219"/>
      <c r="VSN68" s="219"/>
      <c r="VSO68" s="219"/>
      <c r="VSP68" s="219"/>
      <c r="VSQ68" s="219"/>
      <c r="VSR68" s="219"/>
      <c r="VSS68" s="219"/>
      <c r="VST68" s="219"/>
      <c r="VSU68" s="219"/>
      <c r="VSV68" s="219"/>
      <c r="VSW68" s="219"/>
      <c r="VSX68" s="219"/>
      <c r="VSY68" s="219"/>
      <c r="VSZ68" s="219"/>
      <c r="VTA68" s="219"/>
      <c r="VTB68" s="219"/>
      <c r="VTC68" s="219"/>
      <c r="VTD68" s="219"/>
      <c r="VTE68" s="219"/>
      <c r="VTF68" s="219"/>
      <c r="VTG68" s="219"/>
      <c r="VTH68" s="219"/>
      <c r="VTI68" s="219"/>
      <c r="VTJ68" s="219"/>
      <c r="VTK68" s="219"/>
      <c r="VTL68" s="219"/>
      <c r="VTM68" s="219"/>
      <c r="VTN68" s="219"/>
      <c r="VTO68" s="219"/>
      <c r="VTP68" s="219"/>
      <c r="VTQ68" s="219"/>
      <c r="VTR68" s="219"/>
      <c r="VTS68" s="219"/>
      <c r="VTT68" s="219"/>
      <c r="VTU68" s="219"/>
      <c r="VTV68" s="219"/>
      <c r="VTW68" s="219"/>
      <c r="VTX68" s="219"/>
      <c r="VTY68" s="219"/>
      <c r="VTZ68" s="219"/>
      <c r="VUA68" s="219"/>
      <c r="VUB68" s="219"/>
      <c r="VUC68" s="219"/>
      <c r="VUD68" s="219"/>
      <c r="VUE68" s="219"/>
      <c r="VUF68" s="219"/>
      <c r="VUG68" s="219"/>
      <c r="VUH68" s="219"/>
      <c r="VUI68" s="219"/>
      <c r="VUJ68" s="219"/>
      <c r="VUK68" s="219"/>
      <c r="VUL68" s="219"/>
      <c r="VUM68" s="219"/>
      <c r="VUN68" s="219"/>
      <c r="VUO68" s="219"/>
      <c r="VUP68" s="219"/>
      <c r="VUQ68" s="219"/>
      <c r="VUR68" s="219"/>
      <c r="VUS68" s="219"/>
      <c r="VUT68" s="219"/>
      <c r="VUU68" s="219"/>
      <c r="VUV68" s="219"/>
      <c r="VUW68" s="219"/>
      <c r="VUX68" s="219"/>
      <c r="VUY68" s="219"/>
      <c r="VUZ68" s="219"/>
      <c r="VVA68" s="219"/>
      <c r="VVB68" s="219"/>
      <c r="VVC68" s="219"/>
      <c r="VVD68" s="219"/>
      <c r="VVE68" s="219"/>
      <c r="VVF68" s="219"/>
      <c r="VVG68" s="219"/>
      <c r="VVH68" s="219"/>
      <c r="VVI68" s="219"/>
      <c r="VVJ68" s="219"/>
      <c r="VVK68" s="219"/>
      <c r="VVL68" s="219"/>
      <c r="VVM68" s="219"/>
      <c r="VVN68" s="219"/>
      <c r="VVO68" s="219"/>
      <c r="VVP68" s="219"/>
      <c r="VVQ68" s="219"/>
      <c r="VVR68" s="219"/>
      <c r="VVS68" s="219"/>
      <c r="VVT68" s="219"/>
      <c r="VVU68" s="219"/>
      <c r="VVV68" s="219"/>
      <c r="VVW68" s="219"/>
      <c r="VVX68" s="219"/>
      <c r="VVY68" s="219"/>
      <c r="VVZ68" s="219"/>
      <c r="VWA68" s="219"/>
      <c r="VWB68" s="219"/>
      <c r="VWC68" s="219"/>
      <c r="VWD68" s="219"/>
      <c r="VWE68" s="219"/>
      <c r="VWF68" s="219"/>
      <c r="VWG68" s="219"/>
      <c r="VWH68" s="219"/>
      <c r="VWI68" s="219"/>
      <c r="VWJ68" s="219"/>
      <c r="VWK68" s="219"/>
      <c r="VWL68" s="219"/>
      <c r="VWM68" s="219"/>
      <c r="VWN68" s="219"/>
      <c r="VWO68" s="219"/>
      <c r="VWP68" s="219"/>
      <c r="VWQ68" s="219"/>
      <c r="VWR68" s="219"/>
      <c r="VWS68" s="219"/>
      <c r="VWT68" s="219"/>
      <c r="VWU68" s="219"/>
      <c r="VWV68" s="219"/>
      <c r="VWW68" s="219"/>
      <c r="VWX68" s="219"/>
      <c r="VWY68" s="219"/>
      <c r="VWZ68" s="219"/>
      <c r="VXA68" s="219"/>
      <c r="VXB68" s="219"/>
      <c r="VXC68" s="219"/>
      <c r="VXD68" s="219"/>
      <c r="VXE68" s="219"/>
      <c r="VXF68" s="219"/>
      <c r="VXG68" s="219"/>
      <c r="VXH68" s="219"/>
      <c r="VXI68" s="219"/>
      <c r="VXJ68" s="219"/>
      <c r="VXK68" s="219"/>
      <c r="VXL68" s="219"/>
      <c r="VXM68" s="219"/>
      <c r="VXN68" s="219"/>
      <c r="VXO68" s="219"/>
      <c r="VXP68" s="219"/>
      <c r="VXQ68" s="219"/>
      <c r="VXR68" s="219"/>
      <c r="VXS68" s="219"/>
      <c r="VXT68" s="219"/>
      <c r="VXU68" s="219"/>
      <c r="VXV68" s="219"/>
      <c r="VXW68" s="219"/>
      <c r="VXX68" s="219"/>
      <c r="VXY68" s="219"/>
      <c r="VXZ68" s="219"/>
      <c r="VYA68" s="219"/>
      <c r="VYB68" s="219"/>
      <c r="VYC68" s="219"/>
      <c r="VYD68" s="219"/>
      <c r="VYE68" s="219"/>
      <c r="VYF68" s="219"/>
      <c r="VYG68" s="219"/>
      <c r="VYH68" s="219"/>
      <c r="VYI68" s="219"/>
      <c r="VYJ68" s="219"/>
      <c r="VYK68" s="219"/>
      <c r="VYL68" s="219"/>
      <c r="VYM68" s="219"/>
      <c r="VYN68" s="219"/>
      <c r="VYO68" s="219"/>
      <c r="VYP68" s="219"/>
      <c r="VYQ68" s="219"/>
      <c r="VYR68" s="219"/>
      <c r="VYS68" s="219"/>
      <c r="VYT68" s="219"/>
      <c r="VYU68" s="219"/>
      <c r="VYV68" s="219"/>
      <c r="VYW68" s="219"/>
      <c r="VYX68" s="219"/>
      <c r="VYY68" s="219"/>
      <c r="VYZ68" s="219"/>
      <c r="VZA68" s="219"/>
      <c r="VZB68" s="219"/>
      <c r="VZC68" s="219"/>
      <c r="VZD68" s="219"/>
      <c r="VZE68" s="219"/>
      <c r="VZF68" s="219"/>
      <c r="VZG68" s="219"/>
      <c r="VZH68" s="219"/>
      <c r="VZI68" s="219"/>
      <c r="VZJ68" s="219"/>
      <c r="VZK68" s="219"/>
      <c r="VZL68" s="219"/>
      <c r="VZM68" s="219"/>
      <c r="VZN68" s="219"/>
      <c r="VZO68" s="219"/>
      <c r="VZP68" s="219"/>
      <c r="VZQ68" s="219"/>
      <c r="VZR68" s="219"/>
      <c r="VZS68" s="219"/>
      <c r="VZT68" s="219"/>
      <c r="VZU68" s="219"/>
      <c r="VZV68" s="219"/>
      <c r="VZW68" s="219"/>
      <c r="VZX68" s="219"/>
      <c r="VZY68" s="219"/>
      <c r="VZZ68" s="219"/>
      <c r="WAA68" s="219"/>
      <c r="WAB68" s="219"/>
      <c r="WAC68" s="219"/>
      <c r="WAD68" s="219"/>
      <c r="WAE68" s="219"/>
      <c r="WAF68" s="219"/>
      <c r="WAG68" s="219"/>
      <c r="WAH68" s="219"/>
      <c r="WAI68" s="219"/>
      <c r="WAJ68" s="219"/>
      <c r="WAK68" s="219"/>
      <c r="WAL68" s="219"/>
      <c r="WAM68" s="219"/>
      <c r="WAN68" s="219"/>
      <c r="WAO68" s="219"/>
      <c r="WAP68" s="219"/>
      <c r="WAQ68" s="219"/>
      <c r="WAR68" s="219"/>
      <c r="WAS68" s="219"/>
      <c r="WAT68" s="219"/>
      <c r="WAU68" s="219"/>
      <c r="WAV68" s="219"/>
      <c r="WAW68" s="219"/>
      <c r="WAX68" s="219"/>
      <c r="WAY68" s="219"/>
      <c r="WAZ68" s="219"/>
      <c r="WBA68" s="219"/>
      <c r="WBB68" s="219"/>
      <c r="WBC68" s="219"/>
      <c r="WBD68" s="219"/>
      <c r="WBE68" s="219"/>
      <c r="WBF68" s="219"/>
      <c r="WBG68" s="219"/>
      <c r="WBH68" s="219"/>
      <c r="WBI68" s="219"/>
      <c r="WBJ68" s="219"/>
      <c r="WBK68" s="219"/>
      <c r="WBL68" s="219"/>
      <c r="WBM68" s="219"/>
      <c r="WBN68" s="219"/>
      <c r="WBO68" s="219"/>
      <c r="WBP68" s="219"/>
      <c r="WBQ68" s="219"/>
      <c r="WBR68" s="219"/>
      <c r="WBS68" s="219"/>
      <c r="WBT68" s="219"/>
      <c r="WBU68" s="219"/>
      <c r="WBV68" s="219"/>
      <c r="WBW68" s="219"/>
      <c r="WBX68" s="219"/>
      <c r="WBY68" s="219"/>
      <c r="WBZ68" s="219"/>
      <c r="WCA68" s="219"/>
      <c r="WCB68" s="219"/>
      <c r="WCC68" s="219"/>
      <c r="WCD68" s="219"/>
      <c r="WCE68" s="219"/>
      <c r="WCF68" s="219"/>
      <c r="WCG68" s="219"/>
      <c r="WCH68" s="219"/>
      <c r="WCI68" s="219"/>
      <c r="WCJ68" s="219"/>
      <c r="WCK68" s="219"/>
      <c r="WCL68" s="219"/>
      <c r="WCM68" s="219"/>
      <c r="WCN68" s="219"/>
      <c r="WCO68" s="219"/>
      <c r="WCP68" s="219"/>
      <c r="WCQ68" s="219"/>
      <c r="WCR68" s="219"/>
      <c r="WCS68" s="219"/>
      <c r="WCT68" s="219"/>
      <c r="WCU68" s="219"/>
      <c r="WCV68" s="219"/>
      <c r="WCW68" s="219"/>
      <c r="WCX68" s="219"/>
      <c r="WCY68" s="219"/>
      <c r="WCZ68" s="219"/>
      <c r="WDA68" s="219"/>
      <c r="WDB68" s="219"/>
      <c r="WDC68" s="219"/>
      <c r="WDD68" s="219"/>
      <c r="WDE68" s="219"/>
      <c r="WDF68" s="219"/>
      <c r="WDG68" s="219"/>
      <c r="WDH68" s="219"/>
      <c r="WDI68" s="219"/>
      <c r="WDJ68" s="219"/>
      <c r="WDK68" s="219"/>
      <c r="WDL68" s="219"/>
      <c r="WDM68" s="219"/>
      <c r="WDN68" s="219"/>
      <c r="WDO68" s="219"/>
      <c r="WDP68" s="219"/>
      <c r="WDQ68" s="219"/>
      <c r="WDR68" s="219"/>
      <c r="WDS68" s="219"/>
      <c r="WDT68" s="219"/>
      <c r="WDU68" s="219"/>
      <c r="WDV68" s="219"/>
      <c r="WDW68" s="219"/>
      <c r="WDX68" s="219"/>
      <c r="WDY68" s="219"/>
      <c r="WDZ68" s="219"/>
      <c r="WEA68" s="219"/>
      <c r="WEB68" s="219"/>
      <c r="WEC68" s="219"/>
      <c r="WED68" s="219"/>
      <c r="WEE68" s="219"/>
      <c r="WEF68" s="219"/>
      <c r="WEG68" s="219"/>
      <c r="WEH68" s="219"/>
      <c r="WEI68" s="219"/>
      <c r="WEJ68" s="219"/>
      <c r="WEK68" s="219"/>
      <c r="WEL68" s="219"/>
      <c r="WEM68" s="219"/>
      <c r="WEN68" s="219"/>
      <c r="WEO68" s="219"/>
      <c r="WEP68" s="219"/>
      <c r="WEQ68" s="219"/>
      <c r="WER68" s="219"/>
      <c r="WES68" s="219"/>
      <c r="WET68" s="219"/>
      <c r="WEU68" s="219"/>
      <c r="WEV68" s="219"/>
      <c r="WEW68" s="219"/>
      <c r="WEX68" s="219"/>
      <c r="WEY68" s="219"/>
      <c r="WEZ68" s="219"/>
      <c r="WFA68" s="219"/>
      <c r="WFB68" s="219"/>
      <c r="WFC68" s="219"/>
      <c r="WFD68" s="219"/>
      <c r="WFE68" s="219"/>
      <c r="WFF68" s="219"/>
      <c r="WFG68" s="219"/>
      <c r="WFH68" s="219"/>
      <c r="WFI68" s="219"/>
      <c r="WFJ68" s="219"/>
      <c r="WFK68" s="219"/>
      <c r="WFL68" s="219"/>
      <c r="WFM68" s="219"/>
      <c r="WFN68" s="219"/>
      <c r="WFO68" s="219"/>
      <c r="WFP68" s="219"/>
      <c r="WFQ68" s="219"/>
      <c r="WFR68" s="219"/>
      <c r="WFS68" s="219"/>
      <c r="WFT68" s="219"/>
      <c r="WFU68" s="219"/>
      <c r="WFV68" s="219"/>
      <c r="WFW68" s="219"/>
      <c r="WFX68" s="219"/>
      <c r="WFY68" s="219"/>
      <c r="WFZ68" s="219"/>
      <c r="WGA68" s="219"/>
      <c r="WGB68" s="219"/>
      <c r="WGC68" s="219"/>
      <c r="WGD68" s="219"/>
      <c r="WGE68" s="219"/>
      <c r="WGF68" s="219"/>
      <c r="WGG68" s="219"/>
      <c r="WGH68" s="219"/>
      <c r="WGI68" s="219"/>
      <c r="WGJ68" s="219"/>
      <c r="WGK68" s="219"/>
      <c r="WGL68" s="219"/>
      <c r="WGM68" s="219"/>
      <c r="WGN68" s="219"/>
      <c r="WGO68" s="219"/>
      <c r="WGP68" s="219"/>
      <c r="WGQ68" s="219"/>
      <c r="WGR68" s="219"/>
      <c r="WGS68" s="219"/>
      <c r="WGT68" s="219"/>
      <c r="WGU68" s="219"/>
      <c r="WGV68" s="219"/>
      <c r="WGW68" s="219"/>
      <c r="WGX68" s="219"/>
      <c r="WGY68" s="219"/>
      <c r="WGZ68" s="219"/>
      <c r="WHA68" s="219"/>
      <c r="WHB68" s="219"/>
      <c r="WHC68" s="219"/>
      <c r="WHD68" s="219"/>
      <c r="WHE68" s="219"/>
      <c r="WHF68" s="219"/>
      <c r="WHG68" s="219"/>
      <c r="WHH68" s="219"/>
      <c r="WHI68" s="219"/>
      <c r="WHJ68" s="219"/>
      <c r="WHK68" s="219"/>
      <c r="WHL68" s="219"/>
      <c r="WHM68" s="219"/>
      <c r="WHN68" s="219"/>
      <c r="WHO68" s="219"/>
      <c r="WHP68" s="219"/>
      <c r="WHQ68" s="219"/>
      <c r="WHR68" s="219"/>
      <c r="WHS68" s="219"/>
      <c r="WHT68" s="219"/>
      <c r="WHU68" s="219"/>
      <c r="WHV68" s="219"/>
      <c r="WHW68" s="219"/>
      <c r="WHX68" s="219"/>
      <c r="WHY68" s="219"/>
      <c r="WHZ68" s="219"/>
      <c r="WIA68" s="219"/>
      <c r="WIB68" s="219"/>
      <c r="WIC68" s="219"/>
      <c r="WID68" s="219"/>
      <c r="WIE68" s="219"/>
      <c r="WIF68" s="219"/>
      <c r="WIG68" s="219"/>
      <c r="WIH68" s="219"/>
      <c r="WII68" s="219"/>
      <c r="WIJ68" s="219"/>
      <c r="WIK68" s="219"/>
      <c r="WIL68" s="219"/>
      <c r="WIM68" s="219"/>
      <c r="WIN68" s="219"/>
      <c r="WIO68" s="219"/>
      <c r="WIP68" s="219"/>
      <c r="WIQ68" s="219"/>
      <c r="WIR68" s="219"/>
      <c r="WIS68" s="219"/>
      <c r="WIT68" s="219"/>
      <c r="WIU68" s="219"/>
      <c r="WIV68" s="219"/>
      <c r="WIW68" s="219"/>
      <c r="WIX68" s="219"/>
      <c r="WIY68" s="219"/>
      <c r="WIZ68" s="219"/>
      <c r="WJA68" s="219"/>
      <c r="WJB68" s="219"/>
      <c r="WJC68" s="219"/>
      <c r="WJD68" s="219"/>
      <c r="WJE68" s="219"/>
      <c r="WJF68" s="219"/>
      <c r="WJG68" s="219"/>
      <c r="WJH68" s="219"/>
      <c r="WJI68" s="219"/>
      <c r="WJJ68" s="219"/>
      <c r="WJK68" s="219"/>
      <c r="WJL68" s="219"/>
      <c r="WJM68" s="219"/>
      <c r="WJN68" s="219"/>
      <c r="WJO68" s="219"/>
      <c r="WJP68" s="219"/>
      <c r="WJQ68" s="219"/>
      <c r="WJR68" s="219"/>
      <c r="WJS68" s="219"/>
      <c r="WJT68" s="219"/>
      <c r="WJU68" s="219"/>
      <c r="WJV68" s="219"/>
      <c r="WJW68" s="219"/>
      <c r="WJX68" s="219"/>
      <c r="WJY68" s="219"/>
      <c r="WJZ68" s="219"/>
      <c r="WKA68" s="219"/>
      <c r="WKB68" s="219"/>
      <c r="WKC68" s="219"/>
      <c r="WKD68" s="219"/>
      <c r="WKE68" s="219"/>
      <c r="WKF68" s="219"/>
      <c r="WKG68" s="219"/>
      <c r="WKH68" s="219"/>
      <c r="WKI68" s="219"/>
      <c r="WKJ68" s="219"/>
      <c r="WKK68" s="219"/>
      <c r="WKL68" s="219"/>
      <c r="WKM68" s="219"/>
      <c r="WKN68" s="219"/>
      <c r="WKO68" s="219"/>
      <c r="WKP68" s="219"/>
      <c r="WKQ68" s="219"/>
      <c r="WKR68" s="219"/>
      <c r="WKS68" s="219"/>
      <c r="WKT68" s="219"/>
      <c r="WKU68" s="219"/>
      <c r="WKV68" s="219"/>
      <c r="WKW68" s="219"/>
      <c r="WKX68" s="219"/>
      <c r="WKY68" s="219"/>
      <c r="WKZ68" s="219"/>
      <c r="WLA68" s="219"/>
      <c r="WLB68" s="219"/>
      <c r="WLC68" s="219"/>
      <c r="WLD68" s="219"/>
      <c r="WLE68" s="219"/>
      <c r="WLF68" s="219"/>
      <c r="WLG68" s="219"/>
      <c r="WLH68" s="219"/>
      <c r="WLI68" s="219"/>
      <c r="WLJ68" s="219"/>
      <c r="WLK68" s="219"/>
      <c r="WLL68" s="219"/>
      <c r="WLM68" s="219"/>
      <c r="WLN68" s="219"/>
      <c r="WLO68" s="219"/>
      <c r="WLP68" s="219"/>
      <c r="WLQ68" s="219"/>
      <c r="WLR68" s="219"/>
      <c r="WLS68" s="219"/>
      <c r="WLT68" s="219"/>
      <c r="WLU68" s="219"/>
      <c r="WLV68" s="219"/>
      <c r="WLW68" s="219"/>
      <c r="WLX68" s="219"/>
      <c r="WLY68" s="219"/>
      <c r="WLZ68" s="219"/>
      <c r="WMA68" s="219"/>
      <c r="WMB68" s="219"/>
      <c r="WMC68" s="219"/>
      <c r="WMD68" s="219"/>
      <c r="WME68" s="219"/>
      <c r="WMF68" s="219"/>
      <c r="WMG68" s="219"/>
      <c r="WMH68" s="219"/>
      <c r="WMI68" s="219"/>
      <c r="WMJ68" s="219"/>
      <c r="WMK68" s="219"/>
      <c r="WML68" s="219"/>
      <c r="WMM68" s="219"/>
      <c r="WMN68" s="219"/>
      <c r="WMO68" s="219"/>
      <c r="WMP68" s="219"/>
      <c r="WMQ68" s="219"/>
      <c r="WMR68" s="219"/>
      <c r="WMS68" s="219"/>
      <c r="WMT68" s="219"/>
      <c r="WMU68" s="219"/>
      <c r="WMV68" s="219"/>
      <c r="WMW68" s="219"/>
      <c r="WMX68" s="219"/>
      <c r="WMY68" s="219"/>
      <c r="WMZ68" s="219"/>
      <c r="WNA68" s="219"/>
      <c r="WNB68" s="219"/>
      <c r="WNC68" s="219"/>
      <c r="WND68" s="219"/>
      <c r="WNE68" s="219"/>
      <c r="WNF68" s="219"/>
      <c r="WNG68" s="219"/>
      <c r="WNH68" s="219"/>
      <c r="WNI68" s="219"/>
      <c r="WNJ68" s="219"/>
      <c r="WNK68" s="219"/>
      <c r="WNL68" s="219"/>
      <c r="WNM68" s="219"/>
      <c r="WNN68" s="219"/>
      <c r="WNO68" s="219"/>
      <c r="WNP68" s="219"/>
      <c r="WNQ68" s="219"/>
      <c r="WNR68" s="219"/>
      <c r="WNS68" s="219"/>
      <c r="WNT68" s="219"/>
      <c r="WNU68" s="219"/>
      <c r="WNV68" s="219"/>
      <c r="WNW68" s="219"/>
      <c r="WNX68" s="219"/>
      <c r="WNY68" s="219"/>
      <c r="WNZ68" s="219"/>
      <c r="WOA68" s="219"/>
      <c r="WOB68" s="219"/>
      <c r="WOC68" s="219"/>
      <c r="WOD68" s="219"/>
      <c r="WOE68" s="219"/>
      <c r="WOF68" s="219"/>
      <c r="WOG68" s="219"/>
      <c r="WOH68" s="219"/>
      <c r="WOI68" s="219"/>
      <c r="WOJ68" s="219"/>
      <c r="WOK68" s="219"/>
      <c r="WOL68" s="219"/>
      <c r="WOM68" s="219"/>
      <c r="WON68" s="219"/>
      <c r="WOO68" s="219"/>
      <c r="WOP68" s="219"/>
      <c r="WOQ68" s="219"/>
      <c r="WOR68" s="219"/>
      <c r="WOS68" s="219"/>
      <c r="WOT68" s="219"/>
      <c r="WOU68" s="219"/>
      <c r="WOV68" s="219"/>
      <c r="WOW68" s="219"/>
      <c r="WOX68" s="219"/>
      <c r="WOY68" s="219"/>
      <c r="WOZ68" s="219"/>
      <c r="WPA68" s="219"/>
      <c r="WPB68" s="219"/>
      <c r="WPC68" s="219"/>
      <c r="WPD68" s="219"/>
      <c r="WPE68" s="219"/>
      <c r="WPF68" s="219"/>
      <c r="WPG68" s="219"/>
      <c r="WPH68" s="219"/>
      <c r="WPI68" s="219"/>
      <c r="WPJ68" s="219"/>
      <c r="WPK68" s="219"/>
      <c r="WPL68" s="219"/>
      <c r="WPM68" s="219"/>
      <c r="WPN68" s="219"/>
      <c r="WPO68" s="219"/>
      <c r="WPP68" s="219"/>
      <c r="WPQ68" s="219"/>
      <c r="WPR68" s="219"/>
      <c r="WPS68" s="219"/>
      <c r="WPT68" s="219"/>
      <c r="WPU68" s="219"/>
      <c r="WPV68" s="219"/>
      <c r="WPW68" s="219"/>
      <c r="WPX68" s="219"/>
      <c r="WPY68" s="219"/>
      <c r="WPZ68" s="219"/>
      <c r="WQA68" s="219"/>
      <c r="WQB68" s="219"/>
      <c r="WQC68" s="219"/>
      <c r="WQD68" s="219"/>
      <c r="WQE68" s="219"/>
      <c r="WQF68" s="219"/>
      <c r="WQG68" s="219"/>
      <c r="WQH68" s="219"/>
      <c r="WQI68" s="219"/>
      <c r="WQJ68" s="219"/>
      <c r="WQK68" s="219"/>
      <c r="WQL68" s="219"/>
      <c r="WQM68" s="219"/>
      <c r="WQN68" s="219"/>
      <c r="WQO68" s="219"/>
      <c r="WQP68" s="219"/>
      <c r="WQQ68" s="219"/>
      <c r="WQR68" s="219"/>
      <c r="WQS68" s="219"/>
      <c r="WQT68" s="219"/>
      <c r="WQU68" s="219"/>
      <c r="WQV68" s="219"/>
      <c r="WQW68" s="219"/>
      <c r="WQX68" s="219"/>
      <c r="WQY68" s="219"/>
      <c r="WQZ68" s="219"/>
      <c r="WRA68" s="219"/>
      <c r="WRB68" s="219"/>
      <c r="WRC68" s="219"/>
      <c r="WRD68" s="219"/>
      <c r="WRE68" s="219"/>
      <c r="WRF68" s="219"/>
      <c r="WRG68" s="219"/>
      <c r="WRH68" s="219"/>
      <c r="WRI68" s="219"/>
      <c r="WRJ68" s="219"/>
      <c r="WRK68" s="219"/>
      <c r="WRL68" s="219"/>
      <c r="WRM68" s="219"/>
      <c r="WRN68" s="219"/>
      <c r="WRO68" s="219"/>
      <c r="WRP68" s="219"/>
      <c r="WRQ68" s="219"/>
      <c r="WRR68" s="219"/>
      <c r="WRS68" s="219"/>
      <c r="WRT68" s="219"/>
      <c r="WRU68" s="219"/>
      <c r="WRV68" s="219"/>
      <c r="WRW68" s="219"/>
      <c r="WRX68" s="219"/>
      <c r="WRY68" s="219"/>
      <c r="WRZ68" s="219"/>
      <c r="WSA68" s="219"/>
      <c r="WSB68" s="219"/>
      <c r="WSC68" s="219"/>
      <c r="WSD68" s="219"/>
      <c r="WSE68" s="219"/>
      <c r="WSF68" s="219"/>
      <c r="WSG68" s="219"/>
      <c r="WSH68" s="219"/>
      <c r="WSI68" s="219"/>
      <c r="WSJ68" s="219"/>
      <c r="WSK68" s="219"/>
      <c r="WSL68" s="219"/>
      <c r="WSM68" s="219"/>
      <c r="WSN68" s="219"/>
      <c r="WSO68" s="219"/>
      <c r="WSP68" s="219"/>
      <c r="WSQ68" s="219"/>
      <c r="WSR68" s="219"/>
      <c r="WSS68" s="219"/>
      <c r="WST68" s="219"/>
      <c r="WSU68" s="219"/>
      <c r="WSV68" s="219"/>
      <c r="WSW68" s="219"/>
      <c r="WSX68" s="219"/>
      <c r="WSY68" s="219"/>
      <c r="WSZ68" s="219"/>
      <c r="WTA68" s="219"/>
      <c r="WTB68" s="219"/>
      <c r="WTC68" s="219"/>
      <c r="WTD68" s="219"/>
      <c r="WTE68" s="219"/>
      <c r="WTF68" s="219"/>
      <c r="WTG68" s="219"/>
      <c r="WTH68" s="219"/>
      <c r="WTI68" s="219"/>
      <c r="WTJ68" s="219"/>
      <c r="WTK68" s="219"/>
      <c r="WTL68" s="219"/>
      <c r="WTM68" s="219"/>
      <c r="WTN68" s="219"/>
      <c r="WTO68" s="219"/>
      <c r="WTP68" s="219"/>
      <c r="WTQ68" s="219"/>
      <c r="WTR68" s="219"/>
      <c r="WTS68" s="219"/>
      <c r="WTT68" s="219"/>
      <c r="WTU68" s="219"/>
      <c r="WTV68" s="219"/>
      <c r="WTW68" s="219"/>
      <c r="WTX68" s="219"/>
      <c r="WTY68" s="219"/>
      <c r="WTZ68" s="219"/>
      <c r="WUA68" s="219"/>
      <c r="WUB68" s="219"/>
      <c r="WUC68" s="219"/>
      <c r="WUD68" s="219"/>
      <c r="WUE68" s="219"/>
      <c r="WUF68" s="219"/>
      <c r="WUG68" s="219"/>
      <c r="WUH68" s="219"/>
      <c r="WUI68" s="219"/>
      <c r="WUJ68" s="219"/>
      <c r="WUK68" s="219"/>
      <c r="WUL68" s="219"/>
      <c r="WUM68" s="219"/>
      <c r="WUN68" s="219"/>
      <c r="WUO68" s="219"/>
      <c r="WUP68" s="219"/>
      <c r="WUQ68" s="219"/>
      <c r="WUR68" s="219"/>
      <c r="WUS68" s="219"/>
      <c r="WUT68" s="219"/>
      <c r="WUU68" s="219"/>
      <c r="WUV68" s="219"/>
      <c r="WUW68" s="219"/>
      <c r="WUX68" s="219"/>
      <c r="WUY68" s="219"/>
      <c r="WUZ68" s="219"/>
      <c r="WVA68" s="219"/>
      <c r="WVB68" s="219"/>
      <c r="WVC68" s="219"/>
      <c r="WVD68" s="219"/>
      <c r="WVE68" s="219"/>
      <c r="WVF68" s="219"/>
      <c r="WVG68" s="219"/>
      <c r="WVH68" s="219"/>
      <c r="WVI68" s="219"/>
      <c r="WVJ68" s="219"/>
      <c r="WVK68" s="219"/>
      <c r="WVL68" s="219"/>
      <c r="WVM68" s="219"/>
      <c r="WVN68" s="219"/>
      <c r="WVO68" s="219"/>
      <c r="WVP68" s="219"/>
      <c r="WVQ68" s="219"/>
      <c r="WVR68" s="219"/>
      <c r="WVS68" s="219"/>
      <c r="WVT68" s="219"/>
      <c r="WVU68" s="219"/>
      <c r="WVV68" s="219"/>
      <c r="WVW68" s="219"/>
      <c r="WVX68" s="219"/>
      <c r="WVY68" s="219"/>
      <c r="WVZ68" s="219"/>
      <c r="WWA68" s="219"/>
      <c r="WWB68" s="219"/>
      <c r="WWC68" s="219"/>
      <c r="WWD68" s="219"/>
      <c r="WWE68" s="219"/>
      <c r="WWF68" s="219"/>
      <c r="WWG68" s="219"/>
      <c r="WWH68" s="219"/>
      <c r="WWI68" s="219"/>
      <c r="WWJ68" s="219"/>
      <c r="WWK68" s="219"/>
      <c r="WWL68" s="219"/>
      <c r="WWM68" s="219"/>
      <c r="WWN68" s="219"/>
      <c r="WWO68" s="219"/>
      <c r="WWP68" s="219"/>
      <c r="WWQ68" s="219"/>
      <c r="WWR68" s="219"/>
      <c r="WWS68" s="219"/>
      <c r="WWT68" s="219"/>
      <c r="WWU68" s="219"/>
      <c r="WWV68" s="219"/>
      <c r="WWW68" s="219"/>
      <c r="WWX68" s="219"/>
      <c r="WWY68" s="219"/>
      <c r="WWZ68" s="219"/>
      <c r="WXA68" s="219"/>
      <c r="WXB68" s="219"/>
      <c r="WXC68" s="219"/>
      <c r="WXD68" s="219"/>
      <c r="WXE68" s="219"/>
      <c r="WXF68" s="219"/>
      <c r="WXG68" s="219"/>
      <c r="WXH68" s="219"/>
      <c r="WXI68" s="219"/>
      <c r="WXJ68" s="219"/>
      <c r="WXK68" s="219"/>
      <c r="WXL68" s="219"/>
      <c r="WXM68" s="219"/>
      <c r="WXN68" s="219"/>
      <c r="WXO68" s="219"/>
      <c r="WXP68" s="219"/>
      <c r="WXQ68" s="219"/>
      <c r="WXR68" s="219"/>
      <c r="WXS68" s="219"/>
      <c r="WXT68" s="219"/>
      <c r="WXU68" s="219"/>
      <c r="WXV68" s="219"/>
      <c r="WXW68" s="219"/>
      <c r="WXX68" s="219"/>
      <c r="WXY68" s="219"/>
      <c r="WXZ68" s="219"/>
      <c r="WYA68" s="219"/>
      <c r="WYB68" s="219"/>
      <c r="WYC68" s="219"/>
      <c r="WYD68" s="219"/>
      <c r="WYE68" s="219"/>
      <c r="WYF68" s="219"/>
      <c r="WYG68" s="219"/>
      <c r="WYH68" s="219"/>
      <c r="WYI68" s="219"/>
      <c r="WYJ68" s="219"/>
      <c r="WYK68" s="219"/>
      <c r="WYL68" s="219"/>
      <c r="WYM68" s="219"/>
      <c r="WYN68" s="219"/>
      <c r="WYO68" s="219"/>
      <c r="WYP68" s="219"/>
      <c r="WYQ68" s="219"/>
      <c r="WYR68" s="219"/>
      <c r="WYS68" s="219"/>
      <c r="WYT68" s="219"/>
      <c r="WYU68" s="219"/>
      <c r="WYV68" s="219"/>
      <c r="WYW68" s="219"/>
      <c r="WYX68" s="219"/>
      <c r="WYY68" s="219"/>
      <c r="WYZ68" s="219"/>
      <c r="WZA68" s="219"/>
      <c r="WZB68" s="219"/>
      <c r="WZC68" s="219"/>
      <c r="WZD68" s="219"/>
      <c r="WZE68" s="219"/>
      <c r="WZF68" s="219"/>
      <c r="WZG68" s="219"/>
      <c r="WZH68" s="219"/>
      <c r="WZI68" s="219"/>
      <c r="WZJ68" s="219"/>
      <c r="WZK68" s="219"/>
      <c r="WZL68" s="219"/>
      <c r="WZM68" s="219"/>
      <c r="WZN68" s="219"/>
      <c r="WZO68" s="219"/>
      <c r="WZP68" s="219"/>
      <c r="WZQ68" s="219"/>
      <c r="WZR68" s="219"/>
      <c r="WZS68" s="219"/>
      <c r="WZT68" s="219"/>
      <c r="WZU68" s="219"/>
      <c r="WZV68" s="219"/>
      <c r="WZW68" s="219"/>
      <c r="WZX68" s="219"/>
      <c r="WZY68" s="219"/>
      <c r="WZZ68" s="219"/>
      <c r="XAA68" s="219"/>
      <c r="XAB68" s="219"/>
      <c r="XAC68" s="219"/>
      <c r="XAD68" s="219"/>
      <c r="XAE68" s="219"/>
      <c r="XAF68" s="219"/>
      <c r="XAG68" s="219"/>
      <c r="XAH68" s="219"/>
      <c r="XAI68" s="219"/>
      <c r="XAJ68" s="219"/>
      <c r="XAK68" s="219"/>
      <c r="XAL68" s="219"/>
      <c r="XAM68" s="219"/>
      <c r="XAN68" s="219"/>
      <c r="XAO68" s="219"/>
      <c r="XAP68" s="219"/>
      <c r="XAQ68" s="219"/>
      <c r="XAR68" s="219"/>
      <c r="XAS68" s="219"/>
      <c r="XAT68" s="219"/>
      <c r="XAU68" s="219"/>
      <c r="XAV68" s="219"/>
      <c r="XAW68" s="219"/>
      <c r="XAX68" s="219"/>
      <c r="XAY68" s="219"/>
      <c r="XAZ68" s="219"/>
      <c r="XBA68" s="219"/>
      <c r="XBB68" s="219"/>
      <c r="XBC68" s="219"/>
      <c r="XBD68" s="219"/>
      <c r="XBE68" s="219"/>
      <c r="XBF68" s="219"/>
      <c r="XBG68" s="219"/>
      <c r="XBH68" s="219"/>
      <c r="XBI68" s="219"/>
      <c r="XBJ68" s="219"/>
      <c r="XBK68" s="219"/>
      <c r="XBL68" s="219"/>
      <c r="XBM68" s="219"/>
      <c r="XBN68" s="219"/>
      <c r="XBO68" s="219"/>
      <c r="XBP68" s="219"/>
      <c r="XBQ68" s="219"/>
      <c r="XBR68" s="219"/>
      <c r="XBS68" s="219"/>
      <c r="XBT68" s="219"/>
      <c r="XBU68" s="219"/>
      <c r="XBV68" s="219"/>
      <c r="XBW68" s="219"/>
      <c r="XBX68" s="219"/>
      <c r="XBY68" s="219"/>
      <c r="XBZ68" s="219"/>
      <c r="XCA68" s="219"/>
      <c r="XCB68" s="219"/>
      <c r="XCC68" s="219"/>
      <c r="XCD68" s="219"/>
      <c r="XCE68" s="219"/>
      <c r="XCF68" s="219"/>
      <c r="XCG68" s="219"/>
      <c r="XCH68" s="219"/>
      <c r="XCI68" s="219"/>
      <c r="XCJ68" s="219"/>
      <c r="XCK68" s="219"/>
      <c r="XCL68" s="219"/>
      <c r="XCM68" s="219"/>
      <c r="XCN68" s="219"/>
      <c r="XCO68" s="219"/>
      <c r="XCP68" s="219"/>
      <c r="XCQ68" s="219"/>
      <c r="XCR68" s="219"/>
      <c r="XCS68" s="219"/>
      <c r="XCT68" s="219"/>
      <c r="XCU68" s="219"/>
      <c r="XCV68" s="219"/>
      <c r="XCW68" s="219"/>
      <c r="XCX68" s="219"/>
      <c r="XCY68" s="219"/>
      <c r="XCZ68" s="219"/>
      <c r="XDA68" s="219"/>
      <c r="XDB68" s="219"/>
      <c r="XDC68" s="219"/>
      <c r="XDD68" s="219"/>
      <c r="XDE68" s="219"/>
      <c r="XDF68" s="219"/>
      <c r="XDG68" s="219"/>
      <c r="XDH68" s="219"/>
      <c r="XDI68" s="219"/>
      <c r="XDJ68" s="219"/>
      <c r="XDK68" s="219"/>
      <c r="XDL68" s="219"/>
      <c r="XDM68" s="219"/>
      <c r="XDN68" s="219"/>
      <c r="XDO68" s="219"/>
      <c r="XDP68" s="219"/>
      <c r="XDQ68" s="219"/>
      <c r="XDR68" s="219"/>
      <c r="XDS68" s="219"/>
      <c r="XDT68" s="219"/>
      <c r="XDU68" s="219"/>
      <c r="XDV68" s="219"/>
      <c r="XDW68" s="219"/>
      <c r="XDX68" s="219"/>
      <c r="XDY68" s="219"/>
      <c r="XDZ68" s="219"/>
      <c r="XEA68" s="219"/>
      <c r="XEB68" s="219"/>
      <c r="XEC68" s="219"/>
      <c r="XED68" s="219"/>
      <c r="XEE68" s="219"/>
      <c r="XEF68" s="219"/>
      <c r="XEG68" s="219"/>
      <c r="XEH68" s="219"/>
      <c r="XEI68" s="219"/>
      <c r="XEJ68" s="219"/>
      <c r="XEK68" s="219"/>
      <c r="XEL68" s="219"/>
      <c r="XEM68" s="219"/>
      <c r="XEN68" s="219"/>
      <c r="XEO68" s="219"/>
      <c r="XEP68" s="219"/>
      <c r="XEQ68" s="219"/>
      <c r="XER68" s="219"/>
      <c r="XES68" s="219"/>
      <c r="XET68" s="219"/>
      <c r="XEU68" s="219"/>
      <c r="XEV68" s="219"/>
      <c r="XEW68" s="219"/>
      <c r="XEX68" s="219"/>
      <c r="XEY68" s="219"/>
      <c r="XEZ68" s="219"/>
      <c r="XFA68" s="219"/>
      <c r="XFB68" s="219"/>
    </row>
    <row r="69" spans="1:16382" s="219" customFormat="1">
      <c r="A69" s="7"/>
      <c r="B69" s="48" t="s">
        <v>438</v>
      </c>
      <c r="C69" s="48" t="s">
        <v>437</v>
      </c>
      <c r="D69" s="49" t="s">
        <v>233</v>
      </c>
      <c r="E69" s="49" t="s">
        <v>101</v>
      </c>
      <c r="F69" s="49" t="s">
        <v>71</v>
      </c>
      <c r="G69" s="49" t="s">
        <v>78</v>
      </c>
      <c r="H69" s="49" t="s">
        <v>73</v>
      </c>
      <c r="I69" s="49" t="s">
        <v>82</v>
      </c>
      <c r="J69" s="49" t="s">
        <v>68</v>
      </c>
      <c r="K69" s="49" t="s">
        <v>79</v>
      </c>
      <c r="L69" s="222">
        <v>704</v>
      </c>
      <c r="M69" s="51">
        <v>14</v>
      </c>
      <c r="N69" s="18"/>
      <c r="O69" s="18"/>
      <c r="P69" s="18"/>
      <c r="Q69" s="18">
        <v>4</v>
      </c>
      <c r="R69" s="19">
        <v>4</v>
      </c>
      <c r="S69" s="17">
        <f t="shared" si="56"/>
        <v>4200</v>
      </c>
      <c r="T69" s="18"/>
      <c r="U69" s="18"/>
      <c r="V69" s="18"/>
      <c r="W69" s="18">
        <f>Q69*100</f>
        <v>400</v>
      </c>
      <c r="X69" s="19">
        <f>R69*1000</f>
        <v>4000</v>
      </c>
      <c r="Y69" s="19">
        <f t="shared" si="57"/>
        <v>22</v>
      </c>
      <c r="Z69" s="19">
        <f t="shared" si="58"/>
        <v>8600</v>
      </c>
      <c r="AA69" s="23">
        <v>640</v>
      </c>
      <c r="AB69" s="24"/>
      <c r="AC69" s="24"/>
      <c r="AD69" s="24"/>
      <c r="AE69" s="24">
        <v>128</v>
      </c>
      <c r="AF69" s="25">
        <v>192</v>
      </c>
      <c r="AG69" s="24">
        <f t="shared" si="59"/>
        <v>192000</v>
      </c>
      <c r="AH69" s="24"/>
      <c r="AI69" s="24"/>
      <c r="AJ69" s="24"/>
      <c r="AK69" s="24">
        <f>AE69*100</f>
        <v>12800</v>
      </c>
      <c r="AL69" s="25">
        <f>AF69*1000</f>
        <v>192000</v>
      </c>
      <c r="AM69" s="25">
        <f t="shared" si="60"/>
        <v>960</v>
      </c>
      <c r="AN69" s="25">
        <f t="shared" si="61"/>
        <v>396800</v>
      </c>
      <c r="AO69" s="34">
        <v>654</v>
      </c>
      <c r="AP69" s="35"/>
      <c r="AQ69" s="35"/>
      <c r="AR69" s="35"/>
      <c r="AS69" s="35">
        <v>132</v>
      </c>
      <c r="AT69" s="36">
        <v>196</v>
      </c>
      <c r="AU69" s="34">
        <f t="shared" si="62"/>
        <v>196200</v>
      </c>
      <c r="AV69" s="35"/>
      <c r="AW69" s="35"/>
      <c r="AX69" s="35"/>
      <c r="AY69" s="35">
        <f>AS69*100</f>
        <v>13200</v>
      </c>
      <c r="AZ69" s="35">
        <f>AT69*1000</f>
        <v>196000</v>
      </c>
      <c r="BA69" s="36">
        <f t="shared" si="63"/>
        <v>982</v>
      </c>
      <c r="BB69" s="36">
        <f t="shared" si="64"/>
        <v>405400</v>
      </c>
      <c r="BC69" s="17">
        <v>14</v>
      </c>
      <c r="BD69" s="18"/>
      <c r="BE69" s="18"/>
      <c r="BF69" s="18"/>
      <c r="BG69" s="18">
        <v>4</v>
      </c>
      <c r="BH69" s="19">
        <v>4</v>
      </c>
      <c r="BI69" s="17">
        <f>BC69*BI5</f>
        <v>3816.3671875</v>
      </c>
      <c r="BJ69" s="18"/>
      <c r="BK69" s="18"/>
      <c r="BL69" s="18"/>
      <c r="BM69" s="18">
        <f>BG69*BM5</f>
        <v>372.640625</v>
      </c>
      <c r="BN69" s="18">
        <f>BH69*BN5</f>
        <v>3726.0546875</v>
      </c>
      <c r="BO69" s="19">
        <f t="shared" si="65"/>
        <v>22</v>
      </c>
      <c r="BP69" s="19">
        <f t="shared" si="66"/>
        <v>7915.0625</v>
      </c>
      <c r="BQ69" s="23">
        <v>640</v>
      </c>
      <c r="BR69" s="24"/>
      <c r="BS69" s="24"/>
      <c r="BT69" s="24"/>
      <c r="BU69" s="24">
        <v>128</v>
      </c>
      <c r="BV69" s="25">
        <v>192</v>
      </c>
      <c r="BW69" s="23">
        <f>BQ69*BW5</f>
        <v>174462.5</v>
      </c>
      <c r="BX69" s="24"/>
      <c r="BY69" s="24"/>
      <c r="BZ69" s="24"/>
      <c r="CA69" s="24">
        <f>BU69*CA5</f>
        <v>11924.5</v>
      </c>
      <c r="CB69" s="24">
        <f>BV69*CB5</f>
        <v>178850.625</v>
      </c>
      <c r="CC69" s="25">
        <f t="shared" si="67"/>
        <v>960</v>
      </c>
      <c r="CD69" s="25">
        <f t="shared" si="68"/>
        <v>365237.625</v>
      </c>
      <c r="CE69" s="34">
        <v>654</v>
      </c>
      <c r="CF69" s="35"/>
      <c r="CG69" s="35"/>
      <c r="CH69" s="35"/>
      <c r="CI69" s="35">
        <v>132</v>
      </c>
      <c r="CJ69" s="36">
        <v>196</v>
      </c>
      <c r="CK69" s="34">
        <f>CE69*CK5</f>
        <v>178278.8671875</v>
      </c>
      <c r="CL69" s="35"/>
      <c r="CM69" s="35"/>
      <c r="CN69" s="35"/>
      <c r="CO69" s="35">
        <f>CI69*CO5</f>
        <v>12297.140625</v>
      </c>
      <c r="CP69" s="35">
        <f>CJ69*CP5</f>
        <v>182576.6796875</v>
      </c>
      <c r="CQ69" s="36">
        <f t="shared" si="69"/>
        <v>982</v>
      </c>
      <c r="CR69" s="36">
        <f t="shared" si="70"/>
        <v>373152.6875</v>
      </c>
      <c r="CS69" s="221">
        <f t="shared" si="71"/>
        <v>32247.3125</v>
      </c>
      <c r="CT69" s="221" t="s">
        <v>35</v>
      </c>
      <c r="CU69" s="221" t="s">
        <v>386</v>
      </c>
      <c r="CV69" s="221" t="s">
        <v>58</v>
      </c>
      <c r="CW69" s="221"/>
      <c r="CX69" s="221">
        <f t="shared" si="72"/>
        <v>166390.15625</v>
      </c>
      <c r="CY69" s="221">
        <f>DI69*8/6</f>
        <v>176093.86458333334</v>
      </c>
      <c r="CZ69" s="221">
        <f>DJ69*4/3</f>
        <v>11739.686197916666</v>
      </c>
      <c r="DA69" s="221"/>
      <c r="DB69" s="239">
        <f t="shared" si="73"/>
        <v>354223.70703125006</v>
      </c>
      <c r="DC69" s="221">
        <f t="shared" si="55"/>
        <v>130153.46582031256</v>
      </c>
      <c r="DD69" s="221" t="s">
        <v>439</v>
      </c>
      <c r="DE69" s="221" t="s">
        <v>440</v>
      </c>
      <c r="DF69" s="221" t="s">
        <v>441</v>
      </c>
      <c r="DG69" s="221"/>
      <c r="DH69" s="157">
        <f>VLOOKUP(DD:DD,SRM_pool!B:F,5,FALSE)</f>
        <v>83195.078125</v>
      </c>
      <c r="DI69" s="239">
        <f>VLOOKUP(Source!DE:DE,SRM_pool!B:F,5,FALSE)</f>
        <v>132070.3984375</v>
      </c>
      <c r="DJ69" s="239">
        <f>VLOOKUP(DF:DF,SRM_pool!B:F,5,FALSE)</f>
        <v>8804.7646484375</v>
      </c>
      <c r="DK69" s="221"/>
      <c r="DL69" s="239">
        <f t="shared" si="49"/>
        <v>224070.2412109375</v>
      </c>
      <c r="DM69" s="157">
        <f>VLOOKUP(DD:DD,SRM_pool!B:F,3,FALSE)</f>
        <v>48066.5859375</v>
      </c>
      <c r="DN69" s="239">
        <f>VLOOKUP(DE:DE,SRM_pool!B:F,3,FALSE)</f>
        <v>58660.8984375</v>
      </c>
      <c r="DO69" s="239">
        <f>VLOOKUP(DF:DF,SRM_pool!B:F,3,FALSE)</f>
        <v>8714.0234375</v>
      </c>
      <c r="DP69" s="221"/>
      <c r="DQ69" s="239">
        <f t="shared" si="50"/>
        <v>115441.5078125</v>
      </c>
      <c r="DR69" s="221">
        <f t="shared" si="51"/>
        <v>35128.4921875</v>
      </c>
      <c r="DS69" s="221">
        <f t="shared" si="52"/>
        <v>73409.5</v>
      </c>
      <c r="DT69" s="239">
        <f t="shared" si="53"/>
        <v>90.7412109375</v>
      </c>
      <c r="DU69" s="239">
        <f t="shared" si="54"/>
        <v>0</v>
      </c>
      <c r="DV69" s="53">
        <f t="shared" si="43"/>
        <v>108628.7333984375</v>
      </c>
      <c r="DW69" s="223">
        <f t="shared" si="31"/>
        <v>0.51520231865071497</v>
      </c>
      <c r="DX69" s="180">
        <f>VLOOKUP(ED:ED,Pool!K:Q,7,FALSE)</f>
        <v>241478</v>
      </c>
      <c r="DY69" s="231"/>
      <c r="DZ69" s="143">
        <f t="shared" si="33"/>
        <v>241478</v>
      </c>
      <c r="EA69" s="223">
        <f t="shared" si="32"/>
        <v>1.0776888474568784</v>
      </c>
      <c r="EB69" s="143"/>
      <c r="EC69" s="145"/>
      <c r="ED69" s="277">
        <v>295700704</v>
      </c>
    </row>
    <row r="70" spans="1:16382" s="254" customFormat="1">
      <c r="A70" s="7"/>
      <c r="B70" s="48" t="s">
        <v>449</v>
      </c>
      <c r="C70" s="48" t="s">
        <v>450</v>
      </c>
      <c r="D70" s="49" t="s">
        <v>233</v>
      </c>
      <c r="E70" s="49" t="s">
        <v>101</v>
      </c>
      <c r="F70" s="49" t="s">
        <v>71</v>
      </c>
      <c r="G70" s="49" t="s">
        <v>78</v>
      </c>
      <c r="H70" s="49" t="s">
        <v>73</v>
      </c>
      <c r="I70" s="49" t="s">
        <v>82</v>
      </c>
      <c r="J70" s="49" t="s">
        <v>68</v>
      </c>
      <c r="K70" s="49" t="s">
        <v>79</v>
      </c>
      <c r="L70" s="257">
        <v>688</v>
      </c>
      <c r="M70" s="51">
        <v>24</v>
      </c>
      <c r="N70" s="18"/>
      <c r="O70" s="18"/>
      <c r="P70" s="18"/>
      <c r="Q70" s="18"/>
      <c r="R70" s="19"/>
      <c r="S70" s="17">
        <f t="shared" si="56"/>
        <v>7200</v>
      </c>
      <c r="T70" s="18"/>
      <c r="U70" s="18"/>
      <c r="V70" s="18"/>
      <c r="W70" s="18">
        <f>Q70*100</f>
        <v>0</v>
      </c>
      <c r="X70" s="19">
        <f>R70*1000</f>
        <v>0</v>
      </c>
      <c r="Y70" s="19">
        <f t="shared" si="57"/>
        <v>24</v>
      </c>
      <c r="Z70" s="19">
        <f t="shared" si="58"/>
        <v>7200</v>
      </c>
      <c r="AA70" s="23">
        <v>1184</v>
      </c>
      <c r="AB70" s="24"/>
      <c r="AC70" s="24"/>
      <c r="AD70" s="24"/>
      <c r="AE70" s="24"/>
      <c r="AF70" s="25"/>
      <c r="AG70" s="24">
        <f t="shared" si="59"/>
        <v>355200</v>
      </c>
      <c r="AH70" s="24"/>
      <c r="AI70" s="24"/>
      <c r="AJ70" s="24"/>
      <c r="AK70" s="24"/>
      <c r="AL70" s="25"/>
      <c r="AM70" s="25">
        <f t="shared" si="60"/>
        <v>1184</v>
      </c>
      <c r="AN70" s="25">
        <f t="shared" si="61"/>
        <v>355200</v>
      </c>
      <c r="AO70" s="34">
        <v>1208</v>
      </c>
      <c r="AP70" s="35"/>
      <c r="AQ70" s="35"/>
      <c r="AR70" s="35"/>
      <c r="AS70" s="35"/>
      <c r="AT70" s="36"/>
      <c r="AU70" s="34">
        <f t="shared" si="62"/>
        <v>362400</v>
      </c>
      <c r="AV70" s="35"/>
      <c r="AW70" s="35"/>
      <c r="AX70" s="35"/>
      <c r="AY70" s="35"/>
      <c r="AZ70" s="35"/>
      <c r="BA70" s="36">
        <f t="shared" si="63"/>
        <v>1208</v>
      </c>
      <c r="BB70" s="36">
        <f t="shared" si="64"/>
        <v>362400</v>
      </c>
      <c r="BC70" s="17">
        <v>24</v>
      </c>
      <c r="BD70" s="18"/>
      <c r="BE70" s="18"/>
      <c r="BF70" s="18"/>
      <c r="BG70" s="18"/>
      <c r="BH70" s="19"/>
      <c r="BI70" s="17">
        <f>BC70*BI5</f>
        <v>6542.34375</v>
      </c>
      <c r="BJ70" s="18"/>
      <c r="BK70" s="18"/>
      <c r="BL70" s="18"/>
      <c r="BM70" s="18"/>
      <c r="BN70" s="18"/>
      <c r="BO70" s="19">
        <f t="shared" si="65"/>
        <v>24</v>
      </c>
      <c r="BP70" s="19">
        <f t="shared" si="66"/>
        <v>6542.34375</v>
      </c>
      <c r="BQ70" s="23">
        <v>1184</v>
      </c>
      <c r="BR70" s="24"/>
      <c r="BS70" s="24"/>
      <c r="BT70" s="24"/>
      <c r="BU70" s="24"/>
      <c r="BV70" s="25"/>
      <c r="BW70" s="23">
        <f>BQ70*BW5</f>
        <v>322755.625</v>
      </c>
      <c r="BX70" s="24"/>
      <c r="BY70" s="24"/>
      <c r="BZ70" s="24"/>
      <c r="CA70" s="24"/>
      <c r="CB70" s="24"/>
      <c r="CC70" s="25">
        <f t="shared" si="67"/>
        <v>1184</v>
      </c>
      <c r="CD70" s="25">
        <f t="shared" si="68"/>
        <v>322755.625</v>
      </c>
      <c r="CE70" s="34">
        <v>1208</v>
      </c>
      <c r="CF70" s="35"/>
      <c r="CG70" s="35"/>
      <c r="CH70" s="35"/>
      <c r="CI70" s="35"/>
      <c r="CJ70" s="36"/>
      <c r="CK70" s="34">
        <f>CE70*CK5</f>
        <v>329297.96875</v>
      </c>
      <c r="CL70" s="35"/>
      <c r="CM70" s="35"/>
      <c r="CN70" s="35"/>
      <c r="CO70" s="35"/>
      <c r="CP70" s="35"/>
      <c r="CQ70" s="36">
        <f t="shared" si="69"/>
        <v>1208</v>
      </c>
      <c r="CR70" s="36">
        <f t="shared" si="70"/>
        <v>329297.96875</v>
      </c>
      <c r="CS70" s="263">
        <f t="shared" si="71"/>
        <v>33102.03125</v>
      </c>
      <c r="CT70" s="263" t="s">
        <v>35</v>
      </c>
      <c r="CU70" s="263"/>
      <c r="CV70" s="263"/>
      <c r="CW70" s="263"/>
      <c r="CX70" s="263">
        <f t="shared" si="72"/>
        <v>312383.5234375</v>
      </c>
      <c r="CY70" s="263"/>
      <c r="CZ70" s="263"/>
      <c r="DA70" s="263"/>
      <c r="DB70" s="239">
        <f t="shared" si="73"/>
        <v>312383.5234375</v>
      </c>
      <c r="DC70" s="263">
        <f t="shared" si="55"/>
        <v>156191.76171875</v>
      </c>
      <c r="DD70" s="263" t="s">
        <v>457</v>
      </c>
      <c r="DE70" s="263"/>
      <c r="DF70" s="263"/>
      <c r="DG70" s="263"/>
      <c r="DH70" s="157">
        <f>VLOOKUP(DD:DD,SRM_pool!B:F,5,FALSE)</f>
        <v>156191.76171875</v>
      </c>
      <c r="DI70" s="239"/>
      <c r="DJ70" s="239"/>
      <c r="DK70" s="263"/>
      <c r="DL70" s="239">
        <f t="shared" si="49"/>
        <v>156191.76171875</v>
      </c>
      <c r="DM70" s="157">
        <f>VLOOKUP(DD:DD,SRM_pool!B:F,3,FALSE)</f>
        <v>40292.56640625</v>
      </c>
      <c r="DN70" s="239"/>
      <c r="DO70" s="239"/>
      <c r="DP70" s="263"/>
      <c r="DQ70" s="239">
        <f t="shared" si="50"/>
        <v>40292.56640625</v>
      </c>
      <c r="DR70" s="263">
        <f t="shared" si="51"/>
        <v>115899.1953125</v>
      </c>
      <c r="DS70" s="263">
        <f t="shared" si="52"/>
        <v>0</v>
      </c>
      <c r="DT70" s="239">
        <f t="shared" si="53"/>
        <v>0</v>
      </c>
      <c r="DU70" s="239">
        <f t="shared" si="54"/>
        <v>0</v>
      </c>
      <c r="DV70" s="53">
        <f t="shared" si="43"/>
        <v>115899.1953125</v>
      </c>
      <c r="DW70" s="223">
        <f t="shared" ref="DW70:DW78" si="74">DQ70/DL70</f>
        <v>0.25796857633761544</v>
      </c>
      <c r="DX70" s="180">
        <f>VLOOKUP(ED:ED,Pool!K:Q,7,FALSE)</f>
        <v>55880.3</v>
      </c>
      <c r="DY70" s="231"/>
      <c r="DZ70" s="143">
        <f t="shared" si="33"/>
        <v>55880.3</v>
      </c>
      <c r="EA70" s="223">
        <f t="shared" ref="EA70:EA101" si="75">DZ70/DL70</f>
        <v>0.35776726880526544</v>
      </c>
      <c r="EB70" s="143"/>
      <c r="EC70" s="145"/>
      <c r="ED70" s="277">
        <v>295700688</v>
      </c>
    </row>
    <row r="71" spans="1:16382" s="254" customFormat="1">
      <c r="A71" s="7"/>
      <c r="B71" s="48" t="s">
        <v>447</v>
      </c>
      <c r="C71" s="48" t="s">
        <v>451</v>
      </c>
      <c r="D71" s="49" t="s">
        <v>233</v>
      </c>
      <c r="E71" s="49" t="s">
        <v>101</v>
      </c>
      <c r="F71" s="49" t="s">
        <v>71</v>
      </c>
      <c r="G71" s="49" t="s">
        <v>78</v>
      </c>
      <c r="H71" s="49" t="s">
        <v>73</v>
      </c>
      <c r="I71" s="49" t="s">
        <v>82</v>
      </c>
      <c r="J71" s="49" t="s">
        <v>68</v>
      </c>
      <c r="K71" s="49" t="s">
        <v>79</v>
      </c>
      <c r="L71" s="257">
        <v>703</v>
      </c>
      <c r="M71" s="51">
        <v>14</v>
      </c>
      <c r="N71" s="18"/>
      <c r="O71" s="18"/>
      <c r="P71" s="18"/>
      <c r="Q71" s="18">
        <v>4</v>
      </c>
      <c r="R71" s="19">
        <v>4</v>
      </c>
      <c r="S71" s="17">
        <f t="shared" si="56"/>
        <v>4200</v>
      </c>
      <c r="T71" s="18"/>
      <c r="U71" s="18"/>
      <c r="V71" s="18"/>
      <c r="W71" s="18">
        <f>Q71*100</f>
        <v>400</v>
      </c>
      <c r="X71" s="19">
        <f>R71*1000</f>
        <v>4000</v>
      </c>
      <c r="Y71" s="19">
        <f t="shared" si="57"/>
        <v>22</v>
      </c>
      <c r="Z71" s="19">
        <f t="shared" si="58"/>
        <v>8600</v>
      </c>
      <c r="AA71" s="23">
        <v>640</v>
      </c>
      <c r="AB71" s="24"/>
      <c r="AC71" s="24"/>
      <c r="AD71" s="24"/>
      <c r="AE71" s="24">
        <v>128</v>
      </c>
      <c r="AF71" s="25">
        <v>192</v>
      </c>
      <c r="AG71" s="24">
        <f t="shared" si="59"/>
        <v>192000</v>
      </c>
      <c r="AH71" s="24"/>
      <c r="AI71" s="24"/>
      <c r="AJ71" s="24"/>
      <c r="AK71" s="24">
        <f>AE71*100</f>
        <v>12800</v>
      </c>
      <c r="AL71" s="25">
        <f>AF71*1000</f>
        <v>192000</v>
      </c>
      <c r="AM71" s="25">
        <f t="shared" si="60"/>
        <v>960</v>
      </c>
      <c r="AN71" s="25">
        <f t="shared" si="61"/>
        <v>396800</v>
      </c>
      <c r="AO71" s="34">
        <v>654</v>
      </c>
      <c r="AP71" s="35"/>
      <c r="AQ71" s="35"/>
      <c r="AR71" s="35"/>
      <c r="AS71" s="35">
        <v>132</v>
      </c>
      <c r="AT71" s="36">
        <v>196</v>
      </c>
      <c r="AU71" s="34">
        <f t="shared" si="62"/>
        <v>196200</v>
      </c>
      <c r="AV71" s="35"/>
      <c r="AW71" s="35"/>
      <c r="AX71" s="35"/>
      <c r="AY71" s="35">
        <f>AS71*100</f>
        <v>13200</v>
      </c>
      <c r="AZ71" s="36">
        <f>AT71*1000</f>
        <v>196000</v>
      </c>
      <c r="BA71" s="36">
        <f t="shared" si="63"/>
        <v>982</v>
      </c>
      <c r="BB71" s="36">
        <f t="shared" si="64"/>
        <v>405400</v>
      </c>
      <c r="BC71" s="17">
        <v>14</v>
      </c>
      <c r="BD71" s="18"/>
      <c r="BE71" s="18"/>
      <c r="BF71" s="18"/>
      <c r="BG71" s="18">
        <v>4</v>
      </c>
      <c r="BH71" s="19">
        <v>4</v>
      </c>
      <c r="BI71" s="17">
        <f>BC71*BI5</f>
        <v>3816.3671875</v>
      </c>
      <c r="BJ71" s="18"/>
      <c r="BK71" s="18"/>
      <c r="BL71" s="18"/>
      <c r="BM71" s="18">
        <f>BG71*BM5</f>
        <v>372.640625</v>
      </c>
      <c r="BN71" s="19">
        <f>BH71*BN5</f>
        <v>3726.0546875</v>
      </c>
      <c r="BO71" s="19">
        <f t="shared" si="65"/>
        <v>22</v>
      </c>
      <c r="BP71" s="19">
        <f t="shared" si="66"/>
        <v>7915.0625</v>
      </c>
      <c r="BQ71" s="23">
        <v>640</v>
      </c>
      <c r="BR71" s="24"/>
      <c r="BS71" s="24"/>
      <c r="BT71" s="24"/>
      <c r="BU71" s="24">
        <v>128</v>
      </c>
      <c r="BV71" s="25">
        <v>192</v>
      </c>
      <c r="BW71" s="23">
        <f>BQ71*BW5</f>
        <v>174462.5</v>
      </c>
      <c r="BX71" s="24"/>
      <c r="BY71" s="24"/>
      <c r="BZ71" s="24"/>
      <c r="CA71" s="24">
        <f>BU71*CA5</f>
        <v>11924.5</v>
      </c>
      <c r="CB71" s="25">
        <f>BV71*CB5</f>
        <v>178850.625</v>
      </c>
      <c r="CC71" s="25">
        <f t="shared" si="67"/>
        <v>960</v>
      </c>
      <c r="CD71" s="25">
        <f t="shared" si="68"/>
        <v>365237.625</v>
      </c>
      <c r="CE71" s="34">
        <v>654</v>
      </c>
      <c r="CF71" s="35"/>
      <c r="CG71" s="35"/>
      <c r="CH71" s="35"/>
      <c r="CI71" s="35">
        <v>132</v>
      </c>
      <c r="CJ71" s="36">
        <v>196</v>
      </c>
      <c r="CK71" s="34">
        <f>CE71*CK5</f>
        <v>178278.8671875</v>
      </c>
      <c r="CL71" s="35"/>
      <c r="CM71" s="35"/>
      <c r="CN71" s="35"/>
      <c r="CO71" s="35">
        <f>CI71*CO5</f>
        <v>12297.140625</v>
      </c>
      <c r="CP71" s="36">
        <f>CJ71*CP5</f>
        <v>182576.6796875</v>
      </c>
      <c r="CQ71" s="36">
        <f t="shared" si="69"/>
        <v>982</v>
      </c>
      <c r="CR71" s="36">
        <f t="shared" si="70"/>
        <v>373152.6875</v>
      </c>
      <c r="CS71" s="263">
        <f t="shared" si="71"/>
        <v>32247.3125</v>
      </c>
      <c r="CT71" s="263" t="s">
        <v>35</v>
      </c>
      <c r="CU71" s="263" t="s">
        <v>386</v>
      </c>
      <c r="CV71" s="263" t="s">
        <v>58</v>
      </c>
      <c r="CW71" s="263"/>
      <c r="CX71" s="263">
        <f t="shared" si="72"/>
        <v>166390.046875</v>
      </c>
      <c r="CY71" s="263">
        <f>DI71*8/6</f>
        <v>176093.94270833334</v>
      </c>
      <c r="CZ71" s="263">
        <f>DJ71*4/3</f>
        <v>11739.686197916666</v>
      </c>
      <c r="DA71" s="263"/>
      <c r="DB71" s="239">
        <f t="shared" si="73"/>
        <v>354223.67578125006</v>
      </c>
      <c r="DC71" s="263">
        <f t="shared" si="55"/>
        <v>130153.43066406256</v>
      </c>
      <c r="DD71" s="263" t="s">
        <v>453</v>
      </c>
      <c r="DE71" s="263" t="s">
        <v>455</v>
      </c>
      <c r="DF71" s="263" t="s">
        <v>454</v>
      </c>
      <c r="DG71" s="263"/>
      <c r="DH71" s="157">
        <f>VLOOKUP(DD:DD,SRM_pool!B:F,5,FALSE)</f>
        <v>83195.0234375</v>
      </c>
      <c r="DI71" s="239">
        <f>VLOOKUP(Source!DE:DE,SRM_pool!B:F,5,FALSE)</f>
        <v>132070.45703125</v>
      </c>
      <c r="DJ71" s="239">
        <f>VLOOKUP(DF:DF,SRM_pool!B:F,5,FALSE)</f>
        <v>8804.7646484375</v>
      </c>
      <c r="DK71" s="263"/>
      <c r="DL71" s="239">
        <f t="shared" si="49"/>
        <v>224070.2451171875</v>
      </c>
      <c r="DM71" s="157">
        <f>VLOOKUP(DD:DD,SRM_pool!B:F,3,FALSE)</f>
        <v>43988.26953125</v>
      </c>
      <c r="DN71" s="239">
        <f>VLOOKUP(DE:DE,SRM_pool!B:F,3,FALSE)</f>
        <v>52717.69140625</v>
      </c>
      <c r="DO71" s="239">
        <f>VLOOKUP(DF:DF,SRM_pool!B:F,3,FALSE)</f>
        <v>8711.4365234375</v>
      </c>
      <c r="DP71" s="263"/>
      <c r="DQ71" s="239">
        <f t="shared" si="50"/>
        <v>105417.3974609375</v>
      </c>
      <c r="DR71" s="263">
        <f t="shared" si="51"/>
        <v>39206.75390625</v>
      </c>
      <c r="DS71" s="263">
        <f t="shared" si="52"/>
        <v>79352.765625</v>
      </c>
      <c r="DT71" s="239">
        <f t="shared" si="53"/>
        <v>93.328125</v>
      </c>
      <c r="DU71" s="239">
        <f t="shared" si="54"/>
        <v>0</v>
      </c>
      <c r="DV71" s="53">
        <f t="shared" si="43"/>
        <v>118652.84765625</v>
      </c>
      <c r="DW71" s="223">
        <f t="shared" si="74"/>
        <v>0.47046584612698034</v>
      </c>
      <c r="DX71" s="180">
        <f>VLOOKUP(ED:ED,Pool!K:Q,7,FALSE)</f>
        <v>182630</v>
      </c>
      <c r="DY71" s="231"/>
      <c r="DZ71" s="143">
        <f t="shared" si="33"/>
        <v>182630</v>
      </c>
      <c r="EA71" s="223">
        <f t="shared" si="75"/>
        <v>0.81505690282297638</v>
      </c>
      <c r="EB71" s="143"/>
      <c r="EC71" s="145"/>
      <c r="ED71" s="277">
        <v>295700703</v>
      </c>
    </row>
    <row r="72" spans="1:16382" s="254" customFormat="1">
      <c r="A72" s="7"/>
      <c r="B72" s="48" t="s">
        <v>448</v>
      </c>
      <c r="C72" s="48" t="s">
        <v>452</v>
      </c>
      <c r="D72" s="49" t="s">
        <v>233</v>
      </c>
      <c r="E72" s="49" t="s">
        <v>101</v>
      </c>
      <c r="F72" s="49" t="s">
        <v>71</v>
      </c>
      <c r="G72" s="49" t="s">
        <v>78</v>
      </c>
      <c r="H72" s="49" t="s">
        <v>73</v>
      </c>
      <c r="I72" s="49" t="s">
        <v>74</v>
      </c>
      <c r="J72" s="49" t="s">
        <v>75</v>
      </c>
      <c r="K72" s="49" t="s">
        <v>79</v>
      </c>
      <c r="L72" s="257">
        <v>705</v>
      </c>
      <c r="M72" s="51">
        <v>24</v>
      </c>
      <c r="N72" s="18"/>
      <c r="O72" s="18"/>
      <c r="P72" s="18"/>
      <c r="Q72" s="18"/>
      <c r="R72" s="19"/>
      <c r="S72" s="17">
        <f t="shared" si="56"/>
        <v>7200</v>
      </c>
      <c r="T72" s="18"/>
      <c r="U72" s="18"/>
      <c r="V72" s="18"/>
      <c r="W72" s="18"/>
      <c r="X72" s="19"/>
      <c r="Y72" s="19">
        <f t="shared" si="57"/>
        <v>24</v>
      </c>
      <c r="Z72" s="19">
        <f t="shared" si="58"/>
        <v>7200</v>
      </c>
      <c r="AA72" s="23">
        <v>1184</v>
      </c>
      <c r="AB72" s="24"/>
      <c r="AC72" s="24"/>
      <c r="AD72" s="24"/>
      <c r="AE72" s="24"/>
      <c r="AF72" s="25"/>
      <c r="AG72" s="24">
        <f t="shared" si="59"/>
        <v>355200</v>
      </c>
      <c r="AH72" s="24"/>
      <c r="AI72" s="24"/>
      <c r="AJ72" s="24"/>
      <c r="AK72" s="24">
        <f>AE72*100</f>
        <v>0</v>
      </c>
      <c r="AL72" s="25">
        <f>AF72*1000</f>
        <v>0</v>
      </c>
      <c r="AM72" s="25">
        <f t="shared" si="60"/>
        <v>1184</v>
      </c>
      <c r="AN72" s="25">
        <f t="shared" si="61"/>
        <v>355200</v>
      </c>
      <c r="AO72" s="34">
        <v>1208</v>
      </c>
      <c r="AP72" s="35"/>
      <c r="AQ72" s="35"/>
      <c r="AR72" s="35"/>
      <c r="AS72" s="35"/>
      <c r="AT72" s="36"/>
      <c r="AU72" s="34">
        <f t="shared" si="62"/>
        <v>362400</v>
      </c>
      <c r="AV72" s="35"/>
      <c r="AW72" s="35"/>
      <c r="AX72" s="35"/>
      <c r="AY72" s="35"/>
      <c r="AZ72" s="36"/>
      <c r="BA72" s="36">
        <f t="shared" si="63"/>
        <v>1208</v>
      </c>
      <c r="BB72" s="36">
        <f t="shared" si="64"/>
        <v>362400</v>
      </c>
      <c r="BC72" s="17">
        <v>24</v>
      </c>
      <c r="BD72" s="18"/>
      <c r="BE72" s="18"/>
      <c r="BF72" s="18"/>
      <c r="BG72" s="18"/>
      <c r="BH72" s="19"/>
      <c r="BI72" s="17">
        <f>BC72*BI5</f>
        <v>6542.34375</v>
      </c>
      <c r="BJ72" s="18"/>
      <c r="BK72" s="18"/>
      <c r="BL72" s="18"/>
      <c r="BM72" s="18"/>
      <c r="BN72" s="19"/>
      <c r="BO72" s="19">
        <f t="shared" si="65"/>
        <v>24</v>
      </c>
      <c r="BP72" s="19">
        <f t="shared" si="66"/>
        <v>6542.34375</v>
      </c>
      <c r="BQ72" s="23">
        <v>1184</v>
      </c>
      <c r="BR72" s="24"/>
      <c r="BS72" s="24"/>
      <c r="BT72" s="24"/>
      <c r="BU72" s="24"/>
      <c r="BV72" s="25"/>
      <c r="BW72" s="23">
        <f>BQ72*BW5</f>
        <v>322755.625</v>
      </c>
      <c r="BX72" s="24"/>
      <c r="BY72" s="24"/>
      <c r="BZ72" s="24"/>
      <c r="CA72" s="24"/>
      <c r="CB72" s="25"/>
      <c r="CC72" s="25">
        <f t="shared" si="67"/>
        <v>1184</v>
      </c>
      <c r="CD72" s="25">
        <f t="shared" si="68"/>
        <v>322755.625</v>
      </c>
      <c r="CE72" s="34">
        <v>1208</v>
      </c>
      <c r="CF72" s="35"/>
      <c r="CG72" s="35"/>
      <c r="CH72" s="35"/>
      <c r="CI72" s="35"/>
      <c r="CJ72" s="36"/>
      <c r="CK72" s="34">
        <f>CE72*CK5</f>
        <v>329297.96875</v>
      </c>
      <c r="CL72" s="35"/>
      <c r="CM72" s="35"/>
      <c r="CN72" s="35"/>
      <c r="CO72" s="35"/>
      <c r="CP72" s="36"/>
      <c r="CQ72" s="36">
        <f t="shared" si="69"/>
        <v>1208</v>
      </c>
      <c r="CR72" s="36">
        <f t="shared" si="70"/>
        <v>329297.96875</v>
      </c>
      <c r="CS72" s="263">
        <f t="shared" si="71"/>
        <v>33102.03125</v>
      </c>
      <c r="CT72" s="263" t="s">
        <v>35</v>
      </c>
      <c r="CU72" s="263"/>
      <c r="CV72" s="263"/>
      <c r="CW72" s="263"/>
      <c r="CX72" s="263">
        <f t="shared" si="72"/>
        <v>312383.765625</v>
      </c>
      <c r="CY72" s="263"/>
      <c r="CZ72" s="263"/>
      <c r="DA72" s="263"/>
      <c r="DB72" s="239">
        <f t="shared" si="73"/>
        <v>312383.765625</v>
      </c>
      <c r="DC72" s="263">
        <f t="shared" si="55"/>
        <v>156191.8828125</v>
      </c>
      <c r="DD72" s="263" t="s">
        <v>456</v>
      </c>
      <c r="DE72" s="263"/>
      <c r="DF72" s="263"/>
      <c r="DG72" s="263"/>
      <c r="DH72" s="157">
        <f>VLOOKUP(DD:DD,SRM_pool!B:F,5,FALSE)</f>
        <v>156191.8828125</v>
      </c>
      <c r="DI72" s="239"/>
      <c r="DJ72" s="239"/>
      <c r="DK72" s="263"/>
      <c r="DL72" s="239">
        <f t="shared" si="49"/>
        <v>156191.8828125</v>
      </c>
      <c r="DM72" s="157">
        <f>VLOOKUP(DD:DD,SRM_pool!B:F,3,FALSE)</f>
        <v>40268.3125</v>
      </c>
      <c r="DN72" s="239"/>
      <c r="DO72" s="239"/>
      <c r="DP72" s="263"/>
      <c r="DQ72" s="239">
        <f t="shared" si="50"/>
        <v>40268.3125</v>
      </c>
      <c r="DR72" s="263">
        <f t="shared" si="51"/>
        <v>115923.5703125</v>
      </c>
      <c r="DS72" s="263">
        <f t="shared" si="52"/>
        <v>0</v>
      </c>
      <c r="DT72" s="239">
        <f t="shared" si="53"/>
        <v>0</v>
      </c>
      <c r="DU72" s="239">
        <f t="shared" si="54"/>
        <v>0</v>
      </c>
      <c r="DV72" s="53">
        <f t="shared" si="43"/>
        <v>115923.5703125</v>
      </c>
      <c r="DW72" s="223">
        <f t="shared" si="74"/>
        <v>0.25781309358015714</v>
      </c>
      <c r="DX72" s="180">
        <f>VLOOKUP(ED:ED,Pool!K:Q,7,FALSE)</f>
        <v>55866.6</v>
      </c>
      <c r="DY72" s="231"/>
      <c r="DZ72" s="143">
        <f t="shared" si="33"/>
        <v>55866.6</v>
      </c>
      <c r="EA72" s="223">
        <f t="shared" si="75"/>
        <v>0.35767927880775252</v>
      </c>
      <c r="EB72" s="143"/>
      <c r="EC72" s="145"/>
      <c r="ED72" s="277">
        <v>295700705</v>
      </c>
    </row>
    <row r="73" spans="1:16382" s="311" customFormat="1">
      <c r="A73" s="7"/>
      <c r="B73" s="48" t="s">
        <v>483</v>
      </c>
      <c r="C73" s="48" t="s">
        <v>481</v>
      </c>
      <c r="D73" s="49" t="s">
        <v>233</v>
      </c>
      <c r="E73" s="49" t="s">
        <v>101</v>
      </c>
      <c r="F73" s="49" t="s">
        <v>71</v>
      </c>
      <c r="G73" s="49" t="s">
        <v>78</v>
      </c>
      <c r="H73" s="49" t="s">
        <v>73</v>
      </c>
      <c r="I73" s="49" t="s">
        <v>82</v>
      </c>
      <c r="J73" s="49" t="s">
        <v>68</v>
      </c>
      <c r="K73" s="49" t="s">
        <v>79</v>
      </c>
      <c r="L73" s="300">
        <v>699</v>
      </c>
      <c r="M73" s="51">
        <v>14</v>
      </c>
      <c r="N73" s="18"/>
      <c r="O73" s="18"/>
      <c r="P73" s="18"/>
      <c r="Q73" s="18">
        <v>4</v>
      </c>
      <c r="R73" s="19">
        <v>4</v>
      </c>
      <c r="S73" s="17">
        <f>M73*300</f>
        <v>4200</v>
      </c>
      <c r="T73" s="18"/>
      <c r="U73" s="18"/>
      <c r="V73" s="18"/>
      <c r="W73" s="18">
        <f>Q73*100</f>
        <v>400</v>
      </c>
      <c r="X73" s="19">
        <f>R73*1000</f>
        <v>4000</v>
      </c>
      <c r="Y73" s="19">
        <f>SUM(M73:R73)</f>
        <v>22</v>
      </c>
      <c r="Z73" s="19">
        <f>SUM(S73:X73)</f>
        <v>8600</v>
      </c>
      <c r="AA73" s="23">
        <v>640</v>
      </c>
      <c r="AB73" s="24"/>
      <c r="AC73" s="24"/>
      <c r="AD73" s="24"/>
      <c r="AE73" s="24">
        <v>128</v>
      </c>
      <c r="AF73" s="25">
        <v>192</v>
      </c>
      <c r="AG73" s="24">
        <f>AA73*300</f>
        <v>192000</v>
      </c>
      <c r="AH73" s="24"/>
      <c r="AI73" s="24"/>
      <c r="AJ73" s="24"/>
      <c r="AK73" s="24">
        <f>AE73*100</f>
        <v>12800</v>
      </c>
      <c r="AL73" s="25">
        <f>AF73*1000</f>
        <v>192000</v>
      </c>
      <c r="AM73" s="25">
        <f>SUM(AA73:AF73)</f>
        <v>960</v>
      </c>
      <c r="AN73" s="25">
        <f>SUM(AG73:AL73)</f>
        <v>396800</v>
      </c>
      <c r="AO73" s="34">
        <v>654</v>
      </c>
      <c r="AP73" s="35"/>
      <c r="AQ73" s="35"/>
      <c r="AR73" s="35"/>
      <c r="AS73" s="35">
        <v>132</v>
      </c>
      <c r="AT73" s="36">
        <v>196</v>
      </c>
      <c r="AU73" s="34">
        <f>AO73*300</f>
        <v>196200</v>
      </c>
      <c r="AV73" s="35"/>
      <c r="AW73" s="35"/>
      <c r="AX73" s="35"/>
      <c r="AY73" s="35">
        <f>AS73*100</f>
        <v>13200</v>
      </c>
      <c r="AZ73" s="35">
        <f>AT73*1000</f>
        <v>196000</v>
      </c>
      <c r="BA73" s="36">
        <f>SUM(AO73:AT73)</f>
        <v>982</v>
      </c>
      <c r="BB73" s="36">
        <f>SUM(AU73:AZ73)</f>
        <v>405400</v>
      </c>
      <c r="BC73" s="17">
        <v>14</v>
      </c>
      <c r="BD73" s="18"/>
      <c r="BE73" s="18"/>
      <c r="BF73" s="18"/>
      <c r="BG73" s="18">
        <v>4</v>
      </c>
      <c r="BH73" s="19">
        <v>4</v>
      </c>
      <c r="BI73" s="17">
        <f>BC73*BI5</f>
        <v>3816.3671875</v>
      </c>
      <c r="BJ73" s="18"/>
      <c r="BK73" s="18"/>
      <c r="BL73" s="18"/>
      <c r="BM73" s="18">
        <f>BG73*BM5</f>
        <v>372.640625</v>
      </c>
      <c r="BN73" s="18">
        <f>BH73*BN5</f>
        <v>3726.0546875</v>
      </c>
      <c r="BO73" s="19">
        <f>SUM(BC73:BH73)</f>
        <v>22</v>
      </c>
      <c r="BP73" s="19">
        <f>SUM(BI73:BN73)</f>
        <v>7915.0625</v>
      </c>
      <c r="BQ73" s="23">
        <v>640</v>
      </c>
      <c r="BR73" s="24"/>
      <c r="BS73" s="24"/>
      <c r="BT73" s="24"/>
      <c r="BU73" s="24">
        <v>128</v>
      </c>
      <c r="BV73" s="25">
        <v>192</v>
      </c>
      <c r="BW73" s="23">
        <f>BQ73*BW5</f>
        <v>174462.5</v>
      </c>
      <c r="BX73" s="24"/>
      <c r="BY73" s="24"/>
      <c r="BZ73" s="24"/>
      <c r="CA73" s="24">
        <f>BU73*CA5</f>
        <v>11924.5</v>
      </c>
      <c r="CB73" s="24">
        <f>BV73*CB5</f>
        <v>178850.625</v>
      </c>
      <c r="CC73" s="25">
        <f>SUM(BQ73:BV73)</f>
        <v>960</v>
      </c>
      <c r="CD73" s="25">
        <f>SUM(BW73:CB73)</f>
        <v>365237.625</v>
      </c>
      <c r="CE73" s="34">
        <v>654</v>
      </c>
      <c r="CF73" s="35"/>
      <c r="CG73" s="35"/>
      <c r="CH73" s="35"/>
      <c r="CI73" s="35">
        <v>132</v>
      </c>
      <c r="CJ73" s="36">
        <v>196</v>
      </c>
      <c r="CK73" s="34">
        <f>CE73*CK5</f>
        <v>178278.8671875</v>
      </c>
      <c r="CL73" s="35"/>
      <c r="CM73" s="35"/>
      <c r="CN73" s="35"/>
      <c r="CO73" s="35">
        <f>CI73*CO5</f>
        <v>12297.140625</v>
      </c>
      <c r="CP73" s="35">
        <f>CJ73*CP5</f>
        <v>182576.6796875</v>
      </c>
      <c r="CQ73" s="36">
        <f>SUM(CE73:CJ73)</f>
        <v>982</v>
      </c>
      <c r="CR73" s="36">
        <f>SUM(CK73:CP73)</f>
        <v>373152.6875</v>
      </c>
      <c r="CS73" s="299">
        <f t="shared" si="71"/>
        <v>32247.3125</v>
      </c>
      <c r="CT73" s="299" t="s">
        <v>35</v>
      </c>
      <c r="CU73" s="299" t="s">
        <v>386</v>
      </c>
      <c r="CV73" s="299" t="s">
        <v>58</v>
      </c>
      <c r="CW73" s="299"/>
      <c r="CX73" s="299">
        <f>DH73*2</f>
        <v>166390.0859375</v>
      </c>
      <c r="CY73" s="299">
        <f>DI73*8/6</f>
        <v>176093.921875</v>
      </c>
      <c r="CZ73" s="299">
        <f>DJ73*4/3</f>
        <v>11739.688802083334</v>
      </c>
      <c r="DA73" s="299"/>
      <c r="DB73" s="239">
        <f t="shared" si="73"/>
        <v>354223.69661458331</v>
      </c>
      <c r="DC73" s="299">
        <f t="shared" si="55"/>
        <v>130153.44563802081</v>
      </c>
      <c r="DD73" s="299" t="s">
        <v>482</v>
      </c>
      <c r="DE73" s="299" t="s">
        <v>485</v>
      </c>
      <c r="DF73" s="299" t="s">
        <v>484</v>
      </c>
      <c r="DG73" s="299"/>
      <c r="DH73" s="157">
        <f>VLOOKUP(DD:DD,SRM_pool!B:F,5,FALSE)</f>
        <v>83195.04296875</v>
      </c>
      <c r="DI73" s="239">
        <f>VLOOKUP(Source!DE:DE,SRM_pool!B:F,5,FALSE)</f>
        <v>132070.44140625</v>
      </c>
      <c r="DJ73" s="239">
        <f>VLOOKUP(DF:DF,SRM_pool!B:F,5,FALSE)</f>
        <v>8804.7666015625</v>
      </c>
      <c r="DK73" s="299"/>
      <c r="DL73" s="239">
        <f t="shared" si="49"/>
        <v>224070.2509765625</v>
      </c>
      <c r="DM73" s="157">
        <f>VLOOKUP(DD:DD,SRM_pool!B:F,3,FALSE)</f>
        <v>43209.7890625</v>
      </c>
      <c r="DN73" s="239">
        <f>VLOOKUP(DE:DE,SRM_pool!B:F,3,FALSE)</f>
        <v>26674.30859375</v>
      </c>
      <c r="DO73" s="239">
        <f>VLOOKUP(DF:DF,SRM_pool!B:F,3,FALSE)</f>
        <v>8714.623046875</v>
      </c>
      <c r="DP73" s="299"/>
      <c r="DQ73" s="239">
        <f t="shared" si="50"/>
        <v>78598.720703125</v>
      </c>
      <c r="DR73" s="299">
        <f t="shared" si="51"/>
        <v>39985.25390625</v>
      </c>
      <c r="DS73" s="299">
        <f t="shared" si="52"/>
        <v>105396.1328125</v>
      </c>
      <c r="DT73" s="239">
        <f t="shared" si="53"/>
        <v>90.1435546875</v>
      </c>
      <c r="DU73" s="239">
        <f t="shared" si="54"/>
        <v>0</v>
      </c>
      <c r="DV73" s="53">
        <f t="shared" si="43"/>
        <v>145471.5302734375</v>
      </c>
      <c r="DW73" s="223">
        <f t="shared" si="74"/>
        <v>0.35077713511976355</v>
      </c>
      <c r="DX73" s="180">
        <f>VLOOKUP(ED:ED,Pool!K:Q,7,FALSE)</f>
        <v>171470</v>
      </c>
      <c r="DY73" s="231"/>
      <c r="DZ73" s="143">
        <f>SUM(DX73:DY73)</f>
        <v>171470</v>
      </c>
      <c r="EA73" s="223">
        <f t="shared" si="75"/>
        <v>0.76525107305715279</v>
      </c>
      <c r="EB73" s="143"/>
      <c r="EC73" s="145"/>
      <c r="ED73" s="277">
        <v>295700699</v>
      </c>
    </row>
    <row r="74" spans="1:16382">
      <c r="B74" s="48" t="s">
        <v>523</v>
      </c>
      <c r="C74" s="48" t="s">
        <v>524</v>
      </c>
      <c r="D74" s="49" t="s">
        <v>233</v>
      </c>
      <c r="E74" s="49" t="s">
        <v>525</v>
      </c>
      <c r="F74" s="49" t="s">
        <v>71</v>
      </c>
      <c r="G74" s="49" t="s">
        <v>78</v>
      </c>
      <c r="H74" s="49" t="s">
        <v>73</v>
      </c>
      <c r="I74" s="49" t="s">
        <v>82</v>
      </c>
      <c r="J74" s="49" t="s">
        <v>68</v>
      </c>
      <c r="K74" s="49" t="s">
        <v>79</v>
      </c>
      <c r="L74" s="335">
        <v>1383</v>
      </c>
      <c r="M74" s="51">
        <v>10</v>
      </c>
      <c r="N74" s="18"/>
      <c r="O74" s="18"/>
      <c r="P74" s="18"/>
      <c r="Q74" s="18"/>
      <c r="R74" s="19"/>
      <c r="S74" s="17">
        <f>M74*300</f>
        <v>3000</v>
      </c>
      <c r="T74" s="18"/>
      <c r="U74" s="18"/>
      <c r="V74" s="18"/>
      <c r="W74" s="18"/>
      <c r="X74" s="19"/>
      <c r="Y74" s="19">
        <f>SUM(M74:R74)</f>
        <v>10</v>
      </c>
      <c r="Z74" s="19">
        <f>SUM(S74:X74)</f>
        <v>3000</v>
      </c>
      <c r="AA74" s="23">
        <v>448</v>
      </c>
      <c r="AB74" s="24"/>
      <c r="AC74" s="24"/>
      <c r="AD74" s="24"/>
      <c r="AE74" s="24"/>
      <c r="AF74" s="25"/>
      <c r="AG74" s="24">
        <f>AA74*300</f>
        <v>134400</v>
      </c>
      <c r="AH74" s="24"/>
      <c r="AI74" s="24"/>
      <c r="AJ74" s="24"/>
      <c r="AK74" s="24"/>
      <c r="AL74" s="25"/>
      <c r="AM74" s="25">
        <f>SUM(AA74:AF74)</f>
        <v>448</v>
      </c>
      <c r="AN74" s="25">
        <f>SUM(AG74:AL74)</f>
        <v>134400</v>
      </c>
      <c r="AO74" s="34">
        <v>458</v>
      </c>
      <c r="AP74" s="35"/>
      <c r="AQ74" s="35"/>
      <c r="AR74" s="35"/>
      <c r="AS74" s="35"/>
      <c r="AT74" s="36"/>
      <c r="AU74" s="34">
        <f>AO74*300</f>
        <v>137400</v>
      </c>
      <c r="AV74" s="35"/>
      <c r="AW74" s="35"/>
      <c r="AX74" s="35"/>
      <c r="AY74" s="35"/>
      <c r="AZ74" s="35"/>
      <c r="BA74" s="36">
        <f>SUM(AO74:AT74)</f>
        <v>458</v>
      </c>
      <c r="BB74" s="36">
        <f>SUM(AU74:AZ74)</f>
        <v>137400</v>
      </c>
      <c r="BC74" s="17">
        <v>10</v>
      </c>
      <c r="BD74" s="18"/>
      <c r="BE74" s="18"/>
      <c r="BF74" s="18"/>
      <c r="BG74" s="18"/>
      <c r="BH74" s="19"/>
      <c r="BI74" s="17">
        <f>BC74*BI5</f>
        <v>2725.9765625</v>
      </c>
      <c r="BJ74" s="18"/>
      <c r="BK74" s="18"/>
      <c r="BL74" s="18"/>
      <c r="BM74" s="18"/>
      <c r="BN74" s="18"/>
      <c r="BO74" s="19">
        <f>SUM(BC74:BH74)</f>
        <v>10</v>
      </c>
      <c r="BP74" s="19">
        <f>SUM(BI74:BN74)</f>
        <v>2725.9765625</v>
      </c>
      <c r="BQ74" s="23">
        <v>448</v>
      </c>
      <c r="BR74" s="24"/>
      <c r="BS74" s="24"/>
      <c r="BT74" s="24"/>
      <c r="BU74" s="24"/>
      <c r="BV74" s="25"/>
      <c r="BW74" s="23">
        <f>BQ74*BW5</f>
        <v>122123.75</v>
      </c>
      <c r="BX74" s="24"/>
      <c r="BY74" s="24"/>
      <c r="BZ74" s="24"/>
      <c r="CA74" s="24"/>
      <c r="CB74" s="24"/>
      <c r="CC74" s="25"/>
      <c r="CD74" s="25">
        <f>SUM(BW74:CB74)</f>
        <v>122123.75</v>
      </c>
      <c r="CE74" s="34">
        <v>458</v>
      </c>
      <c r="CF74" s="35"/>
      <c r="CG74" s="35"/>
      <c r="CH74" s="35"/>
      <c r="CI74" s="35"/>
      <c r="CJ74" s="36"/>
      <c r="CK74" s="34">
        <f>CE74*CK5</f>
        <v>124849.7265625</v>
      </c>
      <c r="CL74" s="35"/>
      <c r="CM74" s="35"/>
      <c r="CN74" s="35"/>
      <c r="CO74" s="35"/>
      <c r="CP74" s="35"/>
      <c r="CQ74" s="36">
        <f>SUM(CE74:CJ74)</f>
        <v>458</v>
      </c>
      <c r="CR74" s="36">
        <f>SUM(CK74:CP74)</f>
        <v>124849.7265625</v>
      </c>
      <c r="CS74" s="334">
        <f t="shared" ref="CS74:CS75" si="76">BB74-CR74</f>
        <v>12550.2734375</v>
      </c>
      <c r="CT74" s="334" t="s">
        <v>35</v>
      </c>
      <c r="CU74" s="334"/>
      <c r="CV74" s="334"/>
      <c r="CW74" s="334"/>
      <c r="CX74" s="334">
        <f>DH74*2</f>
        <v>119445.8</v>
      </c>
      <c r="CY74" s="334"/>
      <c r="CZ74" s="334"/>
      <c r="DA74" s="334"/>
      <c r="DB74" s="239">
        <f t="shared" ref="DB74:DB75" si="77">CX74+CY74+CZ74+DA74</f>
        <v>119445.8</v>
      </c>
      <c r="DC74" s="334">
        <f t="shared" ref="DC74:DC78" si="78">DB74-DL74</f>
        <v>59722.9</v>
      </c>
      <c r="DD74" s="334" t="s">
        <v>531</v>
      </c>
      <c r="DE74" s="334"/>
      <c r="DF74" s="334"/>
      <c r="DG74" s="334"/>
      <c r="DH74" s="242">
        <f>VLOOKUP(Source!DD:DD,Pool!C:H,2,FALSE)</f>
        <v>59722.9</v>
      </c>
      <c r="DI74" s="239"/>
      <c r="DJ74" s="239"/>
      <c r="DK74" s="334"/>
      <c r="DL74" s="239">
        <f t="shared" ref="DL74:DL75" si="79">DH74+DI74+DJ74+DK74</f>
        <v>59722.9</v>
      </c>
      <c r="DM74" s="157">
        <f>VLOOKUP(DD:DD,Pool!C:H,3,FALSE)</f>
        <v>19595.900000000001</v>
      </c>
      <c r="DN74" s="239"/>
      <c r="DO74" s="239"/>
      <c r="DP74" s="334"/>
      <c r="DQ74" s="239">
        <f t="shared" ref="DQ74:DQ75" si="80">DM74+DN74+DO74+DP74</f>
        <v>19595.900000000001</v>
      </c>
      <c r="DR74" s="334">
        <f>DH74-DM74</f>
        <v>40127</v>
      </c>
      <c r="DS74" s="334"/>
      <c r="DT74" s="239"/>
      <c r="DU74" s="239"/>
      <c r="DV74" s="53">
        <f t="shared" si="43"/>
        <v>40127</v>
      </c>
      <c r="DW74" s="223">
        <f t="shared" si="74"/>
        <v>0.32811367164019162</v>
      </c>
      <c r="DX74" s="180">
        <f>VLOOKUP(ED:ED,Pool!K:Q,7,FALSE)</f>
        <v>61297.2</v>
      </c>
      <c r="DY74" s="375"/>
      <c r="DZ74" s="143">
        <f>SUM(DX74:DY74)</f>
        <v>61297.2</v>
      </c>
      <c r="EA74" s="223">
        <f t="shared" si="75"/>
        <v>1.0263600729368465</v>
      </c>
      <c r="EB74" s="143"/>
      <c r="EC74" s="145"/>
      <c r="ED74" s="277">
        <v>298701383</v>
      </c>
      <c r="EE74" s="374"/>
      <c r="EF74" s="374"/>
      <c r="EG74" s="374"/>
      <c r="EH74" s="374"/>
      <c r="EI74" s="374"/>
      <c r="EJ74" s="374"/>
      <c r="EK74" s="374"/>
      <c r="EL74" s="374"/>
      <c r="EM74" s="374"/>
      <c r="EN74" s="374"/>
      <c r="EO74" s="374"/>
      <c r="EP74" s="374"/>
      <c r="EQ74" s="374"/>
      <c r="ER74" s="374"/>
      <c r="ES74" s="374"/>
      <c r="ET74" s="374"/>
      <c r="EU74" s="374"/>
      <c r="EV74" s="374"/>
      <c r="EW74" s="374"/>
      <c r="EX74" s="374"/>
      <c r="EY74" s="374"/>
      <c r="EZ74" s="374"/>
      <c r="FA74" s="374"/>
      <c r="FB74" s="374"/>
      <c r="FC74" s="374"/>
      <c r="FD74" s="374"/>
      <c r="FE74" s="374"/>
      <c r="FF74" s="374"/>
      <c r="FG74" s="374"/>
      <c r="FH74" s="374"/>
      <c r="FI74" s="374"/>
      <c r="FJ74" s="374"/>
      <c r="FK74" s="374"/>
      <c r="FL74" s="374"/>
      <c r="FM74" s="374"/>
      <c r="FN74" s="374"/>
      <c r="FO74" s="374"/>
      <c r="FP74" s="374"/>
      <c r="FQ74" s="374"/>
      <c r="FR74" s="374"/>
      <c r="FS74" s="374"/>
      <c r="FT74" s="374"/>
      <c r="FU74" s="374"/>
      <c r="FV74" s="374"/>
      <c r="FW74" s="374"/>
      <c r="FX74" s="374"/>
      <c r="FY74" s="374"/>
      <c r="FZ74" s="374"/>
      <c r="GA74" s="374"/>
      <c r="GB74" s="374"/>
      <c r="GC74" s="374"/>
      <c r="GD74" s="374"/>
      <c r="GE74" s="374"/>
      <c r="GF74" s="374"/>
      <c r="GG74" s="374"/>
      <c r="GH74" s="374"/>
      <c r="GI74" s="374"/>
      <c r="GJ74" s="374"/>
      <c r="GK74" s="374"/>
      <c r="GL74" s="374"/>
      <c r="GM74" s="374"/>
      <c r="GN74" s="374"/>
      <c r="GO74" s="374"/>
      <c r="GP74" s="374"/>
      <c r="GQ74" s="374"/>
      <c r="GR74" s="374"/>
      <c r="GS74" s="374"/>
      <c r="GT74" s="374"/>
      <c r="GU74" s="374"/>
      <c r="GV74" s="374"/>
      <c r="GW74" s="374"/>
      <c r="GX74" s="374"/>
      <c r="GY74" s="374"/>
      <c r="GZ74" s="374"/>
      <c r="HA74" s="374"/>
      <c r="HB74" s="374"/>
      <c r="HC74" s="374"/>
      <c r="HD74" s="374"/>
      <c r="HE74" s="374"/>
      <c r="HF74" s="374"/>
      <c r="HG74" s="374"/>
      <c r="HH74" s="374"/>
      <c r="HI74" s="374"/>
      <c r="HJ74" s="374"/>
      <c r="HK74" s="374"/>
      <c r="HL74" s="374"/>
      <c r="HM74" s="374"/>
      <c r="HN74" s="374"/>
      <c r="HO74" s="374"/>
      <c r="HP74" s="374"/>
      <c r="HQ74" s="374"/>
      <c r="HR74" s="374"/>
      <c r="HS74" s="374"/>
      <c r="HT74" s="374"/>
      <c r="HU74" s="374"/>
      <c r="HV74" s="374"/>
      <c r="HW74" s="374"/>
      <c r="HX74" s="374"/>
      <c r="HY74" s="374"/>
      <c r="HZ74" s="374"/>
      <c r="IA74" s="374"/>
      <c r="IB74" s="374"/>
      <c r="IC74" s="374"/>
      <c r="ID74" s="374"/>
      <c r="IE74" s="374"/>
      <c r="IF74" s="374"/>
      <c r="IG74" s="374"/>
      <c r="IH74" s="374"/>
      <c r="II74" s="374"/>
      <c r="IJ74" s="374"/>
      <c r="IK74" s="374"/>
      <c r="IL74" s="374"/>
      <c r="IM74" s="374"/>
      <c r="IN74" s="374"/>
      <c r="IO74" s="374"/>
      <c r="IP74" s="374"/>
      <c r="IQ74" s="374"/>
      <c r="IR74" s="374"/>
      <c r="IS74" s="374"/>
      <c r="IT74" s="374"/>
      <c r="IU74" s="374"/>
      <c r="IV74" s="374"/>
      <c r="IW74" s="374"/>
      <c r="IX74" s="374"/>
      <c r="IY74" s="374"/>
      <c r="IZ74" s="374"/>
      <c r="JA74" s="374"/>
      <c r="JB74" s="374"/>
      <c r="JC74" s="374"/>
      <c r="JD74" s="374"/>
      <c r="JE74" s="374"/>
      <c r="JF74" s="374"/>
      <c r="JG74" s="374"/>
      <c r="JH74" s="374"/>
      <c r="JI74" s="374"/>
      <c r="JJ74" s="374"/>
      <c r="JK74" s="374"/>
      <c r="JL74" s="374"/>
      <c r="JM74" s="374"/>
      <c r="JN74" s="374"/>
      <c r="JO74" s="374"/>
      <c r="JP74" s="374"/>
      <c r="JQ74" s="374"/>
      <c r="JR74" s="374"/>
      <c r="JS74" s="374"/>
      <c r="JT74" s="374"/>
      <c r="JU74" s="374"/>
      <c r="JV74" s="374"/>
      <c r="JW74" s="374"/>
      <c r="JX74" s="374"/>
      <c r="JY74" s="374"/>
      <c r="JZ74" s="374"/>
      <c r="KA74" s="374"/>
      <c r="KB74" s="374"/>
      <c r="KC74" s="374"/>
      <c r="KD74" s="374"/>
      <c r="KE74" s="374"/>
      <c r="KF74" s="374"/>
      <c r="KG74" s="374"/>
      <c r="KH74" s="374"/>
      <c r="KI74" s="374"/>
      <c r="KJ74" s="374"/>
      <c r="KK74" s="374"/>
      <c r="KL74" s="374"/>
      <c r="KM74" s="374"/>
      <c r="KN74" s="374"/>
      <c r="KO74" s="374"/>
      <c r="KP74" s="374"/>
      <c r="KQ74" s="374"/>
      <c r="KR74" s="374"/>
      <c r="KS74" s="374"/>
      <c r="KT74" s="374"/>
      <c r="KU74" s="374"/>
      <c r="KV74" s="374"/>
      <c r="KW74" s="374"/>
      <c r="KX74" s="374"/>
      <c r="KY74" s="374"/>
      <c r="KZ74" s="374"/>
      <c r="LA74" s="374"/>
      <c r="LB74" s="374"/>
      <c r="LC74" s="374"/>
      <c r="LD74" s="374"/>
      <c r="LE74" s="374"/>
      <c r="LF74" s="374"/>
      <c r="LG74" s="374"/>
      <c r="LH74" s="374"/>
      <c r="LI74" s="374"/>
      <c r="LJ74" s="374"/>
      <c r="LK74" s="374"/>
      <c r="LL74" s="374"/>
      <c r="LM74" s="374"/>
      <c r="LN74" s="374"/>
      <c r="LO74" s="374"/>
      <c r="LP74" s="374"/>
      <c r="LQ74" s="374"/>
      <c r="LR74" s="374"/>
      <c r="LS74" s="374"/>
      <c r="LT74" s="374"/>
      <c r="LU74" s="374"/>
      <c r="LV74" s="374"/>
      <c r="LW74" s="374"/>
      <c r="LX74" s="374"/>
      <c r="LY74" s="374"/>
      <c r="LZ74" s="374"/>
      <c r="MA74" s="374"/>
      <c r="MB74" s="374"/>
      <c r="MC74" s="374"/>
      <c r="MD74" s="374"/>
      <c r="ME74" s="374"/>
      <c r="MF74" s="374"/>
      <c r="MG74" s="374"/>
      <c r="MH74" s="374"/>
      <c r="MI74" s="374"/>
      <c r="MJ74" s="374"/>
      <c r="MK74" s="374"/>
      <c r="ML74" s="374"/>
      <c r="MM74" s="374"/>
      <c r="MN74" s="374"/>
      <c r="MO74" s="374"/>
      <c r="MP74" s="374"/>
      <c r="MQ74" s="374"/>
      <c r="MR74" s="374"/>
      <c r="MS74" s="374"/>
      <c r="MT74" s="374"/>
      <c r="MU74" s="374"/>
      <c r="MV74" s="374"/>
      <c r="MW74" s="374"/>
      <c r="MX74" s="374"/>
      <c r="MY74" s="374"/>
      <c r="MZ74" s="374"/>
      <c r="NA74" s="374"/>
      <c r="NB74" s="374"/>
      <c r="NC74" s="374"/>
      <c r="ND74" s="374"/>
      <c r="NE74" s="374"/>
      <c r="NF74" s="374"/>
      <c r="NG74" s="374"/>
      <c r="NH74" s="374"/>
      <c r="NI74" s="374"/>
      <c r="NJ74" s="374"/>
      <c r="NK74" s="374"/>
      <c r="NL74" s="374"/>
      <c r="NM74" s="374"/>
      <c r="NN74" s="374"/>
      <c r="NO74" s="374"/>
      <c r="NP74" s="374"/>
      <c r="NQ74" s="374"/>
      <c r="NR74" s="374"/>
      <c r="NS74" s="374"/>
      <c r="NT74" s="374"/>
      <c r="NU74" s="374"/>
      <c r="NV74" s="374"/>
      <c r="NW74" s="374"/>
      <c r="NX74" s="374"/>
      <c r="NY74" s="374"/>
      <c r="NZ74" s="374"/>
      <c r="OA74" s="374"/>
      <c r="OB74" s="374"/>
      <c r="OC74" s="374"/>
      <c r="OD74" s="374"/>
      <c r="OE74" s="374"/>
      <c r="OF74" s="374"/>
      <c r="OG74" s="374"/>
      <c r="OH74" s="374"/>
      <c r="OI74" s="374"/>
      <c r="OJ74" s="374"/>
      <c r="OK74" s="374"/>
      <c r="OL74" s="374"/>
      <c r="OM74" s="374"/>
      <c r="ON74" s="374"/>
      <c r="OO74" s="374"/>
      <c r="OP74" s="374"/>
      <c r="OQ74" s="374"/>
      <c r="OR74" s="374"/>
      <c r="OS74" s="374"/>
      <c r="OT74" s="374"/>
      <c r="OU74" s="374"/>
      <c r="OV74" s="374"/>
      <c r="OW74" s="374"/>
      <c r="OX74" s="374"/>
      <c r="OY74" s="374"/>
      <c r="OZ74" s="374"/>
      <c r="PA74" s="374"/>
      <c r="PB74" s="374"/>
      <c r="PC74" s="374"/>
      <c r="PD74" s="374"/>
      <c r="PE74" s="374"/>
      <c r="PF74" s="374"/>
      <c r="PG74" s="374"/>
      <c r="PH74" s="374"/>
      <c r="PI74" s="374"/>
      <c r="PJ74" s="374"/>
      <c r="PK74" s="374"/>
      <c r="PL74" s="374"/>
      <c r="PM74" s="374"/>
      <c r="PN74" s="374"/>
      <c r="PO74" s="374"/>
      <c r="PP74" s="374"/>
      <c r="PQ74" s="374"/>
      <c r="PR74" s="374"/>
      <c r="PS74" s="374"/>
      <c r="PT74" s="374"/>
      <c r="PU74" s="374"/>
      <c r="PV74" s="374"/>
      <c r="PW74" s="374"/>
      <c r="PX74" s="374"/>
      <c r="PY74" s="374"/>
      <c r="PZ74" s="374"/>
      <c r="QA74" s="374"/>
      <c r="QB74" s="374"/>
      <c r="QC74" s="374"/>
      <c r="QD74" s="374"/>
      <c r="QE74" s="374"/>
      <c r="QF74" s="374"/>
      <c r="QG74" s="374"/>
      <c r="QH74" s="374"/>
      <c r="QI74" s="374"/>
      <c r="QJ74" s="374"/>
      <c r="QK74" s="374"/>
      <c r="QL74" s="374"/>
      <c r="QM74" s="374"/>
      <c r="QN74" s="374"/>
      <c r="QO74" s="374"/>
      <c r="QP74" s="374"/>
      <c r="QQ74" s="374"/>
      <c r="QR74" s="374"/>
      <c r="QS74" s="374"/>
      <c r="QT74" s="374"/>
      <c r="QU74" s="374"/>
      <c r="QV74" s="374"/>
      <c r="QW74" s="374"/>
      <c r="QX74" s="374"/>
      <c r="QY74" s="374"/>
      <c r="QZ74" s="374"/>
      <c r="RA74" s="374"/>
      <c r="RB74" s="374"/>
      <c r="RC74" s="374"/>
      <c r="RD74" s="374"/>
      <c r="RE74" s="374"/>
      <c r="RF74" s="374"/>
      <c r="RG74" s="374"/>
      <c r="RH74" s="374"/>
      <c r="RI74" s="374"/>
      <c r="RJ74" s="374"/>
      <c r="RK74" s="374"/>
      <c r="RL74" s="374"/>
      <c r="RM74" s="374"/>
      <c r="RN74" s="374"/>
      <c r="RO74" s="374"/>
      <c r="RP74" s="374"/>
      <c r="RQ74" s="374"/>
      <c r="RR74" s="374"/>
      <c r="RS74" s="374"/>
      <c r="RT74" s="374"/>
      <c r="RU74" s="374"/>
      <c r="RV74" s="374"/>
      <c r="RW74" s="374"/>
      <c r="RX74" s="374"/>
      <c r="RY74" s="374"/>
      <c r="RZ74" s="374"/>
      <c r="SA74" s="374"/>
      <c r="SB74" s="374"/>
      <c r="SC74" s="374"/>
      <c r="SD74" s="374"/>
      <c r="SE74" s="374"/>
      <c r="SF74" s="374"/>
      <c r="SG74" s="374"/>
      <c r="SH74" s="374"/>
      <c r="SI74" s="374"/>
      <c r="SJ74" s="374"/>
      <c r="SK74" s="374"/>
      <c r="SL74" s="374"/>
      <c r="SM74" s="374"/>
      <c r="SN74" s="374"/>
      <c r="SO74" s="374"/>
      <c r="SP74" s="374"/>
      <c r="SQ74" s="374"/>
      <c r="SR74" s="374"/>
      <c r="SS74" s="374"/>
      <c r="ST74" s="374"/>
      <c r="SU74" s="374"/>
      <c r="SV74" s="374"/>
      <c r="SW74" s="374"/>
      <c r="SX74" s="374"/>
      <c r="SY74" s="374"/>
      <c r="SZ74" s="374"/>
      <c r="TA74" s="374"/>
      <c r="TB74" s="374"/>
      <c r="TC74" s="374"/>
      <c r="TD74" s="374"/>
      <c r="TE74" s="374"/>
      <c r="TF74" s="374"/>
      <c r="TG74" s="374"/>
      <c r="TH74" s="374"/>
      <c r="TI74" s="374"/>
      <c r="TJ74" s="374"/>
      <c r="TK74" s="374"/>
      <c r="TL74" s="374"/>
      <c r="TM74" s="374"/>
      <c r="TN74" s="374"/>
      <c r="TO74" s="374"/>
      <c r="TP74" s="374"/>
      <c r="TQ74" s="374"/>
      <c r="TR74" s="374"/>
      <c r="TS74" s="374"/>
      <c r="TT74" s="374"/>
      <c r="TU74" s="374"/>
      <c r="TV74" s="374"/>
      <c r="TW74" s="374"/>
      <c r="TX74" s="374"/>
      <c r="TY74" s="374"/>
      <c r="TZ74" s="374"/>
      <c r="UA74" s="374"/>
      <c r="UB74" s="374"/>
      <c r="UC74" s="374"/>
      <c r="UD74" s="374"/>
      <c r="UE74" s="374"/>
      <c r="UF74" s="374"/>
      <c r="UG74" s="374"/>
      <c r="UH74" s="374"/>
      <c r="UI74" s="374"/>
      <c r="UJ74" s="374"/>
      <c r="UK74" s="374"/>
      <c r="UL74" s="374"/>
      <c r="UM74" s="374"/>
      <c r="UN74" s="374"/>
      <c r="UO74" s="374"/>
      <c r="UP74" s="374"/>
      <c r="UQ74" s="374"/>
      <c r="UR74" s="374"/>
      <c r="US74" s="374"/>
      <c r="UT74" s="374"/>
      <c r="UU74" s="374"/>
      <c r="UV74" s="374"/>
      <c r="UW74" s="374"/>
      <c r="UX74" s="374"/>
      <c r="UY74" s="374"/>
      <c r="UZ74" s="374"/>
      <c r="VA74" s="374"/>
      <c r="VB74" s="374"/>
      <c r="VC74" s="374"/>
      <c r="VD74" s="374"/>
      <c r="VE74" s="374"/>
      <c r="VF74" s="374"/>
      <c r="VG74" s="374"/>
      <c r="VH74" s="374"/>
      <c r="VI74" s="374"/>
      <c r="VJ74" s="374"/>
      <c r="VK74" s="374"/>
      <c r="VL74" s="374"/>
      <c r="VM74" s="374"/>
      <c r="VN74" s="374"/>
      <c r="VO74" s="374"/>
      <c r="VP74" s="374"/>
      <c r="VQ74" s="374"/>
      <c r="VR74" s="374"/>
      <c r="VS74" s="374"/>
      <c r="VT74" s="374"/>
      <c r="VU74" s="374"/>
      <c r="VV74" s="374"/>
      <c r="VW74" s="374"/>
      <c r="VX74" s="374"/>
      <c r="VY74" s="374"/>
      <c r="VZ74" s="374"/>
      <c r="WA74" s="374"/>
      <c r="WB74" s="374"/>
      <c r="WC74" s="374"/>
      <c r="WD74" s="374"/>
      <c r="WE74" s="374"/>
      <c r="WF74" s="374"/>
      <c r="WG74" s="374"/>
      <c r="WH74" s="374"/>
      <c r="WI74" s="374"/>
      <c r="WJ74" s="374"/>
      <c r="WK74" s="374"/>
      <c r="WL74" s="374"/>
      <c r="WM74" s="374"/>
      <c r="WN74" s="374"/>
      <c r="WO74" s="374"/>
      <c r="WP74" s="374"/>
      <c r="WQ74" s="374"/>
      <c r="WR74" s="374"/>
      <c r="WS74" s="374"/>
      <c r="WT74" s="374"/>
      <c r="WU74" s="374"/>
      <c r="WV74" s="374"/>
      <c r="WW74" s="374"/>
      <c r="WX74" s="374"/>
      <c r="WY74" s="374"/>
      <c r="WZ74" s="374"/>
      <c r="XA74" s="374"/>
      <c r="XB74" s="374"/>
      <c r="XC74" s="374"/>
      <c r="XD74" s="374"/>
      <c r="XE74" s="374"/>
      <c r="XF74" s="374"/>
      <c r="XG74" s="374"/>
      <c r="XH74" s="374"/>
      <c r="XI74" s="374"/>
      <c r="XJ74" s="374"/>
      <c r="XK74" s="374"/>
      <c r="XL74" s="374"/>
      <c r="XM74" s="374"/>
      <c r="XN74" s="374"/>
      <c r="XO74" s="374"/>
      <c r="XP74" s="374"/>
      <c r="XQ74" s="374"/>
      <c r="XR74" s="374"/>
      <c r="XS74" s="374"/>
      <c r="XT74" s="374"/>
      <c r="XU74" s="374"/>
      <c r="XV74" s="374"/>
      <c r="XW74" s="374"/>
      <c r="XX74" s="374"/>
      <c r="XY74" s="374"/>
      <c r="XZ74" s="374"/>
      <c r="YA74" s="374"/>
      <c r="YB74" s="374"/>
      <c r="YC74" s="374"/>
      <c r="YD74" s="374"/>
      <c r="YE74" s="374"/>
      <c r="YF74" s="374"/>
      <c r="YG74" s="374"/>
      <c r="YH74" s="374"/>
      <c r="YI74" s="374"/>
      <c r="YJ74" s="374"/>
      <c r="YK74" s="374"/>
      <c r="YL74" s="374"/>
      <c r="YM74" s="374"/>
      <c r="YN74" s="374"/>
      <c r="YO74" s="374"/>
      <c r="YP74" s="374"/>
      <c r="YQ74" s="374"/>
      <c r="YR74" s="374"/>
      <c r="YS74" s="374"/>
      <c r="YT74" s="374"/>
      <c r="YU74" s="374"/>
      <c r="YV74" s="374"/>
      <c r="YW74" s="374"/>
      <c r="YX74" s="374"/>
      <c r="YY74" s="374"/>
      <c r="YZ74" s="374"/>
      <c r="ZA74" s="374"/>
      <c r="ZB74" s="374"/>
      <c r="ZC74" s="374"/>
      <c r="ZD74" s="374"/>
      <c r="ZE74" s="374"/>
      <c r="ZF74" s="374"/>
      <c r="ZG74" s="374"/>
      <c r="ZH74" s="374"/>
      <c r="ZI74" s="374"/>
      <c r="ZJ74" s="374"/>
      <c r="ZK74" s="374"/>
      <c r="ZL74" s="374"/>
      <c r="ZM74" s="374"/>
      <c r="ZN74" s="374"/>
      <c r="ZO74" s="374"/>
      <c r="ZP74" s="374"/>
      <c r="ZQ74" s="374"/>
      <c r="ZR74" s="374"/>
      <c r="ZS74" s="374"/>
      <c r="ZT74" s="374"/>
      <c r="ZU74" s="374"/>
      <c r="ZV74" s="374"/>
      <c r="ZW74" s="374"/>
      <c r="ZX74" s="374"/>
      <c r="ZY74" s="374"/>
      <c r="ZZ74" s="374"/>
      <c r="AAA74" s="374"/>
      <c r="AAB74" s="374"/>
      <c r="AAC74" s="374"/>
      <c r="AAD74" s="374"/>
      <c r="AAE74" s="374"/>
      <c r="AAF74" s="374"/>
      <c r="AAG74" s="374"/>
      <c r="AAH74" s="374"/>
      <c r="AAI74" s="374"/>
      <c r="AAJ74" s="374"/>
      <c r="AAK74" s="374"/>
      <c r="AAL74" s="374"/>
      <c r="AAM74" s="374"/>
      <c r="AAN74" s="374"/>
      <c r="AAO74" s="374"/>
      <c r="AAP74" s="374"/>
      <c r="AAQ74" s="374"/>
      <c r="AAR74" s="374"/>
      <c r="AAS74" s="374"/>
      <c r="AAT74" s="374"/>
      <c r="AAU74" s="374"/>
      <c r="AAV74" s="374"/>
      <c r="AAW74" s="374"/>
      <c r="AAX74" s="374"/>
      <c r="AAY74" s="374"/>
      <c r="AAZ74" s="374"/>
      <c r="ABA74" s="374"/>
      <c r="ABB74" s="374"/>
      <c r="ABC74" s="374"/>
      <c r="ABD74" s="374"/>
      <c r="ABE74" s="374"/>
      <c r="ABF74" s="374"/>
      <c r="ABG74" s="374"/>
      <c r="ABH74" s="374"/>
      <c r="ABI74" s="374"/>
      <c r="ABJ74" s="374"/>
      <c r="ABK74" s="374"/>
      <c r="ABL74" s="374"/>
      <c r="ABM74" s="374"/>
      <c r="ABN74" s="374"/>
      <c r="ABO74" s="374"/>
      <c r="ABP74" s="374"/>
      <c r="ABQ74" s="374"/>
      <c r="ABR74" s="374"/>
      <c r="ABS74" s="374"/>
      <c r="ABT74" s="374"/>
      <c r="ABU74" s="374"/>
      <c r="ABV74" s="374"/>
      <c r="ABW74" s="374"/>
      <c r="ABX74" s="374"/>
      <c r="ABY74" s="374"/>
      <c r="ABZ74" s="374"/>
      <c r="ACA74" s="374"/>
      <c r="ACB74" s="374"/>
      <c r="ACC74" s="374"/>
      <c r="ACD74" s="374"/>
      <c r="ACE74" s="374"/>
      <c r="ACF74" s="374"/>
      <c r="ACG74" s="374"/>
      <c r="ACH74" s="374"/>
      <c r="ACI74" s="374"/>
      <c r="ACJ74" s="374"/>
      <c r="ACK74" s="374"/>
      <c r="ACL74" s="374"/>
      <c r="ACM74" s="374"/>
      <c r="ACN74" s="374"/>
      <c r="ACO74" s="374"/>
      <c r="ACP74" s="374"/>
      <c r="ACQ74" s="374"/>
      <c r="ACR74" s="374"/>
      <c r="ACS74" s="374"/>
      <c r="ACT74" s="374"/>
      <c r="ACU74" s="374"/>
      <c r="ACV74" s="374"/>
      <c r="ACW74" s="374"/>
      <c r="ACX74" s="374"/>
      <c r="ACY74" s="374"/>
      <c r="ACZ74" s="374"/>
      <c r="ADA74" s="374"/>
      <c r="ADB74" s="374"/>
      <c r="ADC74" s="374"/>
      <c r="ADD74" s="374"/>
      <c r="ADE74" s="374"/>
      <c r="ADF74" s="374"/>
      <c r="ADG74" s="374"/>
      <c r="ADH74" s="374"/>
      <c r="ADI74" s="374"/>
      <c r="ADJ74" s="374"/>
      <c r="ADK74" s="374"/>
      <c r="ADL74" s="374"/>
      <c r="ADM74" s="374"/>
      <c r="ADN74" s="374"/>
      <c r="ADO74" s="374"/>
      <c r="ADP74" s="374"/>
      <c r="ADQ74" s="374"/>
      <c r="ADR74" s="374"/>
      <c r="ADS74" s="374"/>
      <c r="ADT74" s="374"/>
      <c r="ADU74" s="374"/>
      <c r="ADV74" s="374"/>
      <c r="ADW74" s="374"/>
      <c r="ADX74" s="374"/>
      <c r="ADY74" s="374"/>
      <c r="ADZ74" s="374"/>
      <c r="AEA74" s="374"/>
      <c r="AEB74" s="374"/>
      <c r="AEC74" s="374"/>
      <c r="AED74" s="374"/>
      <c r="AEE74" s="374"/>
      <c r="AEF74" s="374"/>
      <c r="AEG74" s="374"/>
      <c r="AEH74" s="374"/>
      <c r="AEI74" s="374"/>
      <c r="AEJ74" s="374"/>
      <c r="AEK74" s="374"/>
      <c r="AEL74" s="374"/>
      <c r="AEM74" s="374"/>
      <c r="AEN74" s="374"/>
      <c r="AEO74" s="374"/>
      <c r="AEP74" s="374"/>
      <c r="AEQ74" s="374"/>
      <c r="AER74" s="374"/>
      <c r="AES74" s="374"/>
      <c r="AET74" s="374"/>
      <c r="AEU74" s="374"/>
      <c r="AEV74" s="374"/>
      <c r="AEW74" s="374"/>
      <c r="AEX74" s="374"/>
      <c r="AEY74" s="374"/>
      <c r="AEZ74" s="374"/>
      <c r="AFA74" s="374"/>
      <c r="AFB74" s="374"/>
      <c r="AFC74" s="374"/>
      <c r="AFD74" s="374"/>
      <c r="AFE74" s="374"/>
      <c r="AFF74" s="374"/>
      <c r="AFG74" s="374"/>
      <c r="AFH74" s="374"/>
      <c r="AFI74" s="374"/>
      <c r="AFJ74" s="374"/>
      <c r="AFK74" s="374"/>
      <c r="AFL74" s="374"/>
      <c r="AFM74" s="374"/>
      <c r="AFN74" s="374"/>
      <c r="AFO74" s="374"/>
      <c r="AFP74" s="374"/>
      <c r="AFQ74" s="374"/>
      <c r="AFR74" s="374"/>
      <c r="AFS74" s="374"/>
      <c r="AFT74" s="374"/>
      <c r="AFU74" s="374"/>
      <c r="AFV74" s="374"/>
      <c r="AFW74" s="374"/>
      <c r="AFX74" s="374"/>
      <c r="AFY74" s="374"/>
      <c r="AFZ74" s="374"/>
      <c r="AGA74" s="374"/>
      <c r="AGB74" s="374"/>
      <c r="AGC74" s="374"/>
      <c r="AGD74" s="374"/>
      <c r="AGE74" s="374"/>
      <c r="AGF74" s="374"/>
      <c r="AGG74" s="374"/>
      <c r="AGH74" s="374"/>
      <c r="AGI74" s="374"/>
      <c r="AGJ74" s="374"/>
      <c r="AGK74" s="374"/>
      <c r="AGL74" s="374"/>
      <c r="AGM74" s="374"/>
      <c r="AGN74" s="374"/>
      <c r="AGO74" s="374"/>
      <c r="AGP74" s="374"/>
      <c r="AGQ74" s="374"/>
      <c r="AGR74" s="374"/>
      <c r="AGS74" s="374"/>
      <c r="AGT74" s="374"/>
      <c r="AGU74" s="374"/>
      <c r="AGV74" s="374"/>
      <c r="AGW74" s="374"/>
      <c r="AGX74" s="374"/>
      <c r="AGY74" s="374"/>
      <c r="AGZ74" s="374"/>
      <c r="AHA74" s="374"/>
      <c r="AHB74" s="374"/>
      <c r="AHC74" s="374"/>
      <c r="AHD74" s="374"/>
      <c r="AHE74" s="374"/>
      <c r="AHF74" s="374"/>
      <c r="AHG74" s="374"/>
      <c r="AHH74" s="374"/>
      <c r="AHI74" s="374"/>
      <c r="AHJ74" s="374"/>
      <c r="AHK74" s="374"/>
      <c r="AHL74" s="374"/>
      <c r="AHM74" s="374"/>
      <c r="AHN74" s="374"/>
      <c r="AHO74" s="374"/>
      <c r="AHP74" s="374"/>
      <c r="AHQ74" s="374"/>
      <c r="AHR74" s="374"/>
      <c r="AHS74" s="374"/>
      <c r="AHT74" s="374"/>
      <c r="AHU74" s="374"/>
      <c r="AHV74" s="374"/>
      <c r="AHW74" s="374"/>
      <c r="AHX74" s="374"/>
      <c r="AHY74" s="374"/>
      <c r="AHZ74" s="374"/>
      <c r="AIA74" s="374"/>
      <c r="AIB74" s="374"/>
      <c r="AIC74" s="374"/>
      <c r="AID74" s="374"/>
      <c r="AIE74" s="374"/>
      <c r="AIF74" s="374"/>
      <c r="AIG74" s="374"/>
      <c r="AIH74" s="374"/>
      <c r="AII74" s="374"/>
      <c r="AIJ74" s="374"/>
      <c r="AIK74" s="374"/>
      <c r="AIL74" s="374"/>
      <c r="AIM74" s="374"/>
      <c r="AIN74" s="374"/>
      <c r="AIO74" s="374"/>
      <c r="AIP74" s="374"/>
      <c r="AIQ74" s="374"/>
      <c r="AIR74" s="374"/>
      <c r="AIS74" s="374"/>
      <c r="AIT74" s="374"/>
      <c r="AIU74" s="374"/>
      <c r="AIV74" s="374"/>
      <c r="AIW74" s="374"/>
      <c r="AIX74" s="374"/>
      <c r="AIY74" s="374"/>
      <c r="AIZ74" s="374"/>
      <c r="AJA74" s="374"/>
      <c r="AJB74" s="374"/>
      <c r="AJC74" s="374"/>
      <c r="AJD74" s="374"/>
      <c r="AJE74" s="374"/>
      <c r="AJF74" s="374"/>
      <c r="AJG74" s="374"/>
      <c r="AJH74" s="374"/>
      <c r="AJI74" s="374"/>
      <c r="AJJ74" s="374"/>
      <c r="AJK74" s="374"/>
      <c r="AJL74" s="374"/>
      <c r="AJM74" s="374"/>
      <c r="AJN74" s="374"/>
      <c r="AJO74" s="374"/>
      <c r="AJP74" s="374"/>
      <c r="AJQ74" s="374"/>
      <c r="AJR74" s="374"/>
      <c r="AJS74" s="374"/>
      <c r="AJT74" s="374"/>
      <c r="AJU74" s="374"/>
      <c r="AJV74" s="374"/>
      <c r="AJW74" s="374"/>
      <c r="AJX74" s="374"/>
      <c r="AJY74" s="374"/>
      <c r="AJZ74" s="374"/>
      <c r="AKA74" s="374"/>
      <c r="AKB74" s="374"/>
      <c r="AKC74" s="374"/>
      <c r="AKD74" s="374"/>
      <c r="AKE74" s="374"/>
      <c r="AKF74" s="374"/>
      <c r="AKG74" s="374"/>
      <c r="AKH74" s="374"/>
      <c r="AKI74" s="374"/>
      <c r="AKJ74" s="374"/>
      <c r="AKK74" s="374"/>
      <c r="AKL74" s="374"/>
      <c r="AKM74" s="374"/>
      <c r="AKN74" s="374"/>
      <c r="AKO74" s="374"/>
      <c r="AKP74" s="374"/>
      <c r="AKQ74" s="374"/>
      <c r="AKR74" s="374"/>
      <c r="AKS74" s="374"/>
      <c r="AKT74" s="374"/>
      <c r="AKU74" s="374"/>
      <c r="AKV74" s="374"/>
      <c r="AKW74" s="374"/>
      <c r="AKX74" s="374"/>
      <c r="AKY74" s="374"/>
      <c r="AKZ74" s="374"/>
      <c r="ALA74" s="374"/>
      <c r="ALB74" s="374"/>
      <c r="ALC74" s="374"/>
      <c r="ALD74" s="374"/>
      <c r="ALE74" s="374"/>
      <c r="ALF74" s="374"/>
      <c r="ALG74" s="374"/>
      <c r="ALH74" s="374"/>
      <c r="ALI74" s="374"/>
      <c r="ALJ74" s="374"/>
      <c r="ALK74" s="374"/>
      <c r="ALL74" s="374"/>
      <c r="ALM74" s="374"/>
      <c r="ALN74" s="374"/>
      <c r="ALO74" s="374"/>
      <c r="ALP74" s="374"/>
      <c r="ALQ74" s="374"/>
      <c r="ALR74" s="374"/>
      <c r="ALS74" s="374"/>
      <c r="ALT74" s="374"/>
      <c r="ALU74" s="374"/>
      <c r="ALV74" s="374"/>
      <c r="ALW74" s="374"/>
      <c r="ALX74" s="374"/>
      <c r="ALY74" s="374"/>
      <c r="ALZ74" s="374"/>
      <c r="AMA74" s="374"/>
      <c r="AMB74" s="374"/>
      <c r="AMC74" s="374"/>
      <c r="AMD74" s="374"/>
      <c r="AME74" s="374"/>
      <c r="AMF74" s="374"/>
      <c r="AMG74" s="374"/>
      <c r="AMH74" s="374"/>
      <c r="AMI74" s="374"/>
      <c r="AMJ74" s="374"/>
      <c r="AMK74" s="374"/>
      <c r="AML74" s="374"/>
      <c r="AMM74" s="374"/>
      <c r="AMN74" s="374"/>
      <c r="AMO74" s="374"/>
      <c r="AMP74" s="374"/>
      <c r="AMQ74" s="374"/>
      <c r="AMR74" s="374"/>
      <c r="AMS74" s="374"/>
      <c r="AMT74" s="374"/>
      <c r="AMU74" s="374"/>
      <c r="AMV74" s="374"/>
      <c r="AMW74" s="374"/>
      <c r="AMX74" s="374"/>
      <c r="AMY74" s="374"/>
      <c r="AMZ74" s="374"/>
      <c r="ANA74" s="374"/>
      <c r="ANB74" s="374"/>
      <c r="ANC74" s="374"/>
      <c r="AND74" s="374"/>
      <c r="ANE74" s="374"/>
      <c r="ANF74" s="374"/>
      <c r="ANG74" s="374"/>
      <c r="ANH74" s="374"/>
      <c r="ANI74" s="374"/>
      <c r="ANJ74" s="374"/>
      <c r="ANK74" s="374"/>
      <c r="ANL74" s="374"/>
      <c r="ANM74" s="374"/>
      <c r="ANN74" s="374"/>
      <c r="ANO74" s="374"/>
      <c r="ANP74" s="374"/>
      <c r="ANQ74" s="374"/>
      <c r="ANR74" s="374"/>
      <c r="ANS74" s="374"/>
      <c r="ANT74" s="374"/>
      <c r="ANU74" s="374"/>
      <c r="ANV74" s="374"/>
      <c r="ANW74" s="374"/>
      <c r="ANX74" s="374"/>
      <c r="ANY74" s="374"/>
      <c r="ANZ74" s="374"/>
      <c r="AOA74" s="374"/>
      <c r="AOB74" s="374"/>
      <c r="AOC74" s="374"/>
      <c r="AOD74" s="374"/>
      <c r="AOE74" s="374"/>
      <c r="AOF74" s="374"/>
      <c r="AOG74" s="374"/>
      <c r="AOH74" s="374"/>
      <c r="AOI74" s="374"/>
      <c r="AOJ74" s="374"/>
      <c r="AOK74" s="374"/>
      <c r="AOL74" s="374"/>
      <c r="AOM74" s="374"/>
      <c r="AON74" s="374"/>
      <c r="AOO74" s="374"/>
      <c r="AOP74" s="374"/>
      <c r="AOQ74" s="374"/>
      <c r="AOR74" s="374"/>
      <c r="AOS74" s="374"/>
      <c r="AOT74" s="374"/>
      <c r="AOU74" s="374"/>
      <c r="AOV74" s="374"/>
      <c r="AOW74" s="374"/>
      <c r="AOX74" s="374"/>
      <c r="AOY74" s="374"/>
      <c r="AOZ74" s="374"/>
      <c r="APA74" s="374"/>
      <c r="APB74" s="374"/>
      <c r="APC74" s="374"/>
      <c r="APD74" s="374"/>
      <c r="APE74" s="374"/>
      <c r="APF74" s="374"/>
      <c r="APG74" s="374"/>
      <c r="APH74" s="374"/>
      <c r="API74" s="374"/>
      <c r="APJ74" s="374"/>
      <c r="APK74" s="374"/>
      <c r="APL74" s="374"/>
      <c r="APM74" s="374"/>
      <c r="APN74" s="374"/>
      <c r="APO74" s="374"/>
      <c r="APP74" s="374"/>
      <c r="APQ74" s="374"/>
      <c r="APR74" s="374"/>
      <c r="APS74" s="374"/>
      <c r="APT74" s="374"/>
      <c r="APU74" s="374"/>
      <c r="APV74" s="374"/>
      <c r="APW74" s="374"/>
      <c r="APX74" s="374"/>
      <c r="APY74" s="374"/>
      <c r="APZ74" s="374"/>
      <c r="AQA74" s="374"/>
      <c r="AQB74" s="374"/>
      <c r="AQC74" s="374"/>
      <c r="AQD74" s="374"/>
      <c r="AQE74" s="374"/>
      <c r="AQF74" s="374"/>
      <c r="AQG74" s="374"/>
      <c r="AQH74" s="374"/>
      <c r="AQI74" s="374"/>
      <c r="AQJ74" s="374"/>
      <c r="AQK74" s="374"/>
      <c r="AQL74" s="374"/>
      <c r="AQM74" s="374"/>
      <c r="AQN74" s="374"/>
      <c r="AQO74" s="374"/>
      <c r="AQP74" s="374"/>
      <c r="AQQ74" s="374"/>
      <c r="AQR74" s="374"/>
      <c r="AQS74" s="374"/>
      <c r="AQT74" s="374"/>
      <c r="AQU74" s="374"/>
      <c r="AQV74" s="374"/>
      <c r="AQW74" s="374"/>
      <c r="AQX74" s="374"/>
      <c r="AQY74" s="374"/>
      <c r="AQZ74" s="374"/>
      <c r="ARA74" s="374"/>
      <c r="ARB74" s="374"/>
      <c r="ARC74" s="374"/>
      <c r="ARD74" s="374"/>
      <c r="ARE74" s="374"/>
      <c r="ARF74" s="374"/>
      <c r="ARG74" s="374"/>
      <c r="ARH74" s="374"/>
      <c r="ARI74" s="374"/>
      <c r="ARJ74" s="374"/>
      <c r="ARK74" s="374"/>
      <c r="ARL74" s="374"/>
      <c r="ARM74" s="374"/>
      <c r="ARN74" s="374"/>
      <c r="ARO74" s="374"/>
      <c r="ARP74" s="374"/>
      <c r="ARQ74" s="374"/>
      <c r="ARR74" s="374"/>
      <c r="ARS74" s="374"/>
      <c r="ART74" s="374"/>
      <c r="ARU74" s="374"/>
      <c r="ARV74" s="374"/>
      <c r="ARW74" s="374"/>
      <c r="ARX74" s="374"/>
      <c r="ARY74" s="374"/>
      <c r="ARZ74" s="374"/>
      <c r="ASA74" s="374"/>
      <c r="ASB74" s="374"/>
      <c r="ASC74" s="374"/>
      <c r="ASD74" s="374"/>
      <c r="ASE74" s="374"/>
      <c r="ASF74" s="374"/>
      <c r="ASG74" s="374"/>
      <c r="ASH74" s="374"/>
      <c r="ASI74" s="374"/>
      <c r="ASJ74" s="374"/>
      <c r="ASK74" s="374"/>
      <c r="ASL74" s="374"/>
      <c r="ASM74" s="374"/>
      <c r="ASN74" s="374"/>
      <c r="ASO74" s="374"/>
      <c r="ASP74" s="374"/>
      <c r="ASQ74" s="374"/>
      <c r="ASR74" s="374"/>
      <c r="ASS74" s="374"/>
      <c r="AST74" s="374"/>
      <c r="ASU74" s="374"/>
      <c r="ASV74" s="374"/>
      <c r="ASW74" s="374"/>
      <c r="ASX74" s="374"/>
      <c r="ASY74" s="374"/>
      <c r="ASZ74" s="374"/>
      <c r="ATA74" s="374"/>
      <c r="ATB74" s="374"/>
      <c r="ATC74" s="374"/>
      <c r="ATD74" s="374"/>
      <c r="ATE74" s="374"/>
      <c r="ATF74" s="374"/>
      <c r="ATG74" s="374"/>
      <c r="ATH74" s="374"/>
      <c r="ATI74" s="374"/>
      <c r="ATJ74" s="374"/>
      <c r="ATK74" s="374"/>
      <c r="ATL74" s="374"/>
      <c r="ATM74" s="374"/>
      <c r="ATN74" s="374"/>
      <c r="ATO74" s="374"/>
      <c r="ATP74" s="374"/>
      <c r="ATQ74" s="374"/>
      <c r="ATR74" s="374"/>
      <c r="ATS74" s="374"/>
      <c r="ATT74" s="374"/>
      <c r="ATU74" s="374"/>
      <c r="ATV74" s="374"/>
      <c r="ATW74" s="374"/>
      <c r="ATX74" s="374"/>
      <c r="ATY74" s="374"/>
      <c r="ATZ74" s="374"/>
      <c r="AUA74" s="374"/>
      <c r="AUB74" s="374"/>
      <c r="AUC74" s="374"/>
      <c r="AUD74" s="374"/>
      <c r="AUE74" s="374"/>
      <c r="AUF74" s="374"/>
      <c r="AUG74" s="374"/>
      <c r="AUH74" s="374"/>
      <c r="AUI74" s="374"/>
      <c r="AUJ74" s="374"/>
      <c r="AUK74" s="374"/>
      <c r="AUL74" s="374"/>
      <c r="AUM74" s="374"/>
      <c r="AUN74" s="374"/>
      <c r="AUO74" s="374"/>
      <c r="AUP74" s="374"/>
      <c r="AUQ74" s="374"/>
      <c r="AUR74" s="374"/>
      <c r="AUS74" s="374"/>
      <c r="AUT74" s="374"/>
      <c r="AUU74" s="374"/>
      <c r="AUV74" s="374"/>
      <c r="AUW74" s="374"/>
      <c r="AUX74" s="374"/>
      <c r="AUY74" s="374"/>
      <c r="AUZ74" s="374"/>
      <c r="AVA74" s="374"/>
      <c r="AVB74" s="374"/>
      <c r="AVC74" s="374"/>
      <c r="AVD74" s="374"/>
      <c r="AVE74" s="374"/>
      <c r="AVF74" s="374"/>
      <c r="AVG74" s="374"/>
      <c r="AVH74" s="374"/>
      <c r="AVI74" s="374"/>
      <c r="AVJ74" s="374"/>
      <c r="AVK74" s="374"/>
      <c r="AVL74" s="374"/>
      <c r="AVM74" s="374"/>
      <c r="AVN74" s="374"/>
      <c r="AVO74" s="374"/>
      <c r="AVP74" s="374"/>
      <c r="AVQ74" s="374"/>
      <c r="AVR74" s="374"/>
      <c r="AVS74" s="374"/>
      <c r="AVT74" s="374"/>
      <c r="AVU74" s="374"/>
      <c r="AVV74" s="374"/>
      <c r="AVW74" s="374"/>
      <c r="AVX74" s="374"/>
      <c r="AVY74" s="374"/>
      <c r="AVZ74" s="374"/>
      <c r="AWA74" s="374"/>
      <c r="AWB74" s="374"/>
      <c r="AWC74" s="374"/>
      <c r="AWD74" s="374"/>
      <c r="AWE74" s="374"/>
      <c r="AWF74" s="374"/>
      <c r="AWG74" s="374"/>
      <c r="AWH74" s="374"/>
      <c r="AWI74" s="374"/>
      <c r="AWJ74" s="374"/>
      <c r="AWK74" s="374"/>
      <c r="AWL74" s="374"/>
      <c r="AWM74" s="374"/>
      <c r="AWN74" s="374"/>
      <c r="AWO74" s="374"/>
      <c r="AWP74" s="374"/>
      <c r="AWQ74" s="374"/>
      <c r="AWR74" s="374"/>
      <c r="AWS74" s="374"/>
      <c r="AWT74" s="374"/>
      <c r="AWU74" s="374"/>
      <c r="AWV74" s="374"/>
      <c r="AWW74" s="374"/>
      <c r="AWX74" s="374"/>
      <c r="AWY74" s="374"/>
      <c r="AWZ74" s="374"/>
      <c r="AXA74" s="374"/>
      <c r="AXB74" s="374"/>
      <c r="AXC74" s="374"/>
      <c r="AXD74" s="374"/>
      <c r="AXE74" s="374"/>
      <c r="AXF74" s="374"/>
      <c r="AXG74" s="374"/>
      <c r="AXH74" s="374"/>
      <c r="AXI74" s="374"/>
      <c r="AXJ74" s="374"/>
      <c r="AXK74" s="374"/>
      <c r="AXL74" s="374"/>
      <c r="AXM74" s="374"/>
      <c r="AXN74" s="374"/>
      <c r="AXO74" s="374"/>
      <c r="AXP74" s="374"/>
      <c r="AXQ74" s="374"/>
      <c r="AXR74" s="374"/>
      <c r="AXS74" s="374"/>
      <c r="AXT74" s="374"/>
      <c r="AXU74" s="374"/>
      <c r="AXV74" s="374"/>
      <c r="AXW74" s="374"/>
      <c r="AXX74" s="374"/>
      <c r="AXY74" s="374"/>
      <c r="AXZ74" s="374"/>
      <c r="AYA74" s="374"/>
      <c r="AYB74" s="374"/>
      <c r="AYC74" s="374"/>
      <c r="AYD74" s="374"/>
      <c r="AYE74" s="374"/>
      <c r="AYF74" s="374"/>
      <c r="AYG74" s="374"/>
      <c r="AYH74" s="374"/>
      <c r="AYI74" s="374"/>
      <c r="AYJ74" s="374"/>
      <c r="AYK74" s="374"/>
      <c r="AYL74" s="374"/>
      <c r="AYM74" s="374"/>
      <c r="AYN74" s="374"/>
      <c r="AYO74" s="374"/>
      <c r="AYP74" s="374"/>
      <c r="AYQ74" s="374"/>
      <c r="AYR74" s="374"/>
      <c r="AYS74" s="374"/>
      <c r="AYT74" s="374"/>
      <c r="AYU74" s="374"/>
      <c r="AYV74" s="374"/>
      <c r="AYW74" s="374"/>
      <c r="AYX74" s="374"/>
      <c r="AYY74" s="374"/>
      <c r="AYZ74" s="374"/>
      <c r="AZA74" s="374"/>
      <c r="AZB74" s="374"/>
      <c r="AZC74" s="374"/>
      <c r="AZD74" s="374"/>
      <c r="AZE74" s="374"/>
      <c r="AZF74" s="374"/>
      <c r="AZG74" s="374"/>
      <c r="AZH74" s="374"/>
      <c r="AZI74" s="374"/>
      <c r="AZJ74" s="374"/>
      <c r="AZK74" s="374"/>
      <c r="AZL74" s="374"/>
      <c r="AZM74" s="374"/>
      <c r="AZN74" s="374"/>
      <c r="AZO74" s="374"/>
      <c r="AZP74" s="374"/>
      <c r="AZQ74" s="374"/>
      <c r="AZR74" s="374"/>
      <c r="AZS74" s="374"/>
      <c r="AZT74" s="374"/>
      <c r="AZU74" s="374"/>
      <c r="AZV74" s="374"/>
      <c r="AZW74" s="374"/>
      <c r="AZX74" s="374"/>
      <c r="AZY74" s="374"/>
      <c r="AZZ74" s="374"/>
      <c r="BAA74" s="374"/>
      <c r="BAB74" s="374"/>
      <c r="BAC74" s="374"/>
      <c r="BAD74" s="374"/>
      <c r="BAE74" s="374"/>
      <c r="BAF74" s="374"/>
      <c r="BAG74" s="374"/>
      <c r="BAH74" s="374"/>
      <c r="BAI74" s="374"/>
      <c r="BAJ74" s="374"/>
      <c r="BAK74" s="374"/>
      <c r="BAL74" s="374"/>
      <c r="BAM74" s="374"/>
      <c r="BAN74" s="374"/>
      <c r="BAO74" s="374"/>
      <c r="BAP74" s="374"/>
      <c r="BAQ74" s="374"/>
      <c r="BAR74" s="374"/>
      <c r="BAS74" s="374"/>
      <c r="BAT74" s="374"/>
      <c r="BAU74" s="374"/>
      <c r="BAV74" s="374"/>
      <c r="BAW74" s="374"/>
      <c r="BAX74" s="374"/>
      <c r="BAY74" s="374"/>
      <c r="BAZ74" s="374"/>
      <c r="BBA74" s="374"/>
      <c r="BBB74" s="374"/>
      <c r="BBC74" s="374"/>
      <c r="BBD74" s="374"/>
      <c r="BBE74" s="374"/>
      <c r="BBF74" s="374"/>
      <c r="BBG74" s="374"/>
      <c r="BBH74" s="374"/>
      <c r="BBI74" s="374"/>
      <c r="BBJ74" s="374"/>
      <c r="BBK74" s="374"/>
      <c r="BBL74" s="374"/>
      <c r="BBM74" s="374"/>
      <c r="BBN74" s="374"/>
      <c r="BBO74" s="374"/>
      <c r="BBP74" s="374"/>
      <c r="BBQ74" s="374"/>
      <c r="BBR74" s="374"/>
      <c r="BBS74" s="374"/>
      <c r="BBT74" s="374"/>
      <c r="BBU74" s="374"/>
      <c r="BBV74" s="374"/>
      <c r="BBW74" s="374"/>
      <c r="BBX74" s="374"/>
      <c r="BBY74" s="374"/>
      <c r="BBZ74" s="374"/>
      <c r="BCA74" s="374"/>
      <c r="BCB74" s="374"/>
      <c r="BCC74" s="374"/>
      <c r="BCD74" s="374"/>
      <c r="BCE74" s="374"/>
      <c r="BCF74" s="374"/>
      <c r="BCG74" s="374"/>
      <c r="BCH74" s="374"/>
      <c r="BCI74" s="374"/>
      <c r="BCJ74" s="374"/>
      <c r="BCK74" s="374"/>
      <c r="BCL74" s="374"/>
      <c r="BCM74" s="374"/>
      <c r="BCN74" s="374"/>
      <c r="BCO74" s="374"/>
      <c r="BCP74" s="374"/>
      <c r="BCQ74" s="374"/>
      <c r="BCR74" s="374"/>
      <c r="BCS74" s="374"/>
      <c r="BCT74" s="374"/>
      <c r="BCU74" s="374"/>
      <c r="BCV74" s="374"/>
      <c r="BCW74" s="374"/>
      <c r="BCX74" s="374"/>
      <c r="BCY74" s="374"/>
      <c r="BCZ74" s="374"/>
      <c r="BDA74" s="374"/>
      <c r="BDB74" s="374"/>
      <c r="BDC74" s="374"/>
      <c r="BDD74" s="374"/>
      <c r="BDE74" s="374"/>
      <c r="BDF74" s="374"/>
      <c r="BDG74" s="374"/>
      <c r="BDH74" s="374"/>
      <c r="BDI74" s="374"/>
      <c r="BDJ74" s="374"/>
      <c r="BDK74" s="374"/>
      <c r="BDL74" s="374"/>
      <c r="BDM74" s="374"/>
      <c r="BDN74" s="374"/>
      <c r="BDO74" s="374"/>
      <c r="BDP74" s="374"/>
      <c r="BDQ74" s="374"/>
      <c r="BDR74" s="374"/>
      <c r="BDS74" s="374"/>
      <c r="BDT74" s="374"/>
      <c r="BDU74" s="374"/>
      <c r="BDV74" s="374"/>
      <c r="BDW74" s="374"/>
      <c r="BDX74" s="374"/>
      <c r="BDY74" s="374"/>
      <c r="BDZ74" s="374"/>
      <c r="BEA74" s="374"/>
      <c r="BEB74" s="374"/>
      <c r="BEC74" s="374"/>
      <c r="BED74" s="374"/>
      <c r="BEE74" s="374"/>
      <c r="BEF74" s="374"/>
      <c r="BEG74" s="374"/>
      <c r="BEH74" s="374"/>
      <c r="BEI74" s="374"/>
      <c r="BEJ74" s="374"/>
      <c r="BEK74" s="374"/>
      <c r="BEL74" s="374"/>
      <c r="BEM74" s="374"/>
      <c r="BEN74" s="374"/>
      <c r="BEO74" s="374"/>
      <c r="BEP74" s="374"/>
      <c r="BEQ74" s="374"/>
      <c r="BER74" s="374"/>
      <c r="BES74" s="374"/>
      <c r="BET74" s="374"/>
      <c r="BEU74" s="374"/>
      <c r="BEV74" s="374"/>
      <c r="BEW74" s="374"/>
      <c r="BEX74" s="374"/>
      <c r="BEY74" s="374"/>
      <c r="BEZ74" s="374"/>
      <c r="BFA74" s="374"/>
      <c r="BFB74" s="374"/>
      <c r="BFC74" s="374"/>
      <c r="BFD74" s="374"/>
      <c r="BFE74" s="374"/>
      <c r="BFF74" s="374"/>
      <c r="BFG74" s="374"/>
      <c r="BFH74" s="374"/>
      <c r="BFI74" s="374"/>
      <c r="BFJ74" s="374"/>
      <c r="BFK74" s="374"/>
      <c r="BFL74" s="374"/>
      <c r="BFM74" s="374"/>
      <c r="BFN74" s="374"/>
      <c r="BFO74" s="374"/>
      <c r="BFP74" s="374"/>
      <c r="BFQ74" s="374"/>
      <c r="BFR74" s="374"/>
      <c r="BFS74" s="374"/>
      <c r="BFT74" s="374"/>
      <c r="BFU74" s="374"/>
      <c r="BFV74" s="374"/>
      <c r="BFW74" s="374"/>
      <c r="BFX74" s="374"/>
      <c r="BFY74" s="374"/>
      <c r="BFZ74" s="374"/>
      <c r="BGA74" s="374"/>
      <c r="BGB74" s="374"/>
      <c r="BGC74" s="374"/>
      <c r="BGD74" s="374"/>
      <c r="BGE74" s="374"/>
      <c r="BGF74" s="374"/>
      <c r="BGG74" s="374"/>
      <c r="BGH74" s="374"/>
      <c r="BGI74" s="374"/>
      <c r="BGJ74" s="374"/>
      <c r="BGK74" s="374"/>
      <c r="BGL74" s="374"/>
      <c r="BGM74" s="374"/>
      <c r="BGN74" s="374"/>
      <c r="BGO74" s="374"/>
      <c r="BGP74" s="374"/>
      <c r="BGQ74" s="374"/>
      <c r="BGR74" s="374"/>
      <c r="BGS74" s="374"/>
      <c r="BGT74" s="374"/>
      <c r="BGU74" s="374"/>
      <c r="BGV74" s="374"/>
      <c r="BGW74" s="374"/>
      <c r="BGX74" s="374"/>
      <c r="BGY74" s="374"/>
      <c r="BGZ74" s="374"/>
      <c r="BHA74" s="374"/>
      <c r="BHB74" s="374"/>
      <c r="BHC74" s="374"/>
      <c r="BHD74" s="374"/>
      <c r="BHE74" s="374"/>
      <c r="BHF74" s="374"/>
      <c r="BHG74" s="374"/>
      <c r="BHH74" s="374"/>
      <c r="BHI74" s="374"/>
      <c r="BHJ74" s="374"/>
      <c r="BHK74" s="374"/>
      <c r="BHL74" s="374"/>
      <c r="BHM74" s="374"/>
      <c r="BHN74" s="374"/>
      <c r="BHO74" s="374"/>
      <c r="BHP74" s="374"/>
      <c r="BHQ74" s="374"/>
      <c r="BHR74" s="374"/>
      <c r="BHS74" s="374"/>
      <c r="BHT74" s="374"/>
      <c r="BHU74" s="374"/>
      <c r="BHV74" s="374"/>
      <c r="BHW74" s="374"/>
      <c r="BHX74" s="374"/>
      <c r="BHY74" s="374"/>
      <c r="BHZ74" s="374"/>
      <c r="BIA74" s="374"/>
      <c r="BIB74" s="374"/>
      <c r="BIC74" s="374"/>
      <c r="BID74" s="374"/>
      <c r="BIE74" s="374"/>
      <c r="BIF74" s="374"/>
      <c r="BIG74" s="374"/>
      <c r="BIH74" s="374"/>
      <c r="BII74" s="374"/>
      <c r="BIJ74" s="374"/>
      <c r="BIK74" s="374"/>
      <c r="BIL74" s="374"/>
      <c r="BIM74" s="374"/>
      <c r="BIN74" s="374"/>
      <c r="BIO74" s="374"/>
      <c r="BIP74" s="374"/>
      <c r="BIQ74" s="374"/>
      <c r="BIR74" s="374"/>
      <c r="BIS74" s="374"/>
      <c r="BIT74" s="374"/>
      <c r="BIU74" s="374"/>
      <c r="BIV74" s="374"/>
      <c r="BIW74" s="374"/>
      <c r="BIX74" s="374"/>
      <c r="BIY74" s="374"/>
      <c r="BIZ74" s="374"/>
      <c r="BJA74" s="374"/>
      <c r="BJB74" s="374"/>
      <c r="BJC74" s="374"/>
      <c r="BJD74" s="374"/>
      <c r="BJE74" s="374"/>
      <c r="BJF74" s="374"/>
      <c r="BJG74" s="374"/>
      <c r="BJH74" s="374"/>
      <c r="BJI74" s="374"/>
      <c r="BJJ74" s="374"/>
      <c r="BJK74" s="374"/>
      <c r="BJL74" s="374"/>
      <c r="BJM74" s="374"/>
      <c r="BJN74" s="374"/>
      <c r="BJO74" s="374"/>
      <c r="BJP74" s="374"/>
      <c r="BJQ74" s="374"/>
      <c r="BJR74" s="374"/>
      <c r="BJS74" s="374"/>
      <c r="BJT74" s="374"/>
      <c r="BJU74" s="374"/>
      <c r="BJV74" s="374"/>
      <c r="BJW74" s="374"/>
      <c r="BJX74" s="374"/>
      <c r="BJY74" s="374"/>
      <c r="BJZ74" s="374"/>
      <c r="BKA74" s="374"/>
      <c r="BKB74" s="374"/>
      <c r="BKC74" s="374"/>
      <c r="BKD74" s="374"/>
      <c r="BKE74" s="374"/>
      <c r="BKF74" s="374"/>
      <c r="BKG74" s="374"/>
      <c r="BKH74" s="374"/>
      <c r="BKI74" s="374"/>
      <c r="BKJ74" s="374"/>
      <c r="BKK74" s="374"/>
      <c r="BKL74" s="374"/>
      <c r="BKM74" s="374"/>
      <c r="BKN74" s="374"/>
      <c r="BKO74" s="374"/>
      <c r="BKP74" s="374"/>
      <c r="BKQ74" s="374"/>
      <c r="BKR74" s="374"/>
      <c r="BKS74" s="374"/>
      <c r="BKT74" s="374"/>
      <c r="BKU74" s="374"/>
      <c r="BKV74" s="374"/>
      <c r="BKW74" s="374"/>
      <c r="BKX74" s="374"/>
      <c r="BKY74" s="374"/>
      <c r="BKZ74" s="374"/>
      <c r="BLA74" s="374"/>
      <c r="BLB74" s="374"/>
      <c r="BLC74" s="374"/>
      <c r="BLD74" s="374"/>
      <c r="BLE74" s="374"/>
      <c r="BLF74" s="374"/>
      <c r="BLG74" s="374"/>
      <c r="BLH74" s="374"/>
      <c r="BLI74" s="374"/>
      <c r="BLJ74" s="374"/>
      <c r="BLK74" s="374"/>
      <c r="BLL74" s="374"/>
      <c r="BLM74" s="374"/>
      <c r="BLN74" s="374"/>
      <c r="BLO74" s="374"/>
      <c r="BLP74" s="374"/>
      <c r="BLQ74" s="374"/>
      <c r="BLR74" s="374"/>
      <c r="BLS74" s="374"/>
      <c r="BLT74" s="374"/>
      <c r="BLU74" s="374"/>
      <c r="BLV74" s="374"/>
      <c r="BLW74" s="374"/>
      <c r="BLX74" s="374"/>
      <c r="BLY74" s="374"/>
      <c r="BLZ74" s="374"/>
      <c r="BMA74" s="374"/>
      <c r="BMB74" s="374"/>
      <c r="BMC74" s="374"/>
      <c r="BMD74" s="374"/>
      <c r="BME74" s="374"/>
      <c r="BMF74" s="374"/>
      <c r="BMG74" s="374"/>
      <c r="BMH74" s="374"/>
      <c r="BMI74" s="374"/>
      <c r="BMJ74" s="374"/>
      <c r="BMK74" s="374"/>
      <c r="BML74" s="374"/>
      <c r="BMM74" s="374"/>
      <c r="BMN74" s="374"/>
      <c r="BMO74" s="374"/>
      <c r="BMP74" s="374"/>
      <c r="BMQ74" s="374"/>
      <c r="BMR74" s="374"/>
      <c r="BMS74" s="374"/>
      <c r="BMT74" s="374"/>
      <c r="BMU74" s="374"/>
      <c r="BMV74" s="374"/>
      <c r="BMW74" s="374"/>
      <c r="BMX74" s="374"/>
      <c r="BMY74" s="374"/>
      <c r="BMZ74" s="374"/>
      <c r="BNA74" s="374"/>
      <c r="BNB74" s="374"/>
      <c r="BNC74" s="374"/>
      <c r="BND74" s="374"/>
      <c r="BNE74" s="374"/>
      <c r="BNF74" s="374"/>
      <c r="BNG74" s="374"/>
      <c r="BNH74" s="374"/>
      <c r="BNI74" s="374"/>
      <c r="BNJ74" s="374"/>
      <c r="BNK74" s="374"/>
      <c r="BNL74" s="374"/>
      <c r="BNM74" s="374"/>
      <c r="BNN74" s="374"/>
      <c r="BNO74" s="374"/>
      <c r="BNP74" s="374"/>
      <c r="BNQ74" s="374"/>
      <c r="BNR74" s="374"/>
      <c r="BNS74" s="374"/>
      <c r="BNT74" s="374"/>
      <c r="BNU74" s="374"/>
      <c r="BNV74" s="374"/>
      <c r="BNW74" s="374"/>
      <c r="BNX74" s="374"/>
      <c r="BNY74" s="374"/>
      <c r="BNZ74" s="374"/>
      <c r="BOA74" s="374"/>
      <c r="BOB74" s="374"/>
      <c r="BOC74" s="374"/>
      <c r="BOD74" s="374"/>
      <c r="BOE74" s="374"/>
      <c r="BOF74" s="374"/>
      <c r="BOG74" s="374"/>
      <c r="BOH74" s="374"/>
      <c r="BOI74" s="374"/>
      <c r="BOJ74" s="374"/>
      <c r="BOK74" s="374"/>
      <c r="BOL74" s="374"/>
      <c r="BOM74" s="374"/>
      <c r="BON74" s="374"/>
      <c r="BOO74" s="374"/>
      <c r="BOP74" s="374"/>
      <c r="BOQ74" s="374"/>
      <c r="BOR74" s="374"/>
      <c r="BOS74" s="374"/>
      <c r="BOT74" s="374"/>
      <c r="BOU74" s="374"/>
      <c r="BOV74" s="374"/>
      <c r="BOW74" s="374"/>
      <c r="BOX74" s="374"/>
      <c r="BOY74" s="374"/>
      <c r="BOZ74" s="374"/>
      <c r="BPA74" s="374"/>
      <c r="BPB74" s="374"/>
      <c r="BPC74" s="374"/>
      <c r="BPD74" s="374"/>
      <c r="BPE74" s="374"/>
      <c r="BPF74" s="374"/>
      <c r="BPG74" s="374"/>
      <c r="BPH74" s="374"/>
      <c r="BPI74" s="374"/>
      <c r="BPJ74" s="374"/>
      <c r="BPK74" s="374"/>
      <c r="BPL74" s="374"/>
      <c r="BPM74" s="374"/>
      <c r="BPN74" s="374"/>
      <c r="BPO74" s="374"/>
      <c r="BPP74" s="374"/>
      <c r="BPQ74" s="374"/>
      <c r="BPR74" s="374"/>
      <c r="BPS74" s="374"/>
      <c r="BPT74" s="374"/>
      <c r="BPU74" s="374"/>
      <c r="BPV74" s="374"/>
      <c r="BPW74" s="374"/>
      <c r="BPX74" s="374"/>
      <c r="BPY74" s="374"/>
      <c r="BPZ74" s="374"/>
      <c r="BQA74" s="374"/>
      <c r="BQB74" s="374"/>
      <c r="BQC74" s="374"/>
      <c r="BQD74" s="374"/>
      <c r="BQE74" s="374"/>
      <c r="BQF74" s="374"/>
      <c r="BQG74" s="374"/>
      <c r="BQH74" s="374"/>
      <c r="BQI74" s="374"/>
      <c r="BQJ74" s="374"/>
      <c r="BQK74" s="374"/>
      <c r="BQL74" s="374"/>
      <c r="BQM74" s="374"/>
      <c r="BQN74" s="374"/>
      <c r="BQO74" s="374"/>
      <c r="BQP74" s="374"/>
      <c r="BQQ74" s="374"/>
      <c r="BQR74" s="374"/>
      <c r="BQS74" s="374"/>
      <c r="BQT74" s="374"/>
      <c r="BQU74" s="374"/>
      <c r="BQV74" s="374"/>
      <c r="BQW74" s="374"/>
      <c r="BQX74" s="374"/>
      <c r="BQY74" s="374"/>
      <c r="BQZ74" s="374"/>
      <c r="BRA74" s="374"/>
      <c r="BRB74" s="374"/>
      <c r="BRC74" s="374"/>
      <c r="BRD74" s="374"/>
      <c r="BRE74" s="374"/>
      <c r="BRF74" s="374"/>
      <c r="BRG74" s="374"/>
      <c r="BRH74" s="374"/>
      <c r="BRI74" s="374"/>
      <c r="BRJ74" s="374"/>
      <c r="BRK74" s="374"/>
      <c r="BRL74" s="374"/>
      <c r="BRM74" s="374"/>
      <c r="BRN74" s="374"/>
      <c r="BRO74" s="374"/>
      <c r="BRP74" s="374"/>
      <c r="BRQ74" s="374"/>
      <c r="BRR74" s="374"/>
      <c r="BRS74" s="374"/>
      <c r="BRT74" s="374"/>
      <c r="BRU74" s="374"/>
      <c r="BRV74" s="374"/>
      <c r="BRW74" s="374"/>
      <c r="BRX74" s="374"/>
      <c r="BRY74" s="374"/>
      <c r="BRZ74" s="374"/>
      <c r="BSA74" s="374"/>
      <c r="BSB74" s="374"/>
      <c r="BSC74" s="374"/>
      <c r="BSD74" s="374"/>
      <c r="BSE74" s="374"/>
      <c r="BSF74" s="374"/>
      <c r="BSG74" s="374"/>
      <c r="BSH74" s="374"/>
      <c r="BSI74" s="374"/>
      <c r="BSJ74" s="374"/>
      <c r="BSK74" s="374"/>
      <c r="BSL74" s="374"/>
      <c r="BSM74" s="374"/>
      <c r="BSN74" s="374"/>
      <c r="BSO74" s="374"/>
      <c r="BSP74" s="374"/>
      <c r="BSQ74" s="374"/>
      <c r="BSR74" s="374"/>
      <c r="BSS74" s="374"/>
      <c r="BST74" s="374"/>
      <c r="BSU74" s="374"/>
      <c r="BSV74" s="374"/>
      <c r="BSW74" s="374"/>
      <c r="BSX74" s="374"/>
      <c r="BSY74" s="374"/>
      <c r="BSZ74" s="374"/>
      <c r="BTA74" s="374"/>
      <c r="BTB74" s="374"/>
      <c r="BTC74" s="374"/>
      <c r="BTD74" s="374"/>
      <c r="BTE74" s="374"/>
      <c r="BTF74" s="374"/>
      <c r="BTG74" s="374"/>
      <c r="BTH74" s="374"/>
      <c r="BTI74" s="374"/>
      <c r="BTJ74" s="374"/>
      <c r="BTK74" s="374"/>
      <c r="BTL74" s="374"/>
      <c r="BTM74" s="374"/>
      <c r="BTN74" s="374"/>
      <c r="BTO74" s="374"/>
      <c r="BTP74" s="374"/>
      <c r="BTQ74" s="374"/>
      <c r="BTR74" s="374"/>
      <c r="BTS74" s="374"/>
      <c r="BTT74" s="374"/>
      <c r="BTU74" s="374"/>
      <c r="BTV74" s="374"/>
      <c r="BTW74" s="374"/>
      <c r="BTX74" s="374"/>
      <c r="BTY74" s="374"/>
      <c r="BTZ74" s="374"/>
      <c r="BUA74" s="374"/>
      <c r="BUB74" s="374"/>
      <c r="BUC74" s="374"/>
      <c r="BUD74" s="374"/>
      <c r="BUE74" s="374"/>
      <c r="BUF74" s="374"/>
      <c r="BUG74" s="374"/>
      <c r="BUH74" s="374"/>
      <c r="BUI74" s="374"/>
      <c r="BUJ74" s="374"/>
      <c r="BUK74" s="374"/>
      <c r="BUL74" s="374"/>
      <c r="BUM74" s="374"/>
      <c r="BUN74" s="374"/>
      <c r="BUO74" s="374"/>
      <c r="BUP74" s="374"/>
      <c r="BUQ74" s="374"/>
      <c r="BUR74" s="374"/>
      <c r="BUS74" s="374"/>
      <c r="BUT74" s="374"/>
      <c r="BUU74" s="374"/>
      <c r="BUV74" s="374"/>
      <c r="BUW74" s="374"/>
      <c r="BUX74" s="374"/>
      <c r="BUY74" s="374"/>
      <c r="BUZ74" s="374"/>
      <c r="BVA74" s="374"/>
      <c r="BVB74" s="374"/>
      <c r="BVC74" s="374"/>
      <c r="BVD74" s="374"/>
      <c r="BVE74" s="374"/>
      <c r="BVF74" s="374"/>
      <c r="BVG74" s="374"/>
      <c r="BVH74" s="374"/>
      <c r="BVI74" s="374"/>
      <c r="BVJ74" s="374"/>
      <c r="BVK74" s="374"/>
      <c r="BVL74" s="374"/>
      <c r="BVM74" s="374"/>
      <c r="BVN74" s="374"/>
      <c r="BVO74" s="374"/>
      <c r="BVP74" s="374"/>
      <c r="BVQ74" s="374"/>
      <c r="BVR74" s="374"/>
      <c r="BVS74" s="374"/>
      <c r="BVT74" s="374"/>
      <c r="BVU74" s="374"/>
      <c r="BVV74" s="374"/>
      <c r="BVW74" s="374"/>
      <c r="BVX74" s="374"/>
      <c r="BVY74" s="374"/>
      <c r="BVZ74" s="374"/>
      <c r="BWA74" s="374"/>
      <c r="BWB74" s="374"/>
      <c r="BWC74" s="374"/>
      <c r="BWD74" s="374"/>
      <c r="BWE74" s="374"/>
      <c r="BWF74" s="374"/>
      <c r="BWG74" s="374"/>
      <c r="BWH74" s="374"/>
      <c r="BWI74" s="374"/>
      <c r="BWJ74" s="374"/>
      <c r="BWK74" s="374"/>
      <c r="BWL74" s="374"/>
      <c r="BWM74" s="374"/>
      <c r="BWN74" s="374"/>
      <c r="BWO74" s="374"/>
      <c r="BWP74" s="374"/>
      <c r="BWQ74" s="374"/>
      <c r="BWR74" s="374"/>
      <c r="BWS74" s="374"/>
      <c r="BWT74" s="374"/>
      <c r="BWU74" s="374"/>
      <c r="BWV74" s="374"/>
      <c r="BWW74" s="374"/>
      <c r="BWX74" s="374"/>
      <c r="BWY74" s="374"/>
      <c r="BWZ74" s="374"/>
      <c r="BXA74" s="374"/>
      <c r="BXB74" s="374"/>
      <c r="BXC74" s="374"/>
      <c r="BXD74" s="374"/>
      <c r="BXE74" s="374"/>
      <c r="BXF74" s="374"/>
      <c r="BXG74" s="374"/>
      <c r="BXH74" s="374"/>
      <c r="BXI74" s="374"/>
      <c r="BXJ74" s="374"/>
      <c r="BXK74" s="374"/>
      <c r="BXL74" s="374"/>
      <c r="BXM74" s="374"/>
      <c r="BXN74" s="374"/>
      <c r="BXO74" s="374"/>
      <c r="BXP74" s="374"/>
      <c r="BXQ74" s="374"/>
      <c r="BXR74" s="374"/>
      <c r="BXS74" s="374"/>
      <c r="BXT74" s="374"/>
      <c r="BXU74" s="374"/>
      <c r="BXV74" s="374"/>
      <c r="BXW74" s="374"/>
      <c r="BXX74" s="374"/>
      <c r="BXY74" s="374"/>
      <c r="BXZ74" s="374"/>
      <c r="BYA74" s="374"/>
      <c r="BYB74" s="374"/>
      <c r="BYC74" s="374"/>
      <c r="BYD74" s="374"/>
      <c r="BYE74" s="374"/>
      <c r="BYF74" s="374"/>
      <c r="BYG74" s="374"/>
      <c r="BYH74" s="374"/>
      <c r="BYI74" s="374"/>
      <c r="BYJ74" s="374"/>
      <c r="BYK74" s="374"/>
      <c r="BYL74" s="374"/>
      <c r="BYM74" s="374"/>
      <c r="BYN74" s="374"/>
      <c r="BYO74" s="374"/>
      <c r="BYP74" s="374"/>
      <c r="BYQ74" s="374"/>
      <c r="BYR74" s="374"/>
      <c r="BYS74" s="374"/>
      <c r="BYT74" s="374"/>
      <c r="BYU74" s="374"/>
      <c r="BYV74" s="374"/>
      <c r="BYW74" s="374"/>
      <c r="BYX74" s="374"/>
      <c r="BYY74" s="374"/>
      <c r="BYZ74" s="374"/>
      <c r="BZA74" s="374"/>
      <c r="BZB74" s="374"/>
      <c r="BZC74" s="374"/>
      <c r="BZD74" s="374"/>
      <c r="BZE74" s="374"/>
      <c r="BZF74" s="374"/>
      <c r="BZG74" s="374"/>
      <c r="BZH74" s="374"/>
      <c r="BZI74" s="374"/>
      <c r="BZJ74" s="374"/>
      <c r="BZK74" s="374"/>
      <c r="BZL74" s="374"/>
      <c r="BZM74" s="374"/>
      <c r="BZN74" s="374"/>
      <c r="BZO74" s="374"/>
      <c r="BZP74" s="374"/>
      <c r="BZQ74" s="374"/>
      <c r="BZR74" s="374"/>
      <c r="BZS74" s="374"/>
      <c r="BZT74" s="374"/>
      <c r="BZU74" s="374"/>
      <c r="BZV74" s="374"/>
      <c r="BZW74" s="374"/>
      <c r="BZX74" s="374"/>
      <c r="BZY74" s="374"/>
      <c r="BZZ74" s="374"/>
      <c r="CAA74" s="374"/>
      <c r="CAB74" s="374"/>
      <c r="CAC74" s="374"/>
      <c r="CAD74" s="374"/>
      <c r="CAE74" s="374"/>
      <c r="CAF74" s="374"/>
      <c r="CAG74" s="374"/>
      <c r="CAH74" s="374"/>
      <c r="CAI74" s="374"/>
      <c r="CAJ74" s="374"/>
      <c r="CAK74" s="374"/>
      <c r="CAL74" s="374"/>
      <c r="CAM74" s="374"/>
      <c r="CAN74" s="374"/>
      <c r="CAO74" s="374"/>
      <c r="CAP74" s="374"/>
      <c r="CAQ74" s="374"/>
      <c r="CAR74" s="374"/>
      <c r="CAS74" s="374"/>
      <c r="CAT74" s="374"/>
      <c r="CAU74" s="374"/>
      <c r="CAV74" s="374"/>
      <c r="CAW74" s="374"/>
      <c r="CAX74" s="374"/>
      <c r="CAY74" s="374"/>
      <c r="CAZ74" s="374"/>
      <c r="CBA74" s="374"/>
      <c r="CBB74" s="374"/>
      <c r="CBC74" s="374"/>
      <c r="CBD74" s="374"/>
      <c r="CBE74" s="374"/>
      <c r="CBF74" s="374"/>
      <c r="CBG74" s="374"/>
      <c r="CBH74" s="374"/>
      <c r="CBI74" s="374"/>
      <c r="CBJ74" s="374"/>
      <c r="CBK74" s="374"/>
      <c r="CBL74" s="374"/>
      <c r="CBM74" s="374"/>
      <c r="CBN74" s="374"/>
      <c r="CBO74" s="374"/>
      <c r="CBP74" s="374"/>
      <c r="CBQ74" s="374"/>
      <c r="CBR74" s="374"/>
      <c r="CBS74" s="374"/>
      <c r="CBT74" s="374"/>
      <c r="CBU74" s="374"/>
      <c r="CBV74" s="374"/>
      <c r="CBW74" s="374"/>
      <c r="CBX74" s="374"/>
      <c r="CBY74" s="374"/>
      <c r="CBZ74" s="374"/>
      <c r="CCA74" s="374"/>
      <c r="CCB74" s="374"/>
      <c r="CCC74" s="374"/>
      <c r="CCD74" s="374"/>
      <c r="CCE74" s="374"/>
      <c r="CCF74" s="374"/>
      <c r="CCG74" s="374"/>
      <c r="CCH74" s="374"/>
      <c r="CCI74" s="374"/>
      <c r="CCJ74" s="374"/>
      <c r="CCK74" s="374"/>
      <c r="CCL74" s="374"/>
      <c r="CCM74" s="374"/>
      <c r="CCN74" s="374"/>
      <c r="CCO74" s="374"/>
      <c r="CCP74" s="374"/>
      <c r="CCQ74" s="374"/>
      <c r="CCR74" s="374"/>
      <c r="CCS74" s="374"/>
      <c r="CCT74" s="374"/>
      <c r="CCU74" s="374"/>
      <c r="CCV74" s="374"/>
      <c r="CCW74" s="374"/>
      <c r="CCX74" s="374"/>
      <c r="CCY74" s="374"/>
      <c r="CCZ74" s="374"/>
      <c r="CDA74" s="374"/>
      <c r="CDB74" s="374"/>
      <c r="CDC74" s="374"/>
      <c r="CDD74" s="374"/>
      <c r="CDE74" s="374"/>
      <c r="CDF74" s="374"/>
      <c r="CDG74" s="374"/>
      <c r="CDH74" s="374"/>
      <c r="CDI74" s="374"/>
      <c r="CDJ74" s="374"/>
      <c r="CDK74" s="374"/>
      <c r="CDL74" s="374"/>
      <c r="CDM74" s="374"/>
      <c r="CDN74" s="374"/>
      <c r="CDO74" s="374"/>
      <c r="CDP74" s="374"/>
      <c r="CDQ74" s="374"/>
      <c r="CDR74" s="374"/>
      <c r="CDS74" s="374"/>
      <c r="CDT74" s="374"/>
      <c r="CDU74" s="374"/>
      <c r="CDV74" s="374"/>
      <c r="CDW74" s="374"/>
      <c r="CDX74" s="374"/>
      <c r="CDY74" s="374"/>
      <c r="CDZ74" s="374"/>
      <c r="CEA74" s="374"/>
      <c r="CEB74" s="374"/>
      <c r="CEC74" s="374"/>
      <c r="CED74" s="374"/>
      <c r="CEE74" s="374"/>
      <c r="CEF74" s="374"/>
      <c r="CEG74" s="374"/>
      <c r="CEH74" s="374"/>
      <c r="CEI74" s="374"/>
      <c r="CEJ74" s="374"/>
      <c r="CEK74" s="374"/>
      <c r="CEL74" s="374"/>
      <c r="CEM74" s="374"/>
      <c r="CEN74" s="374"/>
      <c r="CEO74" s="374"/>
      <c r="CEP74" s="374"/>
      <c r="CEQ74" s="374"/>
      <c r="CER74" s="374"/>
      <c r="CES74" s="374"/>
      <c r="CET74" s="374"/>
      <c r="CEU74" s="374"/>
      <c r="CEV74" s="374"/>
      <c r="CEW74" s="374"/>
      <c r="CEX74" s="374"/>
      <c r="CEY74" s="374"/>
      <c r="CEZ74" s="374"/>
      <c r="CFA74" s="374"/>
      <c r="CFB74" s="374"/>
      <c r="CFC74" s="374"/>
      <c r="CFD74" s="374"/>
      <c r="CFE74" s="374"/>
      <c r="CFF74" s="374"/>
      <c r="CFG74" s="374"/>
      <c r="CFH74" s="374"/>
      <c r="CFI74" s="374"/>
      <c r="CFJ74" s="374"/>
      <c r="CFK74" s="374"/>
      <c r="CFL74" s="374"/>
      <c r="CFM74" s="374"/>
      <c r="CFN74" s="374"/>
      <c r="CFO74" s="374"/>
      <c r="CFP74" s="374"/>
      <c r="CFQ74" s="374"/>
      <c r="CFR74" s="374"/>
      <c r="CFS74" s="374"/>
      <c r="CFT74" s="374"/>
      <c r="CFU74" s="374"/>
      <c r="CFV74" s="374"/>
      <c r="CFW74" s="374"/>
      <c r="CFX74" s="374"/>
      <c r="CFY74" s="374"/>
      <c r="CFZ74" s="374"/>
      <c r="CGA74" s="374"/>
      <c r="CGB74" s="374"/>
      <c r="CGC74" s="374"/>
      <c r="CGD74" s="374"/>
      <c r="CGE74" s="374"/>
      <c r="CGF74" s="374"/>
      <c r="CGG74" s="374"/>
      <c r="CGH74" s="374"/>
      <c r="CGI74" s="374"/>
      <c r="CGJ74" s="374"/>
      <c r="CGK74" s="374"/>
      <c r="CGL74" s="374"/>
      <c r="CGM74" s="374"/>
      <c r="CGN74" s="374"/>
      <c r="CGO74" s="374"/>
      <c r="CGP74" s="374"/>
      <c r="CGQ74" s="374"/>
      <c r="CGR74" s="374"/>
      <c r="CGS74" s="374"/>
      <c r="CGT74" s="374"/>
      <c r="CGU74" s="374"/>
      <c r="CGV74" s="374"/>
      <c r="CGW74" s="374"/>
      <c r="CGX74" s="374"/>
      <c r="CGY74" s="374"/>
      <c r="CGZ74" s="374"/>
      <c r="CHA74" s="374"/>
      <c r="CHB74" s="374"/>
      <c r="CHC74" s="374"/>
      <c r="CHD74" s="374"/>
      <c r="CHE74" s="374"/>
      <c r="CHF74" s="374"/>
      <c r="CHG74" s="374"/>
      <c r="CHH74" s="374"/>
      <c r="CHI74" s="374"/>
      <c r="CHJ74" s="374"/>
      <c r="CHK74" s="374"/>
      <c r="CHL74" s="374"/>
      <c r="CHM74" s="374"/>
      <c r="CHN74" s="374"/>
      <c r="CHO74" s="374"/>
      <c r="CHP74" s="374"/>
      <c r="CHQ74" s="374"/>
      <c r="CHR74" s="374"/>
      <c r="CHS74" s="374"/>
      <c r="CHT74" s="374"/>
      <c r="CHU74" s="374"/>
      <c r="CHV74" s="374"/>
      <c r="CHW74" s="374"/>
      <c r="CHX74" s="374"/>
      <c r="CHY74" s="374"/>
      <c r="CHZ74" s="374"/>
      <c r="CIA74" s="374"/>
      <c r="CIB74" s="374"/>
      <c r="CIC74" s="374"/>
      <c r="CID74" s="374"/>
      <c r="CIE74" s="374"/>
      <c r="CIF74" s="374"/>
      <c r="CIG74" s="374"/>
      <c r="CIH74" s="374"/>
      <c r="CII74" s="374"/>
      <c r="CIJ74" s="374"/>
      <c r="CIK74" s="374"/>
      <c r="CIL74" s="374"/>
      <c r="CIM74" s="374"/>
      <c r="CIN74" s="374"/>
      <c r="CIO74" s="374"/>
      <c r="CIP74" s="374"/>
      <c r="CIQ74" s="374"/>
      <c r="CIR74" s="374"/>
      <c r="CIS74" s="374"/>
      <c r="CIT74" s="374"/>
      <c r="CIU74" s="374"/>
      <c r="CIV74" s="374"/>
      <c r="CIW74" s="374"/>
      <c r="CIX74" s="374"/>
      <c r="CIY74" s="374"/>
      <c r="CIZ74" s="374"/>
      <c r="CJA74" s="374"/>
      <c r="CJB74" s="374"/>
      <c r="CJC74" s="374"/>
      <c r="CJD74" s="374"/>
      <c r="CJE74" s="374"/>
      <c r="CJF74" s="374"/>
      <c r="CJG74" s="374"/>
      <c r="CJH74" s="374"/>
      <c r="CJI74" s="374"/>
      <c r="CJJ74" s="374"/>
      <c r="CJK74" s="374"/>
      <c r="CJL74" s="374"/>
      <c r="CJM74" s="374"/>
      <c r="CJN74" s="374"/>
      <c r="CJO74" s="374"/>
      <c r="CJP74" s="374"/>
      <c r="CJQ74" s="374"/>
      <c r="CJR74" s="374"/>
      <c r="CJS74" s="374"/>
      <c r="CJT74" s="374"/>
      <c r="CJU74" s="374"/>
      <c r="CJV74" s="374"/>
      <c r="CJW74" s="374"/>
      <c r="CJX74" s="374"/>
      <c r="CJY74" s="374"/>
      <c r="CJZ74" s="374"/>
      <c r="CKA74" s="374"/>
      <c r="CKB74" s="374"/>
      <c r="CKC74" s="374"/>
      <c r="CKD74" s="374"/>
      <c r="CKE74" s="374"/>
      <c r="CKF74" s="374"/>
      <c r="CKG74" s="374"/>
      <c r="CKH74" s="374"/>
      <c r="CKI74" s="374"/>
      <c r="CKJ74" s="374"/>
      <c r="CKK74" s="374"/>
      <c r="CKL74" s="374"/>
      <c r="CKM74" s="374"/>
      <c r="CKN74" s="374"/>
      <c r="CKO74" s="374"/>
      <c r="CKP74" s="374"/>
      <c r="CKQ74" s="374"/>
      <c r="CKR74" s="374"/>
      <c r="CKS74" s="374"/>
      <c r="CKT74" s="374"/>
      <c r="CKU74" s="374"/>
      <c r="CKV74" s="374"/>
      <c r="CKW74" s="374"/>
      <c r="CKX74" s="374"/>
      <c r="CKY74" s="374"/>
      <c r="CKZ74" s="374"/>
      <c r="CLA74" s="374"/>
      <c r="CLB74" s="374"/>
      <c r="CLC74" s="374"/>
      <c r="CLD74" s="374"/>
      <c r="CLE74" s="374"/>
      <c r="CLF74" s="374"/>
      <c r="CLG74" s="374"/>
      <c r="CLH74" s="374"/>
      <c r="CLI74" s="374"/>
      <c r="CLJ74" s="374"/>
      <c r="CLK74" s="374"/>
      <c r="CLL74" s="374"/>
      <c r="CLM74" s="374"/>
      <c r="CLN74" s="374"/>
      <c r="CLO74" s="374"/>
      <c r="CLP74" s="374"/>
      <c r="CLQ74" s="374"/>
      <c r="CLR74" s="374"/>
      <c r="CLS74" s="374"/>
      <c r="CLT74" s="374"/>
      <c r="CLU74" s="374"/>
      <c r="CLV74" s="374"/>
      <c r="CLW74" s="374"/>
      <c r="CLX74" s="374"/>
      <c r="CLY74" s="374"/>
      <c r="CLZ74" s="374"/>
      <c r="CMA74" s="374"/>
      <c r="CMB74" s="374"/>
      <c r="CMC74" s="374"/>
      <c r="CMD74" s="374"/>
      <c r="CME74" s="374"/>
      <c r="CMF74" s="374"/>
      <c r="CMG74" s="374"/>
      <c r="CMH74" s="374"/>
      <c r="CMI74" s="374"/>
      <c r="CMJ74" s="374"/>
      <c r="CMK74" s="374"/>
      <c r="CML74" s="374"/>
      <c r="CMM74" s="374"/>
      <c r="CMN74" s="374"/>
      <c r="CMO74" s="374"/>
      <c r="CMP74" s="374"/>
      <c r="CMQ74" s="374"/>
      <c r="CMR74" s="374"/>
      <c r="CMS74" s="374"/>
      <c r="CMT74" s="374"/>
      <c r="CMU74" s="374"/>
      <c r="CMV74" s="374"/>
      <c r="CMW74" s="374"/>
      <c r="CMX74" s="374"/>
      <c r="CMY74" s="374"/>
      <c r="CMZ74" s="374"/>
      <c r="CNA74" s="374"/>
      <c r="CNB74" s="374"/>
      <c r="CNC74" s="374"/>
      <c r="CND74" s="374"/>
      <c r="CNE74" s="374"/>
      <c r="CNF74" s="374"/>
      <c r="CNG74" s="374"/>
      <c r="CNH74" s="374"/>
      <c r="CNI74" s="374"/>
      <c r="CNJ74" s="374"/>
      <c r="CNK74" s="374"/>
      <c r="CNL74" s="374"/>
      <c r="CNM74" s="374"/>
      <c r="CNN74" s="374"/>
      <c r="CNO74" s="374"/>
      <c r="CNP74" s="374"/>
      <c r="CNQ74" s="374"/>
      <c r="CNR74" s="374"/>
      <c r="CNS74" s="374"/>
      <c r="CNT74" s="374"/>
      <c r="CNU74" s="374"/>
      <c r="CNV74" s="374"/>
      <c r="CNW74" s="374"/>
      <c r="CNX74" s="374"/>
      <c r="CNY74" s="374"/>
      <c r="CNZ74" s="374"/>
      <c r="COA74" s="374"/>
      <c r="COB74" s="374"/>
      <c r="COC74" s="374"/>
      <c r="COD74" s="374"/>
      <c r="COE74" s="374"/>
      <c r="COF74" s="374"/>
      <c r="COG74" s="374"/>
      <c r="COH74" s="374"/>
      <c r="COI74" s="374"/>
      <c r="COJ74" s="374"/>
      <c r="COK74" s="374"/>
      <c r="COL74" s="374"/>
      <c r="COM74" s="374"/>
      <c r="CON74" s="374"/>
      <c r="COO74" s="374"/>
      <c r="COP74" s="374"/>
      <c r="COQ74" s="374"/>
      <c r="COR74" s="374"/>
      <c r="COS74" s="374"/>
      <c r="COT74" s="374"/>
      <c r="COU74" s="374"/>
      <c r="COV74" s="374"/>
      <c r="COW74" s="374"/>
      <c r="COX74" s="374"/>
      <c r="COY74" s="374"/>
      <c r="COZ74" s="374"/>
      <c r="CPA74" s="374"/>
      <c r="CPB74" s="374"/>
      <c r="CPC74" s="374"/>
      <c r="CPD74" s="374"/>
      <c r="CPE74" s="374"/>
      <c r="CPF74" s="374"/>
      <c r="CPG74" s="374"/>
      <c r="CPH74" s="374"/>
      <c r="CPI74" s="374"/>
      <c r="CPJ74" s="374"/>
      <c r="CPK74" s="374"/>
      <c r="CPL74" s="374"/>
      <c r="CPM74" s="374"/>
      <c r="CPN74" s="374"/>
      <c r="CPO74" s="374"/>
      <c r="CPP74" s="374"/>
      <c r="CPQ74" s="374"/>
      <c r="CPR74" s="374"/>
      <c r="CPS74" s="374"/>
      <c r="CPT74" s="374"/>
      <c r="CPU74" s="374"/>
      <c r="CPV74" s="374"/>
      <c r="CPW74" s="374"/>
      <c r="CPX74" s="374"/>
      <c r="CPY74" s="374"/>
      <c r="CPZ74" s="374"/>
      <c r="CQA74" s="374"/>
      <c r="CQB74" s="374"/>
      <c r="CQC74" s="374"/>
      <c r="CQD74" s="374"/>
      <c r="CQE74" s="374"/>
      <c r="CQF74" s="374"/>
      <c r="CQG74" s="374"/>
      <c r="CQH74" s="374"/>
      <c r="CQI74" s="374"/>
      <c r="CQJ74" s="374"/>
      <c r="CQK74" s="374"/>
      <c r="CQL74" s="374"/>
      <c r="CQM74" s="374"/>
      <c r="CQN74" s="374"/>
      <c r="CQO74" s="374"/>
      <c r="CQP74" s="374"/>
      <c r="CQQ74" s="374"/>
      <c r="CQR74" s="374"/>
      <c r="CQS74" s="374"/>
      <c r="CQT74" s="374"/>
      <c r="CQU74" s="374"/>
      <c r="CQV74" s="374"/>
      <c r="CQW74" s="374"/>
      <c r="CQX74" s="374"/>
      <c r="CQY74" s="374"/>
      <c r="CQZ74" s="374"/>
      <c r="CRA74" s="374"/>
      <c r="CRB74" s="374"/>
      <c r="CRC74" s="374"/>
      <c r="CRD74" s="374"/>
      <c r="CRE74" s="374"/>
      <c r="CRF74" s="374"/>
      <c r="CRG74" s="374"/>
      <c r="CRH74" s="374"/>
      <c r="CRI74" s="374"/>
      <c r="CRJ74" s="374"/>
      <c r="CRK74" s="374"/>
      <c r="CRL74" s="374"/>
      <c r="CRM74" s="374"/>
      <c r="CRN74" s="374"/>
      <c r="CRO74" s="374"/>
      <c r="CRP74" s="374"/>
      <c r="CRQ74" s="374"/>
      <c r="CRR74" s="374"/>
      <c r="CRS74" s="374"/>
      <c r="CRT74" s="374"/>
      <c r="CRU74" s="374"/>
      <c r="CRV74" s="374"/>
      <c r="CRW74" s="374"/>
      <c r="CRX74" s="374"/>
      <c r="CRY74" s="374"/>
      <c r="CRZ74" s="374"/>
      <c r="CSA74" s="374"/>
      <c r="CSB74" s="374"/>
      <c r="CSC74" s="374"/>
      <c r="CSD74" s="374"/>
      <c r="CSE74" s="374"/>
      <c r="CSF74" s="374"/>
      <c r="CSG74" s="374"/>
      <c r="CSH74" s="374"/>
      <c r="CSI74" s="374"/>
      <c r="CSJ74" s="374"/>
      <c r="CSK74" s="374"/>
      <c r="CSL74" s="374"/>
      <c r="CSM74" s="374"/>
      <c r="CSN74" s="374"/>
      <c r="CSO74" s="374"/>
      <c r="CSP74" s="374"/>
      <c r="CSQ74" s="374"/>
      <c r="CSR74" s="374"/>
      <c r="CSS74" s="374"/>
      <c r="CST74" s="374"/>
      <c r="CSU74" s="374"/>
      <c r="CSV74" s="374"/>
      <c r="CSW74" s="374"/>
      <c r="CSX74" s="374"/>
      <c r="CSY74" s="374"/>
      <c r="CSZ74" s="374"/>
      <c r="CTA74" s="374"/>
      <c r="CTB74" s="374"/>
      <c r="CTC74" s="374"/>
      <c r="CTD74" s="374"/>
      <c r="CTE74" s="374"/>
      <c r="CTF74" s="374"/>
      <c r="CTG74" s="374"/>
      <c r="CTH74" s="374"/>
      <c r="CTI74" s="374"/>
      <c r="CTJ74" s="374"/>
      <c r="CTK74" s="374"/>
      <c r="CTL74" s="374"/>
      <c r="CTM74" s="374"/>
      <c r="CTN74" s="374"/>
      <c r="CTO74" s="374"/>
      <c r="CTP74" s="374"/>
      <c r="CTQ74" s="374"/>
      <c r="CTR74" s="374"/>
      <c r="CTS74" s="374"/>
      <c r="CTT74" s="374"/>
      <c r="CTU74" s="374"/>
      <c r="CTV74" s="374"/>
      <c r="CTW74" s="374"/>
      <c r="CTX74" s="374"/>
      <c r="CTY74" s="374"/>
      <c r="CTZ74" s="374"/>
      <c r="CUA74" s="374"/>
      <c r="CUB74" s="374"/>
      <c r="CUC74" s="374"/>
      <c r="CUD74" s="374"/>
      <c r="CUE74" s="374"/>
      <c r="CUF74" s="374"/>
      <c r="CUG74" s="374"/>
      <c r="CUH74" s="374"/>
      <c r="CUI74" s="374"/>
      <c r="CUJ74" s="374"/>
      <c r="CUK74" s="374"/>
      <c r="CUL74" s="374"/>
      <c r="CUM74" s="374"/>
      <c r="CUN74" s="374"/>
      <c r="CUO74" s="374"/>
      <c r="CUP74" s="374"/>
      <c r="CUQ74" s="374"/>
      <c r="CUR74" s="374"/>
      <c r="CUS74" s="374"/>
      <c r="CUT74" s="374"/>
      <c r="CUU74" s="374"/>
      <c r="CUV74" s="374"/>
      <c r="CUW74" s="374"/>
      <c r="CUX74" s="374"/>
      <c r="CUY74" s="374"/>
      <c r="CUZ74" s="374"/>
      <c r="CVA74" s="374"/>
      <c r="CVB74" s="374"/>
      <c r="CVC74" s="374"/>
      <c r="CVD74" s="374"/>
      <c r="CVE74" s="374"/>
      <c r="CVF74" s="374"/>
      <c r="CVG74" s="374"/>
      <c r="CVH74" s="374"/>
      <c r="CVI74" s="374"/>
      <c r="CVJ74" s="374"/>
      <c r="CVK74" s="374"/>
      <c r="CVL74" s="374"/>
      <c r="CVM74" s="374"/>
      <c r="CVN74" s="374"/>
      <c r="CVO74" s="374"/>
      <c r="CVP74" s="374"/>
      <c r="CVQ74" s="374"/>
      <c r="CVR74" s="374"/>
      <c r="CVS74" s="374"/>
      <c r="CVT74" s="374"/>
      <c r="CVU74" s="374"/>
      <c r="CVV74" s="374"/>
      <c r="CVW74" s="374"/>
      <c r="CVX74" s="374"/>
      <c r="CVY74" s="374"/>
      <c r="CVZ74" s="374"/>
      <c r="CWA74" s="374"/>
      <c r="CWB74" s="374"/>
      <c r="CWC74" s="374"/>
      <c r="CWD74" s="374"/>
      <c r="CWE74" s="374"/>
      <c r="CWF74" s="374"/>
      <c r="CWG74" s="374"/>
      <c r="CWH74" s="374"/>
      <c r="CWI74" s="374"/>
      <c r="CWJ74" s="374"/>
      <c r="CWK74" s="374"/>
      <c r="CWL74" s="374"/>
      <c r="CWM74" s="374"/>
      <c r="CWN74" s="374"/>
      <c r="CWO74" s="374"/>
      <c r="CWP74" s="374"/>
      <c r="CWQ74" s="374"/>
      <c r="CWR74" s="374"/>
      <c r="CWS74" s="374"/>
      <c r="CWT74" s="374"/>
      <c r="CWU74" s="374"/>
      <c r="CWV74" s="374"/>
      <c r="CWW74" s="374"/>
      <c r="CWX74" s="374"/>
      <c r="CWY74" s="374"/>
      <c r="CWZ74" s="374"/>
      <c r="CXA74" s="374"/>
      <c r="CXB74" s="374"/>
      <c r="CXC74" s="374"/>
      <c r="CXD74" s="374"/>
      <c r="CXE74" s="374"/>
      <c r="CXF74" s="374"/>
      <c r="CXG74" s="374"/>
      <c r="CXH74" s="374"/>
      <c r="CXI74" s="374"/>
      <c r="CXJ74" s="374"/>
      <c r="CXK74" s="374"/>
      <c r="CXL74" s="374"/>
      <c r="CXM74" s="374"/>
      <c r="CXN74" s="374"/>
      <c r="CXO74" s="374"/>
      <c r="CXP74" s="374"/>
      <c r="CXQ74" s="374"/>
      <c r="CXR74" s="374"/>
      <c r="CXS74" s="374"/>
      <c r="CXT74" s="374"/>
      <c r="CXU74" s="374"/>
      <c r="CXV74" s="374"/>
      <c r="CXW74" s="374"/>
      <c r="CXX74" s="374"/>
      <c r="CXY74" s="374"/>
      <c r="CXZ74" s="374"/>
      <c r="CYA74" s="374"/>
      <c r="CYB74" s="374"/>
      <c r="CYC74" s="374"/>
      <c r="CYD74" s="374"/>
      <c r="CYE74" s="374"/>
      <c r="CYF74" s="374"/>
      <c r="CYG74" s="374"/>
      <c r="CYH74" s="374"/>
      <c r="CYI74" s="374"/>
      <c r="CYJ74" s="374"/>
      <c r="CYK74" s="374"/>
      <c r="CYL74" s="374"/>
      <c r="CYM74" s="374"/>
      <c r="CYN74" s="374"/>
      <c r="CYO74" s="374"/>
      <c r="CYP74" s="374"/>
      <c r="CYQ74" s="374"/>
      <c r="CYR74" s="374"/>
      <c r="CYS74" s="374"/>
      <c r="CYT74" s="374"/>
      <c r="CYU74" s="374"/>
      <c r="CYV74" s="374"/>
      <c r="CYW74" s="374"/>
      <c r="CYX74" s="374"/>
      <c r="CYY74" s="374"/>
      <c r="CYZ74" s="374"/>
      <c r="CZA74" s="374"/>
      <c r="CZB74" s="374"/>
      <c r="CZC74" s="374"/>
      <c r="CZD74" s="374"/>
      <c r="CZE74" s="374"/>
      <c r="CZF74" s="374"/>
      <c r="CZG74" s="374"/>
      <c r="CZH74" s="374"/>
      <c r="CZI74" s="374"/>
      <c r="CZJ74" s="374"/>
      <c r="CZK74" s="374"/>
      <c r="CZL74" s="374"/>
      <c r="CZM74" s="374"/>
      <c r="CZN74" s="374"/>
      <c r="CZO74" s="374"/>
      <c r="CZP74" s="374"/>
      <c r="CZQ74" s="374"/>
      <c r="CZR74" s="374"/>
      <c r="CZS74" s="374"/>
      <c r="CZT74" s="374"/>
      <c r="CZU74" s="374"/>
      <c r="CZV74" s="374"/>
      <c r="CZW74" s="374"/>
      <c r="CZX74" s="374"/>
      <c r="CZY74" s="374"/>
      <c r="CZZ74" s="374"/>
      <c r="DAA74" s="374"/>
      <c r="DAB74" s="374"/>
      <c r="DAC74" s="374"/>
      <c r="DAD74" s="374"/>
      <c r="DAE74" s="374"/>
      <c r="DAF74" s="374"/>
      <c r="DAG74" s="374"/>
      <c r="DAH74" s="374"/>
      <c r="DAI74" s="374"/>
      <c r="DAJ74" s="374"/>
      <c r="DAK74" s="374"/>
      <c r="DAL74" s="374"/>
      <c r="DAM74" s="374"/>
      <c r="DAN74" s="374"/>
      <c r="DAO74" s="374"/>
      <c r="DAP74" s="374"/>
      <c r="DAQ74" s="374"/>
      <c r="DAR74" s="374"/>
      <c r="DAS74" s="374"/>
      <c r="DAT74" s="374"/>
      <c r="DAU74" s="374"/>
      <c r="DAV74" s="374"/>
      <c r="DAW74" s="374"/>
      <c r="DAX74" s="374"/>
      <c r="DAY74" s="374"/>
      <c r="DAZ74" s="374"/>
      <c r="DBA74" s="374"/>
      <c r="DBB74" s="374"/>
      <c r="DBC74" s="374"/>
      <c r="DBD74" s="374"/>
      <c r="DBE74" s="374"/>
      <c r="DBF74" s="374"/>
      <c r="DBG74" s="374"/>
      <c r="DBH74" s="374"/>
      <c r="DBI74" s="374"/>
      <c r="DBJ74" s="374"/>
      <c r="DBK74" s="374"/>
      <c r="DBL74" s="374"/>
      <c r="DBM74" s="374"/>
      <c r="DBN74" s="374"/>
      <c r="DBO74" s="374"/>
      <c r="DBP74" s="374"/>
      <c r="DBQ74" s="374"/>
      <c r="DBR74" s="374"/>
      <c r="DBS74" s="374"/>
      <c r="DBT74" s="374"/>
      <c r="DBU74" s="374"/>
      <c r="DBV74" s="374"/>
      <c r="DBW74" s="374"/>
      <c r="DBX74" s="374"/>
      <c r="DBY74" s="374"/>
      <c r="DBZ74" s="374"/>
      <c r="DCA74" s="374"/>
      <c r="DCB74" s="374"/>
      <c r="DCC74" s="374"/>
      <c r="DCD74" s="374"/>
      <c r="DCE74" s="374"/>
      <c r="DCF74" s="374"/>
      <c r="DCG74" s="374"/>
      <c r="DCH74" s="374"/>
      <c r="DCI74" s="374"/>
      <c r="DCJ74" s="374"/>
      <c r="DCK74" s="374"/>
      <c r="DCL74" s="374"/>
      <c r="DCM74" s="374"/>
      <c r="DCN74" s="374"/>
      <c r="DCO74" s="374"/>
      <c r="DCP74" s="374"/>
      <c r="DCQ74" s="374"/>
      <c r="DCR74" s="374"/>
      <c r="DCS74" s="374"/>
      <c r="DCT74" s="374"/>
      <c r="DCU74" s="374"/>
      <c r="DCV74" s="374"/>
      <c r="DCW74" s="374"/>
      <c r="DCX74" s="374"/>
      <c r="DCY74" s="374"/>
      <c r="DCZ74" s="374"/>
      <c r="DDA74" s="374"/>
      <c r="DDB74" s="374"/>
      <c r="DDC74" s="374"/>
      <c r="DDD74" s="374"/>
      <c r="DDE74" s="374"/>
      <c r="DDF74" s="374"/>
      <c r="DDG74" s="374"/>
      <c r="DDH74" s="374"/>
      <c r="DDI74" s="374"/>
      <c r="DDJ74" s="374"/>
      <c r="DDK74" s="374"/>
      <c r="DDL74" s="374"/>
      <c r="DDM74" s="374"/>
      <c r="DDN74" s="374"/>
      <c r="DDO74" s="374"/>
      <c r="DDP74" s="374"/>
      <c r="DDQ74" s="374"/>
      <c r="DDR74" s="374"/>
      <c r="DDS74" s="374"/>
      <c r="DDT74" s="374"/>
      <c r="DDU74" s="374"/>
      <c r="DDV74" s="374"/>
      <c r="DDW74" s="374"/>
      <c r="DDX74" s="374"/>
      <c r="DDY74" s="374"/>
      <c r="DDZ74" s="374"/>
      <c r="DEA74" s="374"/>
      <c r="DEB74" s="374"/>
      <c r="DEC74" s="374"/>
      <c r="DED74" s="374"/>
      <c r="DEE74" s="374"/>
      <c r="DEF74" s="374"/>
      <c r="DEG74" s="374"/>
      <c r="DEH74" s="374"/>
      <c r="DEI74" s="374"/>
      <c r="DEJ74" s="374"/>
      <c r="DEK74" s="374"/>
      <c r="DEL74" s="374"/>
      <c r="DEM74" s="374"/>
      <c r="DEN74" s="374"/>
      <c r="DEO74" s="374"/>
      <c r="DEP74" s="374"/>
      <c r="DEQ74" s="374"/>
      <c r="DER74" s="374"/>
      <c r="DES74" s="374"/>
      <c r="DET74" s="374"/>
      <c r="DEU74" s="374"/>
      <c r="DEV74" s="374"/>
      <c r="DEW74" s="374"/>
      <c r="DEX74" s="374"/>
      <c r="DEY74" s="374"/>
      <c r="DEZ74" s="374"/>
      <c r="DFA74" s="374"/>
      <c r="DFB74" s="374"/>
      <c r="DFC74" s="374"/>
      <c r="DFD74" s="374"/>
      <c r="DFE74" s="374"/>
      <c r="DFF74" s="374"/>
      <c r="DFG74" s="374"/>
      <c r="DFH74" s="374"/>
      <c r="DFI74" s="374"/>
      <c r="DFJ74" s="374"/>
      <c r="DFK74" s="374"/>
      <c r="DFL74" s="374"/>
      <c r="DFM74" s="374"/>
      <c r="DFN74" s="374"/>
      <c r="DFO74" s="374"/>
      <c r="DFP74" s="374"/>
      <c r="DFQ74" s="374"/>
      <c r="DFR74" s="374"/>
      <c r="DFS74" s="374"/>
      <c r="DFT74" s="374"/>
      <c r="DFU74" s="374"/>
      <c r="DFV74" s="374"/>
      <c r="DFW74" s="374"/>
      <c r="DFX74" s="374"/>
      <c r="DFY74" s="374"/>
      <c r="DFZ74" s="374"/>
      <c r="DGA74" s="374"/>
      <c r="DGB74" s="374"/>
      <c r="DGC74" s="374"/>
      <c r="DGD74" s="374"/>
      <c r="DGE74" s="374"/>
      <c r="DGF74" s="374"/>
      <c r="DGG74" s="374"/>
      <c r="DGH74" s="374"/>
      <c r="DGI74" s="374"/>
      <c r="DGJ74" s="374"/>
      <c r="DGK74" s="374"/>
      <c r="DGL74" s="374"/>
      <c r="DGM74" s="374"/>
      <c r="DGN74" s="374"/>
      <c r="DGO74" s="374"/>
      <c r="DGP74" s="374"/>
      <c r="DGQ74" s="374"/>
      <c r="DGR74" s="374"/>
      <c r="DGS74" s="374"/>
      <c r="DGT74" s="374"/>
      <c r="DGU74" s="374"/>
      <c r="DGV74" s="374"/>
      <c r="DGW74" s="374"/>
      <c r="DGX74" s="374"/>
      <c r="DGY74" s="374"/>
      <c r="DGZ74" s="374"/>
      <c r="DHA74" s="374"/>
      <c r="DHB74" s="374"/>
      <c r="DHC74" s="374"/>
      <c r="DHD74" s="374"/>
      <c r="DHE74" s="374"/>
      <c r="DHF74" s="374"/>
      <c r="DHG74" s="374"/>
      <c r="DHH74" s="374"/>
      <c r="DHI74" s="374"/>
      <c r="DHJ74" s="374"/>
      <c r="DHK74" s="374"/>
      <c r="DHL74" s="374"/>
      <c r="DHM74" s="374"/>
      <c r="DHN74" s="374"/>
      <c r="DHO74" s="374"/>
      <c r="DHP74" s="374"/>
      <c r="DHQ74" s="374"/>
      <c r="DHR74" s="374"/>
      <c r="DHS74" s="374"/>
      <c r="DHT74" s="374"/>
      <c r="DHU74" s="374"/>
      <c r="DHV74" s="374"/>
      <c r="DHW74" s="374"/>
      <c r="DHX74" s="374"/>
      <c r="DHY74" s="374"/>
      <c r="DHZ74" s="374"/>
      <c r="DIA74" s="374"/>
      <c r="DIB74" s="374"/>
      <c r="DIC74" s="374"/>
      <c r="DID74" s="374"/>
      <c r="DIE74" s="374"/>
      <c r="DIF74" s="374"/>
      <c r="DIG74" s="374"/>
      <c r="DIH74" s="374"/>
      <c r="DII74" s="374"/>
      <c r="DIJ74" s="374"/>
      <c r="DIK74" s="374"/>
      <c r="DIL74" s="374"/>
      <c r="DIM74" s="374"/>
      <c r="DIN74" s="374"/>
      <c r="DIO74" s="374"/>
      <c r="DIP74" s="374"/>
      <c r="DIQ74" s="374"/>
      <c r="DIR74" s="374"/>
      <c r="DIS74" s="374"/>
      <c r="DIT74" s="374"/>
      <c r="DIU74" s="374"/>
      <c r="DIV74" s="374"/>
      <c r="DIW74" s="374"/>
      <c r="DIX74" s="374"/>
      <c r="DIY74" s="374"/>
      <c r="DIZ74" s="374"/>
      <c r="DJA74" s="374"/>
      <c r="DJB74" s="374"/>
      <c r="DJC74" s="374"/>
      <c r="DJD74" s="374"/>
      <c r="DJE74" s="374"/>
      <c r="DJF74" s="374"/>
      <c r="DJG74" s="374"/>
      <c r="DJH74" s="374"/>
      <c r="DJI74" s="374"/>
      <c r="DJJ74" s="374"/>
      <c r="DJK74" s="374"/>
      <c r="DJL74" s="374"/>
      <c r="DJM74" s="374"/>
      <c r="DJN74" s="374"/>
      <c r="DJO74" s="374"/>
      <c r="DJP74" s="374"/>
      <c r="DJQ74" s="374"/>
      <c r="DJR74" s="374"/>
      <c r="DJS74" s="374"/>
      <c r="DJT74" s="374"/>
      <c r="DJU74" s="374"/>
      <c r="DJV74" s="374"/>
      <c r="DJW74" s="374"/>
      <c r="DJX74" s="374"/>
      <c r="DJY74" s="374"/>
      <c r="DJZ74" s="374"/>
      <c r="DKA74" s="374"/>
      <c r="DKB74" s="374"/>
      <c r="DKC74" s="374"/>
      <c r="DKD74" s="374"/>
      <c r="DKE74" s="374"/>
      <c r="DKF74" s="374"/>
      <c r="DKG74" s="374"/>
      <c r="DKH74" s="374"/>
      <c r="DKI74" s="374"/>
      <c r="DKJ74" s="374"/>
      <c r="DKK74" s="374"/>
      <c r="DKL74" s="374"/>
      <c r="DKM74" s="374"/>
      <c r="DKN74" s="374"/>
      <c r="DKO74" s="374"/>
      <c r="DKP74" s="374"/>
      <c r="DKQ74" s="374"/>
      <c r="DKR74" s="374"/>
      <c r="DKS74" s="374"/>
      <c r="DKT74" s="374"/>
      <c r="DKU74" s="374"/>
      <c r="DKV74" s="374"/>
      <c r="DKW74" s="374"/>
      <c r="DKX74" s="374"/>
      <c r="DKY74" s="374"/>
      <c r="DKZ74" s="374"/>
      <c r="DLA74" s="374"/>
      <c r="DLB74" s="374"/>
      <c r="DLC74" s="374"/>
      <c r="DLD74" s="374"/>
      <c r="DLE74" s="374"/>
      <c r="DLF74" s="374"/>
      <c r="DLG74" s="374"/>
      <c r="DLH74" s="374"/>
      <c r="DLI74" s="374"/>
      <c r="DLJ74" s="374"/>
      <c r="DLK74" s="374"/>
      <c r="DLL74" s="374"/>
      <c r="DLM74" s="374"/>
      <c r="DLN74" s="374"/>
      <c r="DLO74" s="374"/>
      <c r="DLP74" s="374"/>
      <c r="DLQ74" s="374"/>
      <c r="DLR74" s="374"/>
      <c r="DLS74" s="374"/>
      <c r="DLT74" s="374"/>
      <c r="DLU74" s="374"/>
      <c r="DLV74" s="374"/>
      <c r="DLW74" s="374"/>
      <c r="DLX74" s="374"/>
      <c r="DLY74" s="374"/>
      <c r="DLZ74" s="374"/>
      <c r="DMA74" s="374"/>
      <c r="DMB74" s="374"/>
      <c r="DMC74" s="374"/>
      <c r="DMD74" s="374"/>
      <c r="DME74" s="374"/>
      <c r="DMF74" s="374"/>
      <c r="DMG74" s="374"/>
      <c r="DMH74" s="374"/>
      <c r="DMI74" s="374"/>
      <c r="DMJ74" s="374"/>
      <c r="DMK74" s="374"/>
      <c r="DML74" s="374"/>
      <c r="DMM74" s="374"/>
      <c r="DMN74" s="374"/>
      <c r="DMO74" s="374"/>
      <c r="DMP74" s="374"/>
      <c r="DMQ74" s="374"/>
      <c r="DMR74" s="374"/>
      <c r="DMS74" s="374"/>
      <c r="DMT74" s="374"/>
      <c r="DMU74" s="374"/>
      <c r="DMV74" s="374"/>
      <c r="DMW74" s="374"/>
      <c r="DMX74" s="374"/>
      <c r="DMY74" s="374"/>
      <c r="DMZ74" s="374"/>
      <c r="DNA74" s="374"/>
      <c r="DNB74" s="374"/>
      <c r="DNC74" s="374"/>
      <c r="DND74" s="374"/>
      <c r="DNE74" s="374"/>
      <c r="DNF74" s="374"/>
      <c r="DNG74" s="374"/>
      <c r="DNH74" s="374"/>
      <c r="DNI74" s="374"/>
      <c r="DNJ74" s="374"/>
      <c r="DNK74" s="374"/>
      <c r="DNL74" s="374"/>
      <c r="DNM74" s="374"/>
      <c r="DNN74" s="374"/>
      <c r="DNO74" s="374"/>
      <c r="DNP74" s="374"/>
      <c r="DNQ74" s="374"/>
      <c r="DNR74" s="374"/>
      <c r="DNS74" s="374"/>
      <c r="DNT74" s="374"/>
      <c r="DNU74" s="374"/>
      <c r="DNV74" s="374"/>
      <c r="DNW74" s="374"/>
      <c r="DNX74" s="374"/>
      <c r="DNY74" s="374"/>
      <c r="DNZ74" s="374"/>
      <c r="DOA74" s="374"/>
      <c r="DOB74" s="374"/>
      <c r="DOC74" s="374"/>
      <c r="DOD74" s="374"/>
      <c r="DOE74" s="374"/>
      <c r="DOF74" s="374"/>
      <c r="DOG74" s="374"/>
      <c r="DOH74" s="374"/>
      <c r="DOI74" s="374"/>
      <c r="DOJ74" s="374"/>
      <c r="DOK74" s="374"/>
      <c r="DOL74" s="374"/>
      <c r="DOM74" s="374"/>
      <c r="DON74" s="374"/>
      <c r="DOO74" s="374"/>
      <c r="DOP74" s="374"/>
      <c r="DOQ74" s="374"/>
      <c r="DOR74" s="374"/>
      <c r="DOS74" s="374"/>
      <c r="DOT74" s="374"/>
      <c r="DOU74" s="374"/>
      <c r="DOV74" s="374"/>
      <c r="DOW74" s="374"/>
      <c r="DOX74" s="374"/>
      <c r="DOY74" s="374"/>
      <c r="DOZ74" s="374"/>
      <c r="DPA74" s="374"/>
      <c r="DPB74" s="374"/>
      <c r="DPC74" s="374"/>
      <c r="DPD74" s="374"/>
      <c r="DPE74" s="374"/>
      <c r="DPF74" s="374"/>
      <c r="DPG74" s="374"/>
      <c r="DPH74" s="374"/>
      <c r="DPI74" s="374"/>
      <c r="DPJ74" s="374"/>
      <c r="DPK74" s="374"/>
      <c r="DPL74" s="374"/>
      <c r="DPM74" s="374"/>
      <c r="DPN74" s="374"/>
      <c r="DPO74" s="374"/>
      <c r="DPP74" s="374"/>
      <c r="DPQ74" s="374"/>
      <c r="DPR74" s="374"/>
      <c r="DPS74" s="374"/>
      <c r="DPT74" s="374"/>
      <c r="DPU74" s="374"/>
      <c r="DPV74" s="374"/>
      <c r="DPW74" s="374"/>
      <c r="DPX74" s="374"/>
      <c r="DPY74" s="374"/>
      <c r="DPZ74" s="374"/>
      <c r="DQA74" s="374"/>
      <c r="DQB74" s="374"/>
      <c r="DQC74" s="374"/>
      <c r="DQD74" s="374"/>
      <c r="DQE74" s="374"/>
      <c r="DQF74" s="374"/>
      <c r="DQG74" s="374"/>
      <c r="DQH74" s="374"/>
      <c r="DQI74" s="374"/>
      <c r="DQJ74" s="374"/>
      <c r="DQK74" s="374"/>
      <c r="DQL74" s="374"/>
      <c r="DQM74" s="374"/>
      <c r="DQN74" s="374"/>
      <c r="DQO74" s="374"/>
      <c r="DQP74" s="374"/>
      <c r="DQQ74" s="374"/>
      <c r="DQR74" s="374"/>
      <c r="DQS74" s="374"/>
      <c r="DQT74" s="374"/>
      <c r="DQU74" s="374"/>
      <c r="DQV74" s="374"/>
      <c r="DQW74" s="374"/>
      <c r="DQX74" s="374"/>
      <c r="DQY74" s="374"/>
      <c r="DQZ74" s="374"/>
      <c r="DRA74" s="374"/>
      <c r="DRB74" s="374"/>
      <c r="DRC74" s="374"/>
      <c r="DRD74" s="374"/>
      <c r="DRE74" s="374"/>
      <c r="DRF74" s="374"/>
      <c r="DRG74" s="374"/>
      <c r="DRH74" s="374"/>
      <c r="DRI74" s="374"/>
      <c r="DRJ74" s="374"/>
      <c r="DRK74" s="374"/>
      <c r="DRL74" s="374"/>
      <c r="DRM74" s="374"/>
      <c r="DRN74" s="374"/>
      <c r="DRO74" s="374"/>
      <c r="DRP74" s="374"/>
      <c r="DRQ74" s="374"/>
      <c r="DRR74" s="374"/>
      <c r="DRS74" s="374"/>
      <c r="DRT74" s="374"/>
      <c r="DRU74" s="374"/>
      <c r="DRV74" s="374"/>
      <c r="DRW74" s="374"/>
      <c r="DRX74" s="374"/>
      <c r="DRY74" s="374"/>
      <c r="DRZ74" s="374"/>
      <c r="DSA74" s="374"/>
      <c r="DSB74" s="374"/>
      <c r="DSC74" s="374"/>
      <c r="DSD74" s="374"/>
      <c r="DSE74" s="374"/>
      <c r="DSF74" s="374"/>
      <c r="DSG74" s="374"/>
      <c r="DSH74" s="374"/>
      <c r="DSI74" s="374"/>
      <c r="DSJ74" s="374"/>
      <c r="DSK74" s="374"/>
      <c r="DSL74" s="374"/>
      <c r="DSM74" s="374"/>
      <c r="DSN74" s="374"/>
      <c r="DSO74" s="374"/>
      <c r="DSP74" s="374"/>
      <c r="DSQ74" s="374"/>
      <c r="DSR74" s="374"/>
      <c r="DSS74" s="374"/>
      <c r="DST74" s="374"/>
      <c r="DSU74" s="374"/>
      <c r="DSV74" s="374"/>
      <c r="DSW74" s="374"/>
      <c r="DSX74" s="374"/>
      <c r="DSY74" s="374"/>
      <c r="DSZ74" s="374"/>
      <c r="DTA74" s="374"/>
      <c r="DTB74" s="374"/>
      <c r="DTC74" s="374"/>
      <c r="DTD74" s="374"/>
      <c r="DTE74" s="374"/>
      <c r="DTF74" s="374"/>
      <c r="DTG74" s="374"/>
      <c r="DTH74" s="374"/>
      <c r="DTI74" s="374"/>
      <c r="DTJ74" s="374"/>
      <c r="DTK74" s="374"/>
      <c r="DTL74" s="374"/>
      <c r="DTM74" s="374"/>
      <c r="DTN74" s="374"/>
      <c r="DTO74" s="374"/>
      <c r="DTP74" s="374"/>
      <c r="DTQ74" s="374"/>
      <c r="DTR74" s="374"/>
      <c r="DTS74" s="374"/>
      <c r="DTT74" s="374"/>
      <c r="DTU74" s="374"/>
      <c r="DTV74" s="374"/>
      <c r="DTW74" s="374"/>
      <c r="DTX74" s="374"/>
      <c r="DTY74" s="374"/>
      <c r="DTZ74" s="374"/>
      <c r="DUA74" s="374"/>
      <c r="DUB74" s="374"/>
      <c r="DUC74" s="374"/>
      <c r="DUD74" s="374"/>
      <c r="DUE74" s="374"/>
      <c r="DUF74" s="374"/>
      <c r="DUG74" s="374"/>
      <c r="DUH74" s="374"/>
      <c r="DUI74" s="374"/>
      <c r="DUJ74" s="374"/>
      <c r="DUK74" s="374"/>
      <c r="DUL74" s="374"/>
      <c r="DUM74" s="374"/>
      <c r="DUN74" s="374"/>
      <c r="DUO74" s="374"/>
      <c r="DUP74" s="374"/>
      <c r="DUQ74" s="374"/>
      <c r="DUR74" s="374"/>
      <c r="DUS74" s="374"/>
      <c r="DUT74" s="374"/>
      <c r="DUU74" s="374"/>
      <c r="DUV74" s="374"/>
      <c r="DUW74" s="374"/>
      <c r="DUX74" s="374"/>
      <c r="DUY74" s="374"/>
      <c r="DUZ74" s="374"/>
      <c r="DVA74" s="374"/>
      <c r="DVB74" s="374"/>
      <c r="DVC74" s="374"/>
      <c r="DVD74" s="374"/>
      <c r="DVE74" s="374"/>
      <c r="DVF74" s="374"/>
      <c r="DVG74" s="374"/>
      <c r="DVH74" s="374"/>
      <c r="DVI74" s="374"/>
      <c r="DVJ74" s="374"/>
      <c r="DVK74" s="374"/>
      <c r="DVL74" s="374"/>
      <c r="DVM74" s="374"/>
      <c r="DVN74" s="374"/>
      <c r="DVO74" s="374"/>
      <c r="DVP74" s="374"/>
      <c r="DVQ74" s="374"/>
      <c r="DVR74" s="374"/>
      <c r="DVS74" s="374"/>
      <c r="DVT74" s="374"/>
      <c r="DVU74" s="374"/>
      <c r="DVV74" s="374"/>
      <c r="DVW74" s="374"/>
      <c r="DVX74" s="374"/>
      <c r="DVY74" s="374"/>
      <c r="DVZ74" s="374"/>
      <c r="DWA74" s="374"/>
      <c r="DWB74" s="374"/>
      <c r="DWC74" s="374"/>
      <c r="DWD74" s="374"/>
      <c r="DWE74" s="374"/>
      <c r="DWF74" s="374"/>
      <c r="DWG74" s="374"/>
      <c r="DWH74" s="374"/>
      <c r="DWI74" s="374"/>
      <c r="DWJ74" s="374"/>
      <c r="DWK74" s="374"/>
      <c r="DWL74" s="374"/>
      <c r="DWM74" s="374"/>
      <c r="DWN74" s="374"/>
      <c r="DWO74" s="374"/>
      <c r="DWP74" s="374"/>
      <c r="DWQ74" s="374"/>
      <c r="DWR74" s="374"/>
      <c r="DWS74" s="374"/>
      <c r="DWT74" s="374"/>
      <c r="DWU74" s="374"/>
      <c r="DWV74" s="374"/>
      <c r="DWW74" s="374"/>
      <c r="DWX74" s="374"/>
      <c r="DWY74" s="374"/>
      <c r="DWZ74" s="374"/>
      <c r="DXA74" s="374"/>
      <c r="DXB74" s="374"/>
      <c r="DXC74" s="374"/>
      <c r="DXD74" s="374"/>
      <c r="DXE74" s="374"/>
      <c r="DXF74" s="374"/>
      <c r="DXG74" s="374"/>
      <c r="DXH74" s="374"/>
      <c r="DXI74" s="374"/>
      <c r="DXJ74" s="374"/>
      <c r="DXK74" s="374"/>
      <c r="DXL74" s="374"/>
      <c r="DXM74" s="374"/>
      <c r="DXN74" s="374"/>
      <c r="DXO74" s="374"/>
      <c r="DXP74" s="374"/>
      <c r="DXQ74" s="374"/>
      <c r="DXR74" s="374"/>
      <c r="DXS74" s="374"/>
      <c r="DXT74" s="374"/>
      <c r="DXU74" s="374"/>
      <c r="DXV74" s="374"/>
      <c r="DXW74" s="374"/>
      <c r="DXX74" s="374"/>
      <c r="DXY74" s="374"/>
      <c r="DXZ74" s="374"/>
      <c r="DYA74" s="374"/>
      <c r="DYB74" s="374"/>
      <c r="DYC74" s="374"/>
      <c r="DYD74" s="374"/>
      <c r="DYE74" s="374"/>
      <c r="DYF74" s="374"/>
      <c r="DYG74" s="374"/>
      <c r="DYH74" s="374"/>
      <c r="DYI74" s="374"/>
      <c r="DYJ74" s="374"/>
      <c r="DYK74" s="374"/>
      <c r="DYL74" s="374"/>
      <c r="DYM74" s="374"/>
      <c r="DYN74" s="374"/>
      <c r="DYO74" s="374"/>
      <c r="DYP74" s="374"/>
      <c r="DYQ74" s="374"/>
      <c r="DYR74" s="374"/>
      <c r="DYS74" s="374"/>
      <c r="DYT74" s="374"/>
      <c r="DYU74" s="374"/>
      <c r="DYV74" s="374"/>
      <c r="DYW74" s="374"/>
      <c r="DYX74" s="374"/>
      <c r="DYY74" s="374"/>
      <c r="DYZ74" s="374"/>
      <c r="DZA74" s="374"/>
      <c r="DZB74" s="374"/>
      <c r="DZC74" s="374"/>
      <c r="DZD74" s="374"/>
      <c r="DZE74" s="374"/>
      <c r="DZF74" s="374"/>
      <c r="DZG74" s="374"/>
      <c r="DZH74" s="374"/>
      <c r="DZI74" s="374"/>
      <c r="DZJ74" s="374"/>
      <c r="DZK74" s="374"/>
      <c r="DZL74" s="374"/>
      <c r="DZM74" s="374"/>
      <c r="DZN74" s="374"/>
      <c r="DZO74" s="374"/>
      <c r="DZP74" s="374"/>
      <c r="DZQ74" s="374"/>
      <c r="DZR74" s="374"/>
      <c r="DZS74" s="374"/>
      <c r="DZT74" s="374"/>
      <c r="DZU74" s="374"/>
      <c r="DZV74" s="374"/>
      <c r="DZW74" s="374"/>
      <c r="DZX74" s="374"/>
      <c r="DZY74" s="374"/>
      <c r="DZZ74" s="374"/>
      <c r="EAA74" s="374"/>
      <c r="EAB74" s="374"/>
      <c r="EAC74" s="374"/>
      <c r="EAD74" s="374"/>
      <c r="EAE74" s="374"/>
      <c r="EAF74" s="374"/>
      <c r="EAG74" s="374"/>
      <c r="EAH74" s="374"/>
      <c r="EAI74" s="374"/>
      <c r="EAJ74" s="374"/>
      <c r="EAK74" s="374"/>
      <c r="EAL74" s="374"/>
      <c r="EAM74" s="374"/>
      <c r="EAN74" s="374"/>
      <c r="EAO74" s="374"/>
      <c r="EAP74" s="374"/>
      <c r="EAQ74" s="374"/>
      <c r="EAR74" s="374"/>
      <c r="EAS74" s="374"/>
      <c r="EAT74" s="374"/>
      <c r="EAU74" s="374"/>
      <c r="EAV74" s="374"/>
      <c r="EAW74" s="374"/>
      <c r="EAX74" s="374"/>
      <c r="EAY74" s="374"/>
      <c r="EAZ74" s="374"/>
      <c r="EBA74" s="374"/>
      <c r="EBB74" s="374"/>
      <c r="EBC74" s="374"/>
      <c r="EBD74" s="374"/>
      <c r="EBE74" s="374"/>
      <c r="EBF74" s="374"/>
      <c r="EBG74" s="374"/>
      <c r="EBH74" s="374"/>
      <c r="EBI74" s="374"/>
      <c r="EBJ74" s="374"/>
      <c r="EBK74" s="374"/>
      <c r="EBL74" s="374"/>
      <c r="EBM74" s="374"/>
      <c r="EBN74" s="374"/>
      <c r="EBO74" s="374"/>
      <c r="EBP74" s="374"/>
      <c r="EBQ74" s="374"/>
      <c r="EBR74" s="374"/>
      <c r="EBS74" s="374"/>
      <c r="EBT74" s="374"/>
      <c r="EBU74" s="374"/>
      <c r="EBV74" s="374"/>
      <c r="EBW74" s="374"/>
      <c r="EBX74" s="374"/>
      <c r="EBY74" s="374"/>
      <c r="EBZ74" s="374"/>
      <c r="ECA74" s="374"/>
      <c r="ECB74" s="374"/>
      <c r="ECC74" s="374"/>
      <c r="ECD74" s="374"/>
      <c r="ECE74" s="374"/>
      <c r="ECF74" s="374"/>
      <c r="ECG74" s="374"/>
      <c r="ECH74" s="374"/>
      <c r="ECI74" s="374"/>
      <c r="ECJ74" s="374"/>
      <c r="ECK74" s="374"/>
      <c r="ECL74" s="374"/>
      <c r="ECM74" s="374"/>
      <c r="ECN74" s="374"/>
      <c r="ECO74" s="374"/>
      <c r="ECP74" s="374"/>
      <c r="ECQ74" s="374"/>
      <c r="ECR74" s="374"/>
      <c r="ECS74" s="374"/>
      <c r="ECT74" s="374"/>
      <c r="ECU74" s="374"/>
      <c r="ECV74" s="374"/>
      <c r="ECW74" s="374"/>
      <c r="ECX74" s="374"/>
      <c r="ECY74" s="374"/>
      <c r="ECZ74" s="374"/>
      <c r="EDA74" s="374"/>
      <c r="EDB74" s="374"/>
      <c r="EDC74" s="374"/>
      <c r="EDD74" s="374"/>
      <c r="EDE74" s="374"/>
      <c r="EDF74" s="374"/>
      <c r="EDG74" s="374"/>
      <c r="EDH74" s="374"/>
      <c r="EDI74" s="374"/>
      <c r="EDJ74" s="374"/>
      <c r="EDK74" s="374"/>
      <c r="EDL74" s="374"/>
      <c r="EDM74" s="374"/>
      <c r="EDN74" s="374"/>
      <c r="EDO74" s="374"/>
      <c r="EDP74" s="374"/>
      <c r="EDQ74" s="374"/>
      <c r="EDR74" s="374"/>
      <c r="EDS74" s="374"/>
      <c r="EDT74" s="374"/>
      <c r="EDU74" s="374"/>
      <c r="EDV74" s="374"/>
      <c r="EDW74" s="374"/>
      <c r="EDX74" s="374"/>
      <c r="EDY74" s="374"/>
      <c r="EDZ74" s="374"/>
      <c r="EEA74" s="374"/>
      <c r="EEB74" s="374"/>
      <c r="EEC74" s="374"/>
      <c r="EED74" s="374"/>
      <c r="EEE74" s="374"/>
      <c r="EEF74" s="374"/>
      <c r="EEG74" s="374"/>
      <c r="EEH74" s="374"/>
      <c r="EEI74" s="374"/>
      <c r="EEJ74" s="374"/>
      <c r="EEK74" s="374"/>
      <c r="EEL74" s="374"/>
      <c r="EEM74" s="374"/>
      <c r="EEN74" s="374"/>
      <c r="EEO74" s="374"/>
      <c r="EEP74" s="374"/>
      <c r="EEQ74" s="374"/>
      <c r="EER74" s="374"/>
      <c r="EES74" s="374"/>
      <c r="EET74" s="374"/>
      <c r="EEU74" s="374"/>
      <c r="EEV74" s="374"/>
      <c r="EEW74" s="374"/>
      <c r="EEX74" s="374"/>
      <c r="EEY74" s="374"/>
      <c r="EEZ74" s="374"/>
      <c r="EFA74" s="374"/>
      <c r="EFB74" s="374"/>
      <c r="EFC74" s="374"/>
      <c r="EFD74" s="374"/>
      <c r="EFE74" s="374"/>
      <c r="EFF74" s="374"/>
      <c r="EFG74" s="374"/>
      <c r="EFH74" s="374"/>
      <c r="EFI74" s="374"/>
      <c r="EFJ74" s="374"/>
      <c r="EFK74" s="374"/>
      <c r="EFL74" s="374"/>
      <c r="EFM74" s="374"/>
      <c r="EFN74" s="374"/>
      <c r="EFO74" s="374"/>
      <c r="EFP74" s="374"/>
      <c r="EFQ74" s="374"/>
      <c r="EFR74" s="374"/>
      <c r="EFS74" s="374"/>
      <c r="EFT74" s="374"/>
      <c r="EFU74" s="374"/>
      <c r="EFV74" s="374"/>
      <c r="EFW74" s="374"/>
      <c r="EFX74" s="374"/>
      <c r="EFY74" s="374"/>
      <c r="EFZ74" s="374"/>
      <c r="EGA74" s="374"/>
      <c r="EGB74" s="374"/>
      <c r="EGC74" s="374"/>
      <c r="EGD74" s="374"/>
      <c r="EGE74" s="374"/>
      <c r="EGF74" s="374"/>
      <c r="EGG74" s="374"/>
      <c r="EGH74" s="374"/>
      <c r="EGI74" s="374"/>
      <c r="EGJ74" s="374"/>
      <c r="EGK74" s="374"/>
      <c r="EGL74" s="374"/>
      <c r="EGM74" s="374"/>
      <c r="EGN74" s="374"/>
      <c r="EGO74" s="374"/>
      <c r="EGP74" s="374"/>
      <c r="EGQ74" s="374"/>
      <c r="EGR74" s="374"/>
      <c r="EGS74" s="374"/>
      <c r="EGT74" s="374"/>
      <c r="EGU74" s="374"/>
      <c r="EGV74" s="374"/>
      <c r="EGW74" s="374"/>
      <c r="EGX74" s="374"/>
      <c r="EGY74" s="374"/>
      <c r="EGZ74" s="374"/>
      <c r="EHA74" s="374"/>
      <c r="EHB74" s="374"/>
      <c r="EHC74" s="374"/>
      <c r="EHD74" s="374"/>
      <c r="EHE74" s="374"/>
      <c r="EHF74" s="374"/>
      <c r="EHG74" s="374"/>
      <c r="EHH74" s="374"/>
      <c r="EHI74" s="374"/>
      <c r="EHJ74" s="374"/>
      <c r="EHK74" s="374"/>
      <c r="EHL74" s="374"/>
      <c r="EHM74" s="374"/>
      <c r="EHN74" s="374"/>
      <c r="EHO74" s="374"/>
      <c r="EHP74" s="374"/>
      <c r="EHQ74" s="374"/>
      <c r="EHR74" s="374"/>
      <c r="EHS74" s="374"/>
      <c r="EHT74" s="374"/>
      <c r="EHU74" s="374"/>
      <c r="EHV74" s="374"/>
      <c r="EHW74" s="374"/>
      <c r="EHX74" s="374"/>
      <c r="EHY74" s="374"/>
      <c r="EHZ74" s="374"/>
      <c r="EIA74" s="374"/>
      <c r="EIB74" s="374"/>
      <c r="EIC74" s="374"/>
      <c r="EID74" s="374"/>
      <c r="EIE74" s="374"/>
      <c r="EIF74" s="374"/>
      <c r="EIG74" s="374"/>
      <c r="EIH74" s="374"/>
      <c r="EII74" s="374"/>
      <c r="EIJ74" s="374"/>
      <c r="EIK74" s="374"/>
      <c r="EIL74" s="374"/>
      <c r="EIM74" s="374"/>
      <c r="EIN74" s="374"/>
      <c r="EIO74" s="374"/>
      <c r="EIP74" s="374"/>
      <c r="EIQ74" s="374"/>
      <c r="EIR74" s="374"/>
      <c r="EIS74" s="374"/>
      <c r="EIT74" s="374"/>
      <c r="EIU74" s="374"/>
      <c r="EIV74" s="374"/>
      <c r="EIW74" s="374"/>
      <c r="EIX74" s="374"/>
      <c r="EIY74" s="374"/>
      <c r="EIZ74" s="374"/>
      <c r="EJA74" s="374"/>
      <c r="EJB74" s="374"/>
      <c r="EJC74" s="374"/>
      <c r="EJD74" s="374"/>
      <c r="EJE74" s="374"/>
      <c r="EJF74" s="374"/>
      <c r="EJG74" s="374"/>
      <c r="EJH74" s="374"/>
      <c r="EJI74" s="374"/>
      <c r="EJJ74" s="374"/>
      <c r="EJK74" s="374"/>
      <c r="EJL74" s="374"/>
      <c r="EJM74" s="374"/>
      <c r="EJN74" s="374"/>
      <c r="EJO74" s="374"/>
      <c r="EJP74" s="374"/>
      <c r="EJQ74" s="374"/>
      <c r="EJR74" s="374"/>
      <c r="EJS74" s="374"/>
      <c r="EJT74" s="374"/>
      <c r="EJU74" s="374"/>
      <c r="EJV74" s="374"/>
      <c r="EJW74" s="374"/>
      <c r="EJX74" s="374"/>
      <c r="EJY74" s="374"/>
      <c r="EJZ74" s="374"/>
      <c r="EKA74" s="374"/>
      <c r="EKB74" s="374"/>
      <c r="EKC74" s="374"/>
      <c r="EKD74" s="374"/>
      <c r="EKE74" s="374"/>
      <c r="EKF74" s="374"/>
      <c r="EKG74" s="374"/>
      <c r="EKH74" s="374"/>
      <c r="EKI74" s="374"/>
      <c r="EKJ74" s="374"/>
      <c r="EKK74" s="374"/>
      <c r="EKL74" s="374"/>
      <c r="EKM74" s="374"/>
      <c r="EKN74" s="374"/>
      <c r="EKO74" s="374"/>
      <c r="EKP74" s="374"/>
      <c r="EKQ74" s="374"/>
      <c r="EKR74" s="374"/>
      <c r="EKS74" s="374"/>
      <c r="EKT74" s="374"/>
      <c r="EKU74" s="374"/>
      <c r="EKV74" s="374"/>
      <c r="EKW74" s="374"/>
      <c r="EKX74" s="374"/>
      <c r="EKY74" s="374"/>
      <c r="EKZ74" s="374"/>
      <c r="ELA74" s="374"/>
      <c r="ELB74" s="374"/>
      <c r="ELC74" s="374"/>
      <c r="ELD74" s="374"/>
      <c r="ELE74" s="374"/>
      <c r="ELF74" s="374"/>
      <c r="ELG74" s="374"/>
      <c r="ELH74" s="374"/>
      <c r="ELI74" s="374"/>
      <c r="ELJ74" s="374"/>
      <c r="ELK74" s="374"/>
      <c r="ELL74" s="374"/>
      <c r="ELM74" s="374"/>
      <c r="ELN74" s="374"/>
      <c r="ELO74" s="374"/>
      <c r="ELP74" s="374"/>
      <c r="ELQ74" s="374"/>
      <c r="ELR74" s="374"/>
      <c r="ELS74" s="374"/>
      <c r="ELT74" s="374"/>
      <c r="ELU74" s="374"/>
      <c r="ELV74" s="374"/>
      <c r="ELW74" s="374"/>
      <c r="ELX74" s="374"/>
      <c r="ELY74" s="374"/>
      <c r="ELZ74" s="374"/>
      <c r="EMA74" s="374"/>
      <c r="EMB74" s="374"/>
      <c r="EMC74" s="374"/>
      <c r="EMD74" s="374"/>
      <c r="EME74" s="374"/>
      <c r="EMF74" s="374"/>
      <c r="EMG74" s="374"/>
      <c r="EMH74" s="374"/>
      <c r="EMI74" s="374"/>
      <c r="EMJ74" s="374"/>
      <c r="EMK74" s="374"/>
      <c r="EML74" s="374"/>
      <c r="EMM74" s="374"/>
      <c r="EMN74" s="374"/>
      <c r="EMO74" s="374"/>
      <c r="EMP74" s="374"/>
      <c r="EMQ74" s="374"/>
      <c r="EMR74" s="374"/>
      <c r="EMS74" s="374"/>
      <c r="EMT74" s="374"/>
      <c r="EMU74" s="374"/>
      <c r="EMV74" s="374"/>
      <c r="EMW74" s="374"/>
      <c r="EMX74" s="374"/>
      <c r="EMY74" s="374"/>
      <c r="EMZ74" s="374"/>
      <c r="ENA74" s="374"/>
      <c r="ENB74" s="374"/>
      <c r="ENC74" s="374"/>
      <c r="END74" s="374"/>
      <c r="ENE74" s="374"/>
      <c r="ENF74" s="374"/>
      <c r="ENG74" s="374"/>
      <c r="ENH74" s="374"/>
      <c r="ENI74" s="374"/>
      <c r="ENJ74" s="374"/>
      <c r="ENK74" s="374"/>
      <c r="ENL74" s="374"/>
      <c r="ENM74" s="374"/>
      <c r="ENN74" s="374"/>
      <c r="ENO74" s="374"/>
      <c r="ENP74" s="374"/>
      <c r="ENQ74" s="374"/>
      <c r="ENR74" s="374"/>
      <c r="ENS74" s="374"/>
      <c r="ENT74" s="374"/>
      <c r="ENU74" s="374"/>
      <c r="ENV74" s="374"/>
      <c r="ENW74" s="374"/>
      <c r="ENX74" s="374"/>
      <c r="ENY74" s="374"/>
      <c r="ENZ74" s="374"/>
      <c r="EOA74" s="374"/>
      <c r="EOB74" s="374"/>
      <c r="EOC74" s="374"/>
      <c r="EOD74" s="374"/>
      <c r="EOE74" s="374"/>
      <c r="EOF74" s="374"/>
      <c r="EOG74" s="374"/>
      <c r="EOH74" s="374"/>
      <c r="EOI74" s="374"/>
      <c r="EOJ74" s="374"/>
      <c r="EOK74" s="374"/>
      <c r="EOL74" s="374"/>
      <c r="EOM74" s="374"/>
      <c r="EON74" s="374"/>
      <c r="EOO74" s="374"/>
      <c r="EOP74" s="374"/>
      <c r="EOQ74" s="374"/>
      <c r="EOR74" s="374"/>
      <c r="EOS74" s="374"/>
      <c r="EOT74" s="374"/>
      <c r="EOU74" s="374"/>
      <c r="EOV74" s="374"/>
      <c r="EOW74" s="374"/>
      <c r="EOX74" s="374"/>
      <c r="EOY74" s="374"/>
      <c r="EOZ74" s="374"/>
      <c r="EPA74" s="374"/>
      <c r="EPB74" s="374"/>
      <c r="EPC74" s="374"/>
      <c r="EPD74" s="374"/>
      <c r="EPE74" s="374"/>
      <c r="EPF74" s="374"/>
      <c r="EPG74" s="374"/>
      <c r="EPH74" s="374"/>
      <c r="EPI74" s="374"/>
      <c r="EPJ74" s="374"/>
      <c r="EPK74" s="374"/>
      <c r="EPL74" s="374"/>
      <c r="EPM74" s="374"/>
      <c r="EPN74" s="374"/>
      <c r="EPO74" s="374"/>
      <c r="EPP74" s="374"/>
      <c r="EPQ74" s="374"/>
      <c r="EPR74" s="374"/>
      <c r="EPS74" s="374"/>
      <c r="EPT74" s="374"/>
      <c r="EPU74" s="374"/>
      <c r="EPV74" s="374"/>
      <c r="EPW74" s="374"/>
      <c r="EPX74" s="374"/>
      <c r="EPY74" s="374"/>
      <c r="EPZ74" s="374"/>
      <c r="EQA74" s="374"/>
      <c r="EQB74" s="374"/>
      <c r="EQC74" s="374"/>
      <c r="EQD74" s="374"/>
      <c r="EQE74" s="374"/>
      <c r="EQF74" s="374"/>
      <c r="EQG74" s="374"/>
      <c r="EQH74" s="374"/>
      <c r="EQI74" s="374"/>
      <c r="EQJ74" s="374"/>
      <c r="EQK74" s="374"/>
      <c r="EQL74" s="374"/>
      <c r="EQM74" s="374"/>
      <c r="EQN74" s="374"/>
      <c r="EQO74" s="374"/>
      <c r="EQP74" s="374"/>
      <c r="EQQ74" s="374"/>
      <c r="EQR74" s="374"/>
      <c r="EQS74" s="374"/>
      <c r="EQT74" s="374"/>
      <c r="EQU74" s="374"/>
      <c r="EQV74" s="374"/>
      <c r="EQW74" s="374"/>
      <c r="EQX74" s="374"/>
      <c r="EQY74" s="374"/>
      <c r="EQZ74" s="374"/>
      <c r="ERA74" s="374"/>
      <c r="ERB74" s="374"/>
      <c r="ERC74" s="374"/>
      <c r="ERD74" s="374"/>
      <c r="ERE74" s="374"/>
      <c r="ERF74" s="374"/>
      <c r="ERG74" s="374"/>
      <c r="ERH74" s="374"/>
      <c r="ERI74" s="374"/>
      <c r="ERJ74" s="374"/>
      <c r="ERK74" s="374"/>
      <c r="ERL74" s="374"/>
      <c r="ERM74" s="374"/>
      <c r="ERN74" s="374"/>
      <c r="ERO74" s="374"/>
      <c r="ERP74" s="374"/>
      <c r="ERQ74" s="374"/>
      <c r="ERR74" s="374"/>
      <c r="ERS74" s="374"/>
      <c r="ERT74" s="374"/>
      <c r="ERU74" s="374"/>
      <c r="ERV74" s="374"/>
      <c r="ERW74" s="374"/>
      <c r="ERX74" s="374"/>
      <c r="ERY74" s="374"/>
      <c r="ERZ74" s="374"/>
      <c r="ESA74" s="374"/>
      <c r="ESB74" s="374"/>
      <c r="ESC74" s="374"/>
      <c r="ESD74" s="374"/>
      <c r="ESE74" s="374"/>
      <c r="ESF74" s="374"/>
      <c r="ESG74" s="374"/>
      <c r="ESH74" s="374"/>
      <c r="ESI74" s="374"/>
      <c r="ESJ74" s="374"/>
      <c r="ESK74" s="374"/>
      <c r="ESL74" s="374"/>
      <c r="ESM74" s="374"/>
      <c r="ESN74" s="374"/>
      <c r="ESO74" s="374"/>
      <c r="ESP74" s="374"/>
      <c r="ESQ74" s="374"/>
      <c r="ESR74" s="374"/>
      <c r="ESS74" s="374"/>
      <c r="EST74" s="374"/>
      <c r="ESU74" s="374"/>
      <c r="ESV74" s="374"/>
      <c r="ESW74" s="374"/>
      <c r="ESX74" s="374"/>
      <c r="ESY74" s="374"/>
      <c r="ESZ74" s="374"/>
      <c r="ETA74" s="374"/>
      <c r="ETB74" s="374"/>
      <c r="ETC74" s="374"/>
      <c r="ETD74" s="374"/>
      <c r="ETE74" s="374"/>
      <c r="ETF74" s="374"/>
      <c r="ETG74" s="374"/>
      <c r="ETH74" s="374"/>
      <c r="ETI74" s="374"/>
      <c r="ETJ74" s="374"/>
      <c r="ETK74" s="374"/>
      <c r="ETL74" s="374"/>
      <c r="ETM74" s="374"/>
      <c r="ETN74" s="374"/>
      <c r="ETO74" s="374"/>
      <c r="ETP74" s="374"/>
      <c r="ETQ74" s="374"/>
      <c r="ETR74" s="374"/>
      <c r="ETS74" s="374"/>
      <c r="ETT74" s="374"/>
      <c r="ETU74" s="374"/>
      <c r="ETV74" s="374"/>
      <c r="ETW74" s="374"/>
      <c r="ETX74" s="374"/>
      <c r="ETY74" s="374"/>
      <c r="ETZ74" s="374"/>
      <c r="EUA74" s="374"/>
      <c r="EUB74" s="374"/>
      <c r="EUC74" s="374"/>
      <c r="EUD74" s="374"/>
      <c r="EUE74" s="374"/>
      <c r="EUF74" s="374"/>
      <c r="EUG74" s="374"/>
      <c r="EUH74" s="374"/>
      <c r="EUI74" s="374"/>
      <c r="EUJ74" s="374"/>
      <c r="EUK74" s="374"/>
      <c r="EUL74" s="374"/>
      <c r="EUM74" s="374"/>
      <c r="EUN74" s="374"/>
      <c r="EUO74" s="374"/>
      <c r="EUP74" s="374"/>
      <c r="EUQ74" s="374"/>
      <c r="EUR74" s="374"/>
      <c r="EUS74" s="374"/>
      <c r="EUT74" s="374"/>
      <c r="EUU74" s="374"/>
      <c r="EUV74" s="374"/>
      <c r="EUW74" s="374"/>
      <c r="EUX74" s="374"/>
      <c r="EUY74" s="374"/>
      <c r="EUZ74" s="374"/>
      <c r="EVA74" s="374"/>
      <c r="EVB74" s="374"/>
      <c r="EVC74" s="374"/>
      <c r="EVD74" s="374"/>
      <c r="EVE74" s="374"/>
      <c r="EVF74" s="374"/>
      <c r="EVG74" s="374"/>
      <c r="EVH74" s="374"/>
      <c r="EVI74" s="374"/>
      <c r="EVJ74" s="374"/>
      <c r="EVK74" s="374"/>
      <c r="EVL74" s="374"/>
      <c r="EVM74" s="374"/>
      <c r="EVN74" s="374"/>
      <c r="EVO74" s="374"/>
      <c r="EVP74" s="374"/>
      <c r="EVQ74" s="374"/>
      <c r="EVR74" s="374"/>
      <c r="EVS74" s="374"/>
      <c r="EVT74" s="374"/>
      <c r="EVU74" s="374"/>
      <c r="EVV74" s="374"/>
      <c r="EVW74" s="374"/>
      <c r="EVX74" s="374"/>
      <c r="EVY74" s="374"/>
      <c r="EVZ74" s="374"/>
      <c r="EWA74" s="374"/>
      <c r="EWB74" s="374"/>
      <c r="EWC74" s="374"/>
      <c r="EWD74" s="374"/>
      <c r="EWE74" s="374"/>
      <c r="EWF74" s="374"/>
      <c r="EWG74" s="374"/>
      <c r="EWH74" s="374"/>
      <c r="EWI74" s="374"/>
      <c r="EWJ74" s="374"/>
      <c r="EWK74" s="374"/>
      <c r="EWL74" s="374"/>
      <c r="EWM74" s="374"/>
      <c r="EWN74" s="374"/>
      <c r="EWO74" s="374"/>
      <c r="EWP74" s="374"/>
      <c r="EWQ74" s="374"/>
      <c r="EWR74" s="374"/>
      <c r="EWS74" s="374"/>
      <c r="EWT74" s="374"/>
      <c r="EWU74" s="374"/>
      <c r="EWV74" s="374"/>
      <c r="EWW74" s="374"/>
      <c r="EWX74" s="374"/>
      <c r="EWY74" s="374"/>
      <c r="EWZ74" s="374"/>
      <c r="EXA74" s="374"/>
      <c r="EXB74" s="374"/>
      <c r="EXC74" s="374"/>
      <c r="EXD74" s="374"/>
      <c r="EXE74" s="374"/>
      <c r="EXF74" s="374"/>
      <c r="EXG74" s="374"/>
      <c r="EXH74" s="374"/>
      <c r="EXI74" s="374"/>
      <c r="EXJ74" s="374"/>
      <c r="EXK74" s="374"/>
      <c r="EXL74" s="374"/>
      <c r="EXM74" s="374"/>
      <c r="EXN74" s="374"/>
      <c r="EXO74" s="374"/>
      <c r="EXP74" s="374"/>
      <c r="EXQ74" s="374"/>
      <c r="EXR74" s="374"/>
      <c r="EXS74" s="374"/>
      <c r="EXT74" s="374"/>
      <c r="EXU74" s="374"/>
      <c r="EXV74" s="374"/>
      <c r="EXW74" s="374"/>
      <c r="EXX74" s="374"/>
      <c r="EXY74" s="374"/>
      <c r="EXZ74" s="374"/>
      <c r="EYA74" s="374"/>
      <c r="EYB74" s="374"/>
      <c r="EYC74" s="374"/>
      <c r="EYD74" s="374"/>
      <c r="EYE74" s="374"/>
      <c r="EYF74" s="374"/>
      <c r="EYG74" s="374"/>
      <c r="EYH74" s="374"/>
      <c r="EYI74" s="374"/>
      <c r="EYJ74" s="374"/>
      <c r="EYK74" s="374"/>
      <c r="EYL74" s="374"/>
      <c r="EYM74" s="374"/>
      <c r="EYN74" s="374"/>
      <c r="EYO74" s="374"/>
      <c r="EYP74" s="374"/>
      <c r="EYQ74" s="374"/>
      <c r="EYR74" s="374"/>
      <c r="EYS74" s="374"/>
      <c r="EYT74" s="374"/>
      <c r="EYU74" s="374"/>
      <c r="EYV74" s="374"/>
      <c r="EYW74" s="374"/>
      <c r="EYX74" s="374"/>
      <c r="EYY74" s="374"/>
      <c r="EYZ74" s="374"/>
      <c r="EZA74" s="374"/>
      <c r="EZB74" s="374"/>
      <c r="EZC74" s="374"/>
      <c r="EZD74" s="374"/>
      <c r="EZE74" s="374"/>
      <c r="EZF74" s="374"/>
      <c r="EZG74" s="374"/>
      <c r="EZH74" s="374"/>
      <c r="EZI74" s="374"/>
      <c r="EZJ74" s="374"/>
      <c r="EZK74" s="374"/>
      <c r="EZL74" s="374"/>
      <c r="EZM74" s="374"/>
      <c r="EZN74" s="374"/>
      <c r="EZO74" s="374"/>
      <c r="EZP74" s="374"/>
      <c r="EZQ74" s="374"/>
      <c r="EZR74" s="374"/>
      <c r="EZS74" s="374"/>
      <c r="EZT74" s="374"/>
      <c r="EZU74" s="374"/>
      <c r="EZV74" s="374"/>
      <c r="EZW74" s="374"/>
      <c r="EZX74" s="374"/>
      <c r="EZY74" s="374"/>
      <c r="EZZ74" s="374"/>
      <c r="FAA74" s="374"/>
      <c r="FAB74" s="374"/>
      <c r="FAC74" s="374"/>
      <c r="FAD74" s="374"/>
      <c r="FAE74" s="374"/>
      <c r="FAF74" s="374"/>
      <c r="FAG74" s="374"/>
      <c r="FAH74" s="374"/>
      <c r="FAI74" s="374"/>
      <c r="FAJ74" s="374"/>
      <c r="FAK74" s="374"/>
      <c r="FAL74" s="374"/>
      <c r="FAM74" s="374"/>
      <c r="FAN74" s="374"/>
      <c r="FAO74" s="374"/>
      <c r="FAP74" s="374"/>
      <c r="FAQ74" s="374"/>
      <c r="FAR74" s="374"/>
      <c r="FAS74" s="374"/>
      <c r="FAT74" s="374"/>
      <c r="FAU74" s="374"/>
      <c r="FAV74" s="374"/>
      <c r="FAW74" s="374"/>
      <c r="FAX74" s="374"/>
      <c r="FAY74" s="374"/>
      <c r="FAZ74" s="374"/>
      <c r="FBA74" s="374"/>
      <c r="FBB74" s="374"/>
      <c r="FBC74" s="374"/>
      <c r="FBD74" s="374"/>
      <c r="FBE74" s="374"/>
      <c r="FBF74" s="374"/>
      <c r="FBG74" s="374"/>
      <c r="FBH74" s="374"/>
      <c r="FBI74" s="374"/>
      <c r="FBJ74" s="374"/>
      <c r="FBK74" s="374"/>
      <c r="FBL74" s="374"/>
      <c r="FBM74" s="374"/>
      <c r="FBN74" s="374"/>
      <c r="FBO74" s="374"/>
      <c r="FBP74" s="374"/>
      <c r="FBQ74" s="374"/>
      <c r="FBR74" s="374"/>
      <c r="FBS74" s="374"/>
      <c r="FBT74" s="374"/>
      <c r="FBU74" s="374"/>
      <c r="FBV74" s="374"/>
      <c r="FBW74" s="374"/>
      <c r="FBX74" s="374"/>
      <c r="FBY74" s="374"/>
      <c r="FBZ74" s="374"/>
      <c r="FCA74" s="374"/>
      <c r="FCB74" s="374"/>
      <c r="FCC74" s="374"/>
      <c r="FCD74" s="374"/>
      <c r="FCE74" s="374"/>
      <c r="FCF74" s="374"/>
      <c r="FCG74" s="374"/>
      <c r="FCH74" s="374"/>
      <c r="FCI74" s="374"/>
      <c r="FCJ74" s="374"/>
      <c r="FCK74" s="374"/>
      <c r="FCL74" s="374"/>
      <c r="FCM74" s="374"/>
      <c r="FCN74" s="374"/>
      <c r="FCO74" s="374"/>
      <c r="FCP74" s="374"/>
      <c r="FCQ74" s="374"/>
      <c r="FCR74" s="374"/>
      <c r="FCS74" s="374"/>
      <c r="FCT74" s="374"/>
      <c r="FCU74" s="374"/>
      <c r="FCV74" s="374"/>
      <c r="FCW74" s="374"/>
      <c r="FCX74" s="374"/>
      <c r="FCY74" s="374"/>
      <c r="FCZ74" s="374"/>
      <c r="FDA74" s="374"/>
      <c r="FDB74" s="374"/>
      <c r="FDC74" s="374"/>
      <c r="FDD74" s="374"/>
      <c r="FDE74" s="374"/>
      <c r="FDF74" s="374"/>
      <c r="FDG74" s="374"/>
      <c r="FDH74" s="374"/>
      <c r="FDI74" s="374"/>
      <c r="FDJ74" s="374"/>
      <c r="FDK74" s="374"/>
      <c r="FDL74" s="374"/>
      <c r="FDM74" s="374"/>
      <c r="FDN74" s="374"/>
      <c r="FDO74" s="374"/>
      <c r="FDP74" s="374"/>
      <c r="FDQ74" s="374"/>
      <c r="FDR74" s="374"/>
      <c r="FDS74" s="374"/>
      <c r="FDT74" s="374"/>
      <c r="FDU74" s="374"/>
      <c r="FDV74" s="374"/>
      <c r="FDW74" s="374"/>
      <c r="FDX74" s="374"/>
      <c r="FDY74" s="374"/>
      <c r="FDZ74" s="374"/>
      <c r="FEA74" s="374"/>
      <c r="FEB74" s="374"/>
      <c r="FEC74" s="374"/>
      <c r="FED74" s="374"/>
      <c r="FEE74" s="374"/>
      <c r="FEF74" s="374"/>
      <c r="FEG74" s="374"/>
      <c r="FEH74" s="374"/>
      <c r="FEI74" s="374"/>
      <c r="FEJ74" s="374"/>
      <c r="FEK74" s="374"/>
      <c r="FEL74" s="374"/>
      <c r="FEM74" s="374"/>
      <c r="FEN74" s="374"/>
      <c r="FEO74" s="374"/>
      <c r="FEP74" s="374"/>
      <c r="FEQ74" s="374"/>
      <c r="FER74" s="374"/>
      <c r="FES74" s="374"/>
      <c r="FET74" s="374"/>
      <c r="FEU74" s="374"/>
      <c r="FEV74" s="374"/>
      <c r="FEW74" s="374"/>
      <c r="FEX74" s="374"/>
      <c r="FEY74" s="374"/>
      <c r="FEZ74" s="374"/>
      <c r="FFA74" s="374"/>
      <c r="FFB74" s="374"/>
      <c r="FFC74" s="374"/>
      <c r="FFD74" s="374"/>
      <c r="FFE74" s="374"/>
      <c r="FFF74" s="374"/>
      <c r="FFG74" s="374"/>
      <c r="FFH74" s="374"/>
      <c r="FFI74" s="374"/>
      <c r="FFJ74" s="374"/>
      <c r="FFK74" s="374"/>
      <c r="FFL74" s="374"/>
      <c r="FFM74" s="374"/>
      <c r="FFN74" s="374"/>
      <c r="FFO74" s="374"/>
      <c r="FFP74" s="374"/>
      <c r="FFQ74" s="374"/>
      <c r="FFR74" s="374"/>
      <c r="FFS74" s="374"/>
      <c r="FFT74" s="374"/>
      <c r="FFU74" s="374"/>
      <c r="FFV74" s="374"/>
      <c r="FFW74" s="374"/>
      <c r="FFX74" s="374"/>
      <c r="FFY74" s="374"/>
      <c r="FFZ74" s="374"/>
      <c r="FGA74" s="374"/>
      <c r="FGB74" s="374"/>
      <c r="FGC74" s="374"/>
      <c r="FGD74" s="374"/>
      <c r="FGE74" s="374"/>
      <c r="FGF74" s="374"/>
      <c r="FGG74" s="374"/>
      <c r="FGH74" s="374"/>
      <c r="FGI74" s="374"/>
      <c r="FGJ74" s="374"/>
      <c r="FGK74" s="374"/>
      <c r="FGL74" s="374"/>
      <c r="FGM74" s="374"/>
      <c r="FGN74" s="374"/>
      <c r="FGO74" s="374"/>
      <c r="FGP74" s="374"/>
      <c r="FGQ74" s="374"/>
      <c r="FGR74" s="374"/>
      <c r="FGS74" s="374"/>
      <c r="FGT74" s="374"/>
      <c r="FGU74" s="374"/>
      <c r="FGV74" s="374"/>
      <c r="FGW74" s="374"/>
      <c r="FGX74" s="374"/>
      <c r="FGY74" s="374"/>
      <c r="FGZ74" s="374"/>
      <c r="FHA74" s="374"/>
      <c r="FHB74" s="374"/>
      <c r="FHC74" s="374"/>
      <c r="FHD74" s="374"/>
      <c r="FHE74" s="374"/>
      <c r="FHF74" s="374"/>
      <c r="FHG74" s="374"/>
      <c r="FHH74" s="374"/>
      <c r="FHI74" s="374"/>
      <c r="FHJ74" s="374"/>
      <c r="FHK74" s="374"/>
      <c r="FHL74" s="374"/>
      <c r="FHM74" s="374"/>
      <c r="FHN74" s="374"/>
      <c r="FHO74" s="374"/>
      <c r="FHP74" s="374"/>
      <c r="FHQ74" s="374"/>
      <c r="FHR74" s="374"/>
      <c r="FHS74" s="374"/>
      <c r="FHT74" s="374"/>
      <c r="FHU74" s="374"/>
      <c r="FHV74" s="374"/>
      <c r="FHW74" s="374"/>
      <c r="FHX74" s="374"/>
      <c r="FHY74" s="374"/>
      <c r="FHZ74" s="374"/>
      <c r="FIA74" s="374"/>
      <c r="FIB74" s="374"/>
      <c r="FIC74" s="374"/>
      <c r="FID74" s="374"/>
      <c r="FIE74" s="374"/>
      <c r="FIF74" s="374"/>
      <c r="FIG74" s="374"/>
      <c r="FIH74" s="374"/>
      <c r="FII74" s="374"/>
      <c r="FIJ74" s="374"/>
      <c r="FIK74" s="374"/>
      <c r="FIL74" s="374"/>
      <c r="FIM74" s="374"/>
      <c r="FIN74" s="374"/>
      <c r="FIO74" s="374"/>
      <c r="FIP74" s="374"/>
      <c r="FIQ74" s="374"/>
      <c r="FIR74" s="374"/>
      <c r="FIS74" s="374"/>
      <c r="FIT74" s="374"/>
      <c r="FIU74" s="374"/>
      <c r="FIV74" s="374"/>
      <c r="FIW74" s="374"/>
      <c r="FIX74" s="374"/>
      <c r="FIY74" s="374"/>
      <c r="FIZ74" s="374"/>
      <c r="FJA74" s="374"/>
      <c r="FJB74" s="374"/>
      <c r="FJC74" s="374"/>
      <c r="FJD74" s="374"/>
      <c r="FJE74" s="374"/>
      <c r="FJF74" s="374"/>
      <c r="FJG74" s="374"/>
      <c r="FJH74" s="374"/>
      <c r="FJI74" s="374"/>
      <c r="FJJ74" s="374"/>
      <c r="FJK74" s="374"/>
      <c r="FJL74" s="374"/>
      <c r="FJM74" s="374"/>
      <c r="FJN74" s="374"/>
      <c r="FJO74" s="374"/>
      <c r="FJP74" s="374"/>
      <c r="FJQ74" s="374"/>
      <c r="FJR74" s="374"/>
      <c r="FJS74" s="374"/>
      <c r="FJT74" s="374"/>
      <c r="FJU74" s="374"/>
      <c r="FJV74" s="374"/>
      <c r="FJW74" s="374"/>
      <c r="FJX74" s="374"/>
      <c r="FJY74" s="374"/>
      <c r="FJZ74" s="374"/>
      <c r="FKA74" s="374"/>
      <c r="FKB74" s="374"/>
      <c r="FKC74" s="374"/>
      <c r="FKD74" s="374"/>
      <c r="FKE74" s="374"/>
      <c r="FKF74" s="374"/>
      <c r="FKG74" s="374"/>
      <c r="FKH74" s="374"/>
      <c r="FKI74" s="374"/>
      <c r="FKJ74" s="374"/>
      <c r="FKK74" s="374"/>
      <c r="FKL74" s="374"/>
      <c r="FKM74" s="374"/>
      <c r="FKN74" s="374"/>
      <c r="FKO74" s="374"/>
      <c r="FKP74" s="374"/>
      <c r="FKQ74" s="374"/>
      <c r="FKR74" s="374"/>
      <c r="FKS74" s="374"/>
      <c r="FKT74" s="374"/>
      <c r="FKU74" s="374"/>
      <c r="FKV74" s="374"/>
      <c r="FKW74" s="374"/>
      <c r="FKX74" s="374"/>
      <c r="FKY74" s="374"/>
      <c r="FKZ74" s="374"/>
      <c r="FLA74" s="374"/>
      <c r="FLB74" s="374"/>
      <c r="FLC74" s="374"/>
      <c r="FLD74" s="374"/>
      <c r="FLE74" s="374"/>
      <c r="FLF74" s="374"/>
      <c r="FLG74" s="374"/>
      <c r="FLH74" s="374"/>
      <c r="FLI74" s="374"/>
      <c r="FLJ74" s="374"/>
      <c r="FLK74" s="374"/>
      <c r="FLL74" s="374"/>
      <c r="FLM74" s="374"/>
      <c r="FLN74" s="374"/>
      <c r="FLO74" s="374"/>
      <c r="FLP74" s="374"/>
      <c r="FLQ74" s="374"/>
      <c r="FLR74" s="374"/>
      <c r="FLS74" s="374"/>
      <c r="FLT74" s="374"/>
      <c r="FLU74" s="374"/>
      <c r="FLV74" s="374"/>
      <c r="FLW74" s="374"/>
      <c r="FLX74" s="374"/>
      <c r="FLY74" s="374"/>
      <c r="FLZ74" s="374"/>
      <c r="FMA74" s="374"/>
      <c r="FMB74" s="374"/>
      <c r="FMC74" s="374"/>
      <c r="FMD74" s="374"/>
      <c r="FME74" s="374"/>
      <c r="FMF74" s="374"/>
      <c r="FMG74" s="374"/>
      <c r="FMH74" s="374"/>
      <c r="FMI74" s="374"/>
      <c r="FMJ74" s="374"/>
      <c r="FMK74" s="374"/>
      <c r="FML74" s="374"/>
      <c r="FMM74" s="374"/>
      <c r="FMN74" s="374"/>
      <c r="FMO74" s="374"/>
      <c r="FMP74" s="374"/>
      <c r="FMQ74" s="374"/>
      <c r="FMR74" s="374"/>
      <c r="FMS74" s="374"/>
      <c r="FMT74" s="374"/>
      <c r="FMU74" s="374"/>
      <c r="FMV74" s="374"/>
      <c r="FMW74" s="374"/>
      <c r="FMX74" s="374"/>
      <c r="FMY74" s="374"/>
      <c r="FMZ74" s="374"/>
      <c r="FNA74" s="374"/>
      <c r="FNB74" s="374"/>
      <c r="FNC74" s="374"/>
      <c r="FND74" s="374"/>
      <c r="FNE74" s="374"/>
      <c r="FNF74" s="374"/>
      <c r="FNG74" s="374"/>
      <c r="FNH74" s="374"/>
      <c r="FNI74" s="374"/>
      <c r="FNJ74" s="374"/>
      <c r="FNK74" s="374"/>
      <c r="FNL74" s="374"/>
      <c r="FNM74" s="374"/>
      <c r="FNN74" s="374"/>
      <c r="FNO74" s="374"/>
      <c r="FNP74" s="374"/>
      <c r="FNQ74" s="374"/>
      <c r="FNR74" s="374"/>
      <c r="FNS74" s="374"/>
      <c r="FNT74" s="374"/>
      <c r="FNU74" s="374"/>
      <c r="FNV74" s="374"/>
      <c r="FNW74" s="374"/>
      <c r="FNX74" s="374"/>
      <c r="FNY74" s="374"/>
      <c r="FNZ74" s="374"/>
      <c r="FOA74" s="374"/>
      <c r="FOB74" s="374"/>
      <c r="FOC74" s="374"/>
      <c r="FOD74" s="374"/>
      <c r="FOE74" s="374"/>
      <c r="FOF74" s="374"/>
      <c r="FOG74" s="374"/>
      <c r="FOH74" s="374"/>
      <c r="FOI74" s="374"/>
      <c r="FOJ74" s="374"/>
      <c r="FOK74" s="374"/>
      <c r="FOL74" s="374"/>
      <c r="FOM74" s="374"/>
      <c r="FON74" s="374"/>
      <c r="FOO74" s="374"/>
      <c r="FOP74" s="374"/>
      <c r="FOQ74" s="374"/>
      <c r="FOR74" s="374"/>
      <c r="FOS74" s="374"/>
      <c r="FOT74" s="374"/>
      <c r="FOU74" s="374"/>
      <c r="FOV74" s="374"/>
      <c r="FOW74" s="374"/>
      <c r="FOX74" s="374"/>
      <c r="FOY74" s="374"/>
      <c r="FOZ74" s="374"/>
      <c r="FPA74" s="374"/>
      <c r="FPB74" s="374"/>
      <c r="FPC74" s="374"/>
      <c r="FPD74" s="374"/>
      <c r="FPE74" s="374"/>
      <c r="FPF74" s="374"/>
      <c r="FPG74" s="374"/>
      <c r="FPH74" s="374"/>
      <c r="FPI74" s="374"/>
      <c r="FPJ74" s="374"/>
      <c r="FPK74" s="374"/>
      <c r="FPL74" s="374"/>
      <c r="FPM74" s="374"/>
      <c r="FPN74" s="374"/>
      <c r="FPO74" s="374"/>
      <c r="FPP74" s="374"/>
      <c r="FPQ74" s="374"/>
      <c r="FPR74" s="374"/>
      <c r="FPS74" s="374"/>
      <c r="FPT74" s="374"/>
      <c r="FPU74" s="374"/>
      <c r="FPV74" s="374"/>
      <c r="FPW74" s="374"/>
      <c r="FPX74" s="374"/>
      <c r="FPY74" s="374"/>
      <c r="FPZ74" s="374"/>
      <c r="FQA74" s="374"/>
      <c r="FQB74" s="374"/>
      <c r="FQC74" s="374"/>
      <c r="FQD74" s="374"/>
      <c r="FQE74" s="374"/>
      <c r="FQF74" s="374"/>
      <c r="FQG74" s="374"/>
      <c r="FQH74" s="374"/>
      <c r="FQI74" s="374"/>
      <c r="FQJ74" s="374"/>
      <c r="FQK74" s="374"/>
      <c r="FQL74" s="374"/>
      <c r="FQM74" s="374"/>
      <c r="FQN74" s="374"/>
      <c r="FQO74" s="374"/>
      <c r="FQP74" s="374"/>
      <c r="FQQ74" s="374"/>
      <c r="FQR74" s="374"/>
      <c r="FQS74" s="374"/>
      <c r="FQT74" s="374"/>
      <c r="FQU74" s="374"/>
      <c r="FQV74" s="374"/>
      <c r="FQW74" s="374"/>
      <c r="FQX74" s="374"/>
      <c r="FQY74" s="374"/>
      <c r="FQZ74" s="374"/>
      <c r="FRA74" s="374"/>
      <c r="FRB74" s="374"/>
      <c r="FRC74" s="374"/>
      <c r="FRD74" s="374"/>
      <c r="FRE74" s="374"/>
      <c r="FRF74" s="374"/>
      <c r="FRG74" s="374"/>
      <c r="FRH74" s="374"/>
      <c r="FRI74" s="374"/>
      <c r="FRJ74" s="374"/>
      <c r="FRK74" s="374"/>
      <c r="FRL74" s="374"/>
      <c r="FRM74" s="374"/>
      <c r="FRN74" s="374"/>
      <c r="FRO74" s="374"/>
      <c r="FRP74" s="374"/>
      <c r="FRQ74" s="374"/>
      <c r="FRR74" s="374"/>
      <c r="FRS74" s="374"/>
      <c r="FRT74" s="374"/>
      <c r="FRU74" s="374"/>
      <c r="FRV74" s="374"/>
      <c r="FRW74" s="374"/>
      <c r="FRX74" s="374"/>
      <c r="FRY74" s="374"/>
      <c r="FRZ74" s="374"/>
      <c r="FSA74" s="374"/>
      <c r="FSB74" s="374"/>
      <c r="FSC74" s="374"/>
      <c r="FSD74" s="374"/>
      <c r="FSE74" s="374"/>
      <c r="FSF74" s="374"/>
      <c r="FSG74" s="374"/>
      <c r="FSH74" s="374"/>
      <c r="FSI74" s="374"/>
      <c r="FSJ74" s="374"/>
      <c r="FSK74" s="374"/>
      <c r="FSL74" s="374"/>
      <c r="FSM74" s="374"/>
      <c r="FSN74" s="374"/>
      <c r="FSO74" s="374"/>
      <c r="FSP74" s="374"/>
      <c r="FSQ74" s="374"/>
      <c r="FSR74" s="374"/>
      <c r="FSS74" s="374"/>
      <c r="FST74" s="374"/>
      <c r="FSU74" s="374"/>
      <c r="FSV74" s="374"/>
      <c r="FSW74" s="374"/>
      <c r="FSX74" s="374"/>
      <c r="FSY74" s="374"/>
      <c r="FSZ74" s="374"/>
      <c r="FTA74" s="374"/>
      <c r="FTB74" s="374"/>
      <c r="FTC74" s="374"/>
      <c r="FTD74" s="374"/>
      <c r="FTE74" s="374"/>
      <c r="FTF74" s="374"/>
      <c r="FTG74" s="374"/>
      <c r="FTH74" s="374"/>
      <c r="FTI74" s="374"/>
      <c r="FTJ74" s="374"/>
      <c r="FTK74" s="374"/>
      <c r="FTL74" s="374"/>
      <c r="FTM74" s="374"/>
      <c r="FTN74" s="374"/>
      <c r="FTO74" s="374"/>
      <c r="FTP74" s="374"/>
      <c r="FTQ74" s="374"/>
      <c r="FTR74" s="374"/>
      <c r="FTS74" s="374"/>
      <c r="FTT74" s="374"/>
      <c r="FTU74" s="374"/>
      <c r="FTV74" s="374"/>
      <c r="FTW74" s="374"/>
      <c r="FTX74" s="374"/>
      <c r="FTY74" s="374"/>
      <c r="FTZ74" s="374"/>
      <c r="FUA74" s="374"/>
      <c r="FUB74" s="374"/>
      <c r="FUC74" s="374"/>
      <c r="FUD74" s="374"/>
      <c r="FUE74" s="374"/>
      <c r="FUF74" s="374"/>
      <c r="FUG74" s="374"/>
      <c r="FUH74" s="374"/>
      <c r="FUI74" s="374"/>
      <c r="FUJ74" s="374"/>
      <c r="FUK74" s="374"/>
      <c r="FUL74" s="374"/>
      <c r="FUM74" s="374"/>
      <c r="FUN74" s="374"/>
      <c r="FUO74" s="374"/>
      <c r="FUP74" s="374"/>
      <c r="FUQ74" s="374"/>
      <c r="FUR74" s="374"/>
      <c r="FUS74" s="374"/>
      <c r="FUT74" s="374"/>
      <c r="FUU74" s="374"/>
      <c r="FUV74" s="374"/>
      <c r="FUW74" s="374"/>
      <c r="FUX74" s="374"/>
      <c r="FUY74" s="374"/>
      <c r="FUZ74" s="374"/>
      <c r="FVA74" s="374"/>
      <c r="FVB74" s="374"/>
      <c r="FVC74" s="374"/>
      <c r="FVD74" s="374"/>
      <c r="FVE74" s="374"/>
      <c r="FVF74" s="374"/>
      <c r="FVG74" s="374"/>
      <c r="FVH74" s="374"/>
      <c r="FVI74" s="374"/>
      <c r="FVJ74" s="374"/>
      <c r="FVK74" s="374"/>
      <c r="FVL74" s="374"/>
      <c r="FVM74" s="374"/>
      <c r="FVN74" s="374"/>
      <c r="FVO74" s="374"/>
      <c r="FVP74" s="374"/>
      <c r="FVQ74" s="374"/>
      <c r="FVR74" s="374"/>
      <c r="FVS74" s="374"/>
      <c r="FVT74" s="374"/>
      <c r="FVU74" s="374"/>
      <c r="FVV74" s="374"/>
      <c r="FVW74" s="374"/>
      <c r="FVX74" s="374"/>
      <c r="FVY74" s="374"/>
      <c r="FVZ74" s="374"/>
      <c r="FWA74" s="374"/>
      <c r="FWB74" s="374"/>
      <c r="FWC74" s="374"/>
      <c r="FWD74" s="374"/>
      <c r="FWE74" s="374"/>
      <c r="FWF74" s="374"/>
      <c r="FWG74" s="374"/>
      <c r="FWH74" s="374"/>
      <c r="FWI74" s="374"/>
      <c r="FWJ74" s="374"/>
      <c r="FWK74" s="374"/>
      <c r="FWL74" s="374"/>
      <c r="FWM74" s="374"/>
      <c r="FWN74" s="374"/>
      <c r="FWO74" s="374"/>
      <c r="FWP74" s="374"/>
      <c r="FWQ74" s="374"/>
      <c r="FWR74" s="374"/>
      <c r="FWS74" s="374"/>
      <c r="FWT74" s="374"/>
      <c r="FWU74" s="374"/>
      <c r="FWV74" s="374"/>
      <c r="FWW74" s="374"/>
      <c r="FWX74" s="374"/>
      <c r="FWY74" s="374"/>
      <c r="FWZ74" s="374"/>
      <c r="FXA74" s="374"/>
      <c r="FXB74" s="374"/>
      <c r="FXC74" s="374"/>
      <c r="FXD74" s="374"/>
      <c r="FXE74" s="374"/>
      <c r="FXF74" s="374"/>
      <c r="FXG74" s="374"/>
      <c r="FXH74" s="374"/>
      <c r="FXI74" s="374"/>
      <c r="FXJ74" s="374"/>
      <c r="FXK74" s="374"/>
      <c r="FXL74" s="374"/>
      <c r="FXM74" s="374"/>
      <c r="FXN74" s="374"/>
      <c r="FXO74" s="374"/>
      <c r="FXP74" s="374"/>
      <c r="FXQ74" s="374"/>
      <c r="FXR74" s="374"/>
      <c r="FXS74" s="374"/>
      <c r="FXT74" s="374"/>
      <c r="FXU74" s="374"/>
      <c r="FXV74" s="374"/>
      <c r="FXW74" s="374"/>
      <c r="FXX74" s="374"/>
      <c r="FXY74" s="374"/>
      <c r="FXZ74" s="374"/>
      <c r="FYA74" s="374"/>
      <c r="FYB74" s="374"/>
      <c r="FYC74" s="374"/>
      <c r="FYD74" s="374"/>
      <c r="FYE74" s="374"/>
      <c r="FYF74" s="374"/>
      <c r="FYG74" s="374"/>
      <c r="FYH74" s="374"/>
      <c r="FYI74" s="374"/>
      <c r="FYJ74" s="374"/>
      <c r="FYK74" s="374"/>
      <c r="FYL74" s="374"/>
      <c r="FYM74" s="374"/>
      <c r="FYN74" s="374"/>
      <c r="FYO74" s="374"/>
      <c r="FYP74" s="374"/>
      <c r="FYQ74" s="374"/>
      <c r="FYR74" s="374"/>
      <c r="FYS74" s="374"/>
      <c r="FYT74" s="374"/>
      <c r="FYU74" s="374"/>
      <c r="FYV74" s="374"/>
      <c r="FYW74" s="374"/>
      <c r="FYX74" s="374"/>
      <c r="FYY74" s="374"/>
      <c r="FYZ74" s="374"/>
      <c r="FZA74" s="374"/>
      <c r="FZB74" s="374"/>
      <c r="FZC74" s="374"/>
      <c r="FZD74" s="374"/>
      <c r="FZE74" s="374"/>
      <c r="FZF74" s="374"/>
      <c r="FZG74" s="374"/>
      <c r="FZH74" s="374"/>
      <c r="FZI74" s="374"/>
      <c r="FZJ74" s="374"/>
      <c r="FZK74" s="374"/>
      <c r="FZL74" s="374"/>
      <c r="FZM74" s="374"/>
      <c r="FZN74" s="374"/>
      <c r="FZO74" s="374"/>
      <c r="FZP74" s="374"/>
      <c r="FZQ74" s="374"/>
      <c r="FZR74" s="374"/>
      <c r="FZS74" s="374"/>
      <c r="FZT74" s="374"/>
      <c r="FZU74" s="374"/>
      <c r="FZV74" s="374"/>
      <c r="FZW74" s="374"/>
      <c r="FZX74" s="374"/>
      <c r="FZY74" s="374"/>
      <c r="FZZ74" s="374"/>
      <c r="GAA74" s="374"/>
      <c r="GAB74" s="374"/>
      <c r="GAC74" s="374"/>
      <c r="GAD74" s="374"/>
      <c r="GAE74" s="374"/>
      <c r="GAF74" s="374"/>
      <c r="GAG74" s="374"/>
      <c r="GAH74" s="374"/>
      <c r="GAI74" s="374"/>
      <c r="GAJ74" s="374"/>
      <c r="GAK74" s="374"/>
      <c r="GAL74" s="374"/>
      <c r="GAM74" s="374"/>
      <c r="GAN74" s="374"/>
      <c r="GAO74" s="374"/>
      <c r="GAP74" s="374"/>
      <c r="GAQ74" s="374"/>
      <c r="GAR74" s="374"/>
      <c r="GAS74" s="374"/>
      <c r="GAT74" s="374"/>
      <c r="GAU74" s="374"/>
      <c r="GAV74" s="374"/>
      <c r="GAW74" s="374"/>
      <c r="GAX74" s="374"/>
      <c r="GAY74" s="374"/>
      <c r="GAZ74" s="374"/>
      <c r="GBA74" s="374"/>
      <c r="GBB74" s="374"/>
      <c r="GBC74" s="374"/>
      <c r="GBD74" s="374"/>
      <c r="GBE74" s="374"/>
      <c r="GBF74" s="374"/>
      <c r="GBG74" s="374"/>
      <c r="GBH74" s="374"/>
      <c r="GBI74" s="374"/>
      <c r="GBJ74" s="374"/>
      <c r="GBK74" s="374"/>
      <c r="GBL74" s="374"/>
      <c r="GBM74" s="374"/>
      <c r="GBN74" s="374"/>
      <c r="GBO74" s="374"/>
      <c r="GBP74" s="374"/>
      <c r="GBQ74" s="374"/>
      <c r="GBR74" s="374"/>
      <c r="GBS74" s="374"/>
      <c r="GBT74" s="374"/>
      <c r="GBU74" s="374"/>
      <c r="GBV74" s="374"/>
      <c r="GBW74" s="374"/>
      <c r="GBX74" s="374"/>
      <c r="GBY74" s="374"/>
      <c r="GBZ74" s="374"/>
      <c r="GCA74" s="374"/>
      <c r="GCB74" s="374"/>
      <c r="GCC74" s="374"/>
      <c r="GCD74" s="374"/>
      <c r="GCE74" s="374"/>
      <c r="GCF74" s="374"/>
      <c r="GCG74" s="374"/>
      <c r="GCH74" s="374"/>
      <c r="GCI74" s="374"/>
      <c r="GCJ74" s="374"/>
      <c r="GCK74" s="374"/>
      <c r="GCL74" s="374"/>
      <c r="GCM74" s="374"/>
      <c r="GCN74" s="374"/>
      <c r="GCO74" s="374"/>
      <c r="GCP74" s="374"/>
      <c r="GCQ74" s="374"/>
      <c r="GCR74" s="374"/>
      <c r="GCS74" s="374"/>
      <c r="GCT74" s="374"/>
      <c r="GCU74" s="374"/>
      <c r="GCV74" s="374"/>
      <c r="GCW74" s="374"/>
      <c r="GCX74" s="374"/>
      <c r="GCY74" s="374"/>
      <c r="GCZ74" s="374"/>
      <c r="GDA74" s="374"/>
      <c r="GDB74" s="374"/>
      <c r="GDC74" s="374"/>
      <c r="GDD74" s="374"/>
      <c r="GDE74" s="374"/>
      <c r="GDF74" s="374"/>
      <c r="GDG74" s="374"/>
      <c r="GDH74" s="374"/>
      <c r="GDI74" s="374"/>
      <c r="GDJ74" s="374"/>
      <c r="GDK74" s="374"/>
      <c r="GDL74" s="374"/>
      <c r="GDM74" s="374"/>
      <c r="GDN74" s="374"/>
      <c r="GDO74" s="374"/>
      <c r="GDP74" s="374"/>
      <c r="GDQ74" s="374"/>
      <c r="GDR74" s="374"/>
      <c r="GDS74" s="374"/>
      <c r="GDT74" s="374"/>
      <c r="GDU74" s="374"/>
      <c r="GDV74" s="374"/>
      <c r="GDW74" s="374"/>
      <c r="GDX74" s="374"/>
      <c r="GDY74" s="374"/>
      <c r="GDZ74" s="374"/>
      <c r="GEA74" s="374"/>
      <c r="GEB74" s="374"/>
      <c r="GEC74" s="374"/>
      <c r="GED74" s="374"/>
      <c r="GEE74" s="374"/>
      <c r="GEF74" s="374"/>
      <c r="GEG74" s="374"/>
      <c r="GEH74" s="374"/>
      <c r="GEI74" s="374"/>
      <c r="GEJ74" s="374"/>
      <c r="GEK74" s="374"/>
      <c r="GEL74" s="374"/>
      <c r="GEM74" s="374"/>
      <c r="GEN74" s="374"/>
      <c r="GEO74" s="374"/>
      <c r="GEP74" s="374"/>
      <c r="GEQ74" s="374"/>
      <c r="GER74" s="374"/>
      <c r="GES74" s="374"/>
      <c r="GET74" s="374"/>
      <c r="GEU74" s="374"/>
      <c r="GEV74" s="374"/>
      <c r="GEW74" s="374"/>
      <c r="GEX74" s="374"/>
      <c r="GEY74" s="374"/>
      <c r="GEZ74" s="374"/>
      <c r="GFA74" s="374"/>
      <c r="GFB74" s="374"/>
      <c r="GFC74" s="374"/>
      <c r="GFD74" s="374"/>
      <c r="GFE74" s="374"/>
      <c r="GFF74" s="374"/>
      <c r="GFG74" s="374"/>
      <c r="GFH74" s="374"/>
      <c r="GFI74" s="374"/>
      <c r="GFJ74" s="374"/>
      <c r="GFK74" s="374"/>
      <c r="GFL74" s="374"/>
      <c r="GFM74" s="374"/>
      <c r="GFN74" s="374"/>
      <c r="GFO74" s="374"/>
      <c r="GFP74" s="374"/>
      <c r="GFQ74" s="374"/>
      <c r="GFR74" s="374"/>
      <c r="GFS74" s="374"/>
      <c r="GFT74" s="374"/>
      <c r="GFU74" s="374"/>
      <c r="GFV74" s="374"/>
      <c r="GFW74" s="374"/>
      <c r="GFX74" s="374"/>
      <c r="GFY74" s="374"/>
      <c r="GFZ74" s="374"/>
      <c r="GGA74" s="374"/>
      <c r="GGB74" s="374"/>
      <c r="GGC74" s="374"/>
      <c r="GGD74" s="374"/>
      <c r="GGE74" s="374"/>
      <c r="GGF74" s="374"/>
      <c r="GGG74" s="374"/>
      <c r="GGH74" s="374"/>
      <c r="GGI74" s="374"/>
      <c r="GGJ74" s="374"/>
      <c r="GGK74" s="374"/>
      <c r="GGL74" s="374"/>
      <c r="GGM74" s="374"/>
      <c r="GGN74" s="374"/>
      <c r="GGO74" s="374"/>
      <c r="GGP74" s="374"/>
      <c r="GGQ74" s="374"/>
      <c r="GGR74" s="374"/>
      <c r="GGS74" s="374"/>
      <c r="GGT74" s="374"/>
      <c r="GGU74" s="374"/>
      <c r="GGV74" s="374"/>
      <c r="GGW74" s="374"/>
      <c r="GGX74" s="374"/>
      <c r="GGY74" s="374"/>
      <c r="GGZ74" s="374"/>
      <c r="GHA74" s="374"/>
      <c r="GHB74" s="374"/>
      <c r="GHC74" s="374"/>
      <c r="GHD74" s="374"/>
      <c r="GHE74" s="374"/>
      <c r="GHF74" s="374"/>
      <c r="GHG74" s="374"/>
      <c r="GHH74" s="374"/>
      <c r="GHI74" s="374"/>
      <c r="GHJ74" s="374"/>
      <c r="GHK74" s="374"/>
      <c r="GHL74" s="374"/>
      <c r="GHM74" s="374"/>
      <c r="GHN74" s="374"/>
      <c r="GHO74" s="374"/>
      <c r="GHP74" s="374"/>
      <c r="GHQ74" s="374"/>
      <c r="GHR74" s="374"/>
      <c r="GHS74" s="374"/>
      <c r="GHT74" s="374"/>
      <c r="GHU74" s="374"/>
      <c r="GHV74" s="374"/>
      <c r="GHW74" s="374"/>
      <c r="GHX74" s="374"/>
      <c r="GHY74" s="374"/>
      <c r="GHZ74" s="374"/>
      <c r="GIA74" s="374"/>
      <c r="GIB74" s="374"/>
      <c r="GIC74" s="374"/>
      <c r="GID74" s="374"/>
      <c r="GIE74" s="374"/>
      <c r="GIF74" s="374"/>
      <c r="GIG74" s="374"/>
      <c r="GIH74" s="374"/>
      <c r="GII74" s="374"/>
      <c r="GIJ74" s="374"/>
      <c r="GIK74" s="374"/>
      <c r="GIL74" s="374"/>
      <c r="GIM74" s="374"/>
      <c r="GIN74" s="374"/>
      <c r="GIO74" s="374"/>
      <c r="GIP74" s="374"/>
      <c r="GIQ74" s="374"/>
      <c r="GIR74" s="374"/>
      <c r="GIS74" s="374"/>
      <c r="GIT74" s="374"/>
      <c r="GIU74" s="374"/>
      <c r="GIV74" s="374"/>
      <c r="GIW74" s="374"/>
      <c r="GIX74" s="374"/>
      <c r="GIY74" s="374"/>
      <c r="GIZ74" s="374"/>
      <c r="GJA74" s="374"/>
      <c r="GJB74" s="374"/>
      <c r="GJC74" s="374"/>
      <c r="GJD74" s="374"/>
      <c r="GJE74" s="374"/>
      <c r="GJF74" s="374"/>
      <c r="GJG74" s="374"/>
      <c r="GJH74" s="374"/>
      <c r="GJI74" s="374"/>
      <c r="GJJ74" s="374"/>
      <c r="GJK74" s="374"/>
      <c r="GJL74" s="374"/>
      <c r="GJM74" s="374"/>
      <c r="GJN74" s="374"/>
      <c r="GJO74" s="374"/>
      <c r="GJP74" s="374"/>
      <c r="GJQ74" s="374"/>
      <c r="GJR74" s="374"/>
      <c r="GJS74" s="374"/>
      <c r="GJT74" s="374"/>
      <c r="GJU74" s="374"/>
      <c r="GJV74" s="374"/>
      <c r="GJW74" s="374"/>
      <c r="GJX74" s="374"/>
      <c r="GJY74" s="374"/>
      <c r="GJZ74" s="374"/>
      <c r="GKA74" s="374"/>
      <c r="GKB74" s="374"/>
      <c r="GKC74" s="374"/>
      <c r="GKD74" s="374"/>
      <c r="GKE74" s="374"/>
      <c r="GKF74" s="374"/>
      <c r="GKG74" s="374"/>
      <c r="GKH74" s="374"/>
      <c r="GKI74" s="374"/>
      <c r="GKJ74" s="374"/>
      <c r="GKK74" s="374"/>
      <c r="GKL74" s="374"/>
      <c r="GKM74" s="374"/>
      <c r="GKN74" s="374"/>
      <c r="GKO74" s="374"/>
      <c r="GKP74" s="374"/>
      <c r="GKQ74" s="374"/>
      <c r="GKR74" s="374"/>
      <c r="GKS74" s="374"/>
      <c r="GKT74" s="374"/>
      <c r="GKU74" s="374"/>
      <c r="GKV74" s="374"/>
      <c r="GKW74" s="374"/>
      <c r="GKX74" s="374"/>
      <c r="GKY74" s="374"/>
      <c r="GKZ74" s="374"/>
      <c r="GLA74" s="374"/>
      <c r="GLB74" s="374"/>
      <c r="GLC74" s="374"/>
      <c r="GLD74" s="374"/>
      <c r="GLE74" s="374"/>
      <c r="GLF74" s="374"/>
      <c r="GLG74" s="374"/>
      <c r="GLH74" s="374"/>
      <c r="GLI74" s="374"/>
      <c r="GLJ74" s="374"/>
      <c r="GLK74" s="374"/>
      <c r="GLL74" s="374"/>
      <c r="GLM74" s="374"/>
      <c r="GLN74" s="374"/>
      <c r="GLO74" s="374"/>
      <c r="GLP74" s="374"/>
      <c r="GLQ74" s="374"/>
      <c r="GLR74" s="374"/>
      <c r="GLS74" s="374"/>
      <c r="GLT74" s="374"/>
      <c r="GLU74" s="374"/>
      <c r="GLV74" s="374"/>
      <c r="GLW74" s="374"/>
      <c r="GLX74" s="374"/>
      <c r="GLY74" s="374"/>
      <c r="GLZ74" s="374"/>
      <c r="GMA74" s="374"/>
      <c r="GMB74" s="374"/>
      <c r="GMC74" s="374"/>
      <c r="GMD74" s="374"/>
      <c r="GME74" s="374"/>
      <c r="GMF74" s="374"/>
      <c r="GMG74" s="374"/>
      <c r="GMH74" s="374"/>
      <c r="GMI74" s="374"/>
      <c r="GMJ74" s="374"/>
      <c r="GMK74" s="374"/>
      <c r="GML74" s="374"/>
      <c r="GMM74" s="374"/>
      <c r="GMN74" s="374"/>
      <c r="GMO74" s="374"/>
      <c r="GMP74" s="374"/>
      <c r="GMQ74" s="374"/>
      <c r="GMR74" s="374"/>
      <c r="GMS74" s="374"/>
      <c r="GMT74" s="374"/>
      <c r="GMU74" s="374"/>
      <c r="GMV74" s="374"/>
      <c r="GMW74" s="374"/>
      <c r="GMX74" s="374"/>
      <c r="GMY74" s="374"/>
      <c r="GMZ74" s="374"/>
      <c r="GNA74" s="374"/>
      <c r="GNB74" s="374"/>
      <c r="GNC74" s="374"/>
      <c r="GND74" s="374"/>
      <c r="GNE74" s="374"/>
      <c r="GNF74" s="374"/>
      <c r="GNG74" s="374"/>
      <c r="GNH74" s="374"/>
      <c r="GNI74" s="374"/>
      <c r="GNJ74" s="374"/>
      <c r="GNK74" s="374"/>
      <c r="GNL74" s="374"/>
      <c r="GNM74" s="374"/>
      <c r="GNN74" s="374"/>
      <c r="GNO74" s="374"/>
      <c r="GNP74" s="374"/>
      <c r="GNQ74" s="374"/>
      <c r="GNR74" s="374"/>
      <c r="GNS74" s="374"/>
      <c r="GNT74" s="374"/>
      <c r="GNU74" s="374"/>
      <c r="GNV74" s="374"/>
      <c r="GNW74" s="374"/>
      <c r="GNX74" s="374"/>
      <c r="GNY74" s="374"/>
      <c r="GNZ74" s="374"/>
      <c r="GOA74" s="374"/>
      <c r="GOB74" s="374"/>
      <c r="GOC74" s="374"/>
      <c r="GOD74" s="374"/>
      <c r="GOE74" s="374"/>
      <c r="GOF74" s="374"/>
      <c r="GOG74" s="374"/>
      <c r="GOH74" s="374"/>
      <c r="GOI74" s="374"/>
      <c r="GOJ74" s="374"/>
      <c r="GOK74" s="374"/>
      <c r="GOL74" s="374"/>
      <c r="GOM74" s="374"/>
      <c r="GON74" s="374"/>
      <c r="GOO74" s="374"/>
      <c r="GOP74" s="374"/>
      <c r="GOQ74" s="374"/>
      <c r="GOR74" s="374"/>
      <c r="GOS74" s="374"/>
      <c r="GOT74" s="374"/>
      <c r="GOU74" s="374"/>
      <c r="GOV74" s="374"/>
      <c r="GOW74" s="374"/>
      <c r="GOX74" s="374"/>
      <c r="GOY74" s="374"/>
      <c r="GOZ74" s="374"/>
      <c r="GPA74" s="374"/>
      <c r="GPB74" s="374"/>
      <c r="GPC74" s="374"/>
      <c r="GPD74" s="374"/>
      <c r="GPE74" s="374"/>
      <c r="GPF74" s="374"/>
      <c r="GPG74" s="374"/>
      <c r="GPH74" s="374"/>
      <c r="GPI74" s="374"/>
      <c r="GPJ74" s="374"/>
      <c r="GPK74" s="374"/>
      <c r="GPL74" s="374"/>
      <c r="GPM74" s="374"/>
      <c r="GPN74" s="374"/>
      <c r="GPO74" s="374"/>
      <c r="GPP74" s="374"/>
      <c r="GPQ74" s="374"/>
      <c r="GPR74" s="374"/>
      <c r="GPS74" s="374"/>
      <c r="GPT74" s="374"/>
      <c r="GPU74" s="374"/>
      <c r="GPV74" s="374"/>
      <c r="GPW74" s="374"/>
      <c r="GPX74" s="374"/>
      <c r="GPY74" s="374"/>
      <c r="GPZ74" s="374"/>
      <c r="GQA74" s="374"/>
      <c r="GQB74" s="374"/>
      <c r="GQC74" s="374"/>
      <c r="GQD74" s="374"/>
      <c r="GQE74" s="374"/>
      <c r="GQF74" s="374"/>
      <c r="GQG74" s="374"/>
      <c r="GQH74" s="374"/>
      <c r="GQI74" s="374"/>
      <c r="GQJ74" s="374"/>
      <c r="GQK74" s="374"/>
      <c r="GQL74" s="374"/>
      <c r="GQM74" s="374"/>
      <c r="GQN74" s="374"/>
      <c r="GQO74" s="374"/>
      <c r="GQP74" s="374"/>
      <c r="GQQ74" s="374"/>
      <c r="GQR74" s="374"/>
      <c r="GQS74" s="374"/>
      <c r="GQT74" s="374"/>
      <c r="GQU74" s="374"/>
      <c r="GQV74" s="374"/>
      <c r="GQW74" s="374"/>
      <c r="GQX74" s="374"/>
      <c r="GQY74" s="374"/>
      <c r="GQZ74" s="374"/>
      <c r="GRA74" s="374"/>
      <c r="GRB74" s="374"/>
      <c r="GRC74" s="374"/>
      <c r="GRD74" s="374"/>
      <c r="GRE74" s="374"/>
      <c r="GRF74" s="374"/>
      <c r="GRG74" s="374"/>
      <c r="GRH74" s="374"/>
      <c r="GRI74" s="374"/>
      <c r="GRJ74" s="374"/>
      <c r="GRK74" s="374"/>
      <c r="GRL74" s="374"/>
      <c r="GRM74" s="374"/>
      <c r="GRN74" s="374"/>
      <c r="GRO74" s="374"/>
      <c r="GRP74" s="374"/>
      <c r="GRQ74" s="374"/>
      <c r="GRR74" s="374"/>
      <c r="GRS74" s="374"/>
      <c r="GRT74" s="374"/>
      <c r="GRU74" s="374"/>
      <c r="GRV74" s="374"/>
      <c r="GRW74" s="374"/>
      <c r="GRX74" s="374"/>
      <c r="GRY74" s="374"/>
      <c r="GRZ74" s="374"/>
      <c r="GSA74" s="374"/>
      <c r="GSB74" s="374"/>
      <c r="GSC74" s="374"/>
      <c r="GSD74" s="374"/>
      <c r="GSE74" s="374"/>
      <c r="GSF74" s="374"/>
      <c r="GSG74" s="374"/>
      <c r="GSH74" s="374"/>
      <c r="GSI74" s="374"/>
      <c r="GSJ74" s="374"/>
      <c r="GSK74" s="374"/>
      <c r="GSL74" s="374"/>
      <c r="GSM74" s="374"/>
      <c r="GSN74" s="374"/>
      <c r="GSO74" s="374"/>
      <c r="GSP74" s="374"/>
      <c r="GSQ74" s="374"/>
      <c r="GSR74" s="374"/>
      <c r="GSS74" s="374"/>
      <c r="GST74" s="374"/>
      <c r="GSU74" s="374"/>
      <c r="GSV74" s="374"/>
      <c r="GSW74" s="374"/>
      <c r="GSX74" s="374"/>
      <c r="GSY74" s="374"/>
      <c r="GSZ74" s="374"/>
      <c r="GTA74" s="374"/>
      <c r="GTB74" s="374"/>
      <c r="GTC74" s="374"/>
      <c r="GTD74" s="374"/>
      <c r="GTE74" s="374"/>
      <c r="GTF74" s="374"/>
      <c r="GTG74" s="374"/>
      <c r="GTH74" s="374"/>
      <c r="GTI74" s="374"/>
      <c r="GTJ74" s="374"/>
      <c r="GTK74" s="374"/>
      <c r="GTL74" s="374"/>
      <c r="GTM74" s="374"/>
      <c r="GTN74" s="374"/>
      <c r="GTO74" s="374"/>
      <c r="GTP74" s="374"/>
      <c r="GTQ74" s="374"/>
      <c r="GTR74" s="374"/>
      <c r="GTS74" s="374"/>
      <c r="GTT74" s="374"/>
      <c r="GTU74" s="374"/>
      <c r="GTV74" s="374"/>
      <c r="GTW74" s="374"/>
      <c r="GTX74" s="374"/>
      <c r="GTY74" s="374"/>
      <c r="GTZ74" s="374"/>
      <c r="GUA74" s="374"/>
      <c r="GUB74" s="374"/>
      <c r="GUC74" s="374"/>
      <c r="GUD74" s="374"/>
      <c r="GUE74" s="374"/>
      <c r="GUF74" s="374"/>
      <c r="GUG74" s="374"/>
      <c r="GUH74" s="374"/>
      <c r="GUI74" s="374"/>
      <c r="GUJ74" s="374"/>
      <c r="GUK74" s="374"/>
      <c r="GUL74" s="374"/>
      <c r="GUM74" s="374"/>
      <c r="GUN74" s="374"/>
      <c r="GUO74" s="374"/>
      <c r="GUP74" s="374"/>
      <c r="GUQ74" s="374"/>
      <c r="GUR74" s="374"/>
      <c r="GUS74" s="374"/>
      <c r="GUT74" s="374"/>
      <c r="GUU74" s="374"/>
      <c r="GUV74" s="374"/>
      <c r="GUW74" s="374"/>
      <c r="GUX74" s="374"/>
      <c r="GUY74" s="374"/>
      <c r="GUZ74" s="374"/>
      <c r="GVA74" s="374"/>
      <c r="GVB74" s="374"/>
      <c r="GVC74" s="374"/>
      <c r="GVD74" s="374"/>
      <c r="GVE74" s="374"/>
      <c r="GVF74" s="374"/>
      <c r="GVG74" s="374"/>
      <c r="GVH74" s="374"/>
      <c r="GVI74" s="374"/>
      <c r="GVJ74" s="374"/>
      <c r="GVK74" s="374"/>
      <c r="GVL74" s="374"/>
      <c r="GVM74" s="374"/>
      <c r="GVN74" s="374"/>
      <c r="GVO74" s="374"/>
      <c r="GVP74" s="374"/>
      <c r="GVQ74" s="374"/>
      <c r="GVR74" s="374"/>
      <c r="GVS74" s="374"/>
      <c r="GVT74" s="374"/>
      <c r="GVU74" s="374"/>
      <c r="GVV74" s="374"/>
      <c r="GVW74" s="374"/>
      <c r="GVX74" s="374"/>
      <c r="GVY74" s="374"/>
      <c r="GVZ74" s="374"/>
      <c r="GWA74" s="374"/>
      <c r="GWB74" s="374"/>
      <c r="GWC74" s="374"/>
      <c r="GWD74" s="374"/>
      <c r="GWE74" s="374"/>
      <c r="GWF74" s="374"/>
      <c r="GWG74" s="374"/>
      <c r="GWH74" s="374"/>
      <c r="GWI74" s="374"/>
      <c r="GWJ74" s="374"/>
      <c r="GWK74" s="374"/>
      <c r="GWL74" s="374"/>
      <c r="GWM74" s="374"/>
      <c r="GWN74" s="374"/>
      <c r="GWO74" s="374"/>
      <c r="GWP74" s="374"/>
      <c r="GWQ74" s="374"/>
      <c r="GWR74" s="374"/>
      <c r="GWS74" s="374"/>
      <c r="GWT74" s="374"/>
      <c r="GWU74" s="374"/>
      <c r="GWV74" s="374"/>
      <c r="GWW74" s="374"/>
      <c r="GWX74" s="374"/>
      <c r="GWY74" s="374"/>
      <c r="GWZ74" s="374"/>
      <c r="GXA74" s="374"/>
      <c r="GXB74" s="374"/>
      <c r="GXC74" s="374"/>
      <c r="GXD74" s="374"/>
      <c r="GXE74" s="374"/>
      <c r="GXF74" s="374"/>
      <c r="GXG74" s="374"/>
      <c r="GXH74" s="374"/>
      <c r="GXI74" s="374"/>
      <c r="GXJ74" s="374"/>
      <c r="GXK74" s="374"/>
      <c r="GXL74" s="374"/>
      <c r="GXM74" s="374"/>
      <c r="GXN74" s="374"/>
      <c r="GXO74" s="374"/>
      <c r="GXP74" s="374"/>
      <c r="GXQ74" s="374"/>
      <c r="GXR74" s="374"/>
      <c r="GXS74" s="374"/>
      <c r="GXT74" s="374"/>
      <c r="GXU74" s="374"/>
      <c r="GXV74" s="374"/>
      <c r="GXW74" s="374"/>
      <c r="GXX74" s="374"/>
      <c r="GXY74" s="374"/>
      <c r="GXZ74" s="374"/>
      <c r="GYA74" s="374"/>
      <c r="GYB74" s="374"/>
      <c r="GYC74" s="374"/>
      <c r="GYD74" s="374"/>
      <c r="GYE74" s="374"/>
      <c r="GYF74" s="374"/>
      <c r="GYG74" s="374"/>
      <c r="GYH74" s="374"/>
      <c r="GYI74" s="374"/>
      <c r="GYJ74" s="374"/>
      <c r="GYK74" s="374"/>
      <c r="GYL74" s="374"/>
      <c r="GYM74" s="374"/>
      <c r="GYN74" s="374"/>
      <c r="GYO74" s="374"/>
      <c r="GYP74" s="374"/>
      <c r="GYQ74" s="374"/>
      <c r="GYR74" s="374"/>
      <c r="GYS74" s="374"/>
      <c r="GYT74" s="374"/>
      <c r="GYU74" s="374"/>
      <c r="GYV74" s="374"/>
      <c r="GYW74" s="374"/>
      <c r="GYX74" s="374"/>
      <c r="GYY74" s="374"/>
      <c r="GYZ74" s="374"/>
      <c r="GZA74" s="374"/>
      <c r="GZB74" s="374"/>
      <c r="GZC74" s="374"/>
      <c r="GZD74" s="374"/>
      <c r="GZE74" s="374"/>
      <c r="GZF74" s="374"/>
      <c r="GZG74" s="374"/>
      <c r="GZH74" s="374"/>
      <c r="GZI74" s="374"/>
      <c r="GZJ74" s="374"/>
      <c r="GZK74" s="374"/>
      <c r="GZL74" s="374"/>
      <c r="GZM74" s="374"/>
      <c r="GZN74" s="374"/>
      <c r="GZO74" s="374"/>
      <c r="GZP74" s="374"/>
      <c r="GZQ74" s="374"/>
      <c r="GZR74" s="374"/>
      <c r="GZS74" s="374"/>
      <c r="GZT74" s="374"/>
      <c r="GZU74" s="374"/>
      <c r="GZV74" s="374"/>
      <c r="GZW74" s="374"/>
      <c r="GZX74" s="374"/>
      <c r="GZY74" s="374"/>
      <c r="GZZ74" s="374"/>
      <c r="HAA74" s="374"/>
      <c r="HAB74" s="374"/>
      <c r="HAC74" s="374"/>
      <c r="HAD74" s="374"/>
      <c r="HAE74" s="374"/>
      <c r="HAF74" s="374"/>
      <c r="HAG74" s="374"/>
      <c r="HAH74" s="374"/>
      <c r="HAI74" s="374"/>
      <c r="HAJ74" s="374"/>
      <c r="HAK74" s="374"/>
      <c r="HAL74" s="374"/>
      <c r="HAM74" s="374"/>
      <c r="HAN74" s="374"/>
      <c r="HAO74" s="374"/>
      <c r="HAP74" s="374"/>
      <c r="HAQ74" s="374"/>
      <c r="HAR74" s="374"/>
      <c r="HAS74" s="374"/>
      <c r="HAT74" s="374"/>
      <c r="HAU74" s="374"/>
      <c r="HAV74" s="374"/>
      <c r="HAW74" s="374"/>
      <c r="HAX74" s="374"/>
      <c r="HAY74" s="374"/>
      <c r="HAZ74" s="374"/>
      <c r="HBA74" s="374"/>
      <c r="HBB74" s="374"/>
      <c r="HBC74" s="374"/>
      <c r="HBD74" s="374"/>
      <c r="HBE74" s="374"/>
      <c r="HBF74" s="374"/>
      <c r="HBG74" s="374"/>
      <c r="HBH74" s="374"/>
      <c r="HBI74" s="374"/>
      <c r="HBJ74" s="374"/>
      <c r="HBK74" s="374"/>
      <c r="HBL74" s="374"/>
      <c r="HBM74" s="374"/>
      <c r="HBN74" s="374"/>
      <c r="HBO74" s="374"/>
      <c r="HBP74" s="374"/>
      <c r="HBQ74" s="374"/>
      <c r="HBR74" s="374"/>
      <c r="HBS74" s="374"/>
      <c r="HBT74" s="374"/>
      <c r="HBU74" s="374"/>
      <c r="HBV74" s="374"/>
      <c r="HBW74" s="374"/>
      <c r="HBX74" s="374"/>
      <c r="HBY74" s="374"/>
      <c r="HBZ74" s="374"/>
      <c r="HCA74" s="374"/>
      <c r="HCB74" s="374"/>
      <c r="HCC74" s="374"/>
      <c r="HCD74" s="374"/>
      <c r="HCE74" s="374"/>
      <c r="HCF74" s="374"/>
      <c r="HCG74" s="374"/>
      <c r="HCH74" s="374"/>
      <c r="HCI74" s="374"/>
      <c r="HCJ74" s="374"/>
      <c r="HCK74" s="374"/>
      <c r="HCL74" s="374"/>
      <c r="HCM74" s="374"/>
      <c r="HCN74" s="374"/>
      <c r="HCO74" s="374"/>
      <c r="HCP74" s="374"/>
      <c r="HCQ74" s="374"/>
      <c r="HCR74" s="374"/>
      <c r="HCS74" s="374"/>
      <c r="HCT74" s="374"/>
      <c r="HCU74" s="374"/>
      <c r="HCV74" s="374"/>
      <c r="HCW74" s="374"/>
      <c r="HCX74" s="374"/>
      <c r="HCY74" s="374"/>
      <c r="HCZ74" s="374"/>
      <c r="HDA74" s="374"/>
      <c r="HDB74" s="374"/>
      <c r="HDC74" s="374"/>
      <c r="HDD74" s="374"/>
      <c r="HDE74" s="374"/>
      <c r="HDF74" s="374"/>
      <c r="HDG74" s="374"/>
      <c r="HDH74" s="374"/>
      <c r="HDI74" s="374"/>
      <c r="HDJ74" s="374"/>
      <c r="HDK74" s="374"/>
      <c r="HDL74" s="374"/>
      <c r="HDM74" s="374"/>
      <c r="HDN74" s="374"/>
      <c r="HDO74" s="374"/>
      <c r="HDP74" s="374"/>
      <c r="HDQ74" s="374"/>
      <c r="HDR74" s="374"/>
      <c r="HDS74" s="374"/>
      <c r="HDT74" s="374"/>
      <c r="HDU74" s="374"/>
      <c r="HDV74" s="374"/>
      <c r="HDW74" s="374"/>
      <c r="HDX74" s="374"/>
      <c r="HDY74" s="374"/>
      <c r="HDZ74" s="374"/>
      <c r="HEA74" s="374"/>
      <c r="HEB74" s="374"/>
      <c r="HEC74" s="374"/>
      <c r="HED74" s="374"/>
      <c r="HEE74" s="374"/>
      <c r="HEF74" s="374"/>
      <c r="HEG74" s="374"/>
      <c r="HEH74" s="374"/>
      <c r="HEI74" s="374"/>
      <c r="HEJ74" s="374"/>
      <c r="HEK74" s="374"/>
      <c r="HEL74" s="374"/>
      <c r="HEM74" s="374"/>
      <c r="HEN74" s="374"/>
      <c r="HEO74" s="374"/>
      <c r="HEP74" s="374"/>
      <c r="HEQ74" s="374"/>
      <c r="HER74" s="374"/>
      <c r="HES74" s="374"/>
      <c r="HET74" s="374"/>
      <c r="HEU74" s="374"/>
      <c r="HEV74" s="374"/>
      <c r="HEW74" s="374"/>
      <c r="HEX74" s="374"/>
      <c r="HEY74" s="374"/>
      <c r="HEZ74" s="374"/>
      <c r="HFA74" s="374"/>
      <c r="HFB74" s="374"/>
      <c r="HFC74" s="374"/>
      <c r="HFD74" s="374"/>
      <c r="HFE74" s="374"/>
      <c r="HFF74" s="374"/>
      <c r="HFG74" s="374"/>
      <c r="HFH74" s="374"/>
      <c r="HFI74" s="374"/>
      <c r="HFJ74" s="374"/>
      <c r="HFK74" s="374"/>
      <c r="HFL74" s="374"/>
      <c r="HFM74" s="374"/>
      <c r="HFN74" s="374"/>
      <c r="HFO74" s="374"/>
      <c r="HFP74" s="374"/>
      <c r="HFQ74" s="374"/>
      <c r="HFR74" s="374"/>
      <c r="HFS74" s="374"/>
      <c r="HFT74" s="374"/>
      <c r="HFU74" s="374"/>
      <c r="HFV74" s="374"/>
      <c r="HFW74" s="374"/>
      <c r="HFX74" s="374"/>
      <c r="HFY74" s="374"/>
      <c r="HFZ74" s="374"/>
      <c r="HGA74" s="374"/>
      <c r="HGB74" s="374"/>
      <c r="HGC74" s="374"/>
      <c r="HGD74" s="374"/>
      <c r="HGE74" s="374"/>
      <c r="HGF74" s="374"/>
      <c r="HGG74" s="374"/>
      <c r="HGH74" s="374"/>
      <c r="HGI74" s="374"/>
      <c r="HGJ74" s="374"/>
      <c r="HGK74" s="374"/>
      <c r="HGL74" s="374"/>
      <c r="HGM74" s="374"/>
      <c r="HGN74" s="374"/>
      <c r="HGO74" s="374"/>
      <c r="HGP74" s="374"/>
      <c r="HGQ74" s="374"/>
      <c r="HGR74" s="374"/>
      <c r="HGS74" s="374"/>
      <c r="HGT74" s="374"/>
      <c r="HGU74" s="374"/>
      <c r="HGV74" s="374"/>
      <c r="HGW74" s="374"/>
      <c r="HGX74" s="374"/>
      <c r="HGY74" s="374"/>
      <c r="HGZ74" s="374"/>
      <c r="HHA74" s="374"/>
      <c r="HHB74" s="374"/>
      <c r="HHC74" s="374"/>
      <c r="HHD74" s="374"/>
      <c r="HHE74" s="374"/>
      <c r="HHF74" s="374"/>
      <c r="HHG74" s="374"/>
      <c r="HHH74" s="374"/>
      <c r="HHI74" s="374"/>
      <c r="HHJ74" s="374"/>
      <c r="HHK74" s="374"/>
      <c r="HHL74" s="374"/>
      <c r="HHM74" s="374"/>
      <c r="HHN74" s="374"/>
      <c r="HHO74" s="374"/>
      <c r="HHP74" s="374"/>
      <c r="HHQ74" s="374"/>
      <c r="HHR74" s="374"/>
      <c r="HHS74" s="374"/>
      <c r="HHT74" s="374"/>
      <c r="HHU74" s="374"/>
      <c r="HHV74" s="374"/>
      <c r="HHW74" s="374"/>
      <c r="HHX74" s="374"/>
      <c r="HHY74" s="374"/>
      <c r="HHZ74" s="374"/>
      <c r="HIA74" s="374"/>
      <c r="HIB74" s="374"/>
      <c r="HIC74" s="374"/>
      <c r="HID74" s="374"/>
      <c r="HIE74" s="374"/>
      <c r="HIF74" s="374"/>
      <c r="HIG74" s="374"/>
      <c r="HIH74" s="374"/>
      <c r="HII74" s="374"/>
      <c r="HIJ74" s="374"/>
      <c r="HIK74" s="374"/>
      <c r="HIL74" s="374"/>
      <c r="HIM74" s="374"/>
      <c r="HIN74" s="374"/>
      <c r="HIO74" s="374"/>
      <c r="HIP74" s="374"/>
      <c r="HIQ74" s="374"/>
      <c r="HIR74" s="374"/>
      <c r="HIS74" s="374"/>
      <c r="HIT74" s="374"/>
      <c r="HIU74" s="374"/>
      <c r="HIV74" s="374"/>
      <c r="HIW74" s="374"/>
      <c r="HIX74" s="374"/>
      <c r="HIY74" s="374"/>
      <c r="HIZ74" s="374"/>
      <c r="HJA74" s="374"/>
      <c r="HJB74" s="374"/>
      <c r="HJC74" s="374"/>
      <c r="HJD74" s="374"/>
      <c r="HJE74" s="374"/>
      <c r="HJF74" s="374"/>
      <c r="HJG74" s="374"/>
      <c r="HJH74" s="374"/>
      <c r="HJI74" s="374"/>
      <c r="HJJ74" s="374"/>
      <c r="HJK74" s="374"/>
      <c r="HJL74" s="374"/>
      <c r="HJM74" s="374"/>
      <c r="HJN74" s="374"/>
      <c r="HJO74" s="374"/>
      <c r="HJP74" s="374"/>
      <c r="HJQ74" s="374"/>
      <c r="HJR74" s="374"/>
      <c r="HJS74" s="374"/>
      <c r="HJT74" s="374"/>
      <c r="HJU74" s="374"/>
      <c r="HJV74" s="374"/>
      <c r="HJW74" s="374"/>
      <c r="HJX74" s="374"/>
      <c r="HJY74" s="374"/>
      <c r="HJZ74" s="374"/>
      <c r="HKA74" s="374"/>
      <c r="HKB74" s="374"/>
      <c r="HKC74" s="374"/>
      <c r="HKD74" s="374"/>
      <c r="HKE74" s="374"/>
      <c r="HKF74" s="374"/>
      <c r="HKG74" s="374"/>
      <c r="HKH74" s="374"/>
      <c r="HKI74" s="374"/>
      <c r="HKJ74" s="374"/>
      <c r="HKK74" s="374"/>
      <c r="HKL74" s="374"/>
      <c r="HKM74" s="374"/>
      <c r="HKN74" s="374"/>
      <c r="HKO74" s="374"/>
      <c r="HKP74" s="374"/>
      <c r="HKQ74" s="374"/>
      <c r="HKR74" s="374"/>
      <c r="HKS74" s="374"/>
      <c r="HKT74" s="374"/>
      <c r="HKU74" s="374"/>
      <c r="HKV74" s="374"/>
      <c r="HKW74" s="374"/>
      <c r="HKX74" s="374"/>
      <c r="HKY74" s="374"/>
      <c r="HKZ74" s="374"/>
      <c r="HLA74" s="374"/>
      <c r="HLB74" s="374"/>
      <c r="HLC74" s="374"/>
      <c r="HLD74" s="374"/>
      <c r="HLE74" s="374"/>
      <c r="HLF74" s="374"/>
      <c r="HLG74" s="374"/>
      <c r="HLH74" s="374"/>
      <c r="HLI74" s="374"/>
      <c r="HLJ74" s="374"/>
      <c r="HLK74" s="374"/>
      <c r="HLL74" s="374"/>
      <c r="HLM74" s="374"/>
      <c r="HLN74" s="374"/>
      <c r="HLO74" s="374"/>
      <c r="HLP74" s="374"/>
      <c r="HLQ74" s="374"/>
      <c r="HLR74" s="374"/>
      <c r="HLS74" s="374"/>
      <c r="HLT74" s="374"/>
      <c r="HLU74" s="374"/>
      <c r="HLV74" s="374"/>
      <c r="HLW74" s="374"/>
      <c r="HLX74" s="374"/>
      <c r="HLY74" s="374"/>
      <c r="HLZ74" s="374"/>
      <c r="HMA74" s="374"/>
      <c r="HMB74" s="374"/>
      <c r="HMC74" s="374"/>
      <c r="HMD74" s="374"/>
      <c r="HME74" s="374"/>
      <c r="HMF74" s="374"/>
      <c r="HMG74" s="374"/>
      <c r="HMH74" s="374"/>
      <c r="HMI74" s="374"/>
      <c r="HMJ74" s="374"/>
      <c r="HMK74" s="374"/>
      <c r="HML74" s="374"/>
      <c r="HMM74" s="374"/>
      <c r="HMN74" s="374"/>
      <c r="HMO74" s="374"/>
      <c r="HMP74" s="374"/>
      <c r="HMQ74" s="374"/>
      <c r="HMR74" s="374"/>
      <c r="HMS74" s="374"/>
      <c r="HMT74" s="374"/>
      <c r="HMU74" s="374"/>
      <c r="HMV74" s="374"/>
      <c r="HMW74" s="374"/>
      <c r="HMX74" s="374"/>
      <c r="HMY74" s="374"/>
      <c r="HMZ74" s="374"/>
      <c r="HNA74" s="374"/>
      <c r="HNB74" s="374"/>
      <c r="HNC74" s="374"/>
      <c r="HND74" s="374"/>
      <c r="HNE74" s="374"/>
      <c r="HNF74" s="374"/>
      <c r="HNG74" s="374"/>
      <c r="HNH74" s="374"/>
      <c r="HNI74" s="374"/>
      <c r="HNJ74" s="374"/>
      <c r="HNK74" s="374"/>
      <c r="HNL74" s="374"/>
      <c r="HNM74" s="374"/>
      <c r="HNN74" s="374"/>
      <c r="HNO74" s="374"/>
      <c r="HNP74" s="374"/>
      <c r="HNQ74" s="374"/>
      <c r="HNR74" s="374"/>
      <c r="HNS74" s="374"/>
      <c r="HNT74" s="374"/>
      <c r="HNU74" s="374"/>
      <c r="HNV74" s="374"/>
      <c r="HNW74" s="374"/>
      <c r="HNX74" s="374"/>
      <c r="HNY74" s="374"/>
      <c r="HNZ74" s="374"/>
      <c r="HOA74" s="374"/>
      <c r="HOB74" s="374"/>
      <c r="HOC74" s="374"/>
      <c r="HOD74" s="374"/>
      <c r="HOE74" s="374"/>
      <c r="HOF74" s="374"/>
      <c r="HOG74" s="374"/>
      <c r="HOH74" s="374"/>
      <c r="HOI74" s="374"/>
      <c r="HOJ74" s="374"/>
      <c r="HOK74" s="374"/>
      <c r="HOL74" s="374"/>
      <c r="HOM74" s="374"/>
      <c r="HON74" s="374"/>
      <c r="HOO74" s="374"/>
      <c r="HOP74" s="374"/>
      <c r="HOQ74" s="374"/>
      <c r="HOR74" s="374"/>
      <c r="HOS74" s="374"/>
      <c r="HOT74" s="374"/>
      <c r="HOU74" s="374"/>
      <c r="HOV74" s="374"/>
      <c r="HOW74" s="374"/>
      <c r="HOX74" s="374"/>
      <c r="HOY74" s="374"/>
      <c r="HOZ74" s="374"/>
      <c r="HPA74" s="374"/>
      <c r="HPB74" s="374"/>
      <c r="HPC74" s="374"/>
      <c r="HPD74" s="374"/>
      <c r="HPE74" s="374"/>
      <c r="HPF74" s="374"/>
      <c r="HPG74" s="374"/>
      <c r="HPH74" s="374"/>
      <c r="HPI74" s="374"/>
      <c r="HPJ74" s="374"/>
      <c r="HPK74" s="374"/>
      <c r="HPL74" s="374"/>
      <c r="HPM74" s="374"/>
      <c r="HPN74" s="374"/>
      <c r="HPO74" s="374"/>
      <c r="HPP74" s="374"/>
      <c r="HPQ74" s="374"/>
      <c r="HPR74" s="374"/>
      <c r="HPS74" s="374"/>
      <c r="HPT74" s="374"/>
      <c r="HPU74" s="374"/>
      <c r="HPV74" s="374"/>
      <c r="HPW74" s="374"/>
      <c r="HPX74" s="374"/>
      <c r="HPY74" s="374"/>
      <c r="HPZ74" s="374"/>
      <c r="HQA74" s="374"/>
      <c r="HQB74" s="374"/>
      <c r="HQC74" s="374"/>
      <c r="HQD74" s="374"/>
      <c r="HQE74" s="374"/>
      <c r="HQF74" s="374"/>
      <c r="HQG74" s="374"/>
      <c r="HQH74" s="374"/>
      <c r="HQI74" s="374"/>
      <c r="HQJ74" s="374"/>
      <c r="HQK74" s="374"/>
      <c r="HQL74" s="374"/>
      <c r="HQM74" s="374"/>
      <c r="HQN74" s="374"/>
      <c r="HQO74" s="374"/>
      <c r="HQP74" s="374"/>
      <c r="HQQ74" s="374"/>
      <c r="HQR74" s="374"/>
      <c r="HQS74" s="374"/>
      <c r="HQT74" s="374"/>
      <c r="HQU74" s="374"/>
      <c r="HQV74" s="374"/>
      <c r="HQW74" s="374"/>
      <c r="HQX74" s="374"/>
      <c r="HQY74" s="374"/>
      <c r="HQZ74" s="374"/>
      <c r="HRA74" s="374"/>
      <c r="HRB74" s="374"/>
      <c r="HRC74" s="374"/>
      <c r="HRD74" s="374"/>
      <c r="HRE74" s="374"/>
      <c r="HRF74" s="374"/>
      <c r="HRG74" s="374"/>
      <c r="HRH74" s="374"/>
      <c r="HRI74" s="374"/>
      <c r="HRJ74" s="374"/>
      <c r="HRK74" s="374"/>
      <c r="HRL74" s="374"/>
      <c r="HRM74" s="374"/>
      <c r="HRN74" s="374"/>
      <c r="HRO74" s="374"/>
      <c r="HRP74" s="374"/>
      <c r="HRQ74" s="374"/>
      <c r="HRR74" s="374"/>
      <c r="HRS74" s="374"/>
      <c r="HRT74" s="374"/>
      <c r="HRU74" s="374"/>
      <c r="HRV74" s="374"/>
      <c r="HRW74" s="374"/>
      <c r="HRX74" s="374"/>
      <c r="HRY74" s="374"/>
      <c r="HRZ74" s="374"/>
      <c r="HSA74" s="374"/>
      <c r="HSB74" s="374"/>
      <c r="HSC74" s="374"/>
      <c r="HSD74" s="374"/>
      <c r="HSE74" s="374"/>
      <c r="HSF74" s="374"/>
      <c r="HSG74" s="374"/>
      <c r="HSH74" s="374"/>
      <c r="HSI74" s="374"/>
      <c r="HSJ74" s="374"/>
      <c r="HSK74" s="374"/>
      <c r="HSL74" s="374"/>
      <c r="HSM74" s="374"/>
      <c r="HSN74" s="374"/>
      <c r="HSO74" s="374"/>
      <c r="HSP74" s="374"/>
      <c r="HSQ74" s="374"/>
      <c r="HSR74" s="374"/>
      <c r="HSS74" s="374"/>
      <c r="HST74" s="374"/>
      <c r="HSU74" s="374"/>
      <c r="HSV74" s="374"/>
      <c r="HSW74" s="374"/>
      <c r="HSX74" s="374"/>
      <c r="HSY74" s="374"/>
      <c r="HSZ74" s="374"/>
      <c r="HTA74" s="374"/>
      <c r="HTB74" s="374"/>
      <c r="HTC74" s="374"/>
      <c r="HTD74" s="374"/>
      <c r="HTE74" s="374"/>
      <c r="HTF74" s="374"/>
      <c r="HTG74" s="374"/>
      <c r="HTH74" s="374"/>
      <c r="HTI74" s="374"/>
      <c r="HTJ74" s="374"/>
      <c r="HTK74" s="374"/>
      <c r="HTL74" s="374"/>
      <c r="HTM74" s="374"/>
      <c r="HTN74" s="374"/>
      <c r="HTO74" s="374"/>
      <c r="HTP74" s="374"/>
      <c r="HTQ74" s="374"/>
      <c r="HTR74" s="374"/>
      <c r="HTS74" s="374"/>
      <c r="HTT74" s="374"/>
      <c r="HTU74" s="374"/>
      <c r="HTV74" s="374"/>
      <c r="HTW74" s="374"/>
      <c r="HTX74" s="374"/>
      <c r="HTY74" s="374"/>
      <c r="HTZ74" s="374"/>
      <c r="HUA74" s="374"/>
      <c r="HUB74" s="374"/>
      <c r="HUC74" s="374"/>
      <c r="HUD74" s="374"/>
      <c r="HUE74" s="374"/>
      <c r="HUF74" s="374"/>
      <c r="HUG74" s="374"/>
      <c r="HUH74" s="374"/>
      <c r="HUI74" s="374"/>
      <c r="HUJ74" s="374"/>
      <c r="HUK74" s="374"/>
      <c r="HUL74" s="374"/>
      <c r="HUM74" s="374"/>
      <c r="HUN74" s="374"/>
      <c r="HUO74" s="374"/>
      <c r="HUP74" s="374"/>
      <c r="HUQ74" s="374"/>
      <c r="HUR74" s="374"/>
      <c r="HUS74" s="374"/>
      <c r="HUT74" s="374"/>
      <c r="HUU74" s="374"/>
      <c r="HUV74" s="374"/>
      <c r="HUW74" s="374"/>
      <c r="HUX74" s="374"/>
      <c r="HUY74" s="374"/>
      <c r="HUZ74" s="374"/>
      <c r="HVA74" s="374"/>
      <c r="HVB74" s="374"/>
      <c r="HVC74" s="374"/>
      <c r="HVD74" s="374"/>
      <c r="HVE74" s="374"/>
      <c r="HVF74" s="374"/>
      <c r="HVG74" s="374"/>
      <c r="HVH74" s="374"/>
      <c r="HVI74" s="374"/>
      <c r="HVJ74" s="374"/>
      <c r="HVK74" s="374"/>
      <c r="HVL74" s="374"/>
      <c r="HVM74" s="374"/>
      <c r="HVN74" s="374"/>
      <c r="HVO74" s="374"/>
      <c r="HVP74" s="374"/>
      <c r="HVQ74" s="374"/>
      <c r="HVR74" s="374"/>
      <c r="HVS74" s="374"/>
      <c r="HVT74" s="374"/>
      <c r="HVU74" s="374"/>
      <c r="HVV74" s="374"/>
      <c r="HVW74" s="374"/>
      <c r="HVX74" s="374"/>
      <c r="HVY74" s="374"/>
      <c r="HVZ74" s="374"/>
      <c r="HWA74" s="374"/>
      <c r="HWB74" s="374"/>
      <c r="HWC74" s="374"/>
      <c r="HWD74" s="374"/>
      <c r="HWE74" s="374"/>
      <c r="HWF74" s="374"/>
      <c r="HWG74" s="374"/>
      <c r="HWH74" s="374"/>
      <c r="HWI74" s="374"/>
      <c r="HWJ74" s="374"/>
      <c r="HWK74" s="374"/>
      <c r="HWL74" s="374"/>
      <c r="HWM74" s="374"/>
      <c r="HWN74" s="374"/>
      <c r="HWO74" s="374"/>
      <c r="HWP74" s="374"/>
      <c r="HWQ74" s="374"/>
      <c r="HWR74" s="374"/>
      <c r="HWS74" s="374"/>
      <c r="HWT74" s="374"/>
      <c r="HWU74" s="374"/>
      <c r="HWV74" s="374"/>
      <c r="HWW74" s="374"/>
      <c r="HWX74" s="374"/>
      <c r="HWY74" s="374"/>
      <c r="HWZ74" s="374"/>
      <c r="HXA74" s="374"/>
      <c r="HXB74" s="374"/>
      <c r="HXC74" s="374"/>
      <c r="HXD74" s="374"/>
      <c r="HXE74" s="374"/>
      <c r="HXF74" s="374"/>
      <c r="HXG74" s="374"/>
      <c r="HXH74" s="374"/>
      <c r="HXI74" s="374"/>
      <c r="HXJ74" s="374"/>
      <c r="HXK74" s="374"/>
      <c r="HXL74" s="374"/>
      <c r="HXM74" s="374"/>
      <c r="HXN74" s="374"/>
      <c r="HXO74" s="374"/>
      <c r="HXP74" s="374"/>
      <c r="HXQ74" s="374"/>
      <c r="HXR74" s="374"/>
      <c r="HXS74" s="374"/>
      <c r="HXT74" s="374"/>
      <c r="HXU74" s="374"/>
      <c r="HXV74" s="374"/>
      <c r="HXW74" s="374"/>
      <c r="HXX74" s="374"/>
      <c r="HXY74" s="374"/>
      <c r="HXZ74" s="374"/>
      <c r="HYA74" s="374"/>
      <c r="HYB74" s="374"/>
      <c r="HYC74" s="374"/>
      <c r="HYD74" s="374"/>
      <c r="HYE74" s="374"/>
      <c r="HYF74" s="374"/>
      <c r="HYG74" s="374"/>
      <c r="HYH74" s="374"/>
      <c r="HYI74" s="374"/>
      <c r="HYJ74" s="374"/>
      <c r="HYK74" s="374"/>
      <c r="HYL74" s="374"/>
      <c r="HYM74" s="374"/>
      <c r="HYN74" s="374"/>
      <c r="HYO74" s="374"/>
      <c r="HYP74" s="374"/>
      <c r="HYQ74" s="374"/>
      <c r="HYR74" s="374"/>
      <c r="HYS74" s="374"/>
      <c r="HYT74" s="374"/>
      <c r="HYU74" s="374"/>
      <c r="HYV74" s="374"/>
      <c r="HYW74" s="374"/>
      <c r="HYX74" s="374"/>
      <c r="HYY74" s="374"/>
      <c r="HYZ74" s="374"/>
      <c r="HZA74" s="374"/>
      <c r="HZB74" s="374"/>
      <c r="HZC74" s="374"/>
      <c r="HZD74" s="374"/>
      <c r="HZE74" s="374"/>
      <c r="HZF74" s="374"/>
      <c r="HZG74" s="374"/>
      <c r="HZH74" s="374"/>
      <c r="HZI74" s="374"/>
      <c r="HZJ74" s="374"/>
      <c r="HZK74" s="374"/>
      <c r="HZL74" s="374"/>
      <c r="HZM74" s="374"/>
      <c r="HZN74" s="374"/>
      <c r="HZO74" s="374"/>
      <c r="HZP74" s="374"/>
      <c r="HZQ74" s="374"/>
      <c r="HZR74" s="374"/>
      <c r="HZS74" s="374"/>
      <c r="HZT74" s="374"/>
      <c r="HZU74" s="374"/>
      <c r="HZV74" s="374"/>
      <c r="HZW74" s="374"/>
      <c r="HZX74" s="374"/>
      <c r="HZY74" s="374"/>
      <c r="HZZ74" s="374"/>
      <c r="IAA74" s="374"/>
      <c r="IAB74" s="374"/>
      <c r="IAC74" s="374"/>
      <c r="IAD74" s="374"/>
      <c r="IAE74" s="374"/>
      <c r="IAF74" s="374"/>
      <c r="IAG74" s="374"/>
      <c r="IAH74" s="374"/>
      <c r="IAI74" s="374"/>
      <c r="IAJ74" s="374"/>
      <c r="IAK74" s="374"/>
      <c r="IAL74" s="374"/>
      <c r="IAM74" s="374"/>
      <c r="IAN74" s="374"/>
      <c r="IAO74" s="374"/>
      <c r="IAP74" s="374"/>
      <c r="IAQ74" s="374"/>
      <c r="IAR74" s="374"/>
      <c r="IAS74" s="374"/>
      <c r="IAT74" s="374"/>
      <c r="IAU74" s="374"/>
      <c r="IAV74" s="374"/>
      <c r="IAW74" s="374"/>
      <c r="IAX74" s="374"/>
      <c r="IAY74" s="374"/>
      <c r="IAZ74" s="374"/>
      <c r="IBA74" s="374"/>
      <c r="IBB74" s="374"/>
      <c r="IBC74" s="374"/>
      <c r="IBD74" s="374"/>
      <c r="IBE74" s="374"/>
      <c r="IBF74" s="374"/>
      <c r="IBG74" s="374"/>
      <c r="IBH74" s="374"/>
      <c r="IBI74" s="374"/>
      <c r="IBJ74" s="374"/>
      <c r="IBK74" s="374"/>
      <c r="IBL74" s="374"/>
      <c r="IBM74" s="374"/>
      <c r="IBN74" s="374"/>
      <c r="IBO74" s="374"/>
      <c r="IBP74" s="374"/>
      <c r="IBQ74" s="374"/>
      <c r="IBR74" s="374"/>
      <c r="IBS74" s="374"/>
      <c r="IBT74" s="374"/>
      <c r="IBU74" s="374"/>
      <c r="IBV74" s="374"/>
      <c r="IBW74" s="374"/>
      <c r="IBX74" s="374"/>
      <c r="IBY74" s="374"/>
      <c r="IBZ74" s="374"/>
      <c r="ICA74" s="374"/>
      <c r="ICB74" s="374"/>
      <c r="ICC74" s="374"/>
      <c r="ICD74" s="374"/>
      <c r="ICE74" s="374"/>
      <c r="ICF74" s="374"/>
      <c r="ICG74" s="374"/>
      <c r="ICH74" s="374"/>
      <c r="ICI74" s="374"/>
      <c r="ICJ74" s="374"/>
      <c r="ICK74" s="374"/>
      <c r="ICL74" s="374"/>
      <c r="ICM74" s="374"/>
      <c r="ICN74" s="374"/>
      <c r="ICO74" s="374"/>
      <c r="ICP74" s="374"/>
      <c r="ICQ74" s="374"/>
      <c r="ICR74" s="374"/>
      <c r="ICS74" s="374"/>
      <c r="ICT74" s="374"/>
      <c r="ICU74" s="374"/>
      <c r="ICV74" s="374"/>
      <c r="ICW74" s="374"/>
      <c r="ICX74" s="374"/>
      <c r="ICY74" s="374"/>
      <c r="ICZ74" s="374"/>
      <c r="IDA74" s="374"/>
      <c r="IDB74" s="374"/>
      <c r="IDC74" s="374"/>
      <c r="IDD74" s="374"/>
      <c r="IDE74" s="374"/>
      <c r="IDF74" s="374"/>
      <c r="IDG74" s="374"/>
      <c r="IDH74" s="374"/>
      <c r="IDI74" s="374"/>
      <c r="IDJ74" s="374"/>
      <c r="IDK74" s="374"/>
      <c r="IDL74" s="374"/>
      <c r="IDM74" s="374"/>
      <c r="IDN74" s="374"/>
      <c r="IDO74" s="374"/>
      <c r="IDP74" s="374"/>
      <c r="IDQ74" s="374"/>
      <c r="IDR74" s="374"/>
      <c r="IDS74" s="374"/>
      <c r="IDT74" s="374"/>
      <c r="IDU74" s="374"/>
      <c r="IDV74" s="374"/>
      <c r="IDW74" s="374"/>
      <c r="IDX74" s="374"/>
      <c r="IDY74" s="374"/>
      <c r="IDZ74" s="374"/>
      <c r="IEA74" s="374"/>
      <c r="IEB74" s="374"/>
      <c r="IEC74" s="374"/>
      <c r="IED74" s="374"/>
      <c r="IEE74" s="374"/>
      <c r="IEF74" s="374"/>
      <c r="IEG74" s="374"/>
      <c r="IEH74" s="374"/>
      <c r="IEI74" s="374"/>
      <c r="IEJ74" s="374"/>
      <c r="IEK74" s="374"/>
      <c r="IEL74" s="374"/>
      <c r="IEM74" s="374"/>
      <c r="IEN74" s="374"/>
      <c r="IEO74" s="374"/>
      <c r="IEP74" s="374"/>
      <c r="IEQ74" s="374"/>
      <c r="IER74" s="374"/>
      <c r="IES74" s="374"/>
      <c r="IET74" s="374"/>
      <c r="IEU74" s="374"/>
      <c r="IEV74" s="374"/>
      <c r="IEW74" s="374"/>
      <c r="IEX74" s="374"/>
      <c r="IEY74" s="374"/>
      <c r="IEZ74" s="374"/>
      <c r="IFA74" s="374"/>
      <c r="IFB74" s="374"/>
      <c r="IFC74" s="374"/>
      <c r="IFD74" s="374"/>
      <c r="IFE74" s="374"/>
      <c r="IFF74" s="374"/>
      <c r="IFG74" s="374"/>
      <c r="IFH74" s="374"/>
      <c r="IFI74" s="374"/>
      <c r="IFJ74" s="374"/>
      <c r="IFK74" s="374"/>
      <c r="IFL74" s="374"/>
      <c r="IFM74" s="374"/>
      <c r="IFN74" s="374"/>
      <c r="IFO74" s="374"/>
      <c r="IFP74" s="374"/>
      <c r="IFQ74" s="374"/>
      <c r="IFR74" s="374"/>
      <c r="IFS74" s="374"/>
      <c r="IFT74" s="374"/>
      <c r="IFU74" s="374"/>
      <c r="IFV74" s="374"/>
      <c r="IFW74" s="374"/>
      <c r="IFX74" s="374"/>
      <c r="IFY74" s="374"/>
      <c r="IFZ74" s="374"/>
      <c r="IGA74" s="374"/>
      <c r="IGB74" s="374"/>
      <c r="IGC74" s="374"/>
      <c r="IGD74" s="374"/>
      <c r="IGE74" s="374"/>
      <c r="IGF74" s="374"/>
      <c r="IGG74" s="374"/>
      <c r="IGH74" s="374"/>
      <c r="IGI74" s="374"/>
      <c r="IGJ74" s="374"/>
      <c r="IGK74" s="374"/>
      <c r="IGL74" s="374"/>
      <c r="IGM74" s="374"/>
      <c r="IGN74" s="374"/>
      <c r="IGO74" s="374"/>
      <c r="IGP74" s="374"/>
      <c r="IGQ74" s="374"/>
      <c r="IGR74" s="374"/>
      <c r="IGS74" s="374"/>
      <c r="IGT74" s="374"/>
      <c r="IGU74" s="374"/>
      <c r="IGV74" s="374"/>
      <c r="IGW74" s="374"/>
      <c r="IGX74" s="374"/>
      <c r="IGY74" s="374"/>
      <c r="IGZ74" s="374"/>
      <c r="IHA74" s="374"/>
      <c r="IHB74" s="374"/>
      <c r="IHC74" s="374"/>
      <c r="IHD74" s="374"/>
      <c r="IHE74" s="374"/>
      <c r="IHF74" s="374"/>
      <c r="IHG74" s="374"/>
      <c r="IHH74" s="374"/>
      <c r="IHI74" s="374"/>
      <c r="IHJ74" s="374"/>
      <c r="IHK74" s="374"/>
      <c r="IHL74" s="374"/>
      <c r="IHM74" s="374"/>
      <c r="IHN74" s="374"/>
      <c r="IHO74" s="374"/>
      <c r="IHP74" s="374"/>
      <c r="IHQ74" s="374"/>
      <c r="IHR74" s="374"/>
      <c r="IHS74" s="374"/>
      <c r="IHT74" s="374"/>
      <c r="IHU74" s="374"/>
      <c r="IHV74" s="374"/>
      <c r="IHW74" s="374"/>
      <c r="IHX74" s="374"/>
      <c r="IHY74" s="374"/>
      <c r="IHZ74" s="374"/>
      <c r="IIA74" s="374"/>
      <c r="IIB74" s="374"/>
      <c r="IIC74" s="374"/>
      <c r="IID74" s="374"/>
      <c r="IIE74" s="374"/>
      <c r="IIF74" s="374"/>
      <c r="IIG74" s="374"/>
      <c r="IIH74" s="374"/>
      <c r="III74" s="374"/>
      <c r="IIJ74" s="374"/>
      <c r="IIK74" s="374"/>
      <c r="IIL74" s="374"/>
      <c r="IIM74" s="374"/>
      <c r="IIN74" s="374"/>
      <c r="IIO74" s="374"/>
      <c r="IIP74" s="374"/>
      <c r="IIQ74" s="374"/>
      <c r="IIR74" s="374"/>
      <c r="IIS74" s="374"/>
      <c r="IIT74" s="374"/>
      <c r="IIU74" s="374"/>
      <c r="IIV74" s="374"/>
      <c r="IIW74" s="374"/>
      <c r="IIX74" s="374"/>
      <c r="IIY74" s="374"/>
      <c r="IIZ74" s="374"/>
      <c r="IJA74" s="374"/>
      <c r="IJB74" s="374"/>
      <c r="IJC74" s="374"/>
      <c r="IJD74" s="374"/>
      <c r="IJE74" s="374"/>
      <c r="IJF74" s="374"/>
      <c r="IJG74" s="374"/>
      <c r="IJH74" s="374"/>
      <c r="IJI74" s="374"/>
      <c r="IJJ74" s="374"/>
      <c r="IJK74" s="374"/>
      <c r="IJL74" s="374"/>
      <c r="IJM74" s="374"/>
      <c r="IJN74" s="374"/>
      <c r="IJO74" s="374"/>
      <c r="IJP74" s="374"/>
      <c r="IJQ74" s="374"/>
      <c r="IJR74" s="374"/>
      <c r="IJS74" s="374"/>
      <c r="IJT74" s="374"/>
      <c r="IJU74" s="374"/>
      <c r="IJV74" s="374"/>
      <c r="IJW74" s="374"/>
      <c r="IJX74" s="374"/>
      <c r="IJY74" s="374"/>
      <c r="IJZ74" s="374"/>
      <c r="IKA74" s="374"/>
      <c r="IKB74" s="374"/>
      <c r="IKC74" s="374"/>
      <c r="IKD74" s="374"/>
      <c r="IKE74" s="374"/>
      <c r="IKF74" s="374"/>
      <c r="IKG74" s="374"/>
      <c r="IKH74" s="374"/>
      <c r="IKI74" s="374"/>
      <c r="IKJ74" s="374"/>
      <c r="IKK74" s="374"/>
      <c r="IKL74" s="374"/>
      <c r="IKM74" s="374"/>
      <c r="IKN74" s="374"/>
      <c r="IKO74" s="374"/>
      <c r="IKP74" s="374"/>
      <c r="IKQ74" s="374"/>
      <c r="IKR74" s="374"/>
      <c r="IKS74" s="374"/>
      <c r="IKT74" s="374"/>
      <c r="IKU74" s="374"/>
      <c r="IKV74" s="374"/>
      <c r="IKW74" s="374"/>
      <c r="IKX74" s="374"/>
      <c r="IKY74" s="374"/>
      <c r="IKZ74" s="374"/>
      <c r="ILA74" s="374"/>
      <c r="ILB74" s="374"/>
      <c r="ILC74" s="374"/>
      <c r="ILD74" s="374"/>
      <c r="ILE74" s="374"/>
      <c r="ILF74" s="374"/>
      <c r="ILG74" s="374"/>
      <c r="ILH74" s="374"/>
      <c r="ILI74" s="374"/>
      <c r="ILJ74" s="374"/>
      <c r="ILK74" s="374"/>
      <c r="ILL74" s="374"/>
      <c r="ILM74" s="374"/>
      <c r="ILN74" s="374"/>
      <c r="ILO74" s="374"/>
      <c r="ILP74" s="374"/>
      <c r="ILQ74" s="374"/>
      <c r="ILR74" s="374"/>
      <c r="ILS74" s="374"/>
      <c r="ILT74" s="374"/>
      <c r="ILU74" s="374"/>
      <c r="ILV74" s="374"/>
      <c r="ILW74" s="374"/>
      <c r="ILX74" s="374"/>
      <c r="ILY74" s="374"/>
      <c r="ILZ74" s="374"/>
      <c r="IMA74" s="374"/>
      <c r="IMB74" s="374"/>
      <c r="IMC74" s="374"/>
      <c r="IMD74" s="374"/>
      <c r="IME74" s="374"/>
      <c r="IMF74" s="374"/>
      <c r="IMG74" s="374"/>
      <c r="IMH74" s="374"/>
      <c r="IMI74" s="374"/>
      <c r="IMJ74" s="374"/>
      <c r="IMK74" s="374"/>
      <c r="IML74" s="374"/>
      <c r="IMM74" s="374"/>
      <c r="IMN74" s="374"/>
      <c r="IMO74" s="374"/>
      <c r="IMP74" s="374"/>
      <c r="IMQ74" s="374"/>
      <c r="IMR74" s="374"/>
      <c r="IMS74" s="374"/>
      <c r="IMT74" s="374"/>
      <c r="IMU74" s="374"/>
      <c r="IMV74" s="374"/>
      <c r="IMW74" s="374"/>
      <c r="IMX74" s="374"/>
      <c r="IMY74" s="374"/>
      <c r="IMZ74" s="374"/>
      <c r="INA74" s="374"/>
      <c r="INB74" s="374"/>
      <c r="INC74" s="374"/>
      <c r="IND74" s="374"/>
      <c r="INE74" s="374"/>
      <c r="INF74" s="374"/>
      <c r="ING74" s="374"/>
      <c r="INH74" s="374"/>
      <c r="INI74" s="374"/>
      <c r="INJ74" s="374"/>
      <c r="INK74" s="374"/>
      <c r="INL74" s="374"/>
      <c r="INM74" s="374"/>
      <c r="INN74" s="374"/>
      <c r="INO74" s="374"/>
      <c r="INP74" s="374"/>
      <c r="INQ74" s="374"/>
      <c r="INR74" s="374"/>
      <c r="INS74" s="374"/>
      <c r="INT74" s="374"/>
      <c r="INU74" s="374"/>
      <c r="INV74" s="374"/>
      <c r="INW74" s="374"/>
      <c r="INX74" s="374"/>
      <c r="INY74" s="374"/>
      <c r="INZ74" s="374"/>
      <c r="IOA74" s="374"/>
      <c r="IOB74" s="374"/>
      <c r="IOC74" s="374"/>
      <c r="IOD74" s="374"/>
      <c r="IOE74" s="374"/>
      <c r="IOF74" s="374"/>
      <c r="IOG74" s="374"/>
      <c r="IOH74" s="374"/>
      <c r="IOI74" s="374"/>
      <c r="IOJ74" s="374"/>
      <c r="IOK74" s="374"/>
      <c r="IOL74" s="374"/>
      <c r="IOM74" s="374"/>
      <c r="ION74" s="374"/>
      <c r="IOO74" s="374"/>
      <c r="IOP74" s="374"/>
      <c r="IOQ74" s="374"/>
      <c r="IOR74" s="374"/>
      <c r="IOS74" s="374"/>
      <c r="IOT74" s="374"/>
      <c r="IOU74" s="374"/>
      <c r="IOV74" s="374"/>
      <c r="IOW74" s="374"/>
      <c r="IOX74" s="374"/>
      <c r="IOY74" s="374"/>
      <c r="IOZ74" s="374"/>
      <c r="IPA74" s="374"/>
      <c r="IPB74" s="374"/>
      <c r="IPC74" s="374"/>
      <c r="IPD74" s="374"/>
      <c r="IPE74" s="374"/>
      <c r="IPF74" s="374"/>
      <c r="IPG74" s="374"/>
      <c r="IPH74" s="374"/>
      <c r="IPI74" s="374"/>
      <c r="IPJ74" s="374"/>
      <c r="IPK74" s="374"/>
      <c r="IPL74" s="374"/>
      <c r="IPM74" s="374"/>
      <c r="IPN74" s="374"/>
      <c r="IPO74" s="374"/>
      <c r="IPP74" s="374"/>
      <c r="IPQ74" s="374"/>
      <c r="IPR74" s="374"/>
      <c r="IPS74" s="374"/>
      <c r="IPT74" s="374"/>
      <c r="IPU74" s="374"/>
      <c r="IPV74" s="374"/>
      <c r="IPW74" s="374"/>
      <c r="IPX74" s="374"/>
      <c r="IPY74" s="374"/>
      <c r="IPZ74" s="374"/>
      <c r="IQA74" s="374"/>
      <c r="IQB74" s="374"/>
      <c r="IQC74" s="374"/>
      <c r="IQD74" s="374"/>
      <c r="IQE74" s="374"/>
      <c r="IQF74" s="374"/>
      <c r="IQG74" s="374"/>
      <c r="IQH74" s="374"/>
      <c r="IQI74" s="374"/>
      <c r="IQJ74" s="374"/>
      <c r="IQK74" s="374"/>
      <c r="IQL74" s="374"/>
      <c r="IQM74" s="374"/>
      <c r="IQN74" s="374"/>
      <c r="IQO74" s="374"/>
      <c r="IQP74" s="374"/>
      <c r="IQQ74" s="374"/>
      <c r="IQR74" s="374"/>
      <c r="IQS74" s="374"/>
      <c r="IQT74" s="374"/>
      <c r="IQU74" s="374"/>
      <c r="IQV74" s="374"/>
      <c r="IQW74" s="374"/>
      <c r="IQX74" s="374"/>
      <c r="IQY74" s="374"/>
      <c r="IQZ74" s="374"/>
      <c r="IRA74" s="374"/>
      <c r="IRB74" s="374"/>
      <c r="IRC74" s="374"/>
      <c r="IRD74" s="374"/>
      <c r="IRE74" s="374"/>
      <c r="IRF74" s="374"/>
      <c r="IRG74" s="374"/>
      <c r="IRH74" s="374"/>
      <c r="IRI74" s="374"/>
      <c r="IRJ74" s="374"/>
      <c r="IRK74" s="374"/>
      <c r="IRL74" s="374"/>
      <c r="IRM74" s="374"/>
      <c r="IRN74" s="374"/>
      <c r="IRO74" s="374"/>
      <c r="IRP74" s="374"/>
      <c r="IRQ74" s="374"/>
      <c r="IRR74" s="374"/>
      <c r="IRS74" s="374"/>
      <c r="IRT74" s="374"/>
      <c r="IRU74" s="374"/>
      <c r="IRV74" s="374"/>
      <c r="IRW74" s="374"/>
      <c r="IRX74" s="374"/>
      <c r="IRY74" s="374"/>
      <c r="IRZ74" s="374"/>
      <c r="ISA74" s="374"/>
      <c r="ISB74" s="374"/>
      <c r="ISC74" s="374"/>
      <c r="ISD74" s="374"/>
      <c r="ISE74" s="374"/>
      <c r="ISF74" s="374"/>
      <c r="ISG74" s="374"/>
      <c r="ISH74" s="374"/>
      <c r="ISI74" s="374"/>
      <c r="ISJ74" s="374"/>
      <c r="ISK74" s="374"/>
      <c r="ISL74" s="374"/>
      <c r="ISM74" s="374"/>
      <c r="ISN74" s="374"/>
      <c r="ISO74" s="374"/>
      <c r="ISP74" s="374"/>
      <c r="ISQ74" s="374"/>
      <c r="ISR74" s="374"/>
      <c r="ISS74" s="374"/>
      <c r="IST74" s="374"/>
      <c r="ISU74" s="374"/>
      <c r="ISV74" s="374"/>
      <c r="ISW74" s="374"/>
      <c r="ISX74" s="374"/>
      <c r="ISY74" s="374"/>
      <c r="ISZ74" s="374"/>
      <c r="ITA74" s="374"/>
      <c r="ITB74" s="374"/>
      <c r="ITC74" s="374"/>
      <c r="ITD74" s="374"/>
      <c r="ITE74" s="374"/>
      <c r="ITF74" s="374"/>
      <c r="ITG74" s="374"/>
      <c r="ITH74" s="374"/>
      <c r="ITI74" s="374"/>
      <c r="ITJ74" s="374"/>
      <c r="ITK74" s="374"/>
      <c r="ITL74" s="374"/>
      <c r="ITM74" s="374"/>
      <c r="ITN74" s="374"/>
      <c r="ITO74" s="374"/>
      <c r="ITP74" s="374"/>
      <c r="ITQ74" s="374"/>
      <c r="ITR74" s="374"/>
      <c r="ITS74" s="374"/>
      <c r="ITT74" s="374"/>
      <c r="ITU74" s="374"/>
      <c r="ITV74" s="374"/>
      <c r="ITW74" s="374"/>
      <c r="ITX74" s="374"/>
      <c r="ITY74" s="374"/>
      <c r="ITZ74" s="374"/>
      <c r="IUA74" s="374"/>
      <c r="IUB74" s="374"/>
      <c r="IUC74" s="374"/>
      <c r="IUD74" s="374"/>
      <c r="IUE74" s="374"/>
      <c r="IUF74" s="374"/>
      <c r="IUG74" s="374"/>
      <c r="IUH74" s="374"/>
      <c r="IUI74" s="374"/>
      <c r="IUJ74" s="374"/>
      <c r="IUK74" s="374"/>
      <c r="IUL74" s="374"/>
      <c r="IUM74" s="374"/>
      <c r="IUN74" s="374"/>
      <c r="IUO74" s="374"/>
      <c r="IUP74" s="374"/>
      <c r="IUQ74" s="374"/>
      <c r="IUR74" s="374"/>
      <c r="IUS74" s="374"/>
      <c r="IUT74" s="374"/>
      <c r="IUU74" s="374"/>
      <c r="IUV74" s="374"/>
      <c r="IUW74" s="374"/>
      <c r="IUX74" s="374"/>
      <c r="IUY74" s="374"/>
      <c r="IUZ74" s="374"/>
      <c r="IVA74" s="374"/>
      <c r="IVB74" s="374"/>
      <c r="IVC74" s="374"/>
      <c r="IVD74" s="374"/>
      <c r="IVE74" s="374"/>
      <c r="IVF74" s="374"/>
      <c r="IVG74" s="374"/>
      <c r="IVH74" s="374"/>
      <c r="IVI74" s="374"/>
      <c r="IVJ74" s="374"/>
      <c r="IVK74" s="374"/>
      <c r="IVL74" s="374"/>
      <c r="IVM74" s="374"/>
      <c r="IVN74" s="374"/>
      <c r="IVO74" s="374"/>
      <c r="IVP74" s="374"/>
      <c r="IVQ74" s="374"/>
      <c r="IVR74" s="374"/>
      <c r="IVS74" s="374"/>
      <c r="IVT74" s="374"/>
      <c r="IVU74" s="374"/>
      <c r="IVV74" s="374"/>
      <c r="IVW74" s="374"/>
      <c r="IVX74" s="374"/>
      <c r="IVY74" s="374"/>
      <c r="IVZ74" s="374"/>
      <c r="IWA74" s="374"/>
      <c r="IWB74" s="374"/>
      <c r="IWC74" s="374"/>
      <c r="IWD74" s="374"/>
      <c r="IWE74" s="374"/>
      <c r="IWF74" s="374"/>
      <c r="IWG74" s="374"/>
      <c r="IWH74" s="374"/>
      <c r="IWI74" s="374"/>
      <c r="IWJ74" s="374"/>
      <c r="IWK74" s="374"/>
      <c r="IWL74" s="374"/>
      <c r="IWM74" s="374"/>
      <c r="IWN74" s="374"/>
      <c r="IWO74" s="374"/>
      <c r="IWP74" s="374"/>
      <c r="IWQ74" s="374"/>
      <c r="IWR74" s="374"/>
      <c r="IWS74" s="374"/>
      <c r="IWT74" s="374"/>
      <c r="IWU74" s="374"/>
      <c r="IWV74" s="374"/>
      <c r="IWW74" s="374"/>
      <c r="IWX74" s="374"/>
      <c r="IWY74" s="374"/>
      <c r="IWZ74" s="374"/>
      <c r="IXA74" s="374"/>
      <c r="IXB74" s="374"/>
      <c r="IXC74" s="374"/>
      <c r="IXD74" s="374"/>
      <c r="IXE74" s="374"/>
      <c r="IXF74" s="374"/>
      <c r="IXG74" s="374"/>
      <c r="IXH74" s="374"/>
      <c r="IXI74" s="374"/>
      <c r="IXJ74" s="374"/>
      <c r="IXK74" s="374"/>
      <c r="IXL74" s="374"/>
      <c r="IXM74" s="374"/>
      <c r="IXN74" s="374"/>
      <c r="IXO74" s="374"/>
      <c r="IXP74" s="374"/>
      <c r="IXQ74" s="374"/>
      <c r="IXR74" s="374"/>
      <c r="IXS74" s="374"/>
      <c r="IXT74" s="374"/>
      <c r="IXU74" s="374"/>
      <c r="IXV74" s="374"/>
      <c r="IXW74" s="374"/>
      <c r="IXX74" s="374"/>
      <c r="IXY74" s="374"/>
      <c r="IXZ74" s="374"/>
      <c r="IYA74" s="374"/>
      <c r="IYB74" s="374"/>
      <c r="IYC74" s="374"/>
      <c r="IYD74" s="374"/>
      <c r="IYE74" s="374"/>
      <c r="IYF74" s="374"/>
      <c r="IYG74" s="374"/>
      <c r="IYH74" s="374"/>
      <c r="IYI74" s="374"/>
      <c r="IYJ74" s="374"/>
      <c r="IYK74" s="374"/>
      <c r="IYL74" s="374"/>
      <c r="IYM74" s="374"/>
      <c r="IYN74" s="374"/>
      <c r="IYO74" s="374"/>
      <c r="IYP74" s="374"/>
      <c r="IYQ74" s="374"/>
      <c r="IYR74" s="374"/>
      <c r="IYS74" s="374"/>
      <c r="IYT74" s="374"/>
      <c r="IYU74" s="374"/>
      <c r="IYV74" s="374"/>
      <c r="IYW74" s="374"/>
      <c r="IYX74" s="374"/>
      <c r="IYY74" s="374"/>
      <c r="IYZ74" s="374"/>
      <c r="IZA74" s="374"/>
      <c r="IZB74" s="374"/>
      <c r="IZC74" s="374"/>
      <c r="IZD74" s="374"/>
      <c r="IZE74" s="374"/>
      <c r="IZF74" s="374"/>
      <c r="IZG74" s="374"/>
      <c r="IZH74" s="374"/>
      <c r="IZI74" s="374"/>
      <c r="IZJ74" s="374"/>
      <c r="IZK74" s="374"/>
      <c r="IZL74" s="374"/>
      <c r="IZM74" s="374"/>
      <c r="IZN74" s="374"/>
      <c r="IZO74" s="374"/>
      <c r="IZP74" s="374"/>
      <c r="IZQ74" s="374"/>
      <c r="IZR74" s="374"/>
      <c r="IZS74" s="374"/>
      <c r="IZT74" s="374"/>
      <c r="IZU74" s="374"/>
      <c r="IZV74" s="374"/>
      <c r="IZW74" s="374"/>
      <c r="IZX74" s="374"/>
      <c r="IZY74" s="374"/>
      <c r="IZZ74" s="374"/>
      <c r="JAA74" s="374"/>
      <c r="JAB74" s="374"/>
      <c r="JAC74" s="374"/>
      <c r="JAD74" s="374"/>
      <c r="JAE74" s="374"/>
      <c r="JAF74" s="374"/>
      <c r="JAG74" s="374"/>
      <c r="JAH74" s="374"/>
      <c r="JAI74" s="374"/>
      <c r="JAJ74" s="374"/>
      <c r="JAK74" s="374"/>
      <c r="JAL74" s="374"/>
      <c r="JAM74" s="374"/>
      <c r="JAN74" s="374"/>
      <c r="JAO74" s="374"/>
      <c r="JAP74" s="374"/>
      <c r="JAQ74" s="374"/>
      <c r="JAR74" s="374"/>
      <c r="JAS74" s="374"/>
      <c r="JAT74" s="374"/>
      <c r="JAU74" s="374"/>
      <c r="JAV74" s="374"/>
      <c r="JAW74" s="374"/>
      <c r="JAX74" s="374"/>
      <c r="JAY74" s="374"/>
      <c r="JAZ74" s="374"/>
      <c r="JBA74" s="374"/>
      <c r="JBB74" s="374"/>
      <c r="JBC74" s="374"/>
      <c r="JBD74" s="374"/>
      <c r="JBE74" s="374"/>
      <c r="JBF74" s="374"/>
      <c r="JBG74" s="374"/>
      <c r="JBH74" s="374"/>
      <c r="JBI74" s="374"/>
      <c r="JBJ74" s="374"/>
      <c r="JBK74" s="374"/>
      <c r="JBL74" s="374"/>
      <c r="JBM74" s="374"/>
      <c r="JBN74" s="374"/>
      <c r="JBO74" s="374"/>
      <c r="JBP74" s="374"/>
      <c r="JBQ74" s="374"/>
      <c r="JBR74" s="374"/>
      <c r="JBS74" s="374"/>
      <c r="JBT74" s="374"/>
      <c r="JBU74" s="374"/>
      <c r="JBV74" s="374"/>
      <c r="JBW74" s="374"/>
      <c r="JBX74" s="374"/>
      <c r="JBY74" s="374"/>
      <c r="JBZ74" s="374"/>
      <c r="JCA74" s="374"/>
      <c r="JCB74" s="374"/>
      <c r="JCC74" s="374"/>
      <c r="JCD74" s="374"/>
      <c r="JCE74" s="374"/>
      <c r="JCF74" s="374"/>
      <c r="JCG74" s="374"/>
      <c r="JCH74" s="374"/>
      <c r="JCI74" s="374"/>
      <c r="JCJ74" s="374"/>
      <c r="JCK74" s="374"/>
      <c r="JCL74" s="374"/>
      <c r="JCM74" s="374"/>
      <c r="JCN74" s="374"/>
      <c r="JCO74" s="374"/>
      <c r="JCP74" s="374"/>
      <c r="JCQ74" s="374"/>
      <c r="JCR74" s="374"/>
      <c r="JCS74" s="374"/>
      <c r="JCT74" s="374"/>
      <c r="JCU74" s="374"/>
      <c r="JCV74" s="374"/>
      <c r="JCW74" s="374"/>
      <c r="JCX74" s="374"/>
      <c r="JCY74" s="374"/>
      <c r="JCZ74" s="374"/>
      <c r="JDA74" s="374"/>
      <c r="JDB74" s="374"/>
      <c r="JDC74" s="374"/>
      <c r="JDD74" s="374"/>
      <c r="JDE74" s="374"/>
      <c r="JDF74" s="374"/>
      <c r="JDG74" s="374"/>
      <c r="JDH74" s="374"/>
      <c r="JDI74" s="374"/>
      <c r="JDJ74" s="374"/>
      <c r="JDK74" s="374"/>
      <c r="JDL74" s="374"/>
      <c r="JDM74" s="374"/>
      <c r="JDN74" s="374"/>
      <c r="JDO74" s="374"/>
      <c r="JDP74" s="374"/>
      <c r="JDQ74" s="374"/>
      <c r="JDR74" s="374"/>
      <c r="JDS74" s="374"/>
      <c r="JDT74" s="374"/>
      <c r="JDU74" s="374"/>
      <c r="JDV74" s="374"/>
      <c r="JDW74" s="374"/>
      <c r="JDX74" s="374"/>
      <c r="JDY74" s="374"/>
      <c r="JDZ74" s="374"/>
      <c r="JEA74" s="374"/>
      <c r="JEB74" s="374"/>
      <c r="JEC74" s="374"/>
      <c r="JED74" s="374"/>
      <c r="JEE74" s="374"/>
      <c r="JEF74" s="374"/>
      <c r="JEG74" s="374"/>
      <c r="JEH74" s="374"/>
      <c r="JEI74" s="374"/>
      <c r="JEJ74" s="374"/>
      <c r="JEK74" s="374"/>
      <c r="JEL74" s="374"/>
      <c r="JEM74" s="374"/>
      <c r="JEN74" s="374"/>
      <c r="JEO74" s="374"/>
      <c r="JEP74" s="374"/>
      <c r="JEQ74" s="374"/>
      <c r="JER74" s="374"/>
      <c r="JES74" s="374"/>
      <c r="JET74" s="374"/>
      <c r="JEU74" s="374"/>
      <c r="JEV74" s="374"/>
      <c r="JEW74" s="374"/>
      <c r="JEX74" s="374"/>
      <c r="JEY74" s="374"/>
      <c r="JEZ74" s="374"/>
      <c r="JFA74" s="374"/>
      <c r="JFB74" s="374"/>
      <c r="JFC74" s="374"/>
      <c r="JFD74" s="374"/>
      <c r="JFE74" s="374"/>
      <c r="JFF74" s="374"/>
      <c r="JFG74" s="374"/>
      <c r="JFH74" s="374"/>
      <c r="JFI74" s="374"/>
      <c r="JFJ74" s="374"/>
      <c r="JFK74" s="374"/>
      <c r="JFL74" s="374"/>
      <c r="JFM74" s="374"/>
      <c r="JFN74" s="374"/>
      <c r="JFO74" s="374"/>
      <c r="JFP74" s="374"/>
      <c r="JFQ74" s="374"/>
      <c r="JFR74" s="374"/>
      <c r="JFS74" s="374"/>
      <c r="JFT74" s="374"/>
      <c r="JFU74" s="374"/>
      <c r="JFV74" s="374"/>
      <c r="JFW74" s="374"/>
      <c r="JFX74" s="374"/>
      <c r="JFY74" s="374"/>
      <c r="JFZ74" s="374"/>
      <c r="JGA74" s="374"/>
      <c r="JGB74" s="374"/>
      <c r="JGC74" s="374"/>
      <c r="JGD74" s="374"/>
      <c r="JGE74" s="374"/>
      <c r="JGF74" s="374"/>
      <c r="JGG74" s="374"/>
      <c r="JGH74" s="374"/>
      <c r="JGI74" s="374"/>
      <c r="JGJ74" s="374"/>
      <c r="JGK74" s="374"/>
      <c r="JGL74" s="374"/>
      <c r="JGM74" s="374"/>
      <c r="JGN74" s="374"/>
      <c r="JGO74" s="374"/>
      <c r="JGP74" s="374"/>
      <c r="JGQ74" s="374"/>
      <c r="JGR74" s="374"/>
      <c r="JGS74" s="374"/>
      <c r="JGT74" s="374"/>
      <c r="JGU74" s="374"/>
      <c r="JGV74" s="374"/>
      <c r="JGW74" s="374"/>
      <c r="JGX74" s="374"/>
      <c r="JGY74" s="374"/>
      <c r="JGZ74" s="374"/>
      <c r="JHA74" s="374"/>
      <c r="JHB74" s="374"/>
      <c r="JHC74" s="374"/>
      <c r="JHD74" s="374"/>
      <c r="JHE74" s="374"/>
      <c r="JHF74" s="374"/>
      <c r="JHG74" s="374"/>
      <c r="JHH74" s="374"/>
      <c r="JHI74" s="374"/>
      <c r="JHJ74" s="374"/>
      <c r="JHK74" s="374"/>
      <c r="JHL74" s="374"/>
      <c r="JHM74" s="374"/>
      <c r="JHN74" s="374"/>
      <c r="JHO74" s="374"/>
      <c r="JHP74" s="374"/>
      <c r="JHQ74" s="374"/>
      <c r="JHR74" s="374"/>
      <c r="JHS74" s="374"/>
      <c r="JHT74" s="374"/>
      <c r="JHU74" s="374"/>
      <c r="JHV74" s="374"/>
      <c r="JHW74" s="374"/>
      <c r="JHX74" s="374"/>
      <c r="JHY74" s="374"/>
      <c r="JHZ74" s="374"/>
      <c r="JIA74" s="374"/>
      <c r="JIB74" s="374"/>
      <c r="JIC74" s="374"/>
      <c r="JID74" s="374"/>
      <c r="JIE74" s="374"/>
      <c r="JIF74" s="374"/>
      <c r="JIG74" s="374"/>
      <c r="JIH74" s="374"/>
      <c r="JII74" s="374"/>
      <c r="JIJ74" s="374"/>
      <c r="JIK74" s="374"/>
      <c r="JIL74" s="374"/>
      <c r="JIM74" s="374"/>
      <c r="JIN74" s="374"/>
      <c r="JIO74" s="374"/>
      <c r="JIP74" s="374"/>
      <c r="JIQ74" s="374"/>
      <c r="JIR74" s="374"/>
      <c r="JIS74" s="374"/>
      <c r="JIT74" s="374"/>
      <c r="JIU74" s="374"/>
      <c r="JIV74" s="374"/>
      <c r="JIW74" s="374"/>
      <c r="JIX74" s="374"/>
      <c r="JIY74" s="374"/>
      <c r="JIZ74" s="374"/>
      <c r="JJA74" s="374"/>
      <c r="JJB74" s="374"/>
      <c r="JJC74" s="374"/>
      <c r="JJD74" s="374"/>
      <c r="JJE74" s="374"/>
      <c r="JJF74" s="374"/>
      <c r="JJG74" s="374"/>
      <c r="JJH74" s="374"/>
      <c r="JJI74" s="374"/>
      <c r="JJJ74" s="374"/>
      <c r="JJK74" s="374"/>
      <c r="JJL74" s="374"/>
      <c r="JJM74" s="374"/>
      <c r="JJN74" s="374"/>
      <c r="JJO74" s="374"/>
      <c r="JJP74" s="374"/>
      <c r="JJQ74" s="374"/>
      <c r="JJR74" s="374"/>
      <c r="JJS74" s="374"/>
      <c r="JJT74" s="374"/>
      <c r="JJU74" s="374"/>
      <c r="JJV74" s="374"/>
      <c r="JJW74" s="374"/>
      <c r="JJX74" s="374"/>
      <c r="JJY74" s="374"/>
      <c r="JJZ74" s="374"/>
      <c r="JKA74" s="374"/>
      <c r="JKB74" s="374"/>
      <c r="JKC74" s="374"/>
      <c r="JKD74" s="374"/>
      <c r="JKE74" s="374"/>
      <c r="JKF74" s="374"/>
      <c r="JKG74" s="374"/>
      <c r="JKH74" s="374"/>
      <c r="JKI74" s="374"/>
      <c r="JKJ74" s="374"/>
      <c r="JKK74" s="374"/>
      <c r="JKL74" s="374"/>
      <c r="JKM74" s="374"/>
      <c r="JKN74" s="374"/>
      <c r="JKO74" s="374"/>
      <c r="JKP74" s="374"/>
      <c r="JKQ74" s="374"/>
      <c r="JKR74" s="374"/>
      <c r="JKS74" s="374"/>
      <c r="JKT74" s="374"/>
      <c r="JKU74" s="374"/>
      <c r="JKV74" s="374"/>
      <c r="JKW74" s="374"/>
      <c r="JKX74" s="374"/>
      <c r="JKY74" s="374"/>
      <c r="JKZ74" s="374"/>
      <c r="JLA74" s="374"/>
      <c r="JLB74" s="374"/>
      <c r="JLC74" s="374"/>
      <c r="JLD74" s="374"/>
      <c r="JLE74" s="374"/>
      <c r="JLF74" s="374"/>
      <c r="JLG74" s="374"/>
      <c r="JLH74" s="374"/>
      <c r="JLI74" s="374"/>
      <c r="JLJ74" s="374"/>
      <c r="JLK74" s="374"/>
      <c r="JLL74" s="374"/>
      <c r="JLM74" s="374"/>
      <c r="JLN74" s="374"/>
      <c r="JLO74" s="374"/>
      <c r="JLP74" s="374"/>
      <c r="JLQ74" s="374"/>
      <c r="JLR74" s="374"/>
      <c r="JLS74" s="374"/>
      <c r="JLT74" s="374"/>
      <c r="JLU74" s="374"/>
      <c r="JLV74" s="374"/>
      <c r="JLW74" s="374"/>
      <c r="JLX74" s="374"/>
      <c r="JLY74" s="374"/>
      <c r="JLZ74" s="374"/>
      <c r="JMA74" s="374"/>
      <c r="JMB74" s="374"/>
      <c r="JMC74" s="374"/>
      <c r="JMD74" s="374"/>
      <c r="JME74" s="374"/>
      <c r="JMF74" s="374"/>
      <c r="JMG74" s="374"/>
      <c r="JMH74" s="374"/>
      <c r="JMI74" s="374"/>
      <c r="JMJ74" s="374"/>
      <c r="JMK74" s="374"/>
      <c r="JML74" s="374"/>
      <c r="JMM74" s="374"/>
      <c r="JMN74" s="374"/>
      <c r="JMO74" s="374"/>
      <c r="JMP74" s="374"/>
      <c r="JMQ74" s="374"/>
      <c r="JMR74" s="374"/>
      <c r="JMS74" s="374"/>
      <c r="JMT74" s="374"/>
      <c r="JMU74" s="374"/>
      <c r="JMV74" s="374"/>
      <c r="JMW74" s="374"/>
      <c r="JMX74" s="374"/>
      <c r="JMY74" s="374"/>
      <c r="JMZ74" s="374"/>
      <c r="JNA74" s="374"/>
      <c r="JNB74" s="374"/>
      <c r="JNC74" s="374"/>
      <c r="JND74" s="374"/>
      <c r="JNE74" s="374"/>
      <c r="JNF74" s="374"/>
      <c r="JNG74" s="374"/>
      <c r="JNH74" s="374"/>
      <c r="JNI74" s="374"/>
      <c r="JNJ74" s="374"/>
      <c r="JNK74" s="374"/>
      <c r="JNL74" s="374"/>
      <c r="JNM74" s="374"/>
      <c r="JNN74" s="374"/>
      <c r="JNO74" s="374"/>
      <c r="JNP74" s="374"/>
      <c r="JNQ74" s="374"/>
      <c r="JNR74" s="374"/>
      <c r="JNS74" s="374"/>
      <c r="JNT74" s="374"/>
      <c r="JNU74" s="374"/>
      <c r="JNV74" s="374"/>
      <c r="JNW74" s="374"/>
      <c r="JNX74" s="374"/>
      <c r="JNY74" s="374"/>
      <c r="JNZ74" s="374"/>
      <c r="JOA74" s="374"/>
      <c r="JOB74" s="374"/>
      <c r="JOC74" s="374"/>
      <c r="JOD74" s="374"/>
      <c r="JOE74" s="374"/>
      <c r="JOF74" s="374"/>
      <c r="JOG74" s="374"/>
      <c r="JOH74" s="374"/>
      <c r="JOI74" s="374"/>
      <c r="JOJ74" s="374"/>
      <c r="JOK74" s="374"/>
      <c r="JOL74" s="374"/>
      <c r="JOM74" s="374"/>
      <c r="JON74" s="374"/>
      <c r="JOO74" s="374"/>
      <c r="JOP74" s="374"/>
      <c r="JOQ74" s="374"/>
      <c r="JOR74" s="374"/>
      <c r="JOS74" s="374"/>
      <c r="JOT74" s="374"/>
      <c r="JOU74" s="374"/>
      <c r="JOV74" s="374"/>
      <c r="JOW74" s="374"/>
      <c r="JOX74" s="374"/>
      <c r="JOY74" s="374"/>
      <c r="JOZ74" s="374"/>
      <c r="JPA74" s="374"/>
      <c r="JPB74" s="374"/>
      <c r="JPC74" s="374"/>
      <c r="JPD74" s="374"/>
      <c r="JPE74" s="374"/>
      <c r="JPF74" s="374"/>
      <c r="JPG74" s="374"/>
      <c r="JPH74" s="374"/>
      <c r="JPI74" s="374"/>
      <c r="JPJ74" s="374"/>
      <c r="JPK74" s="374"/>
      <c r="JPL74" s="374"/>
      <c r="JPM74" s="374"/>
      <c r="JPN74" s="374"/>
      <c r="JPO74" s="374"/>
      <c r="JPP74" s="374"/>
      <c r="JPQ74" s="374"/>
      <c r="JPR74" s="374"/>
      <c r="JPS74" s="374"/>
      <c r="JPT74" s="374"/>
      <c r="JPU74" s="374"/>
      <c r="JPV74" s="374"/>
      <c r="JPW74" s="374"/>
      <c r="JPX74" s="374"/>
      <c r="JPY74" s="374"/>
      <c r="JPZ74" s="374"/>
      <c r="JQA74" s="374"/>
      <c r="JQB74" s="374"/>
      <c r="JQC74" s="374"/>
      <c r="JQD74" s="374"/>
      <c r="JQE74" s="374"/>
      <c r="JQF74" s="374"/>
      <c r="JQG74" s="374"/>
      <c r="JQH74" s="374"/>
      <c r="JQI74" s="374"/>
      <c r="JQJ74" s="374"/>
      <c r="JQK74" s="374"/>
      <c r="JQL74" s="374"/>
      <c r="JQM74" s="374"/>
      <c r="JQN74" s="374"/>
      <c r="JQO74" s="374"/>
      <c r="JQP74" s="374"/>
      <c r="JQQ74" s="374"/>
      <c r="JQR74" s="374"/>
      <c r="JQS74" s="374"/>
      <c r="JQT74" s="374"/>
      <c r="JQU74" s="374"/>
      <c r="JQV74" s="374"/>
      <c r="JQW74" s="374"/>
      <c r="JQX74" s="374"/>
      <c r="JQY74" s="374"/>
      <c r="JQZ74" s="374"/>
      <c r="JRA74" s="374"/>
      <c r="JRB74" s="374"/>
      <c r="JRC74" s="374"/>
      <c r="JRD74" s="374"/>
      <c r="JRE74" s="374"/>
      <c r="JRF74" s="374"/>
      <c r="JRG74" s="374"/>
      <c r="JRH74" s="374"/>
      <c r="JRI74" s="374"/>
      <c r="JRJ74" s="374"/>
      <c r="JRK74" s="374"/>
      <c r="JRL74" s="374"/>
      <c r="JRM74" s="374"/>
      <c r="JRN74" s="374"/>
      <c r="JRO74" s="374"/>
      <c r="JRP74" s="374"/>
      <c r="JRQ74" s="374"/>
      <c r="JRR74" s="374"/>
      <c r="JRS74" s="374"/>
      <c r="JRT74" s="374"/>
      <c r="JRU74" s="374"/>
      <c r="JRV74" s="374"/>
      <c r="JRW74" s="374"/>
      <c r="JRX74" s="374"/>
      <c r="JRY74" s="374"/>
      <c r="JRZ74" s="374"/>
      <c r="JSA74" s="374"/>
      <c r="JSB74" s="374"/>
      <c r="JSC74" s="374"/>
      <c r="JSD74" s="374"/>
      <c r="JSE74" s="374"/>
      <c r="JSF74" s="374"/>
      <c r="JSG74" s="374"/>
      <c r="JSH74" s="374"/>
      <c r="JSI74" s="374"/>
      <c r="JSJ74" s="374"/>
      <c r="JSK74" s="374"/>
      <c r="JSL74" s="374"/>
      <c r="JSM74" s="374"/>
      <c r="JSN74" s="374"/>
      <c r="JSO74" s="374"/>
      <c r="JSP74" s="374"/>
      <c r="JSQ74" s="374"/>
      <c r="JSR74" s="374"/>
      <c r="JSS74" s="374"/>
      <c r="JST74" s="374"/>
      <c r="JSU74" s="374"/>
      <c r="JSV74" s="374"/>
      <c r="JSW74" s="374"/>
      <c r="JSX74" s="374"/>
      <c r="JSY74" s="374"/>
      <c r="JSZ74" s="374"/>
      <c r="JTA74" s="374"/>
      <c r="JTB74" s="374"/>
      <c r="JTC74" s="374"/>
      <c r="JTD74" s="374"/>
      <c r="JTE74" s="374"/>
      <c r="JTF74" s="374"/>
      <c r="JTG74" s="374"/>
      <c r="JTH74" s="374"/>
      <c r="JTI74" s="374"/>
      <c r="JTJ74" s="374"/>
      <c r="JTK74" s="374"/>
      <c r="JTL74" s="374"/>
      <c r="JTM74" s="374"/>
      <c r="JTN74" s="374"/>
      <c r="JTO74" s="374"/>
      <c r="JTP74" s="374"/>
      <c r="JTQ74" s="374"/>
      <c r="JTR74" s="374"/>
      <c r="JTS74" s="374"/>
      <c r="JTT74" s="374"/>
      <c r="JTU74" s="374"/>
      <c r="JTV74" s="374"/>
      <c r="JTW74" s="374"/>
      <c r="JTX74" s="374"/>
      <c r="JTY74" s="374"/>
      <c r="JTZ74" s="374"/>
      <c r="JUA74" s="374"/>
      <c r="JUB74" s="374"/>
      <c r="JUC74" s="374"/>
      <c r="JUD74" s="374"/>
      <c r="JUE74" s="374"/>
      <c r="JUF74" s="374"/>
      <c r="JUG74" s="374"/>
      <c r="JUH74" s="374"/>
      <c r="JUI74" s="374"/>
      <c r="JUJ74" s="374"/>
      <c r="JUK74" s="374"/>
      <c r="JUL74" s="374"/>
      <c r="JUM74" s="374"/>
      <c r="JUN74" s="374"/>
      <c r="JUO74" s="374"/>
      <c r="JUP74" s="374"/>
      <c r="JUQ74" s="374"/>
      <c r="JUR74" s="374"/>
      <c r="JUS74" s="374"/>
      <c r="JUT74" s="374"/>
      <c r="JUU74" s="374"/>
      <c r="JUV74" s="374"/>
      <c r="JUW74" s="374"/>
      <c r="JUX74" s="374"/>
      <c r="JUY74" s="374"/>
      <c r="JUZ74" s="374"/>
      <c r="JVA74" s="374"/>
      <c r="JVB74" s="374"/>
      <c r="JVC74" s="374"/>
      <c r="JVD74" s="374"/>
      <c r="JVE74" s="374"/>
      <c r="JVF74" s="374"/>
      <c r="JVG74" s="374"/>
      <c r="JVH74" s="374"/>
      <c r="JVI74" s="374"/>
      <c r="JVJ74" s="374"/>
      <c r="JVK74" s="374"/>
      <c r="JVL74" s="374"/>
      <c r="JVM74" s="374"/>
      <c r="JVN74" s="374"/>
      <c r="JVO74" s="374"/>
      <c r="JVP74" s="374"/>
      <c r="JVQ74" s="374"/>
      <c r="JVR74" s="374"/>
      <c r="JVS74" s="374"/>
      <c r="JVT74" s="374"/>
      <c r="JVU74" s="374"/>
      <c r="JVV74" s="374"/>
      <c r="JVW74" s="374"/>
      <c r="JVX74" s="374"/>
      <c r="JVY74" s="374"/>
      <c r="JVZ74" s="374"/>
      <c r="JWA74" s="374"/>
      <c r="JWB74" s="374"/>
      <c r="JWC74" s="374"/>
      <c r="JWD74" s="374"/>
      <c r="JWE74" s="374"/>
      <c r="JWF74" s="374"/>
      <c r="JWG74" s="374"/>
      <c r="JWH74" s="374"/>
      <c r="JWI74" s="374"/>
      <c r="JWJ74" s="374"/>
      <c r="JWK74" s="374"/>
      <c r="JWL74" s="374"/>
      <c r="JWM74" s="374"/>
      <c r="JWN74" s="374"/>
      <c r="JWO74" s="374"/>
      <c r="JWP74" s="374"/>
      <c r="JWQ74" s="374"/>
      <c r="JWR74" s="374"/>
      <c r="JWS74" s="374"/>
      <c r="JWT74" s="374"/>
      <c r="JWU74" s="374"/>
      <c r="JWV74" s="374"/>
      <c r="JWW74" s="374"/>
      <c r="JWX74" s="374"/>
      <c r="JWY74" s="374"/>
      <c r="JWZ74" s="374"/>
      <c r="JXA74" s="374"/>
      <c r="JXB74" s="374"/>
      <c r="JXC74" s="374"/>
      <c r="JXD74" s="374"/>
      <c r="JXE74" s="374"/>
      <c r="JXF74" s="374"/>
      <c r="JXG74" s="374"/>
      <c r="JXH74" s="374"/>
      <c r="JXI74" s="374"/>
      <c r="JXJ74" s="374"/>
      <c r="JXK74" s="374"/>
      <c r="JXL74" s="374"/>
      <c r="JXM74" s="374"/>
      <c r="JXN74" s="374"/>
      <c r="JXO74" s="374"/>
      <c r="JXP74" s="374"/>
      <c r="JXQ74" s="374"/>
      <c r="JXR74" s="374"/>
      <c r="JXS74" s="374"/>
      <c r="JXT74" s="374"/>
      <c r="JXU74" s="374"/>
      <c r="JXV74" s="374"/>
      <c r="JXW74" s="374"/>
      <c r="JXX74" s="374"/>
      <c r="JXY74" s="374"/>
      <c r="JXZ74" s="374"/>
      <c r="JYA74" s="374"/>
      <c r="JYB74" s="374"/>
      <c r="JYC74" s="374"/>
      <c r="JYD74" s="374"/>
      <c r="JYE74" s="374"/>
      <c r="JYF74" s="374"/>
      <c r="JYG74" s="374"/>
      <c r="JYH74" s="374"/>
      <c r="JYI74" s="374"/>
      <c r="JYJ74" s="374"/>
      <c r="JYK74" s="374"/>
      <c r="JYL74" s="374"/>
      <c r="JYM74" s="374"/>
      <c r="JYN74" s="374"/>
      <c r="JYO74" s="374"/>
      <c r="JYP74" s="374"/>
      <c r="JYQ74" s="374"/>
      <c r="JYR74" s="374"/>
      <c r="JYS74" s="374"/>
      <c r="JYT74" s="374"/>
      <c r="JYU74" s="374"/>
      <c r="JYV74" s="374"/>
      <c r="JYW74" s="374"/>
      <c r="JYX74" s="374"/>
      <c r="JYY74" s="374"/>
      <c r="JYZ74" s="374"/>
      <c r="JZA74" s="374"/>
      <c r="JZB74" s="374"/>
      <c r="JZC74" s="374"/>
      <c r="JZD74" s="374"/>
      <c r="JZE74" s="374"/>
      <c r="JZF74" s="374"/>
      <c r="JZG74" s="374"/>
      <c r="JZH74" s="374"/>
      <c r="JZI74" s="374"/>
      <c r="JZJ74" s="374"/>
      <c r="JZK74" s="374"/>
      <c r="JZL74" s="374"/>
      <c r="JZM74" s="374"/>
      <c r="JZN74" s="374"/>
      <c r="JZO74" s="374"/>
      <c r="JZP74" s="374"/>
      <c r="JZQ74" s="374"/>
      <c r="JZR74" s="374"/>
      <c r="JZS74" s="374"/>
      <c r="JZT74" s="374"/>
      <c r="JZU74" s="374"/>
      <c r="JZV74" s="374"/>
      <c r="JZW74" s="374"/>
      <c r="JZX74" s="374"/>
      <c r="JZY74" s="374"/>
      <c r="JZZ74" s="374"/>
      <c r="KAA74" s="374"/>
      <c r="KAB74" s="374"/>
      <c r="KAC74" s="374"/>
      <c r="KAD74" s="374"/>
      <c r="KAE74" s="374"/>
      <c r="KAF74" s="374"/>
      <c r="KAG74" s="374"/>
      <c r="KAH74" s="374"/>
      <c r="KAI74" s="374"/>
      <c r="KAJ74" s="374"/>
      <c r="KAK74" s="374"/>
      <c r="KAL74" s="374"/>
      <c r="KAM74" s="374"/>
      <c r="KAN74" s="374"/>
      <c r="KAO74" s="374"/>
      <c r="KAP74" s="374"/>
      <c r="KAQ74" s="374"/>
      <c r="KAR74" s="374"/>
      <c r="KAS74" s="374"/>
      <c r="KAT74" s="374"/>
      <c r="KAU74" s="374"/>
      <c r="KAV74" s="374"/>
      <c r="KAW74" s="374"/>
      <c r="KAX74" s="374"/>
      <c r="KAY74" s="374"/>
      <c r="KAZ74" s="374"/>
      <c r="KBA74" s="374"/>
      <c r="KBB74" s="374"/>
      <c r="KBC74" s="374"/>
      <c r="KBD74" s="374"/>
      <c r="KBE74" s="374"/>
      <c r="KBF74" s="374"/>
      <c r="KBG74" s="374"/>
      <c r="KBH74" s="374"/>
      <c r="KBI74" s="374"/>
      <c r="KBJ74" s="374"/>
      <c r="KBK74" s="374"/>
      <c r="KBL74" s="374"/>
      <c r="KBM74" s="374"/>
      <c r="KBN74" s="374"/>
      <c r="KBO74" s="374"/>
      <c r="KBP74" s="374"/>
      <c r="KBQ74" s="374"/>
      <c r="KBR74" s="374"/>
      <c r="KBS74" s="374"/>
      <c r="KBT74" s="374"/>
      <c r="KBU74" s="374"/>
      <c r="KBV74" s="374"/>
      <c r="KBW74" s="374"/>
      <c r="KBX74" s="374"/>
      <c r="KBY74" s="374"/>
      <c r="KBZ74" s="374"/>
      <c r="KCA74" s="374"/>
      <c r="KCB74" s="374"/>
      <c r="KCC74" s="374"/>
      <c r="KCD74" s="374"/>
      <c r="KCE74" s="374"/>
      <c r="KCF74" s="374"/>
      <c r="KCG74" s="374"/>
      <c r="KCH74" s="374"/>
      <c r="KCI74" s="374"/>
      <c r="KCJ74" s="374"/>
      <c r="KCK74" s="374"/>
      <c r="KCL74" s="374"/>
      <c r="KCM74" s="374"/>
      <c r="KCN74" s="374"/>
      <c r="KCO74" s="374"/>
      <c r="KCP74" s="374"/>
      <c r="KCQ74" s="374"/>
      <c r="KCR74" s="374"/>
      <c r="KCS74" s="374"/>
      <c r="KCT74" s="374"/>
      <c r="KCU74" s="374"/>
      <c r="KCV74" s="374"/>
      <c r="KCW74" s="374"/>
      <c r="KCX74" s="374"/>
      <c r="KCY74" s="374"/>
      <c r="KCZ74" s="374"/>
      <c r="KDA74" s="374"/>
      <c r="KDB74" s="374"/>
      <c r="KDC74" s="374"/>
      <c r="KDD74" s="374"/>
      <c r="KDE74" s="374"/>
      <c r="KDF74" s="374"/>
      <c r="KDG74" s="374"/>
      <c r="KDH74" s="374"/>
      <c r="KDI74" s="374"/>
      <c r="KDJ74" s="374"/>
      <c r="KDK74" s="374"/>
      <c r="KDL74" s="374"/>
      <c r="KDM74" s="374"/>
      <c r="KDN74" s="374"/>
      <c r="KDO74" s="374"/>
      <c r="KDP74" s="374"/>
      <c r="KDQ74" s="374"/>
      <c r="KDR74" s="374"/>
      <c r="KDS74" s="374"/>
      <c r="KDT74" s="374"/>
      <c r="KDU74" s="374"/>
      <c r="KDV74" s="374"/>
      <c r="KDW74" s="374"/>
      <c r="KDX74" s="374"/>
      <c r="KDY74" s="374"/>
      <c r="KDZ74" s="374"/>
      <c r="KEA74" s="374"/>
      <c r="KEB74" s="374"/>
      <c r="KEC74" s="374"/>
      <c r="KED74" s="374"/>
      <c r="KEE74" s="374"/>
      <c r="KEF74" s="374"/>
      <c r="KEG74" s="374"/>
      <c r="KEH74" s="374"/>
      <c r="KEI74" s="374"/>
      <c r="KEJ74" s="374"/>
      <c r="KEK74" s="374"/>
      <c r="KEL74" s="374"/>
      <c r="KEM74" s="374"/>
      <c r="KEN74" s="374"/>
      <c r="KEO74" s="374"/>
      <c r="KEP74" s="374"/>
      <c r="KEQ74" s="374"/>
      <c r="KER74" s="374"/>
      <c r="KES74" s="374"/>
      <c r="KET74" s="374"/>
      <c r="KEU74" s="374"/>
      <c r="KEV74" s="374"/>
      <c r="KEW74" s="374"/>
      <c r="KEX74" s="374"/>
      <c r="KEY74" s="374"/>
      <c r="KEZ74" s="374"/>
      <c r="KFA74" s="374"/>
      <c r="KFB74" s="374"/>
      <c r="KFC74" s="374"/>
      <c r="KFD74" s="374"/>
      <c r="KFE74" s="374"/>
      <c r="KFF74" s="374"/>
      <c r="KFG74" s="374"/>
      <c r="KFH74" s="374"/>
      <c r="KFI74" s="374"/>
      <c r="KFJ74" s="374"/>
      <c r="KFK74" s="374"/>
      <c r="KFL74" s="374"/>
      <c r="KFM74" s="374"/>
      <c r="KFN74" s="374"/>
      <c r="KFO74" s="374"/>
      <c r="KFP74" s="374"/>
      <c r="KFQ74" s="374"/>
      <c r="KFR74" s="374"/>
      <c r="KFS74" s="374"/>
      <c r="KFT74" s="374"/>
      <c r="KFU74" s="374"/>
      <c r="KFV74" s="374"/>
      <c r="KFW74" s="374"/>
      <c r="KFX74" s="374"/>
      <c r="KFY74" s="374"/>
      <c r="KFZ74" s="374"/>
      <c r="KGA74" s="374"/>
      <c r="KGB74" s="374"/>
      <c r="KGC74" s="374"/>
      <c r="KGD74" s="374"/>
      <c r="KGE74" s="374"/>
      <c r="KGF74" s="374"/>
      <c r="KGG74" s="374"/>
      <c r="KGH74" s="374"/>
      <c r="KGI74" s="374"/>
      <c r="KGJ74" s="374"/>
      <c r="KGK74" s="374"/>
      <c r="KGL74" s="374"/>
      <c r="KGM74" s="374"/>
      <c r="KGN74" s="374"/>
      <c r="KGO74" s="374"/>
      <c r="KGP74" s="374"/>
      <c r="KGQ74" s="374"/>
      <c r="KGR74" s="374"/>
      <c r="KGS74" s="374"/>
      <c r="KGT74" s="374"/>
      <c r="KGU74" s="374"/>
      <c r="KGV74" s="374"/>
      <c r="KGW74" s="374"/>
      <c r="KGX74" s="374"/>
      <c r="KGY74" s="374"/>
      <c r="KGZ74" s="374"/>
      <c r="KHA74" s="374"/>
      <c r="KHB74" s="374"/>
      <c r="KHC74" s="374"/>
      <c r="KHD74" s="374"/>
      <c r="KHE74" s="374"/>
      <c r="KHF74" s="374"/>
      <c r="KHG74" s="374"/>
      <c r="KHH74" s="374"/>
      <c r="KHI74" s="374"/>
      <c r="KHJ74" s="374"/>
      <c r="KHK74" s="374"/>
      <c r="KHL74" s="374"/>
      <c r="KHM74" s="374"/>
      <c r="KHN74" s="374"/>
      <c r="KHO74" s="374"/>
      <c r="KHP74" s="374"/>
      <c r="KHQ74" s="374"/>
      <c r="KHR74" s="374"/>
      <c r="KHS74" s="374"/>
      <c r="KHT74" s="374"/>
      <c r="KHU74" s="374"/>
      <c r="KHV74" s="374"/>
      <c r="KHW74" s="374"/>
      <c r="KHX74" s="374"/>
      <c r="KHY74" s="374"/>
      <c r="KHZ74" s="374"/>
      <c r="KIA74" s="374"/>
      <c r="KIB74" s="374"/>
      <c r="KIC74" s="374"/>
      <c r="KID74" s="374"/>
      <c r="KIE74" s="374"/>
      <c r="KIF74" s="374"/>
      <c r="KIG74" s="374"/>
      <c r="KIH74" s="374"/>
      <c r="KII74" s="374"/>
      <c r="KIJ74" s="374"/>
      <c r="KIK74" s="374"/>
      <c r="KIL74" s="374"/>
      <c r="KIM74" s="374"/>
      <c r="KIN74" s="374"/>
      <c r="KIO74" s="374"/>
      <c r="KIP74" s="374"/>
      <c r="KIQ74" s="374"/>
      <c r="KIR74" s="374"/>
      <c r="KIS74" s="374"/>
      <c r="KIT74" s="374"/>
      <c r="KIU74" s="374"/>
      <c r="KIV74" s="374"/>
      <c r="KIW74" s="374"/>
      <c r="KIX74" s="374"/>
      <c r="KIY74" s="374"/>
      <c r="KIZ74" s="374"/>
      <c r="KJA74" s="374"/>
      <c r="KJB74" s="374"/>
      <c r="KJC74" s="374"/>
      <c r="KJD74" s="374"/>
      <c r="KJE74" s="374"/>
      <c r="KJF74" s="374"/>
      <c r="KJG74" s="374"/>
      <c r="KJH74" s="374"/>
      <c r="KJI74" s="374"/>
      <c r="KJJ74" s="374"/>
      <c r="KJK74" s="374"/>
      <c r="KJL74" s="374"/>
      <c r="KJM74" s="374"/>
      <c r="KJN74" s="374"/>
      <c r="KJO74" s="374"/>
      <c r="KJP74" s="374"/>
      <c r="KJQ74" s="374"/>
      <c r="KJR74" s="374"/>
      <c r="KJS74" s="374"/>
      <c r="KJT74" s="374"/>
      <c r="KJU74" s="374"/>
      <c r="KJV74" s="374"/>
      <c r="KJW74" s="374"/>
      <c r="KJX74" s="374"/>
      <c r="KJY74" s="374"/>
      <c r="KJZ74" s="374"/>
      <c r="KKA74" s="374"/>
      <c r="KKB74" s="374"/>
      <c r="KKC74" s="374"/>
      <c r="KKD74" s="374"/>
      <c r="KKE74" s="374"/>
      <c r="KKF74" s="374"/>
      <c r="KKG74" s="374"/>
      <c r="KKH74" s="374"/>
      <c r="KKI74" s="374"/>
      <c r="KKJ74" s="374"/>
      <c r="KKK74" s="374"/>
      <c r="KKL74" s="374"/>
      <c r="KKM74" s="374"/>
      <c r="KKN74" s="374"/>
      <c r="KKO74" s="374"/>
      <c r="KKP74" s="374"/>
      <c r="KKQ74" s="374"/>
      <c r="KKR74" s="374"/>
      <c r="KKS74" s="374"/>
      <c r="KKT74" s="374"/>
      <c r="KKU74" s="374"/>
      <c r="KKV74" s="374"/>
      <c r="KKW74" s="374"/>
      <c r="KKX74" s="374"/>
      <c r="KKY74" s="374"/>
      <c r="KKZ74" s="374"/>
      <c r="KLA74" s="374"/>
      <c r="KLB74" s="374"/>
      <c r="KLC74" s="374"/>
      <c r="KLD74" s="374"/>
      <c r="KLE74" s="374"/>
      <c r="KLF74" s="374"/>
      <c r="KLG74" s="374"/>
      <c r="KLH74" s="374"/>
      <c r="KLI74" s="374"/>
      <c r="KLJ74" s="374"/>
      <c r="KLK74" s="374"/>
      <c r="KLL74" s="374"/>
      <c r="KLM74" s="374"/>
      <c r="KLN74" s="374"/>
      <c r="KLO74" s="374"/>
      <c r="KLP74" s="374"/>
      <c r="KLQ74" s="374"/>
      <c r="KLR74" s="374"/>
      <c r="KLS74" s="374"/>
      <c r="KLT74" s="374"/>
      <c r="KLU74" s="374"/>
      <c r="KLV74" s="374"/>
      <c r="KLW74" s="374"/>
      <c r="KLX74" s="374"/>
      <c r="KLY74" s="374"/>
      <c r="KLZ74" s="374"/>
      <c r="KMA74" s="374"/>
      <c r="KMB74" s="374"/>
      <c r="KMC74" s="374"/>
      <c r="KMD74" s="374"/>
      <c r="KME74" s="374"/>
      <c r="KMF74" s="374"/>
      <c r="KMG74" s="374"/>
      <c r="KMH74" s="374"/>
      <c r="KMI74" s="374"/>
      <c r="KMJ74" s="374"/>
      <c r="KMK74" s="374"/>
      <c r="KML74" s="374"/>
      <c r="KMM74" s="374"/>
      <c r="KMN74" s="374"/>
      <c r="KMO74" s="374"/>
      <c r="KMP74" s="374"/>
      <c r="KMQ74" s="374"/>
      <c r="KMR74" s="374"/>
      <c r="KMS74" s="374"/>
      <c r="KMT74" s="374"/>
      <c r="KMU74" s="374"/>
      <c r="KMV74" s="374"/>
      <c r="KMW74" s="374"/>
      <c r="KMX74" s="374"/>
      <c r="KMY74" s="374"/>
      <c r="KMZ74" s="374"/>
      <c r="KNA74" s="374"/>
      <c r="KNB74" s="374"/>
      <c r="KNC74" s="374"/>
      <c r="KND74" s="374"/>
      <c r="KNE74" s="374"/>
      <c r="KNF74" s="374"/>
      <c r="KNG74" s="374"/>
      <c r="KNH74" s="374"/>
      <c r="KNI74" s="374"/>
      <c r="KNJ74" s="374"/>
      <c r="KNK74" s="374"/>
      <c r="KNL74" s="374"/>
      <c r="KNM74" s="374"/>
      <c r="KNN74" s="374"/>
      <c r="KNO74" s="374"/>
      <c r="KNP74" s="374"/>
      <c r="KNQ74" s="374"/>
      <c r="KNR74" s="374"/>
      <c r="KNS74" s="374"/>
      <c r="KNT74" s="374"/>
      <c r="KNU74" s="374"/>
      <c r="KNV74" s="374"/>
      <c r="KNW74" s="374"/>
      <c r="KNX74" s="374"/>
      <c r="KNY74" s="374"/>
      <c r="KNZ74" s="374"/>
      <c r="KOA74" s="374"/>
      <c r="KOB74" s="374"/>
      <c r="KOC74" s="374"/>
      <c r="KOD74" s="374"/>
      <c r="KOE74" s="374"/>
      <c r="KOF74" s="374"/>
      <c r="KOG74" s="374"/>
      <c r="KOH74" s="374"/>
      <c r="KOI74" s="374"/>
      <c r="KOJ74" s="374"/>
      <c r="KOK74" s="374"/>
      <c r="KOL74" s="374"/>
      <c r="KOM74" s="374"/>
      <c r="KON74" s="374"/>
      <c r="KOO74" s="374"/>
      <c r="KOP74" s="374"/>
      <c r="KOQ74" s="374"/>
      <c r="KOR74" s="374"/>
      <c r="KOS74" s="374"/>
      <c r="KOT74" s="374"/>
      <c r="KOU74" s="374"/>
      <c r="KOV74" s="374"/>
      <c r="KOW74" s="374"/>
      <c r="KOX74" s="374"/>
      <c r="KOY74" s="374"/>
      <c r="KOZ74" s="374"/>
      <c r="KPA74" s="374"/>
      <c r="KPB74" s="374"/>
      <c r="KPC74" s="374"/>
      <c r="KPD74" s="374"/>
      <c r="KPE74" s="374"/>
      <c r="KPF74" s="374"/>
      <c r="KPG74" s="374"/>
      <c r="KPH74" s="374"/>
      <c r="KPI74" s="374"/>
      <c r="KPJ74" s="374"/>
      <c r="KPK74" s="374"/>
      <c r="KPL74" s="374"/>
      <c r="KPM74" s="374"/>
      <c r="KPN74" s="374"/>
      <c r="KPO74" s="374"/>
      <c r="KPP74" s="374"/>
      <c r="KPQ74" s="374"/>
      <c r="KPR74" s="374"/>
      <c r="KPS74" s="374"/>
      <c r="KPT74" s="374"/>
      <c r="KPU74" s="374"/>
      <c r="KPV74" s="374"/>
      <c r="KPW74" s="374"/>
      <c r="KPX74" s="374"/>
      <c r="KPY74" s="374"/>
      <c r="KPZ74" s="374"/>
      <c r="KQA74" s="374"/>
      <c r="KQB74" s="374"/>
      <c r="KQC74" s="374"/>
      <c r="KQD74" s="374"/>
      <c r="KQE74" s="374"/>
      <c r="KQF74" s="374"/>
      <c r="KQG74" s="374"/>
      <c r="KQH74" s="374"/>
      <c r="KQI74" s="374"/>
      <c r="KQJ74" s="374"/>
      <c r="KQK74" s="374"/>
      <c r="KQL74" s="374"/>
      <c r="KQM74" s="374"/>
      <c r="KQN74" s="374"/>
      <c r="KQO74" s="374"/>
      <c r="KQP74" s="374"/>
      <c r="KQQ74" s="374"/>
      <c r="KQR74" s="374"/>
      <c r="KQS74" s="374"/>
      <c r="KQT74" s="374"/>
      <c r="KQU74" s="374"/>
      <c r="KQV74" s="374"/>
      <c r="KQW74" s="374"/>
      <c r="KQX74" s="374"/>
      <c r="KQY74" s="374"/>
      <c r="KQZ74" s="374"/>
      <c r="KRA74" s="374"/>
      <c r="KRB74" s="374"/>
      <c r="KRC74" s="374"/>
      <c r="KRD74" s="374"/>
      <c r="KRE74" s="374"/>
      <c r="KRF74" s="374"/>
      <c r="KRG74" s="374"/>
      <c r="KRH74" s="374"/>
      <c r="KRI74" s="374"/>
      <c r="KRJ74" s="374"/>
      <c r="KRK74" s="374"/>
      <c r="KRL74" s="374"/>
      <c r="KRM74" s="374"/>
      <c r="KRN74" s="374"/>
      <c r="KRO74" s="374"/>
      <c r="KRP74" s="374"/>
      <c r="KRQ74" s="374"/>
      <c r="KRR74" s="374"/>
      <c r="KRS74" s="374"/>
      <c r="KRT74" s="374"/>
      <c r="KRU74" s="374"/>
      <c r="KRV74" s="374"/>
      <c r="KRW74" s="374"/>
      <c r="KRX74" s="374"/>
      <c r="KRY74" s="374"/>
      <c r="KRZ74" s="374"/>
      <c r="KSA74" s="374"/>
      <c r="KSB74" s="374"/>
      <c r="KSC74" s="374"/>
      <c r="KSD74" s="374"/>
      <c r="KSE74" s="374"/>
      <c r="KSF74" s="374"/>
      <c r="KSG74" s="374"/>
      <c r="KSH74" s="374"/>
      <c r="KSI74" s="374"/>
      <c r="KSJ74" s="374"/>
      <c r="KSK74" s="374"/>
      <c r="KSL74" s="374"/>
      <c r="KSM74" s="374"/>
      <c r="KSN74" s="374"/>
      <c r="KSO74" s="374"/>
      <c r="KSP74" s="374"/>
      <c r="KSQ74" s="374"/>
      <c r="KSR74" s="374"/>
      <c r="KSS74" s="374"/>
      <c r="KST74" s="374"/>
      <c r="KSU74" s="374"/>
      <c r="KSV74" s="374"/>
      <c r="KSW74" s="374"/>
      <c r="KSX74" s="374"/>
      <c r="KSY74" s="374"/>
      <c r="KSZ74" s="374"/>
      <c r="KTA74" s="374"/>
      <c r="KTB74" s="374"/>
      <c r="KTC74" s="374"/>
      <c r="KTD74" s="374"/>
      <c r="KTE74" s="374"/>
      <c r="KTF74" s="374"/>
      <c r="KTG74" s="374"/>
      <c r="KTH74" s="374"/>
      <c r="KTI74" s="374"/>
      <c r="KTJ74" s="374"/>
      <c r="KTK74" s="374"/>
      <c r="KTL74" s="374"/>
      <c r="KTM74" s="374"/>
      <c r="KTN74" s="374"/>
      <c r="KTO74" s="374"/>
      <c r="KTP74" s="374"/>
      <c r="KTQ74" s="374"/>
      <c r="KTR74" s="374"/>
      <c r="KTS74" s="374"/>
      <c r="KTT74" s="374"/>
      <c r="KTU74" s="374"/>
      <c r="KTV74" s="374"/>
      <c r="KTW74" s="374"/>
      <c r="KTX74" s="374"/>
      <c r="KTY74" s="374"/>
      <c r="KTZ74" s="374"/>
      <c r="KUA74" s="374"/>
      <c r="KUB74" s="374"/>
      <c r="KUC74" s="374"/>
      <c r="KUD74" s="374"/>
      <c r="KUE74" s="374"/>
      <c r="KUF74" s="374"/>
      <c r="KUG74" s="374"/>
      <c r="KUH74" s="374"/>
      <c r="KUI74" s="374"/>
      <c r="KUJ74" s="374"/>
      <c r="KUK74" s="374"/>
      <c r="KUL74" s="374"/>
      <c r="KUM74" s="374"/>
      <c r="KUN74" s="374"/>
      <c r="KUO74" s="374"/>
      <c r="KUP74" s="374"/>
      <c r="KUQ74" s="374"/>
      <c r="KUR74" s="374"/>
      <c r="KUS74" s="374"/>
      <c r="KUT74" s="374"/>
      <c r="KUU74" s="374"/>
      <c r="KUV74" s="374"/>
      <c r="KUW74" s="374"/>
      <c r="KUX74" s="374"/>
      <c r="KUY74" s="374"/>
      <c r="KUZ74" s="374"/>
      <c r="KVA74" s="374"/>
      <c r="KVB74" s="374"/>
      <c r="KVC74" s="374"/>
      <c r="KVD74" s="374"/>
      <c r="KVE74" s="374"/>
      <c r="KVF74" s="374"/>
      <c r="KVG74" s="374"/>
      <c r="KVH74" s="374"/>
      <c r="KVI74" s="374"/>
      <c r="KVJ74" s="374"/>
      <c r="KVK74" s="374"/>
      <c r="KVL74" s="374"/>
      <c r="KVM74" s="374"/>
      <c r="KVN74" s="374"/>
      <c r="KVO74" s="374"/>
      <c r="KVP74" s="374"/>
      <c r="KVQ74" s="374"/>
      <c r="KVR74" s="374"/>
      <c r="KVS74" s="374"/>
      <c r="KVT74" s="374"/>
      <c r="KVU74" s="374"/>
      <c r="KVV74" s="374"/>
      <c r="KVW74" s="374"/>
      <c r="KVX74" s="374"/>
      <c r="KVY74" s="374"/>
      <c r="KVZ74" s="374"/>
      <c r="KWA74" s="374"/>
      <c r="KWB74" s="374"/>
      <c r="KWC74" s="374"/>
      <c r="KWD74" s="374"/>
      <c r="KWE74" s="374"/>
      <c r="KWF74" s="374"/>
      <c r="KWG74" s="374"/>
      <c r="KWH74" s="374"/>
      <c r="KWI74" s="374"/>
      <c r="KWJ74" s="374"/>
      <c r="KWK74" s="374"/>
      <c r="KWL74" s="374"/>
      <c r="KWM74" s="374"/>
      <c r="KWN74" s="374"/>
      <c r="KWO74" s="374"/>
      <c r="KWP74" s="374"/>
      <c r="KWQ74" s="374"/>
      <c r="KWR74" s="374"/>
      <c r="KWS74" s="374"/>
      <c r="KWT74" s="374"/>
      <c r="KWU74" s="374"/>
      <c r="KWV74" s="374"/>
      <c r="KWW74" s="374"/>
      <c r="KWX74" s="374"/>
      <c r="KWY74" s="374"/>
      <c r="KWZ74" s="374"/>
      <c r="KXA74" s="374"/>
      <c r="KXB74" s="374"/>
      <c r="KXC74" s="374"/>
      <c r="KXD74" s="374"/>
      <c r="KXE74" s="374"/>
      <c r="KXF74" s="374"/>
      <c r="KXG74" s="374"/>
      <c r="KXH74" s="374"/>
      <c r="KXI74" s="374"/>
      <c r="KXJ74" s="374"/>
      <c r="KXK74" s="374"/>
      <c r="KXL74" s="374"/>
      <c r="KXM74" s="374"/>
      <c r="KXN74" s="374"/>
      <c r="KXO74" s="374"/>
      <c r="KXP74" s="374"/>
      <c r="KXQ74" s="374"/>
      <c r="KXR74" s="374"/>
      <c r="KXS74" s="374"/>
      <c r="KXT74" s="374"/>
      <c r="KXU74" s="374"/>
      <c r="KXV74" s="374"/>
      <c r="KXW74" s="374"/>
      <c r="KXX74" s="374"/>
      <c r="KXY74" s="374"/>
      <c r="KXZ74" s="374"/>
      <c r="KYA74" s="374"/>
      <c r="KYB74" s="374"/>
      <c r="KYC74" s="374"/>
      <c r="KYD74" s="374"/>
      <c r="KYE74" s="374"/>
      <c r="KYF74" s="374"/>
      <c r="KYG74" s="374"/>
      <c r="KYH74" s="374"/>
      <c r="KYI74" s="374"/>
      <c r="KYJ74" s="374"/>
      <c r="KYK74" s="374"/>
      <c r="KYL74" s="374"/>
      <c r="KYM74" s="374"/>
      <c r="KYN74" s="374"/>
      <c r="KYO74" s="374"/>
      <c r="KYP74" s="374"/>
      <c r="KYQ74" s="374"/>
      <c r="KYR74" s="374"/>
      <c r="KYS74" s="374"/>
      <c r="KYT74" s="374"/>
      <c r="KYU74" s="374"/>
      <c r="KYV74" s="374"/>
      <c r="KYW74" s="374"/>
      <c r="KYX74" s="374"/>
      <c r="KYY74" s="374"/>
      <c r="KYZ74" s="374"/>
      <c r="KZA74" s="374"/>
      <c r="KZB74" s="374"/>
      <c r="KZC74" s="374"/>
      <c r="KZD74" s="374"/>
      <c r="KZE74" s="374"/>
      <c r="KZF74" s="374"/>
      <c r="KZG74" s="374"/>
      <c r="KZH74" s="374"/>
      <c r="KZI74" s="374"/>
      <c r="KZJ74" s="374"/>
      <c r="KZK74" s="374"/>
      <c r="KZL74" s="374"/>
      <c r="KZM74" s="374"/>
      <c r="KZN74" s="374"/>
      <c r="KZO74" s="374"/>
      <c r="KZP74" s="374"/>
      <c r="KZQ74" s="374"/>
      <c r="KZR74" s="374"/>
      <c r="KZS74" s="374"/>
      <c r="KZT74" s="374"/>
      <c r="KZU74" s="374"/>
      <c r="KZV74" s="374"/>
      <c r="KZW74" s="374"/>
      <c r="KZX74" s="374"/>
      <c r="KZY74" s="374"/>
      <c r="KZZ74" s="374"/>
      <c r="LAA74" s="374"/>
      <c r="LAB74" s="374"/>
      <c r="LAC74" s="374"/>
      <c r="LAD74" s="374"/>
      <c r="LAE74" s="374"/>
      <c r="LAF74" s="374"/>
      <c r="LAG74" s="374"/>
      <c r="LAH74" s="374"/>
      <c r="LAI74" s="374"/>
      <c r="LAJ74" s="374"/>
      <c r="LAK74" s="374"/>
      <c r="LAL74" s="374"/>
      <c r="LAM74" s="374"/>
      <c r="LAN74" s="374"/>
      <c r="LAO74" s="374"/>
      <c r="LAP74" s="374"/>
      <c r="LAQ74" s="374"/>
      <c r="LAR74" s="374"/>
      <c r="LAS74" s="374"/>
      <c r="LAT74" s="374"/>
      <c r="LAU74" s="374"/>
      <c r="LAV74" s="374"/>
      <c r="LAW74" s="374"/>
      <c r="LAX74" s="374"/>
      <c r="LAY74" s="374"/>
      <c r="LAZ74" s="374"/>
      <c r="LBA74" s="374"/>
      <c r="LBB74" s="374"/>
      <c r="LBC74" s="374"/>
      <c r="LBD74" s="374"/>
      <c r="LBE74" s="374"/>
      <c r="LBF74" s="374"/>
      <c r="LBG74" s="374"/>
      <c r="LBH74" s="374"/>
      <c r="LBI74" s="374"/>
      <c r="LBJ74" s="374"/>
      <c r="LBK74" s="374"/>
      <c r="LBL74" s="374"/>
      <c r="LBM74" s="374"/>
      <c r="LBN74" s="374"/>
      <c r="LBO74" s="374"/>
      <c r="LBP74" s="374"/>
      <c r="LBQ74" s="374"/>
      <c r="LBR74" s="374"/>
      <c r="LBS74" s="374"/>
      <c r="LBT74" s="374"/>
      <c r="LBU74" s="374"/>
      <c r="LBV74" s="374"/>
      <c r="LBW74" s="374"/>
      <c r="LBX74" s="374"/>
      <c r="LBY74" s="374"/>
      <c r="LBZ74" s="374"/>
      <c r="LCA74" s="374"/>
      <c r="LCB74" s="374"/>
      <c r="LCC74" s="374"/>
      <c r="LCD74" s="374"/>
      <c r="LCE74" s="374"/>
      <c r="LCF74" s="374"/>
      <c r="LCG74" s="374"/>
      <c r="LCH74" s="374"/>
      <c r="LCI74" s="374"/>
      <c r="LCJ74" s="374"/>
      <c r="LCK74" s="374"/>
      <c r="LCL74" s="374"/>
      <c r="LCM74" s="374"/>
      <c r="LCN74" s="374"/>
      <c r="LCO74" s="374"/>
      <c r="LCP74" s="374"/>
      <c r="LCQ74" s="374"/>
      <c r="LCR74" s="374"/>
      <c r="LCS74" s="374"/>
      <c r="LCT74" s="374"/>
      <c r="LCU74" s="374"/>
      <c r="LCV74" s="374"/>
      <c r="LCW74" s="374"/>
      <c r="LCX74" s="374"/>
      <c r="LCY74" s="374"/>
      <c r="LCZ74" s="374"/>
      <c r="LDA74" s="374"/>
      <c r="LDB74" s="374"/>
      <c r="LDC74" s="374"/>
      <c r="LDD74" s="374"/>
      <c r="LDE74" s="374"/>
      <c r="LDF74" s="374"/>
      <c r="LDG74" s="374"/>
      <c r="LDH74" s="374"/>
      <c r="LDI74" s="374"/>
      <c r="LDJ74" s="374"/>
      <c r="LDK74" s="374"/>
      <c r="LDL74" s="374"/>
      <c r="LDM74" s="374"/>
      <c r="LDN74" s="374"/>
      <c r="LDO74" s="374"/>
      <c r="LDP74" s="374"/>
      <c r="LDQ74" s="374"/>
      <c r="LDR74" s="374"/>
      <c r="LDS74" s="374"/>
      <c r="LDT74" s="374"/>
      <c r="LDU74" s="374"/>
      <c r="LDV74" s="374"/>
      <c r="LDW74" s="374"/>
      <c r="LDX74" s="374"/>
      <c r="LDY74" s="374"/>
      <c r="LDZ74" s="374"/>
      <c r="LEA74" s="374"/>
      <c r="LEB74" s="374"/>
      <c r="LEC74" s="374"/>
      <c r="LED74" s="374"/>
      <c r="LEE74" s="374"/>
      <c r="LEF74" s="374"/>
      <c r="LEG74" s="374"/>
      <c r="LEH74" s="374"/>
      <c r="LEI74" s="374"/>
      <c r="LEJ74" s="374"/>
      <c r="LEK74" s="374"/>
      <c r="LEL74" s="374"/>
      <c r="LEM74" s="374"/>
      <c r="LEN74" s="374"/>
      <c r="LEO74" s="374"/>
      <c r="LEP74" s="374"/>
      <c r="LEQ74" s="374"/>
      <c r="LER74" s="374"/>
      <c r="LES74" s="374"/>
      <c r="LET74" s="374"/>
      <c r="LEU74" s="374"/>
      <c r="LEV74" s="374"/>
      <c r="LEW74" s="374"/>
      <c r="LEX74" s="374"/>
      <c r="LEY74" s="374"/>
      <c r="LEZ74" s="374"/>
      <c r="LFA74" s="374"/>
      <c r="LFB74" s="374"/>
      <c r="LFC74" s="374"/>
      <c r="LFD74" s="374"/>
      <c r="LFE74" s="374"/>
      <c r="LFF74" s="374"/>
      <c r="LFG74" s="374"/>
      <c r="LFH74" s="374"/>
      <c r="LFI74" s="374"/>
      <c r="LFJ74" s="374"/>
      <c r="LFK74" s="374"/>
      <c r="LFL74" s="374"/>
      <c r="LFM74" s="374"/>
      <c r="LFN74" s="374"/>
      <c r="LFO74" s="374"/>
      <c r="LFP74" s="374"/>
      <c r="LFQ74" s="374"/>
      <c r="LFR74" s="374"/>
      <c r="LFS74" s="374"/>
      <c r="LFT74" s="374"/>
      <c r="LFU74" s="374"/>
      <c r="LFV74" s="374"/>
      <c r="LFW74" s="374"/>
      <c r="LFX74" s="374"/>
      <c r="LFY74" s="374"/>
      <c r="LFZ74" s="374"/>
      <c r="LGA74" s="374"/>
      <c r="LGB74" s="374"/>
      <c r="LGC74" s="374"/>
      <c r="LGD74" s="374"/>
      <c r="LGE74" s="374"/>
      <c r="LGF74" s="374"/>
      <c r="LGG74" s="374"/>
      <c r="LGH74" s="374"/>
      <c r="LGI74" s="374"/>
      <c r="LGJ74" s="374"/>
      <c r="LGK74" s="374"/>
      <c r="LGL74" s="374"/>
      <c r="LGM74" s="374"/>
      <c r="LGN74" s="374"/>
      <c r="LGO74" s="374"/>
      <c r="LGP74" s="374"/>
      <c r="LGQ74" s="374"/>
      <c r="LGR74" s="374"/>
      <c r="LGS74" s="374"/>
      <c r="LGT74" s="374"/>
      <c r="LGU74" s="374"/>
      <c r="LGV74" s="374"/>
      <c r="LGW74" s="374"/>
      <c r="LGX74" s="374"/>
      <c r="LGY74" s="374"/>
      <c r="LGZ74" s="374"/>
      <c r="LHA74" s="374"/>
      <c r="LHB74" s="374"/>
      <c r="LHC74" s="374"/>
      <c r="LHD74" s="374"/>
      <c r="LHE74" s="374"/>
      <c r="LHF74" s="374"/>
      <c r="LHG74" s="374"/>
      <c r="LHH74" s="374"/>
      <c r="LHI74" s="374"/>
      <c r="LHJ74" s="374"/>
      <c r="LHK74" s="374"/>
      <c r="LHL74" s="374"/>
      <c r="LHM74" s="374"/>
      <c r="LHN74" s="374"/>
      <c r="LHO74" s="374"/>
      <c r="LHP74" s="374"/>
      <c r="LHQ74" s="374"/>
      <c r="LHR74" s="374"/>
      <c r="LHS74" s="374"/>
      <c r="LHT74" s="374"/>
      <c r="LHU74" s="374"/>
      <c r="LHV74" s="374"/>
      <c r="LHW74" s="374"/>
      <c r="LHX74" s="374"/>
      <c r="LHY74" s="374"/>
      <c r="LHZ74" s="374"/>
      <c r="LIA74" s="374"/>
      <c r="LIB74" s="374"/>
      <c r="LIC74" s="374"/>
      <c r="LID74" s="374"/>
      <c r="LIE74" s="374"/>
      <c r="LIF74" s="374"/>
      <c r="LIG74" s="374"/>
      <c r="LIH74" s="374"/>
      <c r="LII74" s="374"/>
      <c r="LIJ74" s="374"/>
      <c r="LIK74" s="374"/>
      <c r="LIL74" s="374"/>
      <c r="LIM74" s="374"/>
      <c r="LIN74" s="374"/>
      <c r="LIO74" s="374"/>
      <c r="LIP74" s="374"/>
      <c r="LIQ74" s="374"/>
      <c r="LIR74" s="374"/>
      <c r="LIS74" s="374"/>
      <c r="LIT74" s="374"/>
      <c r="LIU74" s="374"/>
      <c r="LIV74" s="374"/>
      <c r="LIW74" s="374"/>
      <c r="LIX74" s="374"/>
      <c r="LIY74" s="374"/>
      <c r="LIZ74" s="374"/>
      <c r="LJA74" s="374"/>
      <c r="LJB74" s="374"/>
      <c r="LJC74" s="374"/>
      <c r="LJD74" s="374"/>
      <c r="LJE74" s="374"/>
      <c r="LJF74" s="374"/>
      <c r="LJG74" s="374"/>
      <c r="LJH74" s="374"/>
      <c r="LJI74" s="374"/>
      <c r="LJJ74" s="374"/>
      <c r="LJK74" s="374"/>
      <c r="LJL74" s="374"/>
      <c r="LJM74" s="374"/>
      <c r="LJN74" s="374"/>
      <c r="LJO74" s="374"/>
      <c r="LJP74" s="374"/>
      <c r="LJQ74" s="374"/>
      <c r="LJR74" s="374"/>
      <c r="LJS74" s="374"/>
      <c r="LJT74" s="374"/>
      <c r="LJU74" s="374"/>
      <c r="LJV74" s="374"/>
      <c r="LJW74" s="374"/>
      <c r="LJX74" s="374"/>
      <c r="LJY74" s="374"/>
      <c r="LJZ74" s="374"/>
      <c r="LKA74" s="374"/>
      <c r="LKB74" s="374"/>
      <c r="LKC74" s="374"/>
      <c r="LKD74" s="374"/>
      <c r="LKE74" s="374"/>
      <c r="LKF74" s="374"/>
      <c r="LKG74" s="374"/>
      <c r="LKH74" s="374"/>
      <c r="LKI74" s="374"/>
      <c r="LKJ74" s="374"/>
      <c r="LKK74" s="374"/>
      <c r="LKL74" s="374"/>
      <c r="LKM74" s="374"/>
      <c r="LKN74" s="374"/>
      <c r="LKO74" s="374"/>
      <c r="LKP74" s="374"/>
      <c r="LKQ74" s="374"/>
      <c r="LKR74" s="374"/>
      <c r="LKS74" s="374"/>
      <c r="LKT74" s="374"/>
      <c r="LKU74" s="374"/>
      <c r="LKV74" s="374"/>
      <c r="LKW74" s="374"/>
      <c r="LKX74" s="374"/>
      <c r="LKY74" s="374"/>
      <c r="LKZ74" s="374"/>
      <c r="LLA74" s="374"/>
      <c r="LLB74" s="374"/>
      <c r="LLC74" s="374"/>
      <c r="LLD74" s="374"/>
      <c r="LLE74" s="374"/>
      <c r="LLF74" s="374"/>
      <c r="LLG74" s="374"/>
      <c r="LLH74" s="374"/>
      <c r="LLI74" s="374"/>
      <c r="LLJ74" s="374"/>
      <c r="LLK74" s="374"/>
      <c r="LLL74" s="374"/>
      <c r="LLM74" s="374"/>
      <c r="LLN74" s="374"/>
      <c r="LLO74" s="374"/>
      <c r="LLP74" s="374"/>
      <c r="LLQ74" s="374"/>
      <c r="LLR74" s="374"/>
      <c r="LLS74" s="374"/>
      <c r="LLT74" s="374"/>
      <c r="LLU74" s="374"/>
      <c r="LLV74" s="374"/>
      <c r="LLW74" s="374"/>
      <c r="LLX74" s="374"/>
      <c r="LLY74" s="374"/>
      <c r="LLZ74" s="374"/>
      <c r="LMA74" s="374"/>
      <c r="LMB74" s="374"/>
      <c r="LMC74" s="374"/>
      <c r="LMD74" s="374"/>
      <c r="LME74" s="374"/>
      <c r="LMF74" s="374"/>
      <c r="LMG74" s="374"/>
      <c r="LMH74" s="374"/>
      <c r="LMI74" s="374"/>
      <c r="LMJ74" s="374"/>
      <c r="LMK74" s="374"/>
      <c r="LML74" s="374"/>
      <c r="LMM74" s="374"/>
      <c r="LMN74" s="374"/>
      <c r="LMO74" s="374"/>
      <c r="LMP74" s="374"/>
      <c r="LMQ74" s="374"/>
      <c r="LMR74" s="374"/>
      <c r="LMS74" s="374"/>
      <c r="LMT74" s="374"/>
      <c r="LMU74" s="374"/>
      <c r="LMV74" s="374"/>
      <c r="LMW74" s="374"/>
      <c r="LMX74" s="374"/>
      <c r="LMY74" s="374"/>
      <c r="LMZ74" s="374"/>
      <c r="LNA74" s="374"/>
      <c r="LNB74" s="374"/>
      <c r="LNC74" s="374"/>
      <c r="LND74" s="374"/>
      <c r="LNE74" s="374"/>
      <c r="LNF74" s="374"/>
      <c r="LNG74" s="374"/>
      <c r="LNH74" s="374"/>
      <c r="LNI74" s="374"/>
      <c r="LNJ74" s="374"/>
      <c r="LNK74" s="374"/>
      <c r="LNL74" s="374"/>
      <c r="LNM74" s="374"/>
      <c r="LNN74" s="374"/>
      <c r="LNO74" s="374"/>
      <c r="LNP74" s="374"/>
      <c r="LNQ74" s="374"/>
      <c r="LNR74" s="374"/>
      <c r="LNS74" s="374"/>
      <c r="LNT74" s="374"/>
      <c r="LNU74" s="374"/>
      <c r="LNV74" s="374"/>
      <c r="LNW74" s="374"/>
      <c r="LNX74" s="374"/>
      <c r="LNY74" s="374"/>
      <c r="LNZ74" s="374"/>
      <c r="LOA74" s="374"/>
      <c r="LOB74" s="374"/>
      <c r="LOC74" s="374"/>
      <c r="LOD74" s="374"/>
      <c r="LOE74" s="374"/>
      <c r="LOF74" s="374"/>
      <c r="LOG74" s="374"/>
      <c r="LOH74" s="374"/>
      <c r="LOI74" s="374"/>
      <c r="LOJ74" s="374"/>
      <c r="LOK74" s="374"/>
      <c r="LOL74" s="374"/>
      <c r="LOM74" s="374"/>
      <c r="LON74" s="374"/>
      <c r="LOO74" s="374"/>
      <c r="LOP74" s="374"/>
      <c r="LOQ74" s="374"/>
      <c r="LOR74" s="374"/>
      <c r="LOS74" s="374"/>
      <c r="LOT74" s="374"/>
      <c r="LOU74" s="374"/>
      <c r="LOV74" s="374"/>
      <c r="LOW74" s="374"/>
      <c r="LOX74" s="374"/>
      <c r="LOY74" s="374"/>
      <c r="LOZ74" s="374"/>
      <c r="LPA74" s="374"/>
      <c r="LPB74" s="374"/>
      <c r="LPC74" s="374"/>
      <c r="LPD74" s="374"/>
      <c r="LPE74" s="374"/>
      <c r="LPF74" s="374"/>
      <c r="LPG74" s="374"/>
      <c r="LPH74" s="374"/>
      <c r="LPI74" s="374"/>
      <c r="LPJ74" s="374"/>
      <c r="LPK74" s="374"/>
      <c r="LPL74" s="374"/>
      <c r="LPM74" s="374"/>
      <c r="LPN74" s="374"/>
      <c r="LPO74" s="374"/>
      <c r="LPP74" s="374"/>
      <c r="LPQ74" s="374"/>
      <c r="LPR74" s="374"/>
      <c r="LPS74" s="374"/>
      <c r="LPT74" s="374"/>
      <c r="LPU74" s="374"/>
      <c r="LPV74" s="374"/>
      <c r="LPW74" s="374"/>
      <c r="LPX74" s="374"/>
      <c r="LPY74" s="374"/>
      <c r="LPZ74" s="374"/>
      <c r="LQA74" s="374"/>
      <c r="LQB74" s="374"/>
      <c r="LQC74" s="374"/>
      <c r="LQD74" s="374"/>
      <c r="LQE74" s="374"/>
      <c r="LQF74" s="374"/>
      <c r="LQG74" s="374"/>
      <c r="LQH74" s="374"/>
      <c r="LQI74" s="374"/>
      <c r="LQJ74" s="374"/>
      <c r="LQK74" s="374"/>
      <c r="LQL74" s="374"/>
      <c r="LQM74" s="374"/>
      <c r="LQN74" s="374"/>
      <c r="LQO74" s="374"/>
      <c r="LQP74" s="374"/>
      <c r="LQQ74" s="374"/>
      <c r="LQR74" s="374"/>
      <c r="LQS74" s="374"/>
      <c r="LQT74" s="374"/>
      <c r="LQU74" s="374"/>
      <c r="LQV74" s="374"/>
      <c r="LQW74" s="374"/>
      <c r="LQX74" s="374"/>
      <c r="LQY74" s="374"/>
      <c r="LQZ74" s="374"/>
      <c r="LRA74" s="374"/>
      <c r="LRB74" s="374"/>
      <c r="LRC74" s="374"/>
      <c r="LRD74" s="374"/>
      <c r="LRE74" s="374"/>
      <c r="LRF74" s="374"/>
      <c r="LRG74" s="374"/>
      <c r="LRH74" s="374"/>
      <c r="LRI74" s="374"/>
      <c r="LRJ74" s="374"/>
      <c r="LRK74" s="374"/>
      <c r="LRL74" s="374"/>
      <c r="LRM74" s="374"/>
      <c r="LRN74" s="374"/>
      <c r="LRO74" s="374"/>
      <c r="LRP74" s="374"/>
      <c r="LRQ74" s="374"/>
      <c r="LRR74" s="374"/>
      <c r="LRS74" s="374"/>
      <c r="LRT74" s="374"/>
      <c r="LRU74" s="374"/>
      <c r="LRV74" s="374"/>
      <c r="LRW74" s="374"/>
      <c r="LRX74" s="374"/>
      <c r="LRY74" s="374"/>
      <c r="LRZ74" s="374"/>
      <c r="LSA74" s="374"/>
      <c r="LSB74" s="374"/>
      <c r="LSC74" s="374"/>
      <c r="LSD74" s="374"/>
      <c r="LSE74" s="374"/>
      <c r="LSF74" s="374"/>
      <c r="LSG74" s="374"/>
      <c r="LSH74" s="374"/>
      <c r="LSI74" s="374"/>
      <c r="LSJ74" s="374"/>
      <c r="LSK74" s="374"/>
      <c r="LSL74" s="374"/>
      <c r="LSM74" s="374"/>
      <c r="LSN74" s="374"/>
      <c r="LSO74" s="374"/>
      <c r="LSP74" s="374"/>
      <c r="LSQ74" s="374"/>
      <c r="LSR74" s="374"/>
      <c r="LSS74" s="374"/>
      <c r="LST74" s="374"/>
      <c r="LSU74" s="374"/>
      <c r="LSV74" s="374"/>
      <c r="LSW74" s="374"/>
      <c r="LSX74" s="374"/>
      <c r="LSY74" s="374"/>
      <c r="LSZ74" s="374"/>
      <c r="LTA74" s="374"/>
      <c r="LTB74" s="374"/>
      <c r="LTC74" s="374"/>
      <c r="LTD74" s="374"/>
      <c r="LTE74" s="374"/>
      <c r="LTF74" s="374"/>
      <c r="LTG74" s="374"/>
      <c r="LTH74" s="374"/>
      <c r="LTI74" s="374"/>
      <c r="LTJ74" s="374"/>
      <c r="LTK74" s="374"/>
      <c r="LTL74" s="374"/>
      <c r="LTM74" s="374"/>
      <c r="LTN74" s="374"/>
      <c r="LTO74" s="374"/>
      <c r="LTP74" s="374"/>
      <c r="LTQ74" s="374"/>
      <c r="LTR74" s="374"/>
      <c r="LTS74" s="374"/>
      <c r="LTT74" s="374"/>
      <c r="LTU74" s="374"/>
      <c r="LTV74" s="374"/>
      <c r="LTW74" s="374"/>
      <c r="LTX74" s="374"/>
      <c r="LTY74" s="374"/>
      <c r="LTZ74" s="374"/>
      <c r="LUA74" s="374"/>
      <c r="LUB74" s="374"/>
      <c r="LUC74" s="374"/>
      <c r="LUD74" s="374"/>
      <c r="LUE74" s="374"/>
      <c r="LUF74" s="374"/>
      <c r="LUG74" s="374"/>
      <c r="LUH74" s="374"/>
      <c r="LUI74" s="374"/>
      <c r="LUJ74" s="374"/>
      <c r="LUK74" s="374"/>
      <c r="LUL74" s="374"/>
      <c r="LUM74" s="374"/>
      <c r="LUN74" s="374"/>
      <c r="LUO74" s="374"/>
      <c r="LUP74" s="374"/>
      <c r="LUQ74" s="374"/>
      <c r="LUR74" s="374"/>
      <c r="LUS74" s="374"/>
      <c r="LUT74" s="374"/>
      <c r="LUU74" s="374"/>
      <c r="LUV74" s="374"/>
      <c r="LUW74" s="374"/>
      <c r="LUX74" s="374"/>
      <c r="LUY74" s="374"/>
      <c r="LUZ74" s="374"/>
      <c r="LVA74" s="374"/>
      <c r="LVB74" s="374"/>
      <c r="LVC74" s="374"/>
      <c r="LVD74" s="374"/>
      <c r="LVE74" s="374"/>
      <c r="LVF74" s="374"/>
      <c r="LVG74" s="374"/>
      <c r="LVH74" s="374"/>
      <c r="LVI74" s="374"/>
      <c r="LVJ74" s="374"/>
      <c r="LVK74" s="374"/>
      <c r="LVL74" s="374"/>
      <c r="LVM74" s="374"/>
      <c r="LVN74" s="374"/>
      <c r="LVO74" s="374"/>
      <c r="LVP74" s="374"/>
      <c r="LVQ74" s="374"/>
      <c r="LVR74" s="374"/>
      <c r="LVS74" s="374"/>
      <c r="LVT74" s="374"/>
      <c r="LVU74" s="374"/>
      <c r="LVV74" s="374"/>
      <c r="LVW74" s="374"/>
      <c r="LVX74" s="374"/>
      <c r="LVY74" s="374"/>
      <c r="LVZ74" s="374"/>
      <c r="LWA74" s="374"/>
      <c r="LWB74" s="374"/>
      <c r="LWC74" s="374"/>
      <c r="LWD74" s="374"/>
      <c r="LWE74" s="374"/>
      <c r="LWF74" s="374"/>
      <c r="LWG74" s="374"/>
      <c r="LWH74" s="374"/>
      <c r="LWI74" s="374"/>
      <c r="LWJ74" s="374"/>
      <c r="LWK74" s="374"/>
      <c r="LWL74" s="374"/>
      <c r="LWM74" s="374"/>
      <c r="LWN74" s="374"/>
      <c r="LWO74" s="374"/>
      <c r="LWP74" s="374"/>
      <c r="LWQ74" s="374"/>
      <c r="LWR74" s="374"/>
      <c r="LWS74" s="374"/>
      <c r="LWT74" s="374"/>
      <c r="LWU74" s="374"/>
      <c r="LWV74" s="374"/>
      <c r="LWW74" s="374"/>
      <c r="LWX74" s="374"/>
      <c r="LWY74" s="374"/>
      <c r="LWZ74" s="374"/>
      <c r="LXA74" s="374"/>
      <c r="LXB74" s="374"/>
      <c r="LXC74" s="374"/>
      <c r="LXD74" s="374"/>
      <c r="LXE74" s="374"/>
      <c r="LXF74" s="374"/>
      <c r="LXG74" s="374"/>
      <c r="LXH74" s="374"/>
      <c r="LXI74" s="374"/>
      <c r="LXJ74" s="374"/>
      <c r="LXK74" s="374"/>
      <c r="LXL74" s="374"/>
      <c r="LXM74" s="374"/>
      <c r="LXN74" s="374"/>
      <c r="LXO74" s="374"/>
      <c r="LXP74" s="374"/>
      <c r="LXQ74" s="374"/>
      <c r="LXR74" s="374"/>
      <c r="LXS74" s="374"/>
      <c r="LXT74" s="374"/>
      <c r="LXU74" s="374"/>
      <c r="LXV74" s="374"/>
      <c r="LXW74" s="374"/>
      <c r="LXX74" s="374"/>
      <c r="LXY74" s="374"/>
      <c r="LXZ74" s="374"/>
      <c r="LYA74" s="374"/>
      <c r="LYB74" s="374"/>
      <c r="LYC74" s="374"/>
      <c r="LYD74" s="374"/>
      <c r="LYE74" s="374"/>
      <c r="LYF74" s="374"/>
      <c r="LYG74" s="374"/>
      <c r="LYH74" s="374"/>
      <c r="LYI74" s="374"/>
      <c r="LYJ74" s="374"/>
      <c r="LYK74" s="374"/>
      <c r="LYL74" s="374"/>
      <c r="LYM74" s="374"/>
      <c r="LYN74" s="374"/>
      <c r="LYO74" s="374"/>
      <c r="LYP74" s="374"/>
      <c r="LYQ74" s="374"/>
      <c r="LYR74" s="374"/>
      <c r="LYS74" s="374"/>
      <c r="LYT74" s="374"/>
      <c r="LYU74" s="374"/>
      <c r="LYV74" s="374"/>
      <c r="LYW74" s="374"/>
      <c r="LYX74" s="374"/>
      <c r="LYY74" s="374"/>
      <c r="LYZ74" s="374"/>
      <c r="LZA74" s="374"/>
      <c r="LZB74" s="374"/>
      <c r="LZC74" s="374"/>
      <c r="LZD74" s="374"/>
      <c r="LZE74" s="374"/>
      <c r="LZF74" s="374"/>
      <c r="LZG74" s="374"/>
      <c r="LZH74" s="374"/>
      <c r="LZI74" s="374"/>
      <c r="LZJ74" s="374"/>
      <c r="LZK74" s="374"/>
      <c r="LZL74" s="374"/>
      <c r="LZM74" s="374"/>
      <c r="LZN74" s="374"/>
      <c r="LZO74" s="374"/>
      <c r="LZP74" s="374"/>
      <c r="LZQ74" s="374"/>
      <c r="LZR74" s="374"/>
      <c r="LZS74" s="374"/>
      <c r="LZT74" s="374"/>
      <c r="LZU74" s="374"/>
      <c r="LZV74" s="374"/>
      <c r="LZW74" s="374"/>
      <c r="LZX74" s="374"/>
      <c r="LZY74" s="374"/>
      <c r="LZZ74" s="374"/>
      <c r="MAA74" s="374"/>
      <c r="MAB74" s="374"/>
      <c r="MAC74" s="374"/>
      <c r="MAD74" s="374"/>
      <c r="MAE74" s="374"/>
      <c r="MAF74" s="374"/>
      <c r="MAG74" s="374"/>
      <c r="MAH74" s="374"/>
      <c r="MAI74" s="374"/>
      <c r="MAJ74" s="374"/>
      <c r="MAK74" s="374"/>
      <c r="MAL74" s="374"/>
      <c r="MAM74" s="374"/>
      <c r="MAN74" s="374"/>
      <c r="MAO74" s="374"/>
      <c r="MAP74" s="374"/>
      <c r="MAQ74" s="374"/>
      <c r="MAR74" s="374"/>
      <c r="MAS74" s="374"/>
      <c r="MAT74" s="374"/>
      <c r="MAU74" s="374"/>
      <c r="MAV74" s="374"/>
      <c r="MAW74" s="374"/>
      <c r="MAX74" s="374"/>
      <c r="MAY74" s="374"/>
      <c r="MAZ74" s="374"/>
      <c r="MBA74" s="374"/>
      <c r="MBB74" s="374"/>
      <c r="MBC74" s="374"/>
      <c r="MBD74" s="374"/>
      <c r="MBE74" s="374"/>
      <c r="MBF74" s="374"/>
      <c r="MBG74" s="374"/>
      <c r="MBH74" s="374"/>
      <c r="MBI74" s="374"/>
      <c r="MBJ74" s="374"/>
      <c r="MBK74" s="374"/>
      <c r="MBL74" s="374"/>
      <c r="MBM74" s="374"/>
      <c r="MBN74" s="374"/>
      <c r="MBO74" s="374"/>
      <c r="MBP74" s="374"/>
      <c r="MBQ74" s="374"/>
      <c r="MBR74" s="374"/>
      <c r="MBS74" s="374"/>
      <c r="MBT74" s="374"/>
      <c r="MBU74" s="374"/>
      <c r="MBV74" s="374"/>
      <c r="MBW74" s="374"/>
      <c r="MBX74" s="374"/>
      <c r="MBY74" s="374"/>
      <c r="MBZ74" s="374"/>
      <c r="MCA74" s="374"/>
      <c r="MCB74" s="374"/>
      <c r="MCC74" s="374"/>
      <c r="MCD74" s="374"/>
      <c r="MCE74" s="374"/>
      <c r="MCF74" s="374"/>
      <c r="MCG74" s="374"/>
      <c r="MCH74" s="374"/>
      <c r="MCI74" s="374"/>
      <c r="MCJ74" s="374"/>
      <c r="MCK74" s="374"/>
      <c r="MCL74" s="374"/>
      <c r="MCM74" s="374"/>
      <c r="MCN74" s="374"/>
      <c r="MCO74" s="374"/>
      <c r="MCP74" s="374"/>
      <c r="MCQ74" s="374"/>
      <c r="MCR74" s="374"/>
      <c r="MCS74" s="374"/>
      <c r="MCT74" s="374"/>
      <c r="MCU74" s="374"/>
      <c r="MCV74" s="374"/>
      <c r="MCW74" s="374"/>
      <c r="MCX74" s="374"/>
      <c r="MCY74" s="374"/>
      <c r="MCZ74" s="374"/>
      <c r="MDA74" s="374"/>
      <c r="MDB74" s="374"/>
      <c r="MDC74" s="374"/>
      <c r="MDD74" s="374"/>
      <c r="MDE74" s="374"/>
      <c r="MDF74" s="374"/>
      <c r="MDG74" s="374"/>
      <c r="MDH74" s="374"/>
      <c r="MDI74" s="374"/>
      <c r="MDJ74" s="374"/>
      <c r="MDK74" s="374"/>
      <c r="MDL74" s="374"/>
      <c r="MDM74" s="374"/>
      <c r="MDN74" s="374"/>
      <c r="MDO74" s="374"/>
      <c r="MDP74" s="374"/>
      <c r="MDQ74" s="374"/>
      <c r="MDR74" s="374"/>
      <c r="MDS74" s="374"/>
      <c r="MDT74" s="374"/>
      <c r="MDU74" s="374"/>
      <c r="MDV74" s="374"/>
      <c r="MDW74" s="374"/>
      <c r="MDX74" s="374"/>
      <c r="MDY74" s="374"/>
      <c r="MDZ74" s="374"/>
      <c r="MEA74" s="374"/>
      <c r="MEB74" s="374"/>
      <c r="MEC74" s="374"/>
      <c r="MED74" s="374"/>
      <c r="MEE74" s="374"/>
      <c r="MEF74" s="374"/>
      <c r="MEG74" s="374"/>
      <c r="MEH74" s="374"/>
      <c r="MEI74" s="374"/>
      <c r="MEJ74" s="374"/>
      <c r="MEK74" s="374"/>
      <c r="MEL74" s="374"/>
      <c r="MEM74" s="374"/>
      <c r="MEN74" s="374"/>
      <c r="MEO74" s="374"/>
      <c r="MEP74" s="374"/>
      <c r="MEQ74" s="374"/>
      <c r="MER74" s="374"/>
      <c r="MES74" s="374"/>
      <c r="MET74" s="374"/>
      <c r="MEU74" s="374"/>
      <c r="MEV74" s="374"/>
      <c r="MEW74" s="374"/>
      <c r="MEX74" s="374"/>
      <c r="MEY74" s="374"/>
      <c r="MEZ74" s="374"/>
      <c r="MFA74" s="374"/>
      <c r="MFB74" s="374"/>
      <c r="MFC74" s="374"/>
      <c r="MFD74" s="374"/>
      <c r="MFE74" s="374"/>
      <c r="MFF74" s="374"/>
      <c r="MFG74" s="374"/>
      <c r="MFH74" s="374"/>
      <c r="MFI74" s="374"/>
      <c r="MFJ74" s="374"/>
      <c r="MFK74" s="374"/>
      <c r="MFL74" s="374"/>
      <c r="MFM74" s="374"/>
      <c r="MFN74" s="374"/>
      <c r="MFO74" s="374"/>
      <c r="MFP74" s="374"/>
      <c r="MFQ74" s="374"/>
      <c r="MFR74" s="374"/>
      <c r="MFS74" s="374"/>
      <c r="MFT74" s="374"/>
      <c r="MFU74" s="374"/>
      <c r="MFV74" s="374"/>
      <c r="MFW74" s="374"/>
      <c r="MFX74" s="374"/>
      <c r="MFY74" s="374"/>
      <c r="MFZ74" s="374"/>
      <c r="MGA74" s="374"/>
      <c r="MGB74" s="374"/>
      <c r="MGC74" s="374"/>
      <c r="MGD74" s="374"/>
      <c r="MGE74" s="374"/>
      <c r="MGF74" s="374"/>
      <c r="MGG74" s="374"/>
      <c r="MGH74" s="374"/>
      <c r="MGI74" s="374"/>
      <c r="MGJ74" s="374"/>
      <c r="MGK74" s="374"/>
      <c r="MGL74" s="374"/>
      <c r="MGM74" s="374"/>
      <c r="MGN74" s="374"/>
      <c r="MGO74" s="374"/>
      <c r="MGP74" s="374"/>
      <c r="MGQ74" s="374"/>
      <c r="MGR74" s="374"/>
      <c r="MGS74" s="374"/>
      <c r="MGT74" s="374"/>
      <c r="MGU74" s="374"/>
      <c r="MGV74" s="374"/>
      <c r="MGW74" s="374"/>
      <c r="MGX74" s="374"/>
      <c r="MGY74" s="374"/>
      <c r="MGZ74" s="374"/>
      <c r="MHA74" s="374"/>
      <c r="MHB74" s="374"/>
      <c r="MHC74" s="374"/>
      <c r="MHD74" s="374"/>
      <c r="MHE74" s="374"/>
      <c r="MHF74" s="374"/>
      <c r="MHG74" s="374"/>
      <c r="MHH74" s="374"/>
      <c r="MHI74" s="374"/>
      <c r="MHJ74" s="374"/>
      <c r="MHK74" s="374"/>
      <c r="MHL74" s="374"/>
      <c r="MHM74" s="374"/>
      <c r="MHN74" s="374"/>
      <c r="MHO74" s="374"/>
      <c r="MHP74" s="374"/>
      <c r="MHQ74" s="374"/>
      <c r="MHR74" s="374"/>
      <c r="MHS74" s="374"/>
      <c r="MHT74" s="374"/>
      <c r="MHU74" s="374"/>
      <c r="MHV74" s="374"/>
      <c r="MHW74" s="374"/>
      <c r="MHX74" s="374"/>
      <c r="MHY74" s="374"/>
      <c r="MHZ74" s="374"/>
      <c r="MIA74" s="374"/>
      <c r="MIB74" s="374"/>
      <c r="MIC74" s="374"/>
      <c r="MID74" s="374"/>
      <c r="MIE74" s="374"/>
      <c r="MIF74" s="374"/>
      <c r="MIG74" s="374"/>
      <c r="MIH74" s="374"/>
      <c r="MII74" s="374"/>
      <c r="MIJ74" s="374"/>
      <c r="MIK74" s="374"/>
      <c r="MIL74" s="374"/>
      <c r="MIM74" s="374"/>
      <c r="MIN74" s="374"/>
      <c r="MIO74" s="374"/>
      <c r="MIP74" s="374"/>
      <c r="MIQ74" s="374"/>
      <c r="MIR74" s="374"/>
      <c r="MIS74" s="374"/>
      <c r="MIT74" s="374"/>
      <c r="MIU74" s="374"/>
      <c r="MIV74" s="374"/>
      <c r="MIW74" s="374"/>
      <c r="MIX74" s="374"/>
      <c r="MIY74" s="374"/>
      <c r="MIZ74" s="374"/>
      <c r="MJA74" s="374"/>
      <c r="MJB74" s="374"/>
      <c r="MJC74" s="374"/>
      <c r="MJD74" s="374"/>
      <c r="MJE74" s="374"/>
      <c r="MJF74" s="374"/>
      <c r="MJG74" s="374"/>
      <c r="MJH74" s="374"/>
      <c r="MJI74" s="374"/>
      <c r="MJJ74" s="374"/>
      <c r="MJK74" s="374"/>
      <c r="MJL74" s="374"/>
      <c r="MJM74" s="374"/>
      <c r="MJN74" s="374"/>
      <c r="MJO74" s="374"/>
      <c r="MJP74" s="374"/>
      <c r="MJQ74" s="374"/>
      <c r="MJR74" s="374"/>
      <c r="MJS74" s="374"/>
      <c r="MJT74" s="374"/>
      <c r="MJU74" s="374"/>
      <c r="MJV74" s="374"/>
      <c r="MJW74" s="374"/>
      <c r="MJX74" s="374"/>
      <c r="MJY74" s="374"/>
      <c r="MJZ74" s="374"/>
      <c r="MKA74" s="374"/>
      <c r="MKB74" s="374"/>
      <c r="MKC74" s="374"/>
      <c r="MKD74" s="374"/>
      <c r="MKE74" s="374"/>
      <c r="MKF74" s="374"/>
      <c r="MKG74" s="374"/>
      <c r="MKH74" s="374"/>
      <c r="MKI74" s="374"/>
      <c r="MKJ74" s="374"/>
      <c r="MKK74" s="374"/>
      <c r="MKL74" s="374"/>
      <c r="MKM74" s="374"/>
      <c r="MKN74" s="374"/>
      <c r="MKO74" s="374"/>
      <c r="MKP74" s="374"/>
      <c r="MKQ74" s="374"/>
      <c r="MKR74" s="374"/>
      <c r="MKS74" s="374"/>
      <c r="MKT74" s="374"/>
      <c r="MKU74" s="374"/>
      <c r="MKV74" s="374"/>
      <c r="MKW74" s="374"/>
      <c r="MKX74" s="374"/>
      <c r="MKY74" s="374"/>
      <c r="MKZ74" s="374"/>
      <c r="MLA74" s="374"/>
      <c r="MLB74" s="374"/>
      <c r="MLC74" s="374"/>
      <c r="MLD74" s="374"/>
      <c r="MLE74" s="374"/>
      <c r="MLF74" s="374"/>
      <c r="MLG74" s="374"/>
      <c r="MLH74" s="374"/>
      <c r="MLI74" s="374"/>
      <c r="MLJ74" s="374"/>
      <c r="MLK74" s="374"/>
      <c r="MLL74" s="374"/>
      <c r="MLM74" s="374"/>
      <c r="MLN74" s="374"/>
      <c r="MLO74" s="374"/>
      <c r="MLP74" s="374"/>
      <c r="MLQ74" s="374"/>
      <c r="MLR74" s="374"/>
      <c r="MLS74" s="374"/>
      <c r="MLT74" s="374"/>
      <c r="MLU74" s="374"/>
      <c r="MLV74" s="374"/>
      <c r="MLW74" s="374"/>
      <c r="MLX74" s="374"/>
      <c r="MLY74" s="374"/>
      <c r="MLZ74" s="374"/>
      <c r="MMA74" s="374"/>
      <c r="MMB74" s="374"/>
      <c r="MMC74" s="374"/>
      <c r="MMD74" s="374"/>
      <c r="MME74" s="374"/>
      <c r="MMF74" s="374"/>
      <c r="MMG74" s="374"/>
      <c r="MMH74" s="374"/>
      <c r="MMI74" s="374"/>
      <c r="MMJ74" s="374"/>
      <c r="MMK74" s="374"/>
      <c r="MML74" s="374"/>
      <c r="MMM74" s="374"/>
      <c r="MMN74" s="374"/>
      <c r="MMO74" s="374"/>
      <c r="MMP74" s="374"/>
      <c r="MMQ74" s="374"/>
      <c r="MMR74" s="374"/>
      <c r="MMS74" s="374"/>
      <c r="MMT74" s="374"/>
      <c r="MMU74" s="374"/>
      <c r="MMV74" s="374"/>
      <c r="MMW74" s="374"/>
      <c r="MMX74" s="374"/>
      <c r="MMY74" s="374"/>
      <c r="MMZ74" s="374"/>
      <c r="MNA74" s="374"/>
      <c r="MNB74" s="374"/>
      <c r="MNC74" s="374"/>
      <c r="MND74" s="374"/>
      <c r="MNE74" s="374"/>
      <c r="MNF74" s="374"/>
      <c r="MNG74" s="374"/>
      <c r="MNH74" s="374"/>
      <c r="MNI74" s="374"/>
      <c r="MNJ74" s="374"/>
      <c r="MNK74" s="374"/>
      <c r="MNL74" s="374"/>
      <c r="MNM74" s="374"/>
      <c r="MNN74" s="374"/>
      <c r="MNO74" s="374"/>
      <c r="MNP74" s="374"/>
      <c r="MNQ74" s="374"/>
      <c r="MNR74" s="374"/>
      <c r="MNS74" s="374"/>
      <c r="MNT74" s="374"/>
      <c r="MNU74" s="374"/>
      <c r="MNV74" s="374"/>
      <c r="MNW74" s="374"/>
      <c r="MNX74" s="374"/>
      <c r="MNY74" s="374"/>
      <c r="MNZ74" s="374"/>
      <c r="MOA74" s="374"/>
      <c r="MOB74" s="374"/>
      <c r="MOC74" s="374"/>
      <c r="MOD74" s="374"/>
      <c r="MOE74" s="374"/>
      <c r="MOF74" s="374"/>
      <c r="MOG74" s="374"/>
      <c r="MOH74" s="374"/>
      <c r="MOI74" s="374"/>
      <c r="MOJ74" s="374"/>
      <c r="MOK74" s="374"/>
      <c r="MOL74" s="374"/>
      <c r="MOM74" s="374"/>
      <c r="MON74" s="374"/>
      <c r="MOO74" s="374"/>
      <c r="MOP74" s="374"/>
      <c r="MOQ74" s="374"/>
      <c r="MOR74" s="374"/>
      <c r="MOS74" s="374"/>
      <c r="MOT74" s="374"/>
      <c r="MOU74" s="374"/>
      <c r="MOV74" s="374"/>
      <c r="MOW74" s="374"/>
      <c r="MOX74" s="374"/>
      <c r="MOY74" s="374"/>
      <c r="MOZ74" s="374"/>
      <c r="MPA74" s="374"/>
      <c r="MPB74" s="374"/>
      <c r="MPC74" s="374"/>
      <c r="MPD74" s="374"/>
      <c r="MPE74" s="374"/>
      <c r="MPF74" s="374"/>
      <c r="MPG74" s="374"/>
      <c r="MPH74" s="374"/>
      <c r="MPI74" s="374"/>
      <c r="MPJ74" s="374"/>
      <c r="MPK74" s="374"/>
      <c r="MPL74" s="374"/>
      <c r="MPM74" s="374"/>
      <c r="MPN74" s="374"/>
      <c r="MPO74" s="374"/>
      <c r="MPP74" s="374"/>
      <c r="MPQ74" s="374"/>
      <c r="MPR74" s="374"/>
      <c r="MPS74" s="374"/>
      <c r="MPT74" s="374"/>
      <c r="MPU74" s="374"/>
      <c r="MPV74" s="374"/>
      <c r="MPW74" s="374"/>
      <c r="MPX74" s="374"/>
      <c r="MPY74" s="374"/>
      <c r="MPZ74" s="374"/>
      <c r="MQA74" s="374"/>
      <c r="MQB74" s="374"/>
      <c r="MQC74" s="374"/>
      <c r="MQD74" s="374"/>
      <c r="MQE74" s="374"/>
      <c r="MQF74" s="374"/>
      <c r="MQG74" s="374"/>
      <c r="MQH74" s="374"/>
      <c r="MQI74" s="374"/>
      <c r="MQJ74" s="374"/>
      <c r="MQK74" s="374"/>
      <c r="MQL74" s="374"/>
      <c r="MQM74" s="374"/>
      <c r="MQN74" s="374"/>
      <c r="MQO74" s="374"/>
      <c r="MQP74" s="374"/>
      <c r="MQQ74" s="374"/>
      <c r="MQR74" s="374"/>
      <c r="MQS74" s="374"/>
      <c r="MQT74" s="374"/>
      <c r="MQU74" s="374"/>
      <c r="MQV74" s="374"/>
      <c r="MQW74" s="374"/>
      <c r="MQX74" s="374"/>
      <c r="MQY74" s="374"/>
      <c r="MQZ74" s="374"/>
      <c r="MRA74" s="374"/>
      <c r="MRB74" s="374"/>
      <c r="MRC74" s="374"/>
      <c r="MRD74" s="374"/>
      <c r="MRE74" s="374"/>
      <c r="MRF74" s="374"/>
      <c r="MRG74" s="374"/>
      <c r="MRH74" s="374"/>
      <c r="MRI74" s="374"/>
      <c r="MRJ74" s="374"/>
      <c r="MRK74" s="374"/>
      <c r="MRL74" s="374"/>
      <c r="MRM74" s="374"/>
      <c r="MRN74" s="374"/>
      <c r="MRO74" s="374"/>
      <c r="MRP74" s="374"/>
      <c r="MRQ74" s="374"/>
      <c r="MRR74" s="374"/>
      <c r="MRS74" s="374"/>
      <c r="MRT74" s="374"/>
      <c r="MRU74" s="374"/>
      <c r="MRV74" s="374"/>
      <c r="MRW74" s="374"/>
      <c r="MRX74" s="374"/>
      <c r="MRY74" s="374"/>
      <c r="MRZ74" s="374"/>
      <c r="MSA74" s="374"/>
      <c r="MSB74" s="374"/>
      <c r="MSC74" s="374"/>
      <c r="MSD74" s="374"/>
      <c r="MSE74" s="374"/>
      <c r="MSF74" s="374"/>
      <c r="MSG74" s="374"/>
      <c r="MSH74" s="374"/>
      <c r="MSI74" s="374"/>
      <c r="MSJ74" s="374"/>
      <c r="MSK74" s="374"/>
      <c r="MSL74" s="374"/>
      <c r="MSM74" s="374"/>
      <c r="MSN74" s="374"/>
      <c r="MSO74" s="374"/>
      <c r="MSP74" s="374"/>
      <c r="MSQ74" s="374"/>
      <c r="MSR74" s="374"/>
      <c r="MSS74" s="374"/>
      <c r="MST74" s="374"/>
      <c r="MSU74" s="374"/>
      <c r="MSV74" s="374"/>
      <c r="MSW74" s="374"/>
      <c r="MSX74" s="374"/>
      <c r="MSY74" s="374"/>
      <c r="MSZ74" s="374"/>
      <c r="MTA74" s="374"/>
      <c r="MTB74" s="374"/>
      <c r="MTC74" s="374"/>
      <c r="MTD74" s="374"/>
      <c r="MTE74" s="374"/>
      <c r="MTF74" s="374"/>
      <c r="MTG74" s="374"/>
      <c r="MTH74" s="374"/>
      <c r="MTI74" s="374"/>
      <c r="MTJ74" s="374"/>
      <c r="MTK74" s="374"/>
      <c r="MTL74" s="374"/>
      <c r="MTM74" s="374"/>
      <c r="MTN74" s="374"/>
      <c r="MTO74" s="374"/>
      <c r="MTP74" s="374"/>
      <c r="MTQ74" s="374"/>
      <c r="MTR74" s="374"/>
      <c r="MTS74" s="374"/>
      <c r="MTT74" s="374"/>
      <c r="MTU74" s="374"/>
      <c r="MTV74" s="374"/>
      <c r="MTW74" s="374"/>
      <c r="MTX74" s="374"/>
      <c r="MTY74" s="374"/>
      <c r="MTZ74" s="374"/>
      <c r="MUA74" s="374"/>
      <c r="MUB74" s="374"/>
      <c r="MUC74" s="374"/>
      <c r="MUD74" s="374"/>
      <c r="MUE74" s="374"/>
      <c r="MUF74" s="374"/>
      <c r="MUG74" s="374"/>
      <c r="MUH74" s="374"/>
      <c r="MUI74" s="374"/>
      <c r="MUJ74" s="374"/>
      <c r="MUK74" s="374"/>
      <c r="MUL74" s="374"/>
      <c r="MUM74" s="374"/>
      <c r="MUN74" s="374"/>
      <c r="MUO74" s="374"/>
      <c r="MUP74" s="374"/>
      <c r="MUQ74" s="374"/>
      <c r="MUR74" s="374"/>
      <c r="MUS74" s="374"/>
      <c r="MUT74" s="374"/>
      <c r="MUU74" s="374"/>
      <c r="MUV74" s="374"/>
      <c r="MUW74" s="374"/>
      <c r="MUX74" s="374"/>
      <c r="MUY74" s="374"/>
      <c r="MUZ74" s="374"/>
      <c r="MVA74" s="374"/>
      <c r="MVB74" s="374"/>
      <c r="MVC74" s="374"/>
      <c r="MVD74" s="374"/>
      <c r="MVE74" s="374"/>
      <c r="MVF74" s="374"/>
      <c r="MVG74" s="374"/>
      <c r="MVH74" s="374"/>
      <c r="MVI74" s="374"/>
      <c r="MVJ74" s="374"/>
      <c r="MVK74" s="374"/>
      <c r="MVL74" s="374"/>
      <c r="MVM74" s="374"/>
      <c r="MVN74" s="374"/>
      <c r="MVO74" s="374"/>
      <c r="MVP74" s="374"/>
      <c r="MVQ74" s="374"/>
      <c r="MVR74" s="374"/>
      <c r="MVS74" s="374"/>
      <c r="MVT74" s="374"/>
      <c r="MVU74" s="374"/>
      <c r="MVV74" s="374"/>
      <c r="MVW74" s="374"/>
      <c r="MVX74" s="374"/>
      <c r="MVY74" s="374"/>
      <c r="MVZ74" s="374"/>
      <c r="MWA74" s="374"/>
      <c r="MWB74" s="374"/>
      <c r="MWC74" s="374"/>
      <c r="MWD74" s="374"/>
      <c r="MWE74" s="374"/>
      <c r="MWF74" s="374"/>
      <c r="MWG74" s="374"/>
      <c r="MWH74" s="374"/>
      <c r="MWI74" s="374"/>
      <c r="MWJ74" s="374"/>
      <c r="MWK74" s="374"/>
      <c r="MWL74" s="374"/>
      <c r="MWM74" s="374"/>
      <c r="MWN74" s="374"/>
      <c r="MWO74" s="374"/>
      <c r="MWP74" s="374"/>
      <c r="MWQ74" s="374"/>
      <c r="MWR74" s="374"/>
      <c r="MWS74" s="374"/>
      <c r="MWT74" s="374"/>
      <c r="MWU74" s="374"/>
      <c r="MWV74" s="374"/>
      <c r="MWW74" s="374"/>
      <c r="MWX74" s="374"/>
      <c r="MWY74" s="374"/>
      <c r="MWZ74" s="374"/>
      <c r="MXA74" s="374"/>
      <c r="MXB74" s="374"/>
      <c r="MXC74" s="374"/>
      <c r="MXD74" s="374"/>
      <c r="MXE74" s="374"/>
      <c r="MXF74" s="374"/>
      <c r="MXG74" s="374"/>
      <c r="MXH74" s="374"/>
      <c r="MXI74" s="374"/>
      <c r="MXJ74" s="374"/>
      <c r="MXK74" s="374"/>
      <c r="MXL74" s="374"/>
      <c r="MXM74" s="374"/>
      <c r="MXN74" s="374"/>
      <c r="MXO74" s="374"/>
      <c r="MXP74" s="374"/>
      <c r="MXQ74" s="374"/>
      <c r="MXR74" s="374"/>
      <c r="MXS74" s="374"/>
      <c r="MXT74" s="374"/>
      <c r="MXU74" s="374"/>
      <c r="MXV74" s="374"/>
      <c r="MXW74" s="374"/>
      <c r="MXX74" s="374"/>
      <c r="MXY74" s="374"/>
      <c r="MXZ74" s="374"/>
      <c r="MYA74" s="374"/>
      <c r="MYB74" s="374"/>
      <c r="MYC74" s="374"/>
      <c r="MYD74" s="374"/>
      <c r="MYE74" s="374"/>
      <c r="MYF74" s="374"/>
      <c r="MYG74" s="374"/>
      <c r="MYH74" s="374"/>
      <c r="MYI74" s="374"/>
      <c r="MYJ74" s="374"/>
      <c r="MYK74" s="374"/>
      <c r="MYL74" s="374"/>
      <c r="MYM74" s="374"/>
      <c r="MYN74" s="374"/>
      <c r="MYO74" s="374"/>
      <c r="MYP74" s="374"/>
      <c r="MYQ74" s="374"/>
      <c r="MYR74" s="374"/>
      <c r="MYS74" s="374"/>
      <c r="MYT74" s="374"/>
      <c r="MYU74" s="374"/>
      <c r="MYV74" s="374"/>
      <c r="MYW74" s="374"/>
      <c r="MYX74" s="374"/>
      <c r="MYY74" s="374"/>
      <c r="MYZ74" s="374"/>
      <c r="MZA74" s="374"/>
      <c r="MZB74" s="374"/>
      <c r="MZC74" s="374"/>
      <c r="MZD74" s="374"/>
      <c r="MZE74" s="374"/>
      <c r="MZF74" s="374"/>
      <c r="MZG74" s="374"/>
      <c r="MZH74" s="374"/>
      <c r="MZI74" s="374"/>
      <c r="MZJ74" s="374"/>
      <c r="MZK74" s="374"/>
      <c r="MZL74" s="374"/>
      <c r="MZM74" s="374"/>
      <c r="MZN74" s="374"/>
      <c r="MZO74" s="374"/>
      <c r="MZP74" s="374"/>
      <c r="MZQ74" s="374"/>
      <c r="MZR74" s="374"/>
      <c r="MZS74" s="374"/>
      <c r="MZT74" s="374"/>
      <c r="MZU74" s="374"/>
      <c r="MZV74" s="374"/>
      <c r="MZW74" s="374"/>
      <c r="MZX74" s="374"/>
      <c r="MZY74" s="374"/>
      <c r="MZZ74" s="374"/>
      <c r="NAA74" s="374"/>
      <c r="NAB74" s="374"/>
      <c r="NAC74" s="374"/>
      <c r="NAD74" s="374"/>
      <c r="NAE74" s="374"/>
      <c r="NAF74" s="374"/>
      <c r="NAG74" s="374"/>
      <c r="NAH74" s="374"/>
      <c r="NAI74" s="374"/>
      <c r="NAJ74" s="374"/>
      <c r="NAK74" s="374"/>
      <c r="NAL74" s="374"/>
      <c r="NAM74" s="374"/>
      <c r="NAN74" s="374"/>
      <c r="NAO74" s="374"/>
      <c r="NAP74" s="374"/>
      <c r="NAQ74" s="374"/>
      <c r="NAR74" s="374"/>
      <c r="NAS74" s="374"/>
      <c r="NAT74" s="374"/>
      <c r="NAU74" s="374"/>
      <c r="NAV74" s="374"/>
      <c r="NAW74" s="374"/>
      <c r="NAX74" s="374"/>
      <c r="NAY74" s="374"/>
      <c r="NAZ74" s="374"/>
      <c r="NBA74" s="374"/>
      <c r="NBB74" s="374"/>
      <c r="NBC74" s="374"/>
      <c r="NBD74" s="374"/>
      <c r="NBE74" s="374"/>
      <c r="NBF74" s="374"/>
      <c r="NBG74" s="374"/>
      <c r="NBH74" s="374"/>
      <c r="NBI74" s="374"/>
      <c r="NBJ74" s="374"/>
      <c r="NBK74" s="374"/>
      <c r="NBL74" s="374"/>
      <c r="NBM74" s="374"/>
      <c r="NBN74" s="374"/>
      <c r="NBO74" s="374"/>
      <c r="NBP74" s="374"/>
      <c r="NBQ74" s="374"/>
      <c r="NBR74" s="374"/>
      <c r="NBS74" s="374"/>
      <c r="NBT74" s="374"/>
      <c r="NBU74" s="374"/>
      <c r="NBV74" s="374"/>
      <c r="NBW74" s="374"/>
      <c r="NBX74" s="374"/>
      <c r="NBY74" s="374"/>
      <c r="NBZ74" s="374"/>
      <c r="NCA74" s="374"/>
      <c r="NCB74" s="374"/>
      <c r="NCC74" s="374"/>
      <c r="NCD74" s="374"/>
      <c r="NCE74" s="374"/>
      <c r="NCF74" s="374"/>
      <c r="NCG74" s="374"/>
      <c r="NCH74" s="374"/>
      <c r="NCI74" s="374"/>
      <c r="NCJ74" s="374"/>
      <c r="NCK74" s="374"/>
      <c r="NCL74" s="374"/>
      <c r="NCM74" s="374"/>
      <c r="NCN74" s="374"/>
      <c r="NCO74" s="374"/>
      <c r="NCP74" s="374"/>
      <c r="NCQ74" s="374"/>
      <c r="NCR74" s="374"/>
      <c r="NCS74" s="374"/>
      <c r="NCT74" s="374"/>
      <c r="NCU74" s="374"/>
      <c r="NCV74" s="374"/>
      <c r="NCW74" s="374"/>
      <c r="NCX74" s="374"/>
      <c r="NCY74" s="374"/>
      <c r="NCZ74" s="374"/>
      <c r="NDA74" s="374"/>
      <c r="NDB74" s="374"/>
      <c r="NDC74" s="374"/>
      <c r="NDD74" s="374"/>
      <c r="NDE74" s="374"/>
      <c r="NDF74" s="374"/>
      <c r="NDG74" s="374"/>
      <c r="NDH74" s="374"/>
      <c r="NDI74" s="374"/>
      <c r="NDJ74" s="374"/>
      <c r="NDK74" s="374"/>
      <c r="NDL74" s="374"/>
      <c r="NDM74" s="374"/>
      <c r="NDN74" s="374"/>
      <c r="NDO74" s="374"/>
      <c r="NDP74" s="374"/>
      <c r="NDQ74" s="374"/>
      <c r="NDR74" s="374"/>
      <c r="NDS74" s="374"/>
      <c r="NDT74" s="374"/>
      <c r="NDU74" s="374"/>
      <c r="NDV74" s="374"/>
      <c r="NDW74" s="374"/>
      <c r="NDX74" s="374"/>
      <c r="NDY74" s="374"/>
      <c r="NDZ74" s="374"/>
      <c r="NEA74" s="374"/>
      <c r="NEB74" s="374"/>
      <c r="NEC74" s="374"/>
      <c r="NED74" s="374"/>
      <c r="NEE74" s="374"/>
      <c r="NEF74" s="374"/>
      <c r="NEG74" s="374"/>
      <c r="NEH74" s="374"/>
      <c r="NEI74" s="374"/>
      <c r="NEJ74" s="374"/>
      <c r="NEK74" s="374"/>
      <c r="NEL74" s="374"/>
      <c r="NEM74" s="374"/>
      <c r="NEN74" s="374"/>
      <c r="NEO74" s="374"/>
      <c r="NEP74" s="374"/>
      <c r="NEQ74" s="374"/>
      <c r="NER74" s="374"/>
      <c r="NES74" s="374"/>
      <c r="NET74" s="374"/>
      <c r="NEU74" s="374"/>
      <c r="NEV74" s="374"/>
      <c r="NEW74" s="374"/>
      <c r="NEX74" s="374"/>
      <c r="NEY74" s="374"/>
      <c r="NEZ74" s="374"/>
      <c r="NFA74" s="374"/>
      <c r="NFB74" s="374"/>
      <c r="NFC74" s="374"/>
      <c r="NFD74" s="374"/>
      <c r="NFE74" s="374"/>
      <c r="NFF74" s="374"/>
      <c r="NFG74" s="374"/>
      <c r="NFH74" s="374"/>
      <c r="NFI74" s="374"/>
      <c r="NFJ74" s="374"/>
      <c r="NFK74" s="374"/>
      <c r="NFL74" s="374"/>
      <c r="NFM74" s="374"/>
      <c r="NFN74" s="374"/>
      <c r="NFO74" s="374"/>
      <c r="NFP74" s="374"/>
      <c r="NFQ74" s="374"/>
      <c r="NFR74" s="374"/>
      <c r="NFS74" s="374"/>
      <c r="NFT74" s="374"/>
      <c r="NFU74" s="374"/>
      <c r="NFV74" s="374"/>
      <c r="NFW74" s="374"/>
      <c r="NFX74" s="374"/>
      <c r="NFY74" s="374"/>
      <c r="NFZ74" s="374"/>
      <c r="NGA74" s="374"/>
      <c r="NGB74" s="374"/>
      <c r="NGC74" s="374"/>
      <c r="NGD74" s="374"/>
      <c r="NGE74" s="374"/>
      <c r="NGF74" s="374"/>
      <c r="NGG74" s="374"/>
      <c r="NGH74" s="374"/>
      <c r="NGI74" s="374"/>
      <c r="NGJ74" s="374"/>
      <c r="NGK74" s="374"/>
      <c r="NGL74" s="374"/>
      <c r="NGM74" s="374"/>
      <c r="NGN74" s="374"/>
      <c r="NGO74" s="374"/>
      <c r="NGP74" s="374"/>
      <c r="NGQ74" s="374"/>
      <c r="NGR74" s="374"/>
      <c r="NGS74" s="374"/>
      <c r="NGT74" s="374"/>
      <c r="NGU74" s="374"/>
      <c r="NGV74" s="374"/>
      <c r="NGW74" s="374"/>
      <c r="NGX74" s="374"/>
      <c r="NGY74" s="374"/>
      <c r="NGZ74" s="374"/>
      <c r="NHA74" s="374"/>
      <c r="NHB74" s="374"/>
      <c r="NHC74" s="374"/>
      <c r="NHD74" s="374"/>
      <c r="NHE74" s="374"/>
      <c r="NHF74" s="374"/>
      <c r="NHG74" s="374"/>
      <c r="NHH74" s="374"/>
      <c r="NHI74" s="374"/>
      <c r="NHJ74" s="374"/>
      <c r="NHK74" s="374"/>
      <c r="NHL74" s="374"/>
      <c r="NHM74" s="374"/>
      <c r="NHN74" s="374"/>
      <c r="NHO74" s="374"/>
      <c r="NHP74" s="374"/>
      <c r="NHQ74" s="374"/>
      <c r="NHR74" s="374"/>
      <c r="NHS74" s="374"/>
      <c r="NHT74" s="374"/>
      <c r="NHU74" s="374"/>
      <c r="NHV74" s="374"/>
      <c r="NHW74" s="374"/>
      <c r="NHX74" s="374"/>
      <c r="NHY74" s="374"/>
      <c r="NHZ74" s="374"/>
      <c r="NIA74" s="374"/>
      <c r="NIB74" s="374"/>
      <c r="NIC74" s="374"/>
      <c r="NID74" s="374"/>
      <c r="NIE74" s="374"/>
      <c r="NIF74" s="374"/>
      <c r="NIG74" s="374"/>
      <c r="NIH74" s="374"/>
      <c r="NII74" s="374"/>
      <c r="NIJ74" s="374"/>
      <c r="NIK74" s="374"/>
      <c r="NIL74" s="374"/>
      <c r="NIM74" s="374"/>
      <c r="NIN74" s="374"/>
      <c r="NIO74" s="374"/>
      <c r="NIP74" s="374"/>
      <c r="NIQ74" s="374"/>
      <c r="NIR74" s="374"/>
      <c r="NIS74" s="374"/>
      <c r="NIT74" s="374"/>
      <c r="NIU74" s="374"/>
      <c r="NIV74" s="374"/>
      <c r="NIW74" s="374"/>
      <c r="NIX74" s="374"/>
      <c r="NIY74" s="374"/>
      <c r="NIZ74" s="374"/>
      <c r="NJA74" s="374"/>
      <c r="NJB74" s="374"/>
      <c r="NJC74" s="374"/>
      <c r="NJD74" s="374"/>
      <c r="NJE74" s="374"/>
      <c r="NJF74" s="374"/>
      <c r="NJG74" s="374"/>
      <c r="NJH74" s="374"/>
      <c r="NJI74" s="374"/>
      <c r="NJJ74" s="374"/>
      <c r="NJK74" s="374"/>
      <c r="NJL74" s="374"/>
      <c r="NJM74" s="374"/>
      <c r="NJN74" s="374"/>
      <c r="NJO74" s="374"/>
      <c r="NJP74" s="374"/>
      <c r="NJQ74" s="374"/>
      <c r="NJR74" s="374"/>
      <c r="NJS74" s="374"/>
      <c r="NJT74" s="374"/>
      <c r="NJU74" s="374"/>
      <c r="NJV74" s="374"/>
      <c r="NJW74" s="374"/>
      <c r="NJX74" s="374"/>
      <c r="NJY74" s="374"/>
      <c r="NJZ74" s="374"/>
      <c r="NKA74" s="374"/>
      <c r="NKB74" s="374"/>
      <c r="NKC74" s="374"/>
      <c r="NKD74" s="374"/>
      <c r="NKE74" s="374"/>
      <c r="NKF74" s="374"/>
      <c r="NKG74" s="374"/>
      <c r="NKH74" s="374"/>
      <c r="NKI74" s="374"/>
      <c r="NKJ74" s="374"/>
      <c r="NKK74" s="374"/>
      <c r="NKL74" s="374"/>
      <c r="NKM74" s="374"/>
      <c r="NKN74" s="374"/>
      <c r="NKO74" s="374"/>
      <c r="NKP74" s="374"/>
      <c r="NKQ74" s="374"/>
      <c r="NKR74" s="374"/>
      <c r="NKS74" s="374"/>
      <c r="NKT74" s="374"/>
      <c r="NKU74" s="374"/>
      <c r="NKV74" s="374"/>
      <c r="NKW74" s="374"/>
      <c r="NKX74" s="374"/>
      <c r="NKY74" s="374"/>
      <c r="NKZ74" s="374"/>
      <c r="NLA74" s="374"/>
      <c r="NLB74" s="374"/>
      <c r="NLC74" s="374"/>
      <c r="NLD74" s="374"/>
      <c r="NLE74" s="374"/>
      <c r="NLF74" s="374"/>
      <c r="NLG74" s="374"/>
      <c r="NLH74" s="374"/>
      <c r="NLI74" s="374"/>
      <c r="NLJ74" s="374"/>
      <c r="NLK74" s="374"/>
      <c r="NLL74" s="374"/>
      <c r="NLM74" s="374"/>
      <c r="NLN74" s="374"/>
      <c r="NLO74" s="374"/>
      <c r="NLP74" s="374"/>
      <c r="NLQ74" s="374"/>
      <c r="NLR74" s="374"/>
      <c r="NLS74" s="374"/>
      <c r="NLT74" s="374"/>
      <c r="NLU74" s="374"/>
      <c r="NLV74" s="374"/>
      <c r="NLW74" s="374"/>
      <c r="NLX74" s="374"/>
      <c r="NLY74" s="374"/>
      <c r="NLZ74" s="374"/>
      <c r="NMA74" s="374"/>
      <c r="NMB74" s="374"/>
      <c r="NMC74" s="374"/>
      <c r="NMD74" s="374"/>
      <c r="NME74" s="374"/>
      <c r="NMF74" s="374"/>
      <c r="NMG74" s="374"/>
      <c r="NMH74" s="374"/>
      <c r="NMI74" s="374"/>
      <c r="NMJ74" s="374"/>
      <c r="NMK74" s="374"/>
      <c r="NML74" s="374"/>
      <c r="NMM74" s="374"/>
      <c r="NMN74" s="374"/>
      <c r="NMO74" s="374"/>
      <c r="NMP74" s="374"/>
      <c r="NMQ74" s="374"/>
      <c r="NMR74" s="374"/>
      <c r="NMS74" s="374"/>
      <c r="NMT74" s="374"/>
      <c r="NMU74" s="374"/>
      <c r="NMV74" s="374"/>
      <c r="NMW74" s="374"/>
      <c r="NMX74" s="374"/>
      <c r="NMY74" s="374"/>
      <c r="NMZ74" s="374"/>
      <c r="NNA74" s="374"/>
      <c r="NNB74" s="374"/>
      <c r="NNC74" s="374"/>
      <c r="NND74" s="374"/>
      <c r="NNE74" s="374"/>
      <c r="NNF74" s="374"/>
      <c r="NNG74" s="374"/>
      <c r="NNH74" s="374"/>
      <c r="NNI74" s="374"/>
      <c r="NNJ74" s="374"/>
      <c r="NNK74" s="374"/>
      <c r="NNL74" s="374"/>
      <c r="NNM74" s="374"/>
      <c r="NNN74" s="374"/>
      <c r="NNO74" s="374"/>
      <c r="NNP74" s="374"/>
      <c r="NNQ74" s="374"/>
      <c r="NNR74" s="374"/>
      <c r="NNS74" s="374"/>
      <c r="NNT74" s="374"/>
      <c r="NNU74" s="374"/>
      <c r="NNV74" s="374"/>
      <c r="NNW74" s="374"/>
      <c r="NNX74" s="374"/>
      <c r="NNY74" s="374"/>
      <c r="NNZ74" s="374"/>
      <c r="NOA74" s="374"/>
      <c r="NOB74" s="374"/>
      <c r="NOC74" s="374"/>
      <c r="NOD74" s="374"/>
      <c r="NOE74" s="374"/>
      <c r="NOF74" s="374"/>
      <c r="NOG74" s="374"/>
      <c r="NOH74" s="374"/>
      <c r="NOI74" s="374"/>
      <c r="NOJ74" s="374"/>
      <c r="NOK74" s="374"/>
      <c r="NOL74" s="374"/>
      <c r="NOM74" s="374"/>
      <c r="NON74" s="374"/>
      <c r="NOO74" s="374"/>
      <c r="NOP74" s="374"/>
      <c r="NOQ74" s="374"/>
      <c r="NOR74" s="374"/>
      <c r="NOS74" s="374"/>
      <c r="NOT74" s="374"/>
      <c r="NOU74" s="374"/>
      <c r="NOV74" s="374"/>
      <c r="NOW74" s="374"/>
      <c r="NOX74" s="374"/>
      <c r="NOY74" s="374"/>
      <c r="NOZ74" s="374"/>
      <c r="NPA74" s="374"/>
      <c r="NPB74" s="374"/>
      <c r="NPC74" s="374"/>
      <c r="NPD74" s="374"/>
      <c r="NPE74" s="374"/>
      <c r="NPF74" s="374"/>
      <c r="NPG74" s="374"/>
      <c r="NPH74" s="374"/>
      <c r="NPI74" s="374"/>
      <c r="NPJ74" s="374"/>
      <c r="NPK74" s="374"/>
      <c r="NPL74" s="374"/>
      <c r="NPM74" s="374"/>
      <c r="NPN74" s="374"/>
      <c r="NPO74" s="374"/>
      <c r="NPP74" s="374"/>
      <c r="NPQ74" s="374"/>
      <c r="NPR74" s="374"/>
      <c r="NPS74" s="374"/>
      <c r="NPT74" s="374"/>
      <c r="NPU74" s="374"/>
      <c r="NPV74" s="374"/>
      <c r="NPW74" s="374"/>
      <c r="NPX74" s="374"/>
      <c r="NPY74" s="374"/>
      <c r="NPZ74" s="374"/>
      <c r="NQA74" s="374"/>
      <c r="NQB74" s="374"/>
      <c r="NQC74" s="374"/>
      <c r="NQD74" s="374"/>
      <c r="NQE74" s="374"/>
      <c r="NQF74" s="374"/>
      <c r="NQG74" s="374"/>
      <c r="NQH74" s="374"/>
      <c r="NQI74" s="374"/>
      <c r="NQJ74" s="374"/>
      <c r="NQK74" s="374"/>
      <c r="NQL74" s="374"/>
      <c r="NQM74" s="374"/>
      <c r="NQN74" s="374"/>
      <c r="NQO74" s="374"/>
      <c r="NQP74" s="374"/>
      <c r="NQQ74" s="374"/>
      <c r="NQR74" s="374"/>
      <c r="NQS74" s="374"/>
      <c r="NQT74" s="374"/>
      <c r="NQU74" s="374"/>
      <c r="NQV74" s="374"/>
      <c r="NQW74" s="374"/>
      <c r="NQX74" s="374"/>
      <c r="NQY74" s="374"/>
      <c r="NQZ74" s="374"/>
      <c r="NRA74" s="374"/>
      <c r="NRB74" s="374"/>
      <c r="NRC74" s="374"/>
      <c r="NRD74" s="374"/>
      <c r="NRE74" s="374"/>
      <c r="NRF74" s="374"/>
      <c r="NRG74" s="374"/>
      <c r="NRH74" s="374"/>
      <c r="NRI74" s="374"/>
      <c r="NRJ74" s="374"/>
      <c r="NRK74" s="374"/>
      <c r="NRL74" s="374"/>
      <c r="NRM74" s="374"/>
      <c r="NRN74" s="374"/>
      <c r="NRO74" s="374"/>
      <c r="NRP74" s="374"/>
      <c r="NRQ74" s="374"/>
      <c r="NRR74" s="374"/>
      <c r="NRS74" s="374"/>
      <c r="NRT74" s="374"/>
      <c r="NRU74" s="374"/>
      <c r="NRV74" s="374"/>
      <c r="NRW74" s="374"/>
      <c r="NRX74" s="374"/>
      <c r="NRY74" s="374"/>
      <c r="NRZ74" s="374"/>
      <c r="NSA74" s="374"/>
      <c r="NSB74" s="374"/>
      <c r="NSC74" s="374"/>
      <c r="NSD74" s="374"/>
      <c r="NSE74" s="374"/>
      <c r="NSF74" s="374"/>
      <c r="NSG74" s="374"/>
      <c r="NSH74" s="374"/>
      <c r="NSI74" s="374"/>
      <c r="NSJ74" s="374"/>
      <c r="NSK74" s="374"/>
      <c r="NSL74" s="374"/>
      <c r="NSM74" s="374"/>
      <c r="NSN74" s="374"/>
      <c r="NSO74" s="374"/>
      <c r="NSP74" s="374"/>
      <c r="NSQ74" s="374"/>
      <c r="NSR74" s="374"/>
      <c r="NSS74" s="374"/>
      <c r="NST74" s="374"/>
      <c r="NSU74" s="374"/>
      <c r="NSV74" s="374"/>
      <c r="NSW74" s="374"/>
      <c r="NSX74" s="374"/>
      <c r="NSY74" s="374"/>
      <c r="NSZ74" s="374"/>
      <c r="NTA74" s="374"/>
      <c r="NTB74" s="374"/>
      <c r="NTC74" s="374"/>
      <c r="NTD74" s="374"/>
      <c r="NTE74" s="374"/>
      <c r="NTF74" s="374"/>
      <c r="NTG74" s="374"/>
      <c r="NTH74" s="374"/>
      <c r="NTI74" s="374"/>
      <c r="NTJ74" s="374"/>
      <c r="NTK74" s="374"/>
      <c r="NTL74" s="374"/>
      <c r="NTM74" s="374"/>
      <c r="NTN74" s="374"/>
      <c r="NTO74" s="374"/>
      <c r="NTP74" s="374"/>
      <c r="NTQ74" s="374"/>
      <c r="NTR74" s="374"/>
      <c r="NTS74" s="374"/>
      <c r="NTT74" s="374"/>
      <c r="NTU74" s="374"/>
      <c r="NTV74" s="374"/>
      <c r="NTW74" s="374"/>
      <c r="NTX74" s="374"/>
      <c r="NTY74" s="374"/>
      <c r="NTZ74" s="374"/>
      <c r="NUA74" s="374"/>
      <c r="NUB74" s="374"/>
      <c r="NUC74" s="374"/>
      <c r="NUD74" s="374"/>
      <c r="NUE74" s="374"/>
      <c r="NUF74" s="374"/>
      <c r="NUG74" s="374"/>
      <c r="NUH74" s="374"/>
      <c r="NUI74" s="374"/>
      <c r="NUJ74" s="374"/>
      <c r="NUK74" s="374"/>
      <c r="NUL74" s="374"/>
      <c r="NUM74" s="374"/>
      <c r="NUN74" s="374"/>
      <c r="NUO74" s="374"/>
      <c r="NUP74" s="374"/>
      <c r="NUQ74" s="374"/>
      <c r="NUR74" s="374"/>
      <c r="NUS74" s="374"/>
      <c r="NUT74" s="374"/>
      <c r="NUU74" s="374"/>
      <c r="NUV74" s="374"/>
      <c r="NUW74" s="374"/>
      <c r="NUX74" s="374"/>
      <c r="NUY74" s="374"/>
      <c r="NUZ74" s="374"/>
      <c r="NVA74" s="374"/>
      <c r="NVB74" s="374"/>
      <c r="NVC74" s="374"/>
      <c r="NVD74" s="374"/>
      <c r="NVE74" s="374"/>
      <c r="NVF74" s="374"/>
      <c r="NVG74" s="374"/>
      <c r="NVH74" s="374"/>
      <c r="NVI74" s="374"/>
      <c r="NVJ74" s="374"/>
      <c r="NVK74" s="374"/>
      <c r="NVL74" s="374"/>
      <c r="NVM74" s="374"/>
      <c r="NVN74" s="374"/>
      <c r="NVO74" s="374"/>
      <c r="NVP74" s="374"/>
      <c r="NVQ74" s="374"/>
      <c r="NVR74" s="374"/>
      <c r="NVS74" s="374"/>
      <c r="NVT74" s="374"/>
      <c r="NVU74" s="374"/>
      <c r="NVV74" s="374"/>
      <c r="NVW74" s="374"/>
      <c r="NVX74" s="374"/>
      <c r="NVY74" s="374"/>
      <c r="NVZ74" s="374"/>
      <c r="NWA74" s="374"/>
      <c r="NWB74" s="374"/>
      <c r="NWC74" s="374"/>
      <c r="NWD74" s="374"/>
      <c r="NWE74" s="374"/>
      <c r="NWF74" s="374"/>
      <c r="NWG74" s="374"/>
      <c r="NWH74" s="374"/>
      <c r="NWI74" s="374"/>
      <c r="NWJ74" s="374"/>
      <c r="NWK74" s="374"/>
      <c r="NWL74" s="374"/>
      <c r="NWM74" s="374"/>
      <c r="NWN74" s="374"/>
      <c r="NWO74" s="374"/>
      <c r="NWP74" s="374"/>
      <c r="NWQ74" s="374"/>
      <c r="NWR74" s="374"/>
      <c r="NWS74" s="374"/>
      <c r="NWT74" s="374"/>
      <c r="NWU74" s="374"/>
      <c r="NWV74" s="374"/>
      <c r="NWW74" s="374"/>
      <c r="NWX74" s="374"/>
      <c r="NWY74" s="374"/>
      <c r="NWZ74" s="374"/>
      <c r="NXA74" s="374"/>
      <c r="NXB74" s="374"/>
      <c r="NXC74" s="374"/>
      <c r="NXD74" s="374"/>
      <c r="NXE74" s="374"/>
      <c r="NXF74" s="374"/>
      <c r="NXG74" s="374"/>
      <c r="NXH74" s="374"/>
      <c r="NXI74" s="374"/>
      <c r="NXJ74" s="374"/>
      <c r="NXK74" s="374"/>
      <c r="NXL74" s="374"/>
      <c r="NXM74" s="374"/>
      <c r="NXN74" s="374"/>
      <c r="NXO74" s="374"/>
      <c r="NXP74" s="374"/>
      <c r="NXQ74" s="374"/>
      <c r="NXR74" s="374"/>
      <c r="NXS74" s="374"/>
      <c r="NXT74" s="374"/>
      <c r="NXU74" s="374"/>
      <c r="NXV74" s="374"/>
      <c r="NXW74" s="374"/>
      <c r="NXX74" s="374"/>
      <c r="NXY74" s="374"/>
      <c r="NXZ74" s="374"/>
      <c r="NYA74" s="374"/>
      <c r="NYB74" s="374"/>
      <c r="NYC74" s="374"/>
      <c r="NYD74" s="374"/>
      <c r="NYE74" s="374"/>
      <c r="NYF74" s="374"/>
      <c r="NYG74" s="374"/>
      <c r="NYH74" s="374"/>
      <c r="NYI74" s="374"/>
      <c r="NYJ74" s="374"/>
      <c r="NYK74" s="374"/>
      <c r="NYL74" s="374"/>
      <c r="NYM74" s="374"/>
      <c r="NYN74" s="374"/>
      <c r="NYO74" s="374"/>
      <c r="NYP74" s="374"/>
      <c r="NYQ74" s="374"/>
      <c r="NYR74" s="374"/>
      <c r="NYS74" s="374"/>
      <c r="NYT74" s="374"/>
      <c r="NYU74" s="374"/>
      <c r="NYV74" s="374"/>
      <c r="NYW74" s="374"/>
      <c r="NYX74" s="374"/>
      <c r="NYY74" s="374"/>
      <c r="NYZ74" s="374"/>
      <c r="NZA74" s="374"/>
      <c r="NZB74" s="374"/>
      <c r="NZC74" s="374"/>
      <c r="NZD74" s="374"/>
      <c r="NZE74" s="374"/>
      <c r="NZF74" s="374"/>
      <c r="NZG74" s="374"/>
      <c r="NZH74" s="374"/>
      <c r="NZI74" s="374"/>
      <c r="NZJ74" s="374"/>
      <c r="NZK74" s="374"/>
      <c r="NZL74" s="374"/>
      <c r="NZM74" s="374"/>
      <c r="NZN74" s="374"/>
      <c r="NZO74" s="374"/>
      <c r="NZP74" s="374"/>
      <c r="NZQ74" s="374"/>
      <c r="NZR74" s="374"/>
      <c r="NZS74" s="374"/>
      <c r="NZT74" s="374"/>
      <c r="NZU74" s="374"/>
      <c r="NZV74" s="374"/>
      <c r="NZW74" s="374"/>
      <c r="NZX74" s="374"/>
      <c r="NZY74" s="374"/>
      <c r="NZZ74" s="374"/>
      <c r="OAA74" s="374"/>
      <c r="OAB74" s="374"/>
      <c r="OAC74" s="374"/>
      <c r="OAD74" s="374"/>
      <c r="OAE74" s="374"/>
      <c r="OAF74" s="374"/>
      <c r="OAG74" s="374"/>
      <c r="OAH74" s="374"/>
      <c r="OAI74" s="374"/>
      <c r="OAJ74" s="374"/>
      <c r="OAK74" s="374"/>
      <c r="OAL74" s="374"/>
      <c r="OAM74" s="374"/>
      <c r="OAN74" s="374"/>
      <c r="OAO74" s="374"/>
      <c r="OAP74" s="374"/>
      <c r="OAQ74" s="374"/>
      <c r="OAR74" s="374"/>
      <c r="OAS74" s="374"/>
      <c r="OAT74" s="374"/>
      <c r="OAU74" s="374"/>
      <c r="OAV74" s="374"/>
      <c r="OAW74" s="374"/>
      <c r="OAX74" s="374"/>
      <c r="OAY74" s="374"/>
      <c r="OAZ74" s="374"/>
      <c r="OBA74" s="374"/>
      <c r="OBB74" s="374"/>
      <c r="OBC74" s="374"/>
      <c r="OBD74" s="374"/>
      <c r="OBE74" s="374"/>
      <c r="OBF74" s="374"/>
      <c r="OBG74" s="374"/>
      <c r="OBH74" s="374"/>
      <c r="OBI74" s="374"/>
      <c r="OBJ74" s="374"/>
      <c r="OBK74" s="374"/>
      <c r="OBL74" s="374"/>
      <c r="OBM74" s="374"/>
      <c r="OBN74" s="374"/>
      <c r="OBO74" s="374"/>
      <c r="OBP74" s="374"/>
      <c r="OBQ74" s="374"/>
      <c r="OBR74" s="374"/>
      <c r="OBS74" s="374"/>
      <c r="OBT74" s="374"/>
      <c r="OBU74" s="374"/>
      <c r="OBV74" s="374"/>
      <c r="OBW74" s="374"/>
      <c r="OBX74" s="374"/>
      <c r="OBY74" s="374"/>
      <c r="OBZ74" s="374"/>
      <c r="OCA74" s="374"/>
      <c r="OCB74" s="374"/>
      <c r="OCC74" s="374"/>
      <c r="OCD74" s="374"/>
      <c r="OCE74" s="374"/>
      <c r="OCF74" s="374"/>
      <c r="OCG74" s="374"/>
      <c r="OCH74" s="374"/>
      <c r="OCI74" s="374"/>
      <c r="OCJ74" s="374"/>
      <c r="OCK74" s="374"/>
      <c r="OCL74" s="374"/>
      <c r="OCM74" s="374"/>
      <c r="OCN74" s="374"/>
      <c r="OCO74" s="374"/>
      <c r="OCP74" s="374"/>
      <c r="OCQ74" s="374"/>
      <c r="OCR74" s="374"/>
      <c r="OCS74" s="374"/>
      <c r="OCT74" s="374"/>
      <c r="OCU74" s="374"/>
      <c r="OCV74" s="374"/>
      <c r="OCW74" s="374"/>
      <c r="OCX74" s="374"/>
      <c r="OCY74" s="374"/>
      <c r="OCZ74" s="374"/>
      <c r="ODA74" s="374"/>
      <c r="ODB74" s="374"/>
      <c r="ODC74" s="374"/>
      <c r="ODD74" s="374"/>
      <c r="ODE74" s="374"/>
      <c r="ODF74" s="374"/>
      <c r="ODG74" s="374"/>
      <c r="ODH74" s="374"/>
      <c r="ODI74" s="374"/>
      <c r="ODJ74" s="374"/>
      <c r="ODK74" s="374"/>
      <c r="ODL74" s="374"/>
      <c r="ODM74" s="374"/>
      <c r="ODN74" s="374"/>
      <c r="ODO74" s="374"/>
      <c r="ODP74" s="374"/>
      <c r="ODQ74" s="374"/>
      <c r="ODR74" s="374"/>
      <c r="ODS74" s="374"/>
      <c r="ODT74" s="374"/>
      <c r="ODU74" s="374"/>
      <c r="ODV74" s="374"/>
      <c r="ODW74" s="374"/>
      <c r="ODX74" s="374"/>
      <c r="ODY74" s="374"/>
      <c r="ODZ74" s="374"/>
      <c r="OEA74" s="374"/>
      <c r="OEB74" s="374"/>
      <c r="OEC74" s="374"/>
      <c r="OED74" s="374"/>
      <c r="OEE74" s="374"/>
      <c r="OEF74" s="374"/>
      <c r="OEG74" s="374"/>
      <c r="OEH74" s="374"/>
      <c r="OEI74" s="374"/>
      <c r="OEJ74" s="374"/>
      <c r="OEK74" s="374"/>
      <c r="OEL74" s="374"/>
      <c r="OEM74" s="374"/>
      <c r="OEN74" s="374"/>
      <c r="OEO74" s="374"/>
      <c r="OEP74" s="374"/>
      <c r="OEQ74" s="374"/>
      <c r="OER74" s="374"/>
      <c r="OES74" s="374"/>
      <c r="OET74" s="374"/>
      <c r="OEU74" s="374"/>
      <c r="OEV74" s="374"/>
      <c r="OEW74" s="374"/>
      <c r="OEX74" s="374"/>
      <c r="OEY74" s="374"/>
      <c r="OEZ74" s="374"/>
      <c r="OFA74" s="374"/>
      <c r="OFB74" s="374"/>
      <c r="OFC74" s="374"/>
      <c r="OFD74" s="374"/>
      <c r="OFE74" s="374"/>
      <c r="OFF74" s="374"/>
      <c r="OFG74" s="374"/>
      <c r="OFH74" s="374"/>
      <c r="OFI74" s="374"/>
      <c r="OFJ74" s="374"/>
      <c r="OFK74" s="374"/>
      <c r="OFL74" s="374"/>
      <c r="OFM74" s="374"/>
      <c r="OFN74" s="374"/>
      <c r="OFO74" s="374"/>
      <c r="OFP74" s="374"/>
      <c r="OFQ74" s="374"/>
      <c r="OFR74" s="374"/>
      <c r="OFS74" s="374"/>
      <c r="OFT74" s="374"/>
      <c r="OFU74" s="374"/>
      <c r="OFV74" s="374"/>
      <c r="OFW74" s="374"/>
      <c r="OFX74" s="374"/>
      <c r="OFY74" s="374"/>
      <c r="OFZ74" s="374"/>
      <c r="OGA74" s="374"/>
      <c r="OGB74" s="374"/>
      <c r="OGC74" s="374"/>
      <c r="OGD74" s="374"/>
      <c r="OGE74" s="374"/>
      <c r="OGF74" s="374"/>
      <c r="OGG74" s="374"/>
      <c r="OGH74" s="374"/>
      <c r="OGI74" s="374"/>
      <c r="OGJ74" s="374"/>
      <c r="OGK74" s="374"/>
      <c r="OGL74" s="374"/>
      <c r="OGM74" s="374"/>
      <c r="OGN74" s="374"/>
      <c r="OGO74" s="374"/>
      <c r="OGP74" s="374"/>
      <c r="OGQ74" s="374"/>
      <c r="OGR74" s="374"/>
      <c r="OGS74" s="374"/>
      <c r="OGT74" s="374"/>
      <c r="OGU74" s="374"/>
      <c r="OGV74" s="374"/>
      <c r="OGW74" s="374"/>
      <c r="OGX74" s="374"/>
      <c r="OGY74" s="374"/>
      <c r="OGZ74" s="374"/>
      <c r="OHA74" s="374"/>
      <c r="OHB74" s="374"/>
      <c r="OHC74" s="374"/>
      <c r="OHD74" s="374"/>
      <c r="OHE74" s="374"/>
      <c r="OHF74" s="374"/>
      <c r="OHG74" s="374"/>
      <c r="OHH74" s="374"/>
      <c r="OHI74" s="374"/>
      <c r="OHJ74" s="374"/>
      <c r="OHK74" s="374"/>
      <c r="OHL74" s="374"/>
      <c r="OHM74" s="374"/>
      <c r="OHN74" s="374"/>
      <c r="OHO74" s="374"/>
      <c r="OHP74" s="374"/>
      <c r="OHQ74" s="374"/>
      <c r="OHR74" s="374"/>
      <c r="OHS74" s="374"/>
      <c r="OHT74" s="374"/>
      <c r="OHU74" s="374"/>
      <c r="OHV74" s="374"/>
      <c r="OHW74" s="374"/>
      <c r="OHX74" s="374"/>
      <c r="OHY74" s="374"/>
      <c r="OHZ74" s="374"/>
      <c r="OIA74" s="374"/>
      <c r="OIB74" s="374"/>
      <c r="OIC74" s="374"/>
      <c r="OID74" s="374"/>
      <c r="OIE74" s="374"/>
      <c r="OIF74" s="374"/>
      <c r="OIG74" s="374"/>
      <c r="OIH74" s="374"/>
      <c r="OII74" s="374"/>
      <c r="OIJ74" s="374"/>
      <c r="OIK74" s="374"/>
      <c r="OIL74" s="374"/>
      <c r="OIM74" s="374"/>
      <c r="OIN74" s="374"/>
      <c r="OIO74" s="374"/>
      <c r="OIP74" s="374"/>
      <c r="OIQ74" s="374"/>
      <c r="OIR74" s="374"/>
      <c r="OIS74" s="374"/>
      <c r="OIT74" s="374"/>
      <c r="OIU74" s="374"/>
      <c r="OIV74" s="374"/>
      <c r="OIW74" s="374"/>
      <c r="OIX74" s="374"/>
      <c r="OIY74" s="374"/>
      <c r="OIZ74" s="374"/>
      <c r="OJA74" s="374"/>
      <c r="OJB74" s="374"/>
      <c r="OJC74" s="374"/>
      <c r="OJD74" s="374"/>
      <c r="OJE74" s="374"/>
      <c r="OJF74" s="374"/>
      <c r="OJG74" s="374"/>
      <c r="OJH74" s="374"/>
      <c r="OJI74" s="374"/>
      <c r="OJJ74" s="374"/>
      <c r="OJK74" s="374"/>
      <c r="OJL74" s="374"/>
      <c r="OJM74" s="374"/>
      <c r="OJN74" s="374"/>
      <c r="OJO74" s="374"/>
      <c r="OJP74" s="374"/>
      <c r="OJQ74" s="374"/>
      <c r="OJR74" s="374"/>
      <c r="OJS74" s="374"/>
      <c r="OJT74" s="374"/>
      <c r="OJU74" s="374"/>
      <c r="OJV74" s="374"/>
      <c r="OJW74" s="374"/>
      <c r="OJX74" s="374"/>
      <c r="OJY74" s="374"/>
      <c r="OJZ74" s="374"/>
      <c r="OKA74" s="374"/>
      <c r="OKB74" s="374"/>
      <c r="OKC74" s="374"/>
      <c r="OKD74" s="374"/>
      <c r="OKE74" s="374"/>
      <c r="OKF74" s="374"/>
      <c r="OKG74" s="374"/>
      <c r="OKH74" s="374"/>
      <c r="OKI74" s="374"/>
      <c r="OKJ74" s="374"/>
      <c r="OKK74" s="374"/>
      <c r="OKL74" s="374"/>
      <c r="OKM74" s="374"/>
      <c r="OKN74" s="374"/>
      <c r="OKO74" s="374"/>
      <c r="OKP74" s="374"/>
      <c r="OKQ74" s="374"/>
      <c r="OKR74" s="374"/>
      <c r="OKS74" s="374"/>
      <c r="OKT74" s="374"/>
      <c r="OKU74" s="374"/>
      <c r="OKV74" s="374"/>
      <c r="OKW74" s="374"/>
      <c r="OKX74" s="374"/>
      <c r="OKY74" s="374"/>
      <c r="OKZ74" s="374"/>
      <c r="OLA74" s="374"/>
      <c r="OLB74" s="374"/>
      <c r="OLC74" s="374"/>
      <c r="OLD74" s="374"/>
      <c r="OLE74" s="374"/>
      <c r="OLF74" s="374"/>
      <c r="OLG74" s="374"/>
      <c r="OLH74" s="374"/>
      <c r="OLI74" s="374"/>
      <c r="OLJ74" s="374"/>
      <c r="OLK74" s="374"/>
      <c r="OLL74" s="374"/>
      <c r="OLM74" s="374"/>
      <c r="OLN74" s="374"/>
      <c r="OLO74" s="374"/>
      <c r="OLP74" s="374"/>
      <c r="OLQ74" s="374"/>
      <c r="OLR74" s="374"/>
      <c r="OLS74" s="374"/>
      <c r="OLT74" s="374"/>
      <c r="OLU74" s="374"/>
      <c r="OLV74" s="374"/>
      <c r="OLW74" s="374"/>
      <c r="OLX74" s="374"/>
      <c r="OLY74" s="374"/>
      <c r="OLZ74" s="374"/>
      <c r="OMA74" s="374"/>
      <c r="OMB74" s="374"/>
      <c r="OMC74" s="374"/>
      <c r="OMD74" s="374"/>
      <c r="OME74" s="374"/>
      <c r="OMF74" s="374"/>
      <c r="OMG74" s="374"/>
      <c r="OMH74" s="374"/>
      <c r="OMI74" s="374"/>
      <c r="OMJ74" s="374"/>
      <c r="OMK74" s="374"/>
      <c r="OML74" s="374"/>
      <c r="OMM74" s="374"/>
      <c r="OMN74" s="374"/>
      <c r="OMO74" s="374"/>
      <c r="OMP74" s="374"/>
      <c r="OMQ74" s="374"/>
      <c r="OMR74" s="374"/>
      <c r="OMS74" s="374"/>
      <c r="OMT74" s="374"/>
      <c r="OMU74" s="374"/>
      <c r="OMV74" s="374"/>
      <c r="OMW74" s="374"/>
      <c r="OMX74" s="374"/>
      <c r="OMY74" s="374"/>
      <c r="OMZ74" s="374"/>
      <c r="ONA74" s="374"/>
      <c r="ONB74" s="374"/>
      <c r="ONC74" s="374"/>
      <c r="OND74" s="374"/>
      <c r="ONE74" s="374"/>
      <c r="ONF74" s="374"/>
      <c r="ONG74" s="374"/>
      <c r="ONH74" s="374"/>
      <c r="ONI74" s="374"/>
      <c r="ONJ74" s="374"/>
      <c r="ONK74" s="374"/>
      <c r="ONL74" s="374"/>
      <c r="ONM74" s="374"/>
      <c r="ONN74" s="374"/>
      <c r="ONO74" s="374"/>
      <c r="ONP74" s="374"/>
      <c r="ONQ74" s="374"/>
      <c r="ONR74" s="374"/>
      <c r="ONS74" s="374"/>
      <c r="ONT74" s="374"/>
      <c r="ONU74" s="374"/>
      <c r="ONV74" s="374"/>
      <c r="ONW74" s="374"/>
      <c r="ONX74" s="374"/>
      <c r="ONY74" s="374"/>
      <c r="ONZ74" s="374"/>
      <c r="OOA74" s="374"/>
      <c r="OOB74" s="374"/>
      <c r="OOC74" s="374"/>
      <c r="OOD74" s="374"/>
      <c r="OOE74" s="374"/>
      <c r="OOF74" s="374"/>
      <c r="OOG74" s="374"/>
      <c r="OOH74" s="374"/>
      <c r="OOI74" s="374"/>
      <c r="OOJ74" s="374"/>
      <c r="OOK74" s="374"/>
      <c r="OOL74" s="374"/>
      <c r="OOM74" s="374"/>
      <c r="OON74" s="374"/>
      <c r="OOO74" s="374"/>
      <c r="OOP74" s="374"/>
      <c r="OOQ74" s="374"/>
      <c r="OOR74" s="374"/>
      <c r="OOS74" s="374"/>
      <c r="OOT74" s="374"/>
      <c r="OOU74" s="374"/>
      <c r="OOV74" s="374"/>
      <c r="OOW74" s="374"/>
      <c r="OOX74" s="374"/>
      <c r="OOY74" s="374"/>
      <c r="OOZ74" s="374"/>
      <c r="OPA74" s="374"/>
      <c r="OPB74" s="374"/>
      <c r="OPC74" s="374"/>
      <c r="OPD74" s="374"/>
      <c r="OPE74" s="374"/>
      <c r="OPF74" s="374"/>
      <c r="OPG74" s="374"/>
      <c r="OPH74" s="374"/>
      <c r="OPI74" s="374"/>
      <c r="OPJ74" s="374"/>
      <c r="OPK74" s="374"/>
      <c r="OPL74" s="374"/>
      <c r="OPM74" s="374"/>
      <c r="OPN74" s="374"/>
      <c r="OPO74" s="374"/>
      <c r="OPP74" s="374"/>
      <c r="OPQ74" s="374"/>
      <c r="OPR74" s="374"/>
      <c r="OPS74" s="374"/>
      <c r="OPT74" s="374"/>
      <c r="OPU74" s="374"/>
      <c r="OPV74" s="374"/>
      <c r="OPW74" s="374"/>
      <c r="OPX74" s="374"/>
      <c r="OPY74" s="374"/>
      <c r="OPZ74" s="374"/>
      <c r="OQA74" s="374"/>
      <c r="OQB74" s="374"/>
      <c r="OQC74" s="374"/>
      <c r="OQD74" s="374"/>
      <c r="OQE74" s="374"/>
      <c r="OQF74" s="374"/>
      <c r="OQG74" s="374"/>
      <c r="OQH74" s="374"/>
      <c r="OQI74" s="374"/>
      <c r="OQJ74" s="374"/>
      <c r="OQK74" s="374"/>
      <c r="OQL74" s="374"/>
      <c r="OQM74" s="374"/>
      <c r="OQN74" s="374"/>
      <c r="OQO74" s="374"/>
      <c r="OQP74" s="374"/>
      <c r="OQQ74" s="374"/>
      <c r="OQR74" s="374"/>
      <c r="OQS74" s="374"/>
      <c r="OQT74" s="374"/>
      <c r="OQU74" s="374"/>
      <c r="OQV74" s="374"/>
      <c r="OQW74" s="374"/>
      <c r="OQX74" s="374"/>
      <c r="OQY74" s="374"/>
      <c r="OQZ74" s="374"/>
      <c r="ORA74" s="374"/>
      <c r="ORB74" s="374"/>
      <c r="ORC74" s="374"/>
      <c r="ORD74" s="374"/>
      <c r="ORE74" s="374"/>
      <c r="ORF74" s="374"/>
      <c r="ORG74" s="374"/>
      <c r="ORH74" s="374"/>
      <c r="ORI74" s="374"/>
      <c r="ORJ74" s="374"/>
      <c r="ORK74" s="374"/>
      <c r="ORL74" s="374"/>
      <c r="ORM74" s="374"/>
      <c r="ORN74" s="374"/>
      <c r="ORO74" s="374"/>
      <c r="ORP74" s="374"/>
      <c r="ORQ74" s="374"/>
      <c r="ORR74" s="374"/>
      <c r="ORS74" s="374"/>
      <c r="ORT74" s="374"/>
      <c r="ORU74" s="374"/>
      <c r="ORV74" s="374"/>
      <c r="ORW74" s="374"/>
      <c r="ORX74" s="374"/>
      <c r="ORY74" s="374"/>
      <c r="ORZ74" s="374"/>
      <c r="OSA74" s="374"/>
      <c r="OSB74" s="374"/>
      <c r="OSC74" s="374"/>
      <c r="OSD74" s="374"/>
      <c r="OSE74" s="374"/>
      <c r="OSF74" s="374"/>
      <c r="OSG74" s="374"/>
      <c r="OSH74" s="374"/>
      <c r="OSI74" s="374"/>
      <c r="OSJ74" s="374"/>
      <c r="OSK74" s="374"/>
      <c r="OSL74" s="374"/>
      <c r="OSM74" s="374"/>
      <c r="OSN74" s="374"/>
      <c r="OSO74" s="374"/>
      <c r="OSP74" s="374"/>
      <c r="OSQ74" s="374"/>
      <c r="OSR74" s="374"/>
      <c r="OSS74" s="374"/>
      <c r="OST74" s="374"/>
      <c r="OSU74" s="374"/>
      <c r="OSV74" s="374"/>
      <c r="OSW74" s="374"/>
      <c r="OSX74" s="374"/>
      <c r="OSY74" s="374"/>
      <c r="OSZ74" s="374"/>
      <c r="OTA74" s="374"/>
      <c r="OTB74" s="374"/>
      <c r="OTC74" s="374"/>
      <c r="OTD74" s="374"/>
      <c r="OTE74" s="374"/>
      <c r="OTF74" s="374"/>
      <c r="OTG74" s="374"/>
      <c r="OTH74" s="374"/>
      <c r="OTI74" s="374"/>
      <c r="OTJ74" s="374"/>
      <c r="OTK74" s="374"/>
      <c r="OTL74" s="374"/>
      <c r="OTM74" s="374"/>
      <c r="OTN74" s="374"/>
      <c r="OTO74" s="374"/>
      <c r="OTP74" s="374"/>
      <c r="OTQ74" s="374"/>
      <c r="OTR74" s="374"/>
      <c r="OTS74" s="374"/>
      <c r="OTT74" s="374"/>
      <c r="OTU74" s="374"/>
      <c r="OTV74" s="374"/>
      <c r="OTW74" s="374"/>
      <c r="OTX74" s="374"/>
      <c r="OTY74" s="374"/>
      <c r="OTZ74" s="374"/>
      <c r="OUA74" s="374"/>
      <c r="OUB74" s="374"/>
      <c r="OUC74" s="374"/>
      <c r="OUD74" s="374"/>
      <c r="OUE74" s="374"/>
      <c r="OUF74" s="374"/>
      <c r="OUG74" s="374"/>
      <c r="OUH74" s="374"/>
      <c r="OUI74" s="374"/>
      <c r="OUJ74" s="374"/>
      <c r="OUK74" s="374"/>
      <c r="OUL74" s="374"/>
      <c r="OUM74" s="374"/>
      <c r="OUN74" s="374"/>
      <c r="OUO74" s="374"/>
      <c r="OUP74" s="374"/>
      <c r="OUQ74" s="374"/>
      <c r="OUR74" s="374"/>
      <c r="OUS74" s="374"/>
      <c r="OUT74" s="374"/>
      <c r="OUU74" s="374"/>
      <c r="OUV74" s="374"/>
      <c r="OUW74" s="374"/>
      <c r="OUX74" s="374"/>
      <c r="OUY74" s="374"/>
      <c r="OUZ74" s="374"/>
      <c r="OVA74" s="374"/>
      <c r="OVB74" s="374"/>
      <c r="OVC74" s="374"/>
      <c r="OVD74" s="374"/>
      <c r="OVE74" s="374"/>
      <c r="OVF74" s="374"/>
      <c r="OVG74" s="374"/>
      <c r="OVH74" s="374"/>
      <c r="OVI74" s="374"/>
      <c r="OVJ74" s="374"/>
      <c r="OVK74" s="374"/>
      <c r="OVL74" s="374"/>
      <c r="OVM74" s="374"/>
      <c r="OVN74" s="374"/>
      <c r="OVO74" s="374"/>
      <c r="OVP74" s="374"/>
      <c r="OVQ74" s="374"/>
      <c r="OVR74" s="374"/>
      <c r="OVS74" s="374"/>
      <c r="OVT74" s="374"/>
      <c r="OVU74" s="374"/>
      <c r="OVV74" s="374"/>
      <c r="OVW74" s="374"/>
      <c r="OVX74" s="374"/>
      <c r="OVY74" s="374"/>
      <c r="OVZ74" s="374"/>
      <c r="OWA74" s="374"/>
      <c r="OWB74" s="374"/>
      <c r="OWC74" s="374"/>
      <c r="OWD74" s="374"/>
      <c r="OWE74" s="374"/>
      <c r="OWF74" s="374"/>
      <c r="OWG74" s="374"/>
      <c r="OWH74" s="374"/>
      <c r="OWI74" s="374"/>
      <c r="OWJ74" s="374"/>
      <c r="OWK74" s="374"/>
      <c r="OWL74" s="374"/>
      <c r="OWM74" s="374"/>
      <c r="OWN74" s="374"/>
      <c r="OWO74" s="374"/>
      <c r="OWP74" s="374"/>
      <c r="OWQ74" s="374"/>
      <c r="OWR74" s="374"/>
      <c r="OWS74" s="374"/>
      <c r="OWT74" s="374"/>
      <c r="OWU74" s="374"/>
      <c r="OWV74" s="374"/>
      <c r="OWW74" s="374"/>
      <c r="OWX74" s="374"/>
      <c r="OWY74" s="374"/>
      <c r="OWZ74" s="374"/>
      <c r="OXA74" s="374"/>
      <c r="OXB74" s="374"/>
      <c r="OXC74" s="374"/>
      <c r="OXD74" s="374"/>
      <c r="OXE74" s="374"/>
      <c r="OXF74" s="374"/>
      <c r="OXG74" s="374"/>
      <c r="OXH74" s="374"/>
      <c r="OXI74" s="374"/>
      <c r="OXJ74" s="374"/>
      <c r="OXK74" s="374"/>
      <c r="OXL74" s="374"/>
      <c r="OXM74" s="374"/>
      <c r="OXN74" s="374"/>
      <c r="OXO74" s="374"/>
      <c r="OXP74" s="374"/>
      <c r="OXQ74" s="374"/>
      <c r="OXR74" s="374"/>
      <c r="OXS74" s="374"/>
      <c r="OXT74" s="374"/>
      <c r="OXU74" s="374"/>
      <c r="OXV74" s="374"/>
      <c r="OXW74" s="374"/>
      <c r="OXX74" s="374"/>
      <c r="OXY74" s="374"/>
      <c r="OXZ74" s="374"/>
      <c r="OYA74" s="374"/>
      <c r="OYB74" s="374"/>
      <c r="OYC74" s="374"/>
      <c r="OYD74" s="374"/>
      <c r="OYE74" s="374"/>
      <c r="OYF74" s="374"/>
      <c r="OYG74" s="374"/>
      <c r="OYH74" s="374"/>
      <c r="OYI74" s="374"/>
      <c r="OYJ74" s="374"/>
      <c r="OYK74" s="374"/>
      <c r="OYL74" s="374"/>
      <c r="OYM74" s="374"/>
      <c r="OYN74" s="374"/>
      <c r="OYO74" s="374"/>
      <c r="OYP74" s="374"/>
      <c r="OYQ74" s="374"/>
      <c r="OYR74" s="374"/>
      <c r="OYS74" s="374"/>
      <c r="OYT74" s="374"/>
      <c r="OYU74" s="374"/>
      <c r="OYV74" s="374"/>
      <c r="OYW74" s="374"/>
      <c r="OYX74" s="374"/>
      <c r="OYY74" s="374"/>
      <c r="OYZ74" s="374"/>
      <c r="OZA74" s="374"/>
      <c r="OZB74" s="374"/>
      <c r="OZC74" s="374"/>
      <c r="OZD74" s="374"/>
      <c r="OZE74" s="374"/>
      <c r="OZF74" s="374"/>
      <c r="OZG74" s="374"/>
      <c r="OZH74" s="374"/>
      <c r="OZI74" s="374"/>
      <c r="OZJ74" s="374"/>
      <c r="OZK74" s="374"/>
      <c r="OZL74" s="374"/>
      <c r="OZM74" s="374"/>
      <c r="OZN74" s="374"/>
      <c r="OZO74" s="374"/>
      <c r="OZP74" s="374"/>
      <c r="OZQ74" s="374"/>
      <c r="OZR74" s="374"/>
      <c r="OZS74" s="374"/>
      <c r="OZT74" s="374"/>
      <c r="OZU74" s="374"/>
      <c r="OZV74" s="374"/>
      <c r="OZW74" s="374"/>
      <c r="OZX74" s="374"/>
      <c r="OZY74" s="374"/>
      <c r="OZZ74" s="374"/>
      <c r="PAA74" s="374"/>
      <c r="PAB74" s="374"/>
      <c r="PAC74" s="374"/>
      <c r="PAD74" s="374"/>
      <c r="PAE74" s="374"/>
      <c r="PAF74" s="374"/>
      <c r="PAG74" s="374"/>
      <c r="PAH74" s="374"/>
      <c r="PAI74" s="374"/>
      <c r="PAJ74" s="374"/>
      <c r="PAK74" s="374"/>
      <c r="PAL74" s="374"/>
      <c r="PAM74" s="374"/>
      <c r="PAN74" s="374"/>
      <c r="PAO74" s="374"/>
      <c r="PAP74" s="374"/>
      <c r="PAQ74" s="374"/>
      <c r="PAR74" s="374"/>
      <c r="PAS74" s="374"/>
      <c r="PAT74" s="374"/>
      <c r="PAU74" s="374"/>
      <c r="PAV74" s="374"/>
      <c r="PAW74" s="374"/>
      <c r="PAX74" s="374"/>
      <c r="PAY74" s="374"/>
      <c r="PAZ74" s="374"/>
      <c r="PBA74" s="374"/>
      <c r="PBB74" s="374"/>
      <c r="PBC74" s="374"/>
      <c r="PBD74" s="374"/>
      <c r="PBE74" s="374"/>
      <c r="PBF74" s="374"/>
      <c r="PBG74" s="374"/>
      <c r="PBH74" s="374"/>
      <c r="PBI74" s="374"/>
      <c r="PBJ74" s="374"/>
      <c r="PBK74" s="374"/>
      <c r="PBL74" s="374"/>
      <c r="PBM74" s="374"/>
      <c r="PBN74" s="374"/>
      <c r="PBO74" s="374"/>
      <c r="PBP74" s="374"/>
      <c r="PBQ74" s="374"/>
      <c r="PBR74" s="374"/>
      <c r="PBS74" s="374"/>
      <c r="PBT74" s="374"/>
      <c r="PBU74" s="374"/>
      <c r="PBV74" s="374"/>
      <c r="PBW74" s="374"/>
      <c r="PBX74" s="374"/>
      <c r="PBY74" s="374"/>
      <c r="PBZ74" s="374"/>
      <c r="PCA74" s="374"/>
      <c r="PCB74" s="374"/>
      <c r="PCC74" s="374"/>
      <c r="PCD74" s="374"/>
      <c r="PCE74" s="374"/>
      <c r="PCF74" s="374"/>
      <c r="PCG74" s="374"/>
      <c r="PCH74" s="374"/>
      <c r="PCI74" s="374"/>
      <c r="PCJ74" s="374"/>
      <c r="PCK74" s="374"/>
      <c r="PCL74" s="374"/>
      <c r="PCM74" s="374"/>
      <c r="PCN74" s="374"/>
      <c r="PCO74" s="374"/>
      <c r="PCP74" s="374"/>
      <c r="PCQ74" s="374"/>
      <c r="PCR74" s="374"/>
      <c r="PCS74" s="374"/>
      <c r="PCT74" s="374"/>
      <c r="PCU74" s="374"/>
      <c r="PCV74" s="374"/>
      <c r="PCW74" s="374"/>
      <c r="PCX74" s="374"/>
      <c r="PCY74" s="374"/>
      <c r="PCZ74" s="374"/>
      <c r="PDA74" s="374"/>
      <c r="PDB74" s="374"/>
      <c r="PDC74" s="374"/>
      <c r="PDD74" s="374"/>
      <c r="PDE74" s="374"/>
      <c r="PDF74" s="374"/>
      <c r="PDG74" s="374"/>
      <c r="PDH74" s="374"/>
      <c r="PDI74" s="374"/>
      <c r="PDJ74" s="374"/>
      <c r="PDK74" s="374"/>
      <c r="PDL74" s="374"/>
      <c r="PDM74" s="374"/>
      <c r="PDN74" s="374"/>
      <c r="PDO74" s="374"/>
      <c r="PDP74" s="374"/>
      <c r="PDQ74" s="374"/>
      <c r="PDR74" s="374"/>
      <c r="PDS74" s="374"/>
      <c r="PDT74" s="374"/>
      <c r="PDU74" s="374"/>
      <c r="PDV74" s="374"/>
      <c r="PDW74" s="374"/>
      <c r="PDX74" s="374"/>
      <c r="PDY74" s="374"/>
      <c r="PDZ74" s="374"/>
      <c r="PEA74" s="374"/>
      <c r="PEB74" s="374"/>
      <c r="PEC74" s="374"/>
      <c r="PED74" s="374"/>
      <c r="PEE74" s="374"/>
      <c r="PEF74" s="374"/>
      <c r="PEG74" s="374"/>
      <c r="PEH74" s="374"/>
      <c r="PEI74" s="374"/>
      <c r="PEJ74" s="374"/>
      <c r="PEK74" s="374"/>
      <c r="PEL74" s="374"/>
      <c r="PEM74" s="374"/>
      <c r="PEN74" s="374"/>
      <c r="PEO74" s="374"/>
      <c r="PEP74" s="374"/>
      <c r="PEQ74" s="374"/>
      <c r="PER74" s="374"/>
      <c r="PES74" s="374"/>
      <c r="PET74" s="374"/>
      <c r="PEU74" s="374"/>
      <c r="PEV74" s="374"/>
      <c r="PEW74" s="374"/>
      <c r="PEX74" s="374"/>
      <c r="PEY74" s="374"/>
      <c r="PEZ74" s="374"/>
      <c r="PFA74" s="374"/>
      <c r="PFB74" s="374"/>
      <c r="PFC74" s="374"/>
      <c r="PFD74" s="374"/>
      <c r="PFE74" s="374"/>
      <c r="PFF74" s="374"/>
      <c r="PFG74" s="374"/>
      <c r="PFH74" s="374"/>
      <c r="PFI74" s="374"/>
      <c r="PFJ74" s="374"/>
      <c r="PFK74" s="374"/>
      <c r="PFL74" s="374"/>
      <c r="PFM74" s="374"/>
      <c r="PFN74" s="374"/>
      <c r="PFO74" s="374"/>
      <c r="PFP74" s="374"/>
      <c r="PFQ74" s="374"/>
      <c r="PFR74" s="374"/>
      <c r="PFS74" s="374"/>
      <c r="PFT74" s="374"/>
      <c r="PFU74" s="374"/>
      <c r="PFV74" s="374"/>
      <c r="PFW74" s="374"/>
      <c r="PFX74" s="374"/>
      <c r="PFY74" s="374"/>
      <c r="PFZ74" s="374"/>
      <c r="PGA74" s="374"/>
      <c r="PGB74" s="374"/>
      <c r="PGC74" s="374"/>
      <c r="PGD74" s="374"/>
      <c r="PGE74" s="374"/>
      <c r="PGF74" s="374"/>
      <c r="PGG74" s="374"/>
      <c r="PGH74" s="374"/>
      <c r="PGI74" s="374"/>
      <c r="PGJ74" s="374"/>
      <c r="PGK74" s="374"/>
      <c r="PGL74" s="374"/>
      <c r="PGM74" s="374"/>
      <c r="PGN74" s="374"/>
      <c r="PGO74" s="374"/>
      <c r="PGP74" s="374"/>
      <c r="PGQ74" s="374"/>
      <c r="PGR74" s="374"/>
      <c r="PGS74" s="374"/>
      <c r="PGT74" s="374"/>
      <c r="PGU74" s="374"/>
      <c r="PGV74" s="374"/>
      <c r="PGW74" s="374"/>
      <c r="PGX74" s="374"/>
      <c r="PGY74" s="374"/>
      <c r="PGZ74" s="374"/>
      <c r="PHA74" s="374"/>
      <c r="PHB74" s="374"/>
      <c r="PHC74" s="374"/>
      <c r="PHD74" s="374"/>
      <c r="PHE74" s="374"/>
      <c r="PHF74" s="374"/>
      <c r="PHG74" s="374"/>
      <c r="PHH74" s="374"/>
      <c r="PHI74" s="374"/>
      <c r="PHJ74" s="374"/>
      <c r="PHK74" s="374"/>
      <c r="PHL74" s="374"/>
      <c r="PHM74" s="374"/>
      <c r="PHN74" s="374"/>
      <c r="PHO74" s="374"/>
      <c r="PHP74" s="374"/>
      <c r="PHQ74" s="374"/>
      <c r="PHR74" s="374"/>
      <c r="PHS74" s="374"/>
      <c r="PHT74" s="374"/>
      <c r="PHU74" s="374"/>
      <c r="PHV74" s="374"/>
      <c r="PHW74" s="374"/>
      <c r="PHX74" s="374"/>
      <c r="PHY74" s="374"/>
      <c r="PHZ74" s="374"/>
      <c r="PIA74" s="374"/>
      <c r="PIB74" s="374"/>
      <c r="PIC74" s="374"/>
      <c r="PID74" s="374"/>
      <c r="PIE74" s="374"/>
      <c r="PIF74" s="374"/>
      <c r="PIG74" s="374"/>
      <c r="PIH74" s="374"/>
      <c r="PII74" s="374"/>
      <c r="PIJ74" s="374"/>
      <c r="PIK74" s="374"/>
      <c r="PIL74" s="374"/>
      <c r="PIM74" s="374"/>
      <c r="PIN74" s="374"/>
      <c r="PIO74" s="374"/>
      <c r="PIP74" s="374"/>
      <c r="PIQ74" s="374"/>
      <c r="PIR74" s="374"/>
      <c r="PIS74" s="374"/>
      <c r="PIT74" s="374"/>
      <c r="PIU74" s="374"/>
      <c r="PIV74" s="374"/>
      <c r="PIW74" s="374"/>
      <c r="PIX74" s="374"/>
      <c r="PIY74" s="374"/>
      <c r="PIZ74" s="374"/>
      <c r="PJA74" s="374"/>
      <c r="PJB74" s="374"/>
      <c r="PJC74" s="374"/>
      <c r="PJD74" s="374"/>
      <c r="PJE74" s="374"/>
      <c r="PJF74" s="374"/>
      <c r="PJG74" s="374"/>
      <c r="PJH74" s="374"/>
      <c r="PJI74" s="374"/>
      <c r="PJJ74" s="374"/>
      <c r="PJK74" s="374"/>
      <c r="PJL74" s="374"/>
      <c r="PJM74" s="374"/>
      <c r="PJN74" s="374"/>
      <c r="PJO74" s="374"/>
      <c r="PJP74" s="374"/>
      <c r="PJQ74" s="374"/>
      <c r="PJR74" s="374"/>
      <c r="PJS74" s="374"/>
      <c r="PJT74" s="374"/>
      <c r="PJU74" s="374"/>
      <c r="PJV74" s="374"/>
      <c r="PJW74" s="374"/>
      <c r="PJX74" s="374"/>
      <c r="PJY74" s="374"/>
      <c r="PJZ74" s="374"/>
      <c r="PKA74" s="374"/>
      <c r="PKB74" s="374"/>
      <c r="PKC74" s="374"/>
      <c r="PKD74" s="374"/>
      <c r="PKE74" s="374"/>
      <c r="PKF74" s="374"/>
      <c r="PKG74" s="374"/>
      <c r="PKH74" s="374"/>
      <c r="PKI74" s="374"/>
      <c r="PKJ74" s="374"/>
      <c r="PKK74" s="374"/>
      <c r="PKL74" s="374"/>
      <c r="PKM74" s="374"/>
      <c r="PKN74" s="374"/>
      <c r="PKO74" s="374"/>
      <c r="PKP74" s="374"/>
      <c r="PKQ74" s="374"/>
      <c r="PKR74" s="374"/>
      <c r="PKS74" s="374"/>
      <c r="PKT74" s="374"/>
      <c r="PKU74" s="374"/>
      <c r="PKV74" s="374"/>
      <c r="PKW74" s="374"/>
      <c r="PKX74" s="374"/>
      <c r="PKY74" s="374"/>
      <c r="PKZ74" s="374"/>
      <c r="PLA74" s="374"/>
      <c r="PLB74" s="374"/>
      <c r="PLC74" s="374"/>
      <c r="PLD74" s="374"/>
      <c r="PLE74" s="374"/>
      <c r="PLF74" s="374"/>
      <c r="PLG74" s="374"/>
      <c r="PLH74" s="374"/>
      <c r="PLI74" s="374"/>
      <c r="PLJ74" s="374"/>
      <c r="PLK74" s="374"/>
      <c r="PLL74" s="374"/>
      <c r="PLM74" s="374"/>
      <c r="PLN74" s="374"/>
      <c r="PLO74" s="374"/>
      <c r="PLP74" s="374"/>
      <c r="PLQ74" s="374"/>
      <c r="PLR74" s="374"/>
      <c r="PLS74" s="374"/>
      <c r="PLT74" s="374"/>
      <c r="PLU74" s="374"/>
      <c r="PLV74" s="374"/>
      <c r="PLW74" s="374"/>
      <c r="PLX74" s="374"/>
      <c r="PLY74" s="374"/>
      <c r="PLZ74" s="374"/>
      <c r="PMA74" s="374"/>
      <c r="PMB74" s="374"/>
      <c r="PMC74" s="374"/>
      <c r="PMD74" s="374"/>
      <c r="PME74" s="374"/>
      <c r="PMF74" s="374"/>
      <c r="PMG74" s="374"/>
      <c r="PMH74" s="374"/>
      <c r="PMI74" s="374"/>
      <c r="PMJ74" s="374"/>
      <c r="PMK74" s="374"/>
      <c r="PML74" s="374"/>
      <c r="PMM74" s="374"/>
      <c r="PMN74" s="374"/>
      <c r="PMO74" s="374"/>
      <c r="PMP74" s="374"/>
      <c r="PMQ74" s="374"/>
      <c r="PMR74" s="374"/>
      <c r="PMS74" s="374"/>
      <c r="PMT74" s="374"/>
      <c r="PMU74" s="374"/>
      <c r="PMV74" s="374"/>
      <c r="PMW74" s="374"/>
      <c r="PMX74" s="374"/>
      <c r="PMY74" s="374"/>
      <c r="PMZ74" s="374"/>
      <c r="PNA74" s="374"/>
      <c r="PNB74" s="374"/>
      <c r="PNC74" s="374"/>
      <c r="PND74" s="374"/>
      <c r="PNE74" s="374"/>
      <c r="PNF74" s="374"/>
      <c r="PNG74" s="374"/>
      <c r="PNH74" s="374"/>
      <c r="PNI74" s="374"/>
      <c r="PNJ74" s="374"/>
      <c r="PNK74" s="374"/>
      <c r="PNL74" s="374"/>
      <c r="PNM74" s="374"/>
      <c r="PNN74" s="374"/>
      <c r="PNO74" s="374"/>
      <c r="PNP74" s="374"/>
      <c r="PNQ74" s="374"/>
      <c r="PNR74" s="374"/>
      <c r="PNS74" s="374"/>
      <c r="PNT74" s="374"/>
      <c r="PNU74" s="374"/>
      <c r="PNV74" s="374"/>
      <c r="PNW74" s="374"/>
      <c r="PNX74" s="374"/>
      <c r="PNY74" s="374"/>
      <c r="PNZ74" s="374"/>
      <c r="POA74" s="374"/>
      <c r="POB74" s="374"/>
      <c r="POC74" s="374"/>
      <c r="POD74" s="374"/>
      <c r="POE74" s="374"/>
      <c r="POF74" s="374"/>
      <c r="POG74" s="374"/>
      <c r="POH74" s="374"/>
      <c r="POI74" s="374"/>
      <c r="POJ74" s="374"/>
      <c r="POK74" s="374"/>
      <c r="POL74" s="374"/>
      <c r="POM74" s="374"/>
      <c r="PON74" s="374"/>
      <c r="POO74" s="374"/>
      <c r="POP74" s="374"/>
      <c r="POQ74" s="374"/>
      <c r="POR74" s="374"/>
      <c r="POS74" s="374"/>
      <c r="POT74" s="374"/>
      <c r="POU74" s="374"/>
      <c r="POV74" s="374"/>
      <c r="POW74" s="374"/>
      <c r="POX74" s="374"/>
      <c r="POY74" s="374"/>
      <c r="POZ74" s="374"/>
      <c r="PPA74" s="374"/>
      <c r="PPB74" s="374"/>
      <c r="PPC74" s="374"/>
      <c r="PPD74" s="374"/>
      <c r="PPE74" s="374"/>
      <c r="PPF74" s="374"/>
      <c r="PPG74" s="374"/>
      <c r="PPH74" s="374"/>
      <c r="PPI74" s="374"/>
      <c r="PPJ74" s="374"/>
      <c r="PPK74" s="374"/>
      <c r="PPL74" s="374"/>
      <c r="PPM74" s="374"/>
      <c r="PPN74" s="374"/>
      <c r="PPO74" s="374"/>
      <c r="PPP74" s="374"/>
      <c r="PPQ74" s="374"/>
      <c r="PPR74" s="374"/>
      <c r="PPS74" s="374"/>
      <c r="PPT74" s="374"/>
      <c r="PPU74" s="374"/>
      <c r="PPV74" s="374"/>
      <c r="PPW74" s="374"/>
      <c r="PPX74" s="374"/>
      <c r="PPY74" s="374"/>
      <c r="PPZ74" s="374"/>
      <c r="PQA74" s="374"/>
      <c r="PQB74" s="374"/>
      <c r="PQC74" s="374"/>
      <c r="PQD74" s="374"/>
      <c r="PQE74" s="374"/>
      <c r="PQF74" s="374"/>
      <c r="PQG74" s="374"/>
      <c r="PQH74" s="374"/>
      <c r="PQI74" s="374"/>
      <c r="PQJ74" s="374"/>
      <c r="PQK74" s="374"/>
      <c r="PQL74" s="374"/>
      <c r="PQM74" s="374"/>
      <c r="PQN74" s="374"/>
      <c r="PQO74" s="374"/>
      <c r="PQP74" s="374"/>
      <c r="PQQ74" s="374"/>
      <c r="PQR74" s="374"/>
      <c r="PQS74" s="374"/>
      <c r="PQT74" s="374"/>
      <c r="PQU74" s="374"/>
      <c r="PQV74" s="374"/>
      <c r="PQW74" s="374"/>
      <c r="PQX74" s="374"/>
      <c r="PQY74" s="374"/>
      <c r="PQZ74" s="374"/>
      <c r="PRA74" s="374"/>
      <c r="PRB74" s="374"/>
      <c r="PRC74" s="374"/>
      <c r="PRD74" s="374"/>
      <c r="PRE74" s="374"/>
      <c r="PRF74" s="374"/>
      <c r="PRG74" s="374"/>
      <c r="PRH74" s="374"/>
      <c r="PRI74" s="374"/>
      <c r="PRJ74" s="374"/>
      <c r="PRK74" s="374"/>
      <c r="PRL74" s="374"/>
      <c r="PRM74" s="374"/>
      <c r="PRN74" s="374"/>
      <c r="PRO74" s="374"/>
      <c r="PRP74" s="374"/>
      <c r="PRQ74" s="374"/>
      <c r="PRR74" s="374"/>
      <c r="PRS74" s="374"/>
      <c r="PRT74" s="374"/>
      <c r="PRU74" s="374"/>
      <c r="PRV74" s="374"/>
      <c r="PRW74" s="374"/>
      <c r="PRX74" s="374"/>
      <c r="PRY74" s="374"/>
      <c r="PRZ74" s="374"/>
      <c r="PSA74" s="374"/>
      <c r="PSB74" s="374"/>
      <c r="PSC74" s="374"/>
      <c r="PSD74" s="374"/>
      <c r="PSE74" s="374"/>
      <c r="PSF74" s="374"/>
      <c r="PSG74" s="374"/>
      <c r="PSH74" s="374"/>
      <c r="PSI74" s="374"/>
      <c r="PSJ74" s="374"/>
      <c r="PSK74" s="374"/>
      <c r="PSL74" s="374"/>
      <c r="PSM74" s="374"/>
      <c r="PSN74" s="374"/>
      <c r="PSO74" s="374"/>
      <c r="PSP74" s="374"/>
      <c r="PSQ74" s="374"/>
      <c r="PSR74" s="374"/>
      <c r="PSS74" s="374"/>
      <c r="PST74" s="374"/>
      <c r="PSU74" s="374"/>
      <c r="PSV74" s="374"/>
      <c r="PSW74" s="374"/>
      <c r="PSX74" s="374"/>
      <c r="PSY74" s="374"/>
      <c r="PSZ74" s="374"/>
      <c r="PTA74" s="374"/>
      <c r="PTB74" s="374"/>
      <c r="PTC74" s="374"/>
      <c r="PTD74" s="374"/>
      <c r="PTE74" s="374"/>
      <c r="PTF74" s="374"/>
      <c r="PTG74" s="374"/>
      <c r="PTH74" s="374"/>
      <c r="PTI74" s="374"/>
      <c r="PTJ74" s="374"/>
      <c r="PTK74" s="374"/>
      <c r="PTL74" s="374"/>
      <c r="PTM74" s="374"/>
      <c r="PTN74" s="374"/>
      <c r="PTO74" s="374"/>
      <c r="PTP74" s="374"/>
      <c r="PTQ74" s="374"/>
      <c r="PTR74" s="374"/>
      <c r="PTS74" s="374"/>
      <c r="PTT74" s="374"/>
      <c r="PTU74" s="374"/>
      <c r="PTV74" s="374"/>
      <c r="PTW74" s="374"/>
      <c r="PTX74" s="374"/>
      <c r="PTY74" s="374"/>
      <c r="PTZ74" s="374"/>
      <c r="PUA74" s="374"/>
      <c r="PUB74" s="374"/>
      <c r="PUC74" s="374"/>
      <c r="PUD74" s="374"/>
      <c r="PUE74" s="374"/>
      <c r="PUF74" s="374"/>
      <c r="PUG74" s="374"/>
      <c r="PUH74" s="374"/>
      <c r="PUI74" s="374"/>
      <c r="PUJ74" s="374"/>
      <c r="PUK74" s="374"/>
      <c r="PUL74" s="374"/>
      <c r="PUM74" s="374"/>
      <c r="PUN74" s="374"/>
      <c r="PUO74" s="374"/>
      <c r="PUP74" s="374"/>
      <c r="PUQ74" s="374"/>
      <c r="PUR74" s="374"/>
      <c r="PUS74" s="374"/>
      <c r="PUT74" s="374"/>
      <c r="PUU74" s="374"/>
      <c r="PUV74" s="374"/>
      <c r="PUW74" s="374"/>
      <c r="PUX74" s="374"/>
      <c r="PUY74" s="374"/>
      <c r="PUZ74" s="374"/>
      <c r="PVA74" s="374"/>
      <c r="PVB74" s="374"/>
      <c r="PVC74" s="374"/>
      <c r="PVD74" s="374"/>
      <c r="PVE74" s="374"/>
      <c r="PVF74" s="374"/>
      <c r="PVG74" s="374"/>
      <c r="PVH74" s="374"/>
      <c r="PVI74" s="374"/>
      <c r="PVJ74" s="374"/>
      <c r="PVK74" s="374"/>
      <c r="PVL74" s="374"/>
      <c r="PVM74" s="374"/>
      <c r="PVN74" s="374"/>
      <c r="PVO74" s="374"/>
      <c r="PVP74" s="374"/>
      <c r="PVQ74" s="374"/>
      <c r="PVR74" s="374"/>
      <c r="PVS74" s="374"/>
      <c r="PVT74" s="374"/>
      <c r="PVU74" s="374"/>
      <c r="PVV74" s="374"/>
      <c r="PVW74" s="374"/>
      <c r="PVX74" s="374"/>
      <c r="PVY74" s="374"/>
      <c r="PVZ74" s="374"/>
      <c r="PWA74" s="374"/>
      <c r="PWB74" s="374"/>
      <c r="PWC74" s="374"/>
      <c r="PWD74" s="374"/>
      <c r="PWE74" s="374"/>
      <c r="PWF74" s="374"/>
      <c r="PWG74" s="374"/>
      <c r="PWH74" s="374"/>
      <c r="PWI74" s="374"/>
      <c r="PWJ74" s="374"/>
      <c r="PWK74" s="374"/>
      <c r="PWL74" s="374"/>
      <c r="PWM74" s="374"/>
      <c r="PWN74" s="374"/>
      <c r="PWO74" s="374"/>
      <c r="PWP74" s="374"/>
      <c r="PWQ74" s="374"/>
      <c r="PWR74" s="374"/>
      <c r="PWS74" s="374"/>
      <c r="PWT74" s="374"/>
      <c r="PWU74" s="374"/>
      <c r="PWV74" s="374"/>
      <c r="PWW74" s="374"/>
      <c r="PWX74" s="374"/>
      <c r="PWY74" s="374"/>
      <c r="PWZ74" s="374"/>
      <c r="PXA74" s="374"/>
      <c r="PXB74" s="374"/>
      <c r="PXC74" s="374"/>
      <c r="PXD74" s="374"/>
      <c r="PXE74" s="374"/>
      <c r="PXF74" s="374"/>
      <c r="PXG74" s="374"/>
      <c r="PXH74" s="374"/>
      <c r="PXI74" s="374"/>
      <c r="PXJ74" s="374"/>
      <c r="PXK74" s="374"/>
      <c r="PXL74" s="374"/>
      <c r="PXM74" s="374"/>
      <c r="PXN74" s="374"/>
      <c r="PXO74" s="374"/>
      <c r="PXP74" s="374"/>
      <c r="PXQ74" s="374"/>
      <c r="PXR74" s="374"/>
      <c r="PXS74" s="374"/>
      <c r="PXT74" s="374"/>
      <c r="PXU74" s="374"/>
      <c r="PXV74" s="374"/>
      <c r="PXW74" s="374"/>
      <c r="PXX74" s="374"/>
      <c r="PXY74" s="374"/>
      <c r="PXZ74" s="374"/>
      <c r="PYA74" s="374"/>
      <c r="PYB74" s="374"/>
      <c r="PYC74" s="374"/>
      <c r="PYD74" s="374"/>
      <c r="PYE74" s="374"/>
      <c r="PYF74" s="374"/>
      <c r="PYG74" s="374"/>
      <c r="PYH74" s="374"/>
      <c r="PYI74" s="374"/>
      <c r="PYJ74" s="374"/>
      <c r="PYK74" s="374"/>
      <c r="PYL74" s="374"/>
      <c r="PYM74" s="374"/>
      <c r="PYN74" s="374"/>
      <c r="PYO74" s="374"/>
      <c r="PYP74" s="374"/>
      <c r="PYQ74" s="374"/>
      <c r="PYR74" s="374"/>
      <c r="PYS74" s="374"/>
      <c r="PYT74" s="374"/>
      <c r="PYU74" s="374"/>
      <c r="PYV74" s="374"/>
      <c r="PYW74" s="374"/>
      <c r="PYX74" s="374"/>
      <c r="PYY74" s="374"/>
      <c r="PYZ74" s="374"/>
      <c r="PZA74" s="374"/>
      <c r="PZB74" s="374"/>
      <c r="PZC74" s="374"/>
      <c r="PZD74" s="374"/>
      <c r="PZE74" s="374"/>
      <c r="PZF74" s="374"/>
      <c r="PZG74" s="374"/>
      <c r="PZH74" s="374"/>
      <c r="PZI74" s="374"/>
      <c r="PZJ74" s="374"/>
      <c r="PZK74" s="374"/>
      <c r="PZL74" s="374"/>
      <c r="PZM74" s="374"/>
      <c r="PZN74" s="374"/>
      <c r="PZO74" s="374"/>
      <c r="PZP74" s="374"/>
      <c r="PZQ74" s="374"/>
      <c r="PZR74" s="374"/>
      <c r="PZS74" s="374"/>
      <c r="PZT74" s="374"/>
      <c r="PZU74" s="374"/>
      <c r="PZV74" s="374"/>
      <c r="PZW74" s="374"/>
      <c r="PZX74" s="374"/>
      <c r="PZY74" s="374"/>
      <c r="PZZ74" s="374"/>
      <c r="QAA74" s="374"/>
      <c r="QAB74" s="374"/>
      <c r="QAC74" s="374"/>
      <c r="QAD74" s="374"/>
      <c r="QAE74" s="374"/>
      <c r="QAF74" s="374"/>
      <c r="QAG74" s="374"/>
      <c r="QAH74" s="374"/>
      <c r="QAI74" s="374"/>
      <c r="QAJ74" s="374"/>
      <c r="QAK74" s="374"/>
      <c r="QAL74" s="374"/>
      <c r="QAM74" s="374"/>
      <c r="QAN74" s="374"/>
      <c r="QAO74" s="374"/>
      <c r="QAP74" s="374"/>
      <c r="QAQ74" s="374"/>
      <c r="QAR74" s="374"/>
      <c r="QAS74" s="374"/>
      <c r="QAT74" s="374"/>
      <c r="QAU74" s="374"/>
      <c r="QAV74" s="374"/>
      <c r="QAW74" s="374"/>
      <c r="QAX74" s="374"/>
      <c r="QAY74" s="374"/>
      <c r="QAZ74" s="374"/>
      <c r="QBA74" s="374"/>
      <c r="QBB74" s="374"/>
      <c r="QBC74" s="374"/>
      <c r="QBD74" s="374"/>
      <c r="QBE74" s="374"/>
      <c r="QBF74" s="374"/>
      <c r="QBG74" s="374"/>
      <c r="QBH74" s="374"/>
      <c r="QBI74" s="374"/>
      <c r="QBJ74" s="374"/>
      <c r="QBK74" s="374"/>
      <c r="QBL74" s="374"/>
      <c r="QBM74" s="374"/>
      <c r="QBN74" s="374"/>
      <c r="QBO74" s="374"/>
      <c r="QBP74" s="374"/>
      <c r="QBQ74" s="374"/>
      <c r="QBR74" s="374"/>
      <c r="QBS74" s="374"/>
      <c r="QBT74" s="374"/>
      <c r="QBU74" s="374"/>
      <c r="QBV74" s="374"/>
      <c r="QBW74" s="374"/>
      <c r="QBX74" s="374"/>
      <c r="QBY74" s="374"/>
      <c r="QBZ74" s="374"/>
      <c r="QCA74" s="374"/>
      <c r="QCB74" s="374"/>
      <c r="QCC74" s="374"/>
      <c r="QCD74" s="374"/>
      <c r="QCE74" s="374"/>
      <c r="QCF74" s="374"/>
      <c r="QCG74" s="374"/>
      <c r="QCH74" s="374"/>
      <c r="QCI74" s="374"/>
      <c r="QCJ74" s="374"/>
      <c r="QCK74" s="374"/>
      <c r="QCL74" s="374"/>
      <c r="QCM74" s="374"/>
      <c r="QCN74" s="374"/>
      <c r="QCO74" s="374"/>
      <c r="QCP74" s="374"/>
      <c r="QCQ74" s="374"/>
      <c r="QCR74" s="374"/>
      <c r="QCS74" s="374"/>
      <c r="QCT74" s="374"/>
      <c r="QCU74" s="374"/>
      <c r="QCV74" s="374"/>
      <c r="QCW74" s="374"/>
      <c r="QCX74" s="374"/>
      <c r="QCY74" s="374"/>
      <c r="QCZ74" s="374"/>
      <c r="QDA74" s="374"/>
      <c r="QDB74" s="374"/>
      <c r="QDC74" s="374"/>
      <c r="QDD74" s="374"/>
      <c r="QDE74" s="374"/>
      <c r="QDF74" s="374"/>
      <c r="QDG74" s="374"/>
      <c r="QDH74" s="374"/>
      <c r="QDI74" s="374"/>
      <c r="QDJ74" s="374"/>
      <c r="QDK74" s="374"/>
      <c r="QDL74" s="374"/>
      <c r="QDM74" s="374"/>
      <c r="QDN74" s="374"/>
      <c r="QDO74" s="374"/>
      <c r="QDP74" s="374"/>
      <c r="QDQ74" s="374"/>
      <c r="QDR74" s="374"/>
      <c r="QDS74" s="374"/>
      <c r="QDT74" s="374"/>
      <c r="QDU74" s="374"/>
      <c r="QDV74" s="374"/>
      <c r="QDW74" s="374"/>
      <c r="QDX74" s="374"/>
      <c r="QDY74" s="374"/>
      <c r="QDZ74" s="374"/>
      <c r="QEA74" s="374"/>
      <c r="QEB74" s="374"/>
      <c r="QEC74" s="374"/>
      <c r="QED74" s="374"/>
      <c r="QEE74" s="374"/>
      <c r="QEF74" s="374"/>
      <c r="QEG74" s="374"/>
      <c r="QEH74" s="374"/>
      <c r="QEI74" s="374"/>
      <c r="QEJ74" s="374"/>
      <c r="QEK74" s="374"/>
      <c r="QEL74" s="374"/>
      <c r="QEM74" s="374"/>
      <c r="QEN74" s="374"/>
      <c r="QEO74" s="374"/>
      <c r="QEP74" s="374"/>
      <c r="QEQ74" s="374"/>
      <c r="QER74" s="374"/>
      <c r="QES74" s="374"/>
      <c r="QET74" s="374"/>
      <c r="QEU74" s="374"/>
      <c r="QEV74" s="374"/>
      <c r="QEW74" s="374"/>
      <c r="QEX74" s="374"/>
      <c r="QEY74" s="374"/>
      <c r="QEZ74" s="374"/>
      <c r="QFA74" s="374"/>
      <c r="QFB74" s="374"/>
      <c r="QFC74" s="374"/>
      <c r="QFD74" s="374"/>
      <c r="QFE74" s="374"/>
      <c r="QFF74" s="374"/>
      <c r="QFG74" s="374"/>
      <c r="QFH74" s="374"/>
      <c r="QFI74" s="374"/>
      <c r="QFJ74" s="374"/>
      <c r="QFK74" s="374"/>
      <c r="QFL74" s="374"/>
      <c r="QFM74" s="374"/>
      <c r="QFN74" s="374"/>
      <c r="QFO74" s="374"/>
      <c r="QFP74" s="374"/>
      <c r="QFQ74" s="374"/>
      <c r="QFR74" s="374"/>
      <c r="QFS74" s="374"/>
      <c r="QFT74" s="374"/>
      <c r="QFU74" s="374"/>
      <c r="QFV74" s="374"/>
      <c r="QFW74" s="374"/>
      <c r="QFX74" s="374"/>
      <c r="QFY74" s="374"/>
      <c r="QFZ74" s="374"/>
      <c r="QGA74" s="374"/>
      <c r="QGB74" s="374"/>
      <c r="QGC74" s="374"/>
      <c r="QGD74" s="374"/>
      <c r="QGE74" s="374"/>
      <c r="QGF74" s="374"/>
      <c r="QGG74" s="374"/>
      <c r="QGH74" s="374"/>
      <c r="QGI74" s="374"/>
      <c r="QGJ74" s="374"/>
      <c r="QGK74" s="374"/>
      <c r="QGL74" s="374"/>
      <c r="QGM74" s="374"/>
      <c r="QGN74" s="374"/>
      <c r="QGO74" s="374"/>
      <c r="QGP74" s="374"/>
      <c r="QGQ74" s="374"/>
      <c r="QGR74" s="374"/>
      <c r="QGS74" s="374"/>
      <c r="QGT74" s="374"/>
      <c r="QGU74" s="374"/>
      <c r="QGV74" s="374"/>
      <c r="QGW74" s="374"/>
      <c r="QGX74" s="374"/>
      <c r="QGY74" s="374"/>
      <c r="QGZ74" s="374"/>
      <c r="QHA74" s="374"/>
      <c r="QHB74" s="374"/>
      <c r="QHC74" s="374"/>
      <c r="QHD74" s="374"/>
      <c r="QHE74" s="374"/>
      <c r="QHF74" s="374"/>
      <c r="QHG74" s="374"/>
      <c r="QHH74" s="374"/>
      <c r="QHI74" s="374"/>
      <c r="QHJ74" s="374"/>
      <c r="QHK74" s="374"/>
      <c r="QHL74" s="374"/>
      <c r="QHM74" s="374"/>
      <c r="QHN74" s="374"/>
      <c r="QHO74" s="374"/>
      <c r="QHP74" s="374"/>
      <c r="QHQ74" s="374"/>
      <c r="QHR74" s="374"/>
      <c r="QHS74" s="374"/>
      <c r="QHT74" s="374"/>
      <c r="QHU74" s="374"/>
      <c r="QHV74" s="374"/>
      <c r="QHW74" s="374"/>
      <c r="QHX74" s="374"/>
      <c r="QHY74" s="374"/>
      <c r="QHZ74" s="374"/>
      <c r="QIA74" s="374"/>
      <c r="QIB74" s="374"/>
      <c r="QIC74" s="374"/>
      <c r="QID74" s="374"/>
      <c r="QIE74" s="374"/>
      <c r="QIF74" s="374"/>
      <c r="QIG74" s="374"/>
      <c r="QIH74" s="374"/>
      <c r="QII74" s="374"/>
      <c r="QIJ74" s="374"/>
      <c r="QIK74" s="374"/>
      <c r="QIL74" s="374"/>
      <c r="QIM74" s="374"/>
      <c r="QIN74" s="374"/>
      <c r="QIO74" s="374"/>
      <c r="QIP74" s="374"/>
      <c r="QIQ74" s="374"/>
      <c r="QIR74" s="374"/>
      <c r="QIS74" s="374"/>
      <c r="QIT74" s="374"/>
      <c r="QIU74" s="374"/>
      <c r="QIV74" s="374"/>
      <c r="QIW74" s="374"/>
      <c r="QIX74" s="374"/>
      <c r="QIY74" s="374"/>
      <c r="QIZ74" s="374"/>
      <c r="QJA74" s="374"/>
      <c r="QJB74" s="374"/>
      <c r="QJC74" s="374"/>
      <c r="QJD74" s="374"/>
      <c r="QJE74" s="374"/>
      <c r="QJF74" s="374"/>
      <c r="QJG74" s="374"/>
      <c r="QJH74" s="374"/>
      <c r="QJI74" s="374"/>
      <c r="QJJ74" s="374"/>
      <c r="QJK74" s="374"/>
      <c r="QJL74" s="374"/>
      <c r="QJM74" s="374"/>
      <c r="QJN74" s="374"/>
      <c r="QJO74" s="374"/>
      <c r="QJP74" s="374"/>
      <c r="QJQ74" s="374"/>
      <c r="QJR74" s="374"/>
      <c r="QJS74" s="374"/>
      <c r="QJT74" s="374"/>
      <c r="QJU74" s="374"/>
      <c r="QJV74" s="374"/>
      <c r="QJW74" s="374"/>
      <c r="QJX74" s="374"/>
      <c r="QJY74" s="374"/>
      <c r="QJZ74" s="374"/>
      <c r="QKA74" s="374"/>
      <c r="QKB74" s="374"/>
      <c r="QKC74" s="374"/>
      <c r="QKD74" s="374"/>
      <c r="QKE74" s="374"/>
      <c r="QKF74" s="374"/>
      <c r="QKG74" s="374"/>
      <c r="QKH74" s="374"/>
      <c r="QKI74" s="374"/>
      <c r="QKJ74" s="374"/>
      <c r="QKK74" s="374"/>
      <c r="QKL74" s="374"/>
      <c r="QKM74" s="374"/>
      <c r="QKN74" s="374"/>
      <c r="QKO74" s="374"/>
      <c r="QKP74" s="374"/>
      <c r="QKQ74" s="374"/>
      <c r="QKR74" s="374"/>
      <c r="QKS74" s="374"/>
      <c r="QKT74" s="374"/>
      <c r="QKU74" s="374"/>
      <c r="QKV74" s="374"/>
      <c r="QKW74" s="374"/>
      <c r="QKX74" s="374"/>
      <c r="QKY74" s="374"/>
      <c r="QKZ74" s="374"/>
      <c r="QLA74" s="374"/>
      <c r="QLB74" s="374"/>
      <c r="QLC74" s="374"/>
      <c r="QLD74" s="374"/>
      <c r="QLE74" s="374"/>
      <c r="QLF74" s="374"/>
      <c r="QLG74" s="374"/>
      <c r="QLH74" s="374"/>
      <c r="QLI74" s="374"/>
      <c r="QLJ74" s="374"/>
      <c r="QLK74" s="374"/>
      <c r="QLL74" s="374"/>
      <c r="QLM74" s="374"/>
      <c r="QLN74" s="374"/>
      <c r="QLO74" s="374"/>
      <c r="QLP74" s="374"/>
      <c r="QLQ74" s="374"/>
      <c r="QLR74" s="374"/>
      <c r="QLS74" s="374"/>
      <c r="QLT74" s="374"/>
      <c r="QLU74" s="374"/>
      <c r="QLV74" s="374"/>
      <c r="QLW74" s="374"/>
      <c r="QLX74" s="374"/>
      <c r="QLY74" s="374"/>
      <c r="QLZ74" s="374"/>
      <c r="QMA74" s="374"/>
      <c r="QMB74" s="374"/>
      <c r="QMC74" s="374"/>
      <c r="QMD74" s="374"/>
      <c r="QME74" s="374"/>
      <c r="QMF74" s="374"/>
      <c r="QMG74" s="374"/>
      <c r="QMH74" s="374"/>
      <c r="QMI74" s="374"/>
      <c r="QMJ74" s="374"/>
      <c r="QMK74" s="374"/>
      <c r="QML74" s="374"/>
      <c r="QMM74" s="374"/>
      <c r="QMN74" s="374"/>
      <c r="QMO74" s="374"/>
      <c r="QMP74" s="374"/>
      <c r="QMQ74" s="374"/>
      <c r="QMR74" s="374"/>
      <c r="QMS74" s="374"/>
      <c r="QMT74" s="374"/>
      <c r="QMU74" s="374"/>
      <c r="QMV74" s="374"/>
      <c r="QMW74" s="374"/>
      <c r="QMX74" s="374"/>
      <c r="QMY74" s="374"/>
      <c r="QMZ74" s="374"/>
      <c r="QNA74" s="374"/>
      <c r="QNB74" s="374"/>
      <c r="QNC74" s="374"/>
      <c r="QND74" s="374"/>
      <c r="QNE74" s="374"/>
      <c r="QNF74" s="374"/>
      <c r="QNG74" s="374"/>
      <c r="QNH74" s="374"/>
      <c r="QNI74" s="374"/>
      <c r="QNJ74" s="374"/>
      <c r="QNK74" s="374"/>
      <c r="QNL74" s="374"/>
      <c r="QNM74" s="374"/>
      <c r="QNN74" s="374"/>
      <c r="QNO74" s="374"/>
      <c r="QNP74" s="374"/>
      <c r="QNQ74" s="374"/>
      <c r="QNR74" s="374"/>
      <c r="QNS74" s="374"/>
      <c r="QNT74" s="374"/>
      <c r="QNU74" s="374"/>
      <c r="QNV74" s="374"/>
      <c r="QNW74" s="374"/>
      <c r="QNX74" s="374"/>
      <c r="QNY74" s="374"/>
      <c r="QNZ74" s="374"/>
      <c r="QOA74" s="374"/>
      <c r="QOB74" s="374"/>
      <c r="QOC74" s="374"/>
      <c r="QOD74" s="374"/>
      <c r="QOE74" s="374"/>
      <c r="QOF74" s="374"/>
      <c r="QOG74" s="374"/>
      <c r="QOH74" s="374"/>
      <c r="QOI74" s="374"/>
      <c r="QOJ74" s="374"/>
      <c r="QOK74" s="374"/>
      <c r="QOL74" s="374"/>
      <c r="QOM74" s="374"/>
      <c r="QON74" s="374"/>
      <c r="QOO74" s="374"/>
      <c r="QOP74" s="374"/>
      <c r="QOQ74" s="374"/>
      <c r="QOR74" s="374"/>
      <c r="QOS74" s="374"/>
      <c r="QOT74" s="374"/>
      <c r="QOU74" s="374"/>
      <c r="QOV74" s="374"/>
      <c r="QOW74" s="374"/>
      <c r="QOX74" s="374"/>
      <c r="QOY74" s="374"/>
      <c r="QOZ74" s="374"/>
      <c r="QPA74" s="374"/>
      <c r="QPB74" s="374"/>
      <c r="QPC74" s="374"/>
      <c r="QPD74" s="374"/>
      <c r="QPE74" s="374"/>
      <c r="QPF74" s="374"/>
      <c r="QPG74" s="374"/>
      <c r="QPH74" s="374"/>
      <c r="QPI74" s="374"/>
      <c r="QPJ74" s="374"/>
      <c r="QPK74" s="374"/>
      <c r="QPL74" s="374"/>
      <c r="QPM74" s="374"/>
      <c r="QPN74" s="374"/>
      <c r="QPO74" s="374"/>
      <c r="QPP74" s="374"/>
      <c r="QPQ74" s="374"/>
      <c r="QPR74" s="374"/>
      <c r="QPS74" s="374"/>
      <c r="QPT74" s="374"/>
      <c r="QPU74" s="374"/>
      <c r="QPV74" s="374"/>
      <c r="QPW74" s="374"/>
      <c r="QPX74" s="374"/>
      <c r="QPY74" s="374"/>
      <c r="QPZ74" s="374"/>
      <c r="QQA74" s="374"/>
      <c r="QQB74" s="374"/>
      <c r="QQC74" s="374"/>
      <c r="QQD74" s="374"/>
      <c r="QQE74" s="374"/>
      <c r="QQF74" s="374"/>
      <c r="QQG74" s="374"/>
      <c r="QQH74" s="374"/>
      <c r="QQI74" s="374"/>
      <c r="QQJ74" s="374"/>
      <c r="QQK74" s="374"/>
      <c r="QQL74" s="374"/>
      <c r="QQM74" s="374"/>
      <c r="QQN74" s="374"/>
      <c r="QQO74" s="374"/>
      <c r="QQP74" s="374"/>
      <c r="QQQ74" s="374"/>
      <c r="QQR74" s="374"/>
      <c r="QQS74" s="374"/>
      <c r="QQT74" s="374"/>
      <c r="QQU74" s="374"/>
      <c r="QQV74" s="374"/>
      <c r="QQW74" s="374"/>
      <c r="QQX74" s="374"/>
      <c r="QQY74" s="374"/>
      <c r="QQZ74" s="374"/>
      <c r="QRA74" s="374"/>
      <c r="QRB74" s="374"/>
      <c r="QRC74" s="374"/>
      <c r="QRD74" s="374"/>
      <c r="QRE74" s="374"/>
      <c r="QRF74" s="374"/>
      <c r="QRG74" s="374"/>
      <c r="QRH74" s="374"/>
      <c r="QRI74" s="374"/>
      <c r="QRJ74" s="374"/>
      <c r="QRK74" s="374"/>
      <c r="QRL74" s="374"/>
      <c r="QRM74" s="374"/>
      <c r="QRN74" s="374"/>
      <c r="QRO74" s="374"/>
      <c r="QRP74" s="374"/>
      <c r="QRQ74" s="374"/>
      <c r="QRR74" s="374"/>
      <c r="QRS74" s="374"/>
      <c r="QRT74" s="374"/>
      <c r="QRU74" s="374"/>
      <c r="QRV74" s="374"/>
      <c r="QRW74" s="374"/>
      <c r="QRX74" s="374"/>
      <c r="QRY74" s="374"/>
      <c r="QRZ74" s="374"/>
      <c r="QSA74" s="374"/>
      <c r="QSB74" s="374"/>
      <c r="QSC74" s="374"/>
      <c r="QSD74" s="374"/>
      <c r="QSE74" s="374"/>
      <c r="QSF74" s="374"/>
      <c r="QSG74" s="374"/>
      <c r="QSH74" s="374"/>
      <c r="QSI74" s="374"/>
      <c r="QSJ74" s="374"/>
      <c r="QSK74" s="374"/>
      <c r="QSL74" s="374"/>
      <c r="QSM74" s="374"/>
      <c r="QSN74" s="374"/>
      <c r="QSO74" s="374"/>
      <c r="QSP74" s="374"/>
      <c r="QSQ74" s="374"/>
      <c r="QSR74" s="374"/>
      <c r="QSS74" s="374"/>
      <c r="QST74" s="374"/>
      <c r="QSU74" s="374"/>
      <c r="QSV74" s="374"/>
      <c r="QSW74" s="374"/>
      <c r="QSX74" s="374"/>
      <c r="QSY74" s="374"/>
      <c r="QSZ74" s="374"/>
      <c r="QTA74" s="374"/>
      <c r="QTB74" s="374"/>
      <c r="QTC74" s="374"/>
      <c r="QTD74" s="374"/>
      <c r="QTE74" s="374"/>
      <c r="QTF74" s="374"/>
      <c r="QTG74" s="374"/>
      <c r="QTH74" s="374"/>
      <c r="QTI74" s="374"/>
      <c r="QTJ74" s="374"/>
      <c r="QTK74" s="374"/>
      <c r="QTL74" s="374"/>
      <c r="QTM74" s="374"/>
      <c r="QTN74" s="374"/>
      <c r="QTO74" s="374"/>
      <c r="QTP74" s="374"/>
      <c r="QTQ74" s="374"/>
      <c r="QTR74" s="374"/>
      <c r="QTS74" s="374"/>
      <c r="QTT74" s="374"/>
      <c r="QTU74" s="374"/>
      <c r="QTV74" s="374"/>
      <c r="QTW74" s="374"/>
      <c r="QTX74" s="374"/>
      <c r="QTY74" s="374"/>
      <c r="QTZ74" s="374"/>
      <c r="QUA74" s="374"/>
      <c r="QUB74" s="374"/>
      <c r="QUC74" s="374"/>
      <c r="QUD74" s="374"/>
      <c r="QUE74" s="374"/>
      <c r="QUF74" s="374"/>
      <c r="QUG74" s="374"/>
      <c r="QUH74" s="374"/>
      <c r="QUI74" s="374"/>
      <c r="QUJ74" s="374"/>
      <c r="QUK74" s="374"/>
      <c r="QUL74" s="374"/>
      <c r="QUM74" s="374"/>
      <c r="QUN74" s="374"/>
      <c r="QUO74" s="374"/>
      <c r="QUP74" s="374"/>
      <c r="QUQ74" s="374"/>
      <c r="QUR74" s="374"/>
      <c r="QUS74" s="374"/>
      <c r="QUT74" s="374"/>
      <c r="QUU74" s="374"/>
      <c r="QUV74" s="374"/>
      <c r="QUW74" s="374"/>
      <c r="QUX74" s="374"/>
      <c r="QUY74" s="374"/>
      <c r="QUZ74" s="374"/>
      <c r="QVA74" s="374"/>
      <c r="QVB74" s="374"/>
      <c r="QVC74" s="374"/>
      <c r="QVD74" s="374"/>
      <c r="QVE74" s="374"/>
      <c r="QVF74" s="374"/>
      <c r="QVG74" s="374"/>
      <c r="QVH74" s="374"/>
      <c r="QVI74" s="374"/>
      <c r="QVJ74" s="374"/>
      <c r="QVK74" s="374"/>
      <c r="QVL74" s="374"/>
      <c r="QVM74" s="374"/>
      <c r="QVN74" s="374"/>
      <c r="QVO74" s="374"/>
      <c r="QVP74" s="374"/>
      <c r="QVQ74" s="374"/>
      <c r="QVR74" s="374"/>
      <c r="QVS74" s="374"/>
      <c r="QVT74" s="374"/>
      <c r="QVU74" s="374"/>
      <c r="QVV74" s="374"/>
      <c r="QVW74" s="374"/>
      <c r="QVX74" s="374"/>
      <c r="QVY74" s="374"/>
      <c r="QVZ74" s="374"/>
      <c r="QWA74" s="374"/>
      <c r="QWB74" s="374"/>
      <c r="QWC74" s="374"/>
      <c r="QWD74" s="374"/>
      <c r="QWE74" s="374"/>
      <c r="QWF74" s="374"/>
      <c r="QWG74" s="374"/>
      <c r="QWH74" s="374"/>
      <c r="QWI74" s="374"/>
      <c r="QWJ74" s="374"/>
      <c r="QWK74" s="374"/>
      <c r="QWL74" s="374"/>
      <c r="QWM74" s="374"/>
      <c r="QWN74" s="374"/>
      <c r="QWO74" s="374"/>
      <c r="QWP74" s="374"/>
      <c r="QWQ74" s="374"/>
      <c r="QWR74" s="374"/>
      <c r="QWS74" s="374"/>
      <c r="QWT74" s="374"/>
      <c r="QWU74" s="374"/>
      <c r="QWV74" s="374"/>
      <c r="QWW74" s="374"/>
      <c r="QWX74" s="374"/>
      <c r="QWY74" s="374"/>
      <c r="QWZ74" s="374"/>
      <c r="QXA74" s="374"/>
      <c r="QXB74" s="374"/>
      <c r="QXC74" s="374"/>
      <c r="QXD74" s="374"/>
      <c r="QXE74" s="374"/>
      <c r="QXF74" s="374"/>
      <c r="QXG74" s="374"/>
      <c r="QXH74" s="374"/>
      <c r="QXI74" s="374"/>
      <c r="QXJ74" s="374"/>
      <c r="QXK74" s="374"/>
      <c r="QXL74" s="374"/>
      <c r="QXM74" s="374"/>
      <c r="QXN74" s="374"/>
      <c r="QXO74" s="374"/>
      <c r="QXP74" s="374"/>
      <c r="QXQ74" s="374"/>
      <c r="QXR74" s="374"/>
      <c r="QXS74" s="374"/>
      <c r="QXT74" s="374"/>
      <c r="QXU74" s="374"/>
      <c r="QXV74" s="374"/>
      <c r="QXW74" s="374"/>
      <c r="QXX74" s="374"/>
      <c r="QXY74" s="374"/>
      <c r="QXZ74" s="374"/>
      <c r="QYA74" s="374"/>
      <c r="QYB74" s="374"/>
      <c r="QYC74" s="374"/>
      <c r="QYD74" s="374"/>
      <c r="QYE74" s="374"/>
      <c r="QYF74" s="374"/>
      <c r="QYG74" s="374"/>
      <c r="QYH74" s="374"/>
      <c r="QYI74" s="374"/>
      <c r="QYJ74" s="374"/>
      <c r="QYK74" s="374"/>
      <c r="QYL74" s="374"/>
      <c r="QYM74" s="374"/>
      <c r="QYN74" s="374"/>
      <c r="QYO74" s="374"/>
      <c r="QYP74" s="374"/>
      <c r="QYQ74" s="374"/>
      <c r="QYR74" s="374"/>
      <c r="QYS74" s="374"/>
      <c r="QYT74" s="374"/>
      <c r="QYU74" s="374"/>
      <c r="QYV74" s="374"/>
      <c r="QYW74" s="374"/>
      <c r="QYX74" s="374"/>
      <c r="QYY74" s="374"/>
      <c r="QYZ74" s="374"/>
      <c r="QZA74" s="374"/>
      <c r="QZB74" s="374"/>
      <c r="QZC74" s="374"/>
      <c r="QZD74" s="374"/>
      <c r="QZE74" s="374"/>
      <c r="QZF74" s="374"/>
      <c r="QZG74" s="374"/>
      <c r="QZH74" s="374"/>
      <c r="QZI74" s="374"/>
      <c r="QZJ74" s="374"/>
      <c r="QZK74" s="374"/>
      <c r="QZL74" s="374"/>
      <c r="QZM74" s="374"/>
      <c r="QZN74" s="374"/>
      <c r="QZO74" s="374"/>
      <c r="QZP74" s="374"/>
      <c r="QZQ74" s="374"/>
      <c r="QZR74" s="374"/>
      <c r="QZS74" s="374"/>
      <c r="QZT74" s="374"/>
      <c r="QZU74" s="374"/>
      <c r="QZV74" s="374"/>
      <c r="QZW74" s="374"/>
      <c r="QZX74" s="374"/>
      <c r="QZY74" s="374"/>
      <c r="QZZ74" s="374"/>
      <c r="RAA74" s="374"/>
      <c r="RAB74" s="374"/>
      <c r="RAC74" s="374"/>
      <c r="RAD74" s="374"/>
      <c r="RAE74" s="374"/>
      <c r="RAF74" s="374"/>
      <c r="RAG74" s="374"/>
      <c r="RAH74" s="374"/>
      <c r="RAI74" s="374"/>
      <c r="RAJ74" s="374"/>
      <c r="RAK74" s="374"/>
      <c r="RAL74" s="374"/>
      <c r="RAM74" s="374"/>
      <c r="RAN74" s="374"/>
      <c r="RAO74" s="374"/>
      <c r="RAP74" s="374"/>
      <c r="RAQ74" s="374"/>
      <c r="RAR74" s="374"/>
      <c r="RAS74" s="374"/>
      <c r="RAT74" s="374"/>
      <c r="RAU74" s="374"/>
      <c r="RAV74" s="374"/>
      <c r="RAW74" s="374"/>
      <c r="RAX74" s="374"/>
      <c r="RAY74" s="374"/>
      <c r="RAZ74" s="374"/>
      <c r="RBA74" s="374"/>
      <c r="RBB74" s="374"/>
      <c r="RBC74" s="374"/>
      <c r="RBD74" s="374"/>
      <c r="RBE74" s="374"/>
      <c r="RBF74" s="374"/>
      <c r="RBG74" s="374"/>
      <c r="RBH74" s="374"/>
      <c r="RBI74" s="374"/>
      <c r="RBJ74" s="374"/>
      <c r="RBK74" s="374"/>
      <c r="RBL74" s="374"/>
      <c r="RBM74" s="374"/>
      <c r="RBN74" s="374"/>
      <c r="RBO74" s="374"/>
      <c r="RBP74" s="374"/>
      <c r="RBQ74" s="374"/>
      <c r="RBR74" s="374"/>
      <c r="RBS74" s="374"/>
      <c r="RBT74" s="374"/>
      <c r="RBU74" s="374"/>
      <c r="RBV74" s="374"/>
      <c r="RBW74" s="374"/>
      <c r="RBX74" s="374"/>
      <c r="RBY74" s="374"/>
      <c r="RBZ74" s="374"/>
      <c r="RCA74" s="374"/>
      <c r="RCB74" s="374"/>
      <c r="RCC74" s="374"/>
      <c r="RCD74" s="374"/>
      <c r="RCE74" s="374"/>
      <c r="RCF74" s="374"/>
      <c r="RCG74" s="374"/>
      <c r="RCH74" s="374"/>
      <c r="RCI74" s="374"/>
      <c r="RCJ74" s="374"/>
      <c r="RCK74" s="374"/>
      <c r="RCL74" s="374"/>
      <c r="RCM74" s="374"/>
      <c r="RCN74" s="374"/>
      <c r="RCO74" s="374"/>
      <c r="RCP74" s="374"/>
      <c r="RCQ74" s="374"/>
      <c r="RCR74" s="374"/>
      <c r="RCS74" s="374"/>
      <c r="RCT74" s="374"/>
      <c r="RCU74" s="374"/>
      <c r="RCV74" s="374"/>
      <c r="RCW74" s="374"/>
      <c r="RCX74" s="374"/>
      <c r="RCY74" s="374"/>
      <c r="RCZ74" s="374"/>
      <c r="RDA74" s="374"/>
      <c r="RDB74" s="374"/>
      <c r="RDC74" s="374"/>
      <c r="RDD74" s="374"/>
      <c r="RDE74" s="374"/>
      <c r="RDF74" s="374"/>
      <c r="RDG74" s="374"/>
      <c r="RDH74" s="374"/>
      <c r="RDI74" s="374"/>
      <c r="RDJ74" s="374"/>
      <c r="RDK74" s="374"/>
      <c r="RDL74" s="374"/>
      <c r="RDM74" s="374"/>
      <c r="RDN74" s="374"/>
      <c r="RDO74" s="374"/>
      <c r="RDP74" s="374"/>
      <c r="RDQ74" s="374"/>
      <c r="RDR74" s="374"/>
      <c r="RDS74" s="374"/>
      <c r="RDT74" s="374"/>
      <c r="RDU74" s="374"/>
      <c r="RDV74" s="374"/>
      <c r="RDW74" s="374"/>
      <c r="RDX74" s="374"/>
      <c r="RDY74" s="374"/>
      <c r="RDZ74" s="374"/>
      <c r="REA74" s="374"/>
      <c r="REB74" s="374"/>
      <c r="REC74" s="374"/>
      <c r="RED74" s="374"/>
      <c r="REE74" s="374"/>
      <c r="REF74" s="374"/>
      <c r="REG74" s="374"/>
      <c r="REH74" s="374"/>
      <c r="REI74" s="374"/>
      <c r="REJ74" s="374"/>
      <c r="REK74" s="374"/>
      <c r="REL74" s="374"/>
      <c r="REM74" s="374"/>
      <c r="REN74" s="374"/>
      <c r="REO74" s="374"/>
      <c r="REP74" s="374"/>
      <c r="REQ74" s="374"/>
      <c r="RER74" s="374"/>
      <c r="RES74" s="374"/>
      <c r="RET74" s="374"/>
      <c r="REU74" s="374"/>
      <c r="REV74" s="374"/>
      <c r="REW74" s="374"/>
      <c r="REX74" s="374"/>
      <c r="REY74" s="374"/>
      <c r="REZ74" s="374"/>
      <c r="RFA74" s="374"/>
      <c r="RFB74" s="374"/>
      <c r="RFC74" s="374"/>
      <c r="RFD74" s="374"/>
      <c r="RFE74" s="374"/>
      <c r="RFF74" s="374"/>
      <c r="RFG74" s="374"/>
      <c r="RFH74" s="374"/>
      <c r="RFI74" s="374"/>
      <c r="RFJ74" s="374"/>
      <c r="RFK74" s="374"/>
      <c r="RFL74" s="374"/>
      <c r="RFM74" s="374"/>
      <c r="RFN74" s="374"/>
      <c r="RFO74" s="374"/>
      <c r="RFP74" s="374"/>
      <c r="RFQ74" s="374"/>
      <c r="RFR74" s="374"/>
      <c r="RFS74" s="374"/>
      <c r="RFT74" s="374"/>
      <c r="RFU74" s="374"/>
      <c r="RFV74" s="374"/>
      <c r="RFW74" s="374"/>
      <c r="RFX74" s="374"/>
      <c r="RFY74" s="374"/>
      <c r="RFZ74" s="374"/>
      <c r="RGA74" s="374"/>
      <c r="RGB74" s="374"/>
      <c r="RGC74" s="374"/>
      <c r="RGD74" s="374"/>
      <c r="RGE74" s="374"/>
      <c r="RGF74" s="374"/>
      <c r="RGG74" s="374"/>
      <c r="RGH74" s="374"/>
      <c r="RGI74" s="374"/>
      <c r="RGJ74" s="374"/>
      <c r="RGK74" s="374"/>
      <c r="RGL74" s="374"/>
      <c r="RGM74" s="374"/>
      <c r="RGN74" s="374"/>
      <c r="RGO74" s="374"/>
      <c r="RGP74" s="374"/>
      <c r="RGQ74" s="374"/>
      <c r="RGR74" s="374"/>
      <c r="RGS74" s="374"/>
      <c r="RGT74" s="374"/>
      <c r="RGU74" s="374"/>
      <c r="RGV74" s="374"/>
      <c r="RGW74" s="374"/>
      <c r="RGX74" s="374"/>
      <c r="RGY74" s="374"/>
      <c r="RGZ74" s="374"/>
      <c r="RHA74" s="374"/>
      <c r="RHB74" s="374"/>
      <c r="RHC74" s="374"/>
      <c r="RHD74" s="374"/>
      <c r="RHE74" s="374"/>
      <c r="RHF74" s="374"/>
      <c r="RHG74" s="374"/>
      <c r="RHH74" s="374"/>
      <c r="RHI74" s="374"/>
      <c r="RHJ74" s="374"/>
      <c r="RHK74" s="374"/>
      <c r="RHL74" s="374"/>
      <c r="RHM74" s="374"/>
      <c r="RHN74" s="374"/>
      <c r="RHO74" s="374"/>
      <c r="RHP74" s="374"/>
      <c r="RHQ74" s="374"/>
      <c r="RHR74" s="374"/>
      <c r="RHS74" s="374"/>
      <c r="RHT74" s="374"/>
      <c r="RHU74" s="374"/>
      <c r="RHV74" s="374"/>
      <c r="RHW74" s="374"/>
      <c r="RHX74" s="374"/>
      <c r="RHY74" s="374"/>
      <c r="RHZ74" s="374"/>
      <c r="RIA74" s="374"/>
      <c r="RIB74" s="374"/>
      <c r="RIC74" s="374"/>
      <c r="RID74" s="374"/>
      <c r="RIE74" s="374"/>
      <c r="RIF74" s="374"/>
      <c r="RIG74" s="374"/>
      <c r="RIH74" s="374"/>
      <c r="RII74" s="374"/>
      <c r="RIJ74" s="374"/>
      <c r="RIK74" s="374"/>
      <c r="RIL74" s="374"/>
      <c r="RIM74" s="374"/>
      <c r="RIN74" s="374"/>
      <c r="RIO74" s="374"/>
      <c r="RIP74" s="374"/>
      <c r="RIQ74" s="374"/>
      <c r="RIR74" s="374"/>
      <c r="RIS74" s="374"/>
      <c r="RIT74" s="374"/>
      <c r="RIU74" s="374"/>
      <c r="RIV74" s="374"/>
      <c r="RIW74" s="374"/>
      <c r="RIX74" s="374"/>
      <c r="RIY74" s="374"/>
      <c r="RIZ74" s="374"/>
      <c r="RJA74" s="374"/>
      <c r="RJB74" s="374"/>
      <c r="RJC74" s="374"/>
      <c r="RJD74" s="374"/>
      <c r="RJE74" s="374"/>
      <c r="RJF74" s="374"/>
      <c r="RJG74" s="374"/>
      <c r="RJH74" s="374"/>
      <c r="RJI74" s="374"/>
      <c r="RJJ74" s="374"/>
      <c r="RJK74" s="374"/>
      <c r="RJL74" s="374"/>
      <c r="RJM74" s="374"/>
      <c r="RJN74" s="374"/>
      <c r="RJO74" s="374"/>
      <c r="RJP74" s="374"/>
      <c r="RJQ74" s="374"/>
      <c r="RJR74" s="374"/>
      <c r="RJS74" s="374"/>
      <c r="RJT74" s="374"/>
      <c r="RJU74" s="374"/>
      <c r="RJV74" s="374"/>
      <c r="RJW74" s="374"/>
      <c r="RJX74" s="374"/>
      <c r="RJY74" s="374"/>
      <c r="RJZ74" s="374"/>
      <c r="RKA74" s="374"/>
      <c r="RKB74" s="374"/>
      <c r="RKC74" s="374"/>
      <c r="RKD74" s="374"/>
      <c r="RKE74" s="374"/>
      <c r="RKF74" s="374"/>
      <c r="RKG74" s="374"/>
      <c r="RKH74" s="374"/>
      <c r="RKI74" s="374"/>
      <c r="RKJ74" s="374"/>
      <c r="RKK74" s="374"/>
      <c r="RKL74" s="374"/>
      <c r="RKM74" s="374"/>
      <c r="RKN74" s="374"/>
      <c r="RKO74" s="374"/>
      <c r="RKP74" s="374"/>
      <c r="RKQ74" s="374"/>
      <c r="RKR74" s="374"/>
      <c r="RKS74" s="374"/>
      <c r="RKT74" s="374"/>
      <c r="RKU74" s="374"/>
      <c r="RKV74" s="374"/>
      <c r="RKW74" s="374"/>
      <c r="RKX74" s="374"/>
      <c r="RKY74" s="374"/>
      <c r="RKZ74" s="374"/>
      <c r="RLA74" s="374"/>
      <c r="RLB74" s="374"/>
      <c r="RLC74" s="374"/>
      <c r="RLD74" s="374"/>
      <c r="RLE74" s="374"/>
      <c r="RLF74" s="374"/>
      <c r="RLG74" s="374"/>
      <c r="RLH74" s="374"/>
      <c r="RLI74" s="374"/>
      <c r="RLJ74" s="374"/>
      <c r="RLK74" s="374"/>
      <c r="RLL74" s="374"/>
      <c r="RLM74" s="374"/>
      <c r="RLN74" s="374"/>
      <c r="RLO74" s="374"/>
      <c r="RLP74" s="374"/>
      <c r="RLQ74" s="374"/>
      <c r="RLR74" s="374"/>
      <c r="RLS74" s="374"/>
      <c r="RLT74" s="374"/>
      <c r="RLU74" s="374"/>
      <c r="RLV74" s="374"/>
      <c r="RLW74" s="374"/>
      <c r="RLX74" s="374"/>
      <c r="RLY74" s="374"/>
      <c r="RLZ74" s="374"/>
      <c r="RMA74" s="374"/>
      <c r="RMB74" s="374"/>
      <c r="RMC74" s="374"/>
      <c r="RMD74" s="374"/>
      <c r="RME74" s="374"/>
      <c r="RMF74" s="374"/>
      <c r="RMG74" s="374"/>
      <c r="RMH74" s="374"/>
      <c r="RMI74" s="374"/>
      <c r="RMJ74" s="374"/>
      <c r="RMK74" s="374"/>
      <c r="RML74" s="374"/>
      <c r="RMM74" s="374"/>
      <c r="RMN74" s="374"/>
      <c r="RMO74" s="374"/>
      <c r="RMP74" s="374"/>
      <c r="RMQ74" s="374"/>
      <c r="RMR74" s="374"/>
      <c r="RMS74" s="374"/>
      <c r="RMT74" s="374"/>
      <c r="RMU74" s="374"/>
      <c r="RMV74" s="374"/>
      <c r="RMW74" s="374"/>
      <c r="RMX74" s="374"/>
      <c r="RMY74" s="374"/>
      <c r="RMZ74" s="374"/>
      <c r="RNA74" s="374"/>
      <c r="RNB74" s="374"/>
      <c r="RNC74" s="374"/>
      <c r="RND74" s="374"/>
      <c r="RNE74" s="374"/>
      <c r="RNF74" s="374"/>
      <c r="RNG74" s="374"/>
      <c r="RNH74" s="374"/>
      <c r="RNI74" s="374"/>
      <c r="RNJ74" s="374"/>
      <c r="RNK74" s="374"/>
      <c r="RNL74" s="374"/>
      <c r="RNM74" s="374"/>
      <c r="RNN74" s="374"/>
      <c r="RNO74" s="374"/>
      <c r="RNP74" s="374"/>
      <c r="RNQ74" s="374"/>
      <c r="RNR74" s="374"/>
      <c r="RNS74" s="374"/>
      <c r="RNT74" s="374"/>
      <c r="RNU74" s="374"/>
      <c r="RNV74" s="374"/>
      <c r="RNW74" s="374"/>
      <c r="RNX74" s="374"/>
      <c r="RNY74" s="374"/>
      <c r="RNZ74" s="374"/>
      <c r="ROA74" s="374"/>
      <c r="ROB74" s="374"/>
      <c r="ROC74" s="374"/>
      <c r="ROD74" s="374"/>
      <c r="ROE74" s="374"/>
      <c r="ROF74" s="374"/>
      <c r="ROG74" s="374"/>
      <c r="ROH74" s="374"/>
      <c r="ROI74" s="374"/>
      <c r="ROJ74" s="374"/>
      <c r="ROK74" s="374"/>
      <c r="ROL74" s="374"/>
      <c r="ROM74" s="374"/>
      <c r="RON74" s="374"/>
      <c r="ROO74" s="374"/>
      <c r="ROP74" s="374"/>
      <c r="ROQ74" s="374"/>
      <c r="ROR74" s="374"/>
      <c r="ROS74" s="374"/>
      <c r="ROT74" s="374"/>
      <c r="ROU74" s="374"/>
      <c r="ROV74" s="374"/>
      <c r="ROW74" s="374"/>
      <c r="ROX74" s="374"/>
      <c r="ROY74" s="374"/>
      <c r="ROZ74" s="374"/>
      <c r="RPA74" s="374"/>
      <c r="RPB74" s="374"/>
      <c r="RPC74" s="374"/>
      <c r="RPD74" s="374"/>
      <c r="RPE74" s="374"/>
      <c r="RPF74" s="374"/>
      <c r="RPG74" s="374"/>
      <c r="RPH74" s="374"/>
      <c r="RPI74" s="374"/>
      <c r="RPJ74" s="374"/>
      <c r="RPK74" s="374"/>
      <c r="RPL74" s="374"/>
      <c r="RPM74" s="374"/>
      <c r="RPN74" s="374"/>
      <c r="RPO74" s="374"/>
      <c r="RPP74" s="374"/>
      <c r="RPQ74" s="374"/>
      <c r="RPR74" s="374"/>
      <c r="RPS74" s="374"/>
      <c r="RPT74" s="374"/>
      <c r="RPU74" s="374"/>
      <c r="RPV74" s="374"/>
      <c r="RPW74" s="374"/>
      <c r="RPX74" s="374"/>
      <c r="RPY74" s="374"/>
      <c r="RPZ74" s="374"/>
      <c r="RQA74" s="374"/>
      <c r="RQB74" s="374"/>
      <c r="RQC74" s="374"/>
      <c r="RQD74" s="374"/>
      <c r="RQE74" s="374"/>
      <c r="RQF74" s="374"/>
      <c r="RQG74" s="374"/>
      <c r="RQH74" s="374"/>
      <c r="RQI74" s="374"/>
      <c r="RQJ74" s="374"/>
      <c r="RQK74" s="374"/>
      <c r="RQL74" s="374"/>
      <c r="RQM74" s="374"/>
      <c r="RQN74" s="374"/>
      <c r="RQO74" s="374"/>
      <c r="RQP74" s="374"/>
      <c r="RQQ74" s="374"/>
      <c r="RQR74" s="374"/>
      <c r="RQS74" s="374"/>
      <c r="RQT74" s="374"/>
      <c r="RQU74" s="374"/>
      <c r="RQV74" s="374"/>
      <c r="RQW74" s="374"/>
      <c r="RQX74" s="374"/>
      <c r="RQY74" s="374"/>
      <c r="RQZ74" s="374"/>
      <c r="RRA74" s="374"/>
      <c r="RRB74" s="374"/>
      <c r="RRC74" s="374"/>
      <c r="RRD74" s="374"/>
      <c r="RRE74" s="374"/>
      <c r="RRF74" s="374"/>
      <c r="RRG74" s="374"/>
      <c r="RRH74" s="374"/>
      <c r="RRI74" s="374"/>
      <c r="RRJ74" s="374"/>
      <c r="RRK74" s="374"/>
      <c r="RRL74" s="374"/>
      <c r="RRM74" s="374"/>
      <c r="RRN74" s="374"/>
      <c r="RRO74" s="374"/>
      <c r="RRP74" s="374"/>
      <c r="RRQ74" s="374"/>
      <c r="RRR74" s="374"/>
      <c r="RRS74" s="374"/>
      <c r="RRT74" s="374"/>
      <c r="RRU74" s="374"/>
      <c r="RRV74" s="374"/>
      <c r="RRW74" s="374"/>
      <c r="RRX74" s="374"/>
      <c r="RRY74" s="374"/>
      <c r="RRZ74" s="374"/>
      <c r="RSA74" s="374"/>
      <c r="RSB74" s="374"/>
      <c r="RSC74" s="374"/>
      <c r="RSD74" s="374"/>
      <c r="RSE74" s="374"/>
      <c r="RSF74" s="374"/>
      <c r="RSG74" s="374"/>
      <c r="RSH74" s="374"/>
      <c r="RSI74" s="374"/>
      <c r="RSJ74" s="374"/>
      <c r="RSK74" s="374"/>
      <c r="RSL74" s="374"/>
      <c r="RSM74" s="374"/>
      <c r="RSN74" s="374"/>
      <c r="RSO74" s="374"/>
      <c r="RSP74" s="374"/>
      <c r="RSQ74" s="374"/>
      <c r="RSR74" s="374"/>
      <c r="RSS74" s="374"/>
      <c r="RST74" s="374"/>
      <c r="RSU74" s="374"/>
      <c r="RSV74" s="374"/>
      <c r="RSW74" s="374"/>
      <c r="RSX74" s="374"/>
      <c r="RSY74" s="374"/>
      <c r="RSZ74" s="374"/>
      <c r="RTA74" s="374"/>
      <c r="RTB74" s="374"/>
      <c r="RTC74" s="374"/>
      <c r="RTD74" s="374"/>
      <c r="RTE74" s="374"/>
      <c r="RTF74" s="374"/>
      <c r="RTG74" s="374"/>
      <c r="RTH74" s="374"/>
      <c r="RTI74" s="374"/>
      <c r="RTJ74" s="374"/>
      <c r="RTK74" s="374"/>
      <c r="RTL74" s="374"/>
      <c r="RTM74" s="374"/>
      <c r="RTN74" s="374"/>
      <c r="RTO74" s="374"/>
      <c r="RTP74" s="374"/>
      <c r="RTQ74" s="374"/>
      <c r="RTR74" s="374"/>
      <c r="RTS74" s="374"/>
      <c r="RTT74" s="374"/>
      <c r="RTU74" s="374"/>
      <c r="RTV74" s="374"/>
      <c r="RTW74" s="374"/>
      <c r="RTX74" s="374"/>
      <c r="RTY74" s="374"/>
      <c r="RTZ74" s="374"/>
      <c r="RUA74" s="374"/>
      <c r="RUB74" s="374"/>
      <c r="RUC74" s="374"/>
      <c r="RUD74" s="374"/>
      <c r="RUE74" s="374"/>
      <c r="RUF74" s="374"/>
      <c r="RUG74" s="374"/>
      <c r="RUH74" s="374"/>
      <c r="RUI74" s="374"/>
      <c r="RUJ74" s="374"/>
      <c r="RUK74" s="374"/>
      <c r="RUL74" s="374"/>
      <c r="RUM74" s="374"/>
      <c r="RUN74" s="374"/>
      <c r="RUO74" s="374"/>
      <c r="RUP74" s="374"/>
      <c r="RUQ74" s="374"/>
      <c r="RUR74" s="374"/>
      <c r="RUS74" s="374"/>
      <c r="RUT74" s="374"/>
      <c r="RUU74" s="374"/>
      <c r="RUV74" s="374"/>
      <c r="RUW74" s="374"/>
      <c r="RUX74" s="374"/>
      <c r="RUY74" s="374"/>
      <c r="RUZ74" s="374"/>
      <c r="RVA74" s="374"/>
      <c r="RVB74" s="374"/>
      <c r="RVC74" s="374"/>
      <c r="RVD74" s="374"/>
      <c r="RVE74" s="374"/>
      <c r="RVF74" s="374"/>
      <c r="RVG74" s="374"/>
      <c r="RVH74" s="374"/>
      <c r="RVI74" s="374"/>
      <c r="RVJ74" s="374"/>
      <c r="RVK74" s="374"/>
      <c r="RVL74" s="374"/>
      <c r="RVM74" s="374"/>
      <c r="RVN74" s="374"/>
      <c r="RVO74" s="374"/>
      <c r="RVP74" s="374"/>
      <c r="RVQ74" s="374"/>
      <c r="RVR74" s="374"/>
      <c r="RVS74" s="374"/>
      <c r="RVT74" s="374"/>
      <c r="RVU74" s="374"/>
      <c r="RVV74" s="374"/>
      <c r="RVW74" s="374"/>
      <c r="RVX74" s="374"/>
      <c r="RVY74" s="374"/>
      <c r="RVZ74" s="374"/>
      <c r="RWA74" s="374"/>
      <c r="RWB74" s="374"/>
      <c r="RWC74" s="374"/>
      <c r="RWD74" s="374"/>
      <c r="RWE74" s="374"/>
      <c r="RWF74" s="374"/>
      <c r="RWG74" s="374"/>
      <c r="RWH74" s="374"/>
      <c r="RWI74" s="374"/>
      <c r="RWJ74" s="374"/>
      <c r="RWK74" s="374"/>
      <c r="RWL74" s="374"/>
      <c r="RWM74" s="374"/>
      <c r="RWN74" s="374"/>
      <c r="RWO74" s="374"/>
      <c r="RWP74" s="374"/>
      <c r="RWQ74" s="374"/>
      <c r="RWR74" s="374"/>
      <c r="RWS74" s="374"/>
      <c r="RWT74" s="374"/>
      <c r="RWU74" s="374"/>
      <c r="RWV74" s="374"/>
      <c r="RWW74" s="374"/>
      <c r="RWX74" s="374"/>
      <c r="RWY74" s="374"/>
      <c r="RWZ74" s="374"/>
      <c r="RXA74" s="374"/>
      <c r="RXB74" s="374"/>
      <c r="RXC74" s="374"/>
      <c r="RXD74" s="374"/>
      <c r="RXE74" s="374"/>
      <c r="RXF74" s="374"/>
      <c r="RXG74" s="374"/>
      <c r="RXH74" s="374"/>
      <c r="RXI74" s="374"/>
      <c r="RXJ74" s="374"/>
      <c r="RXK74" s="374"/>
      <c r="RXL74" s="374"/>
      <c r="RXM74" s="374"/>
      <c r="RXN74" s="374"/>
      <c r="RXO74" s="374"/>
      <c r="RXP74" s="374"/>
      <c r="RXQ74" s="374"/>
      <c r="RXR74" s="374"/>
      <c r="RXS74" s="374"/>
      <c r="RXT74" s="374"/>
      <c r="RXU74" s="374"/>
      <c r="RXV74" s="374"/>
      <c r="RXW74" s="374"/>
      <c r="RXX74" s="374"/>
      <c r="RXY74" s="374"/>
      <c r="RXZ74" s="374"/>
      <c r="RYA74" s="374"/>
      <c r="RYB74" s="374"/>
      <c r="RYC74" s="374"/>
      <c r="RYD74" s="374"/>
      <c r="RYE74" s="374"/>
      <c r="RYF74" s="374"/>
      <c r="RYG74" s="374"/>
      <c r="RYH74" s="374"/>
      <c r="RYI74" s="374"/>
      <c r="RYJ74" s="374"/>
      <c r="RYK74" s="374"/>
      <c r="RYL74" s="374"/>
      <c r="RYM74" s="374"/>
      <c r="RYN74" s="374"/>
      <c r="RYO74" s="374"/>
      <c r="RYP74" s="374"/>
      <c r="RYQ74" s="374"/>
      <c r="RYR74" s="374"/>
      <c r="RYS74" s="374"/>
      <c r="RYT74" s="374"/>
      <c r="RYU74" s="374"/>
      <c r="RYV74" s="374"/>
      <c r="RYW74" s="374"/>
      <c r="RYX74" s="374"/>
      <c r="RYY74" s="374"/>
      <c r="RYZ74" s="374"/>
      <c r="RZA74" s="374"/>
      <c r="RZB74" s="374"/>
      <c r="RZC74" s="374"/>
      <c r="RZD74" s="374"/>
      <c r="RZE74" s="374"/>
      <c r="RZF74" s="374"/>
      <c r="RZG74" s="374"/>
      <c r="RZH74" s="374"/>
      <c r="RZI74" s="374"/>
      <c r="RZJ74" s="374"/>
      <c r="RZK74" s="374"/>
      <c r="RZL74" s="374"/>
      <c r="RZM74" s="374"/>
      <c r="RZN74" s="374"/>
      <c r="RZO74" s="374"/>
      <c r="RZP74" s="374"/>
      <c r="RZQ74" s="374"/>
      <c r="RZR74" s="374"/>
      <c r="RZS74" s="374"/>
      <c r="RZT74" s="374"/>
      <c r="RZU74" s="374"/>
      <c r="RZV74" s="374"/>
      <c r="RZW74" s="374"/>
      <c r="RZX74" s="374"/>
      <c r="RZY74" s="374"/>
      <c r="RZZ74" s="374"/>
      <c r="SAA74" s="374"/>
      <c r="SAB74" s="374"/>
      <c r="SAC74" s="374"/>
      <c r="SAD74" s="374"/>
      <c r="SAE74" s="374"/>
      <c r="SAF74" s="374"/>
      <c r="SAG74" s="374"/>
      <c r="SAH74" s="374"/>
      <c r="SAI74" s="374"/>
      <c r="SAJ74" s="374"/>
      <c r="SAK74" s="374"/>
      <c r="SAL74" s="374"/>
      <c r="SAM74" s="374"/>
      <c r="SAN74" s="374"/>
      <c r="SAO74" s="374"/>
      <c r="SAP74" s="374"/>
      <c r="SAQ74" s="374"/>
      <c r="SAR74" s="374"/>
      <c r="SAS74" s="374"/>
      <c r="SAT74" s="374"/>
      <c r="SAU74" s="374"/>
      <c r="SAV74" s="374"/>
      <c r="SAW74" s="374"/>
      <c r="SAX74" s="374"/>
      <c r="SAY74" s="374"/>
      <c r="SAZ74" s="374"/>
      <c r="SBA74" s="374"/>
      <c r="SBB74" s="374"/>
      <c r="SBC74" s="374"/>
      <c r="SBD74" s="374"/>
      <c r="SBE74" s="374"/>
      <c r="SBF74" s="374"/>
      <c r="SBG74" s="374"/>
      <c r="SBH74" s="374"/>
      <c r="SBI74" s="374"/>
      <c r="SBJ74" s="374"/>
      <c r="SBK74" s="374"/>
      <c r="SBL74" s="374"/>
      <c r="SBM74" s="374"/>
      <c r="SBN74" s="374"/>
      <c r="SBO74" s="374"/>
      <c r="SBP74" s="374"/>
      <c r="SBQ74" s="374"/>
      <c r="SBR74" s="374"/>
      <c r="SBS74" s="374"/>
      <c r="SBT74" s="374"/>
      <c r="SBU74" s="374"/>
      <c r="SBV74" s="374"/>
      <c r="SBW74" s="374"/>
      <c r="SBX74" s="374"/>
      <c r="SBY74" s="374"/>
      <c r="SBZ74" s="374"/>
      <c r="SCA74" s="374"/>
      <c r="SCB74" s="374"/>
      <c r="SCC74" s="374"/>
      <c r="SCD74" s="374"/>
      <c r="SCE74" s="374"/>
      <c r="SCF74" s="374"/>
      <c r="SCG74" s="374"/>
      <c r="SCH74" s="374"/>
      <c r="SCI74" s="374"/>
      <c r="SCJ74" s="374"/>
      <c r="SCK74" s="374"/>
      <c r="SCL74" s="374"/>
      <c r="SCM74" s="374"/>
      <c r="SCN74" s="374"/>
      <c r="SCO74" s="374"/>
      <c r="SCP74" s="374"/>
      <c r="SCQ74" s="374"/>
      <c r="SCR74" s="374"/>
      <c r="SCS74" s="374"/>
      <c r="SCT74" s="374"/>
      <c r="SCU74" s="374"/>
      <c r="SCV74" s="374"/>
      <c r="SCW74" s="374"/>
      <c r="SCX74" s="374"/>
      <c r="SCY74" s="374"/>
      <c r="SCZ74" s="374"/>
      <c r="SDA74" s="374"/>
      <c r="SDB74" s="374"/>
      <c r="SDC74" s="374"/>
      <c r="SDD74" s="374"/>
      <c r="SDE74" s="374"/>
      <c r="SDF74" s="374"/>
      <c r="SDG74" s="374"/>
      <c r="SDH74" s="374"/>
      <c r="SDI74" s="374"/>
      <c r="SDJ74" s="374"/>
      <c r="SDK74" s="374"/>
      <c r="SDL74" s="374"/>
      <c r="SDM74" s="374"/>
      <c r="SDN74" s="374"/>
      <c r="SDO74" s="374"/>
      <c r="SDP74" s="374"/>
      <c r="SDQ74" s="374"/>
      <c r="SDR74" s="374"/>
      <c r="SDS74" s="374"/>
      <c r="SDT74" s="374"/>
      <c r="SDU74" s="374"/>
      <c r="SDV74" s="374"/>
      <c r="SDW74" s="374"/>
      <c r="SDX74" s="374"/>
      <c r="SDY74" s="374"/>
      <c r="SDZ74" s="374"/>
      <c r="SEA74" s="374"/>
      <c r="SEB74" s="374"/>
      <c r="SEC74" s="374"/>
      <c r="SED74" s="374"/>
      <c r="SEE74" s="374"/>
      <c r="SEF74" s="374"/>
      <c r="SEG74" s="374"/>
      <c r="SEH74" s="374"/>
      <c r="SEI74" s="374"/>
      <c r="SEJ74" s="374"/>
      <c r="SEK74" s="374"/>
      <c r="SEL74" s="374"/>
      <c r="SEM74" s="374"/>
      <c r="SEN74" s="374"/>
      <c r="SEO74" s="374"/>
      <c r="SEP74" s="374"/>
      <c r="SEQ74" s="374"/>
      <c r="SER74" s="374"/>
      <c r="SES74" s="374"/>
      <c r="SET74" s="374"/>
      <c r="SEU74" s="374"/>
      <c r="SEV74" s="374"/>
      <c r="SEW74" s="374"/>
      <c r="SEX74" s="374"/>
      <c r="SEY74" s="374"/>
      <c r="SEZ74" s="374"/>
      <c r="SFA74" s="374"/>
      <c r="SFB74" s="374"/>
      <c r="SFC74" s="374"/>
      <c r="SFD74" s="374"/>
      <c r="SFE74" s="374"/>
      <c r="SFF74" s="374"/>
      <c r="SFG74" s="374"/>
      <c r="SFH74" s="374"/>
      <c r="SFI74" s="374"/>
      <c r="SFJ74" s="374"/>
      <c r="SFK74" s="374"/>
      <c r="SFL74" s="374"/>
      <c r="SFM74" s="374"/>
      <c r="SFN74" s="374"/>
      <c r="SFO74" s="374"/>
      <c r="SFP74" s="374"/>
      <c r="SFQ74" s="374"/>
      <c r="SFR74" s="374"/>
      <c r="SFS74" s="374"/>
      <c r="SFT74" s="374"/>
      <c r="SFU74" s="374"/>
      <c r="SFV74" s="374"/>
      <c r="SFW74" s="374"/>
      <c r="SFX74" s="374"/>
      <c r="SFY74" s="374"/>
      <c r="SFZ74" s="374"/>
      <c r="SGA74" s="374"/>
      <c r="SGB74" s="374"/>
      <c r="SGC74" s="374"/>
      <c r="SGD74" s="374"/>
      <c r="SGE74" s="374"/>
      <c r="SGF74" s="374"/>
      <c r="SGG74" s="374"/>
      <c r="SGH74" s="374"/>
      <c r="SGI74" s="374"/>
      <c r="SGJ74" s="374"/>
      <c r="SGK74" s="374"/>
      <c r="SGL74" s="374"/>
      <c r="SGM74" s="374"/>
      <c r="SGN74" s="374"/>
      <c r="SGO74" s="374"/>
      <c r="SGP74" s="374"/>
      <c r="SGQ74" s="374"/>
      <c r="SGR74" s="374"/>
      <c r="SGS74" s="374"/>
      <c r="SGT74" s="374"/>
      <c r="SGU74" s="374"/>
      <c r="SGV74" s="374"/>
      <c r="SGW74" s="374"/>
      <c r="SGX74" s="374"/>
      <c r="SGY74" s="374"/>
      <c r="SGZ74" s="374"/>
      <c r="SHA74" s="374"/>
      <c r="SHB74" s="374"/>
      <c r="SHC74" s="374"/>
      <c r="SHD74" s="374"/>
      <c r="SHE74" s="374"/>
      <c r="SHF74" s="374"/>
      <c r="SHG74" s="374"/>
      <c r="SHH74" s="374"/>
      <c r="SHI74" s="374"/>
      <c r="SHJ74" s="374"/>
      <c r="SHK74" s="374"/>
      <c r="SHL74" s="374"/>
      <c r="SHM74" s="374"/>
      <c r="SHN74" s="374"/>
      <c r="SHO74" s="374"/>
      <c r="SHP74" s="374"/>
      <c r="SHQ74" s="374"/>
      <c r="SHR74" s="374"/>
      <c r="SHS74" s="374"/>
      <c r="SHT74" s="374"/>
      <c r="SHU74" s="374"/>
      <c r="SHV74" s="374"/>
      <c r="SHW74" s="374"/>
      <c r="SHX74" s="374"/>
      <c r="SHY74" s="374"/>
      <c r="SHZ74" s="374"/>
      <c r="SIA74" s="374"/>
      <c r="SIB74" s="374"/>
      <c r="SIC74" s="374"/>
      <c r="SID74" s="374"/>
      <c r="SIE74" s="374"/>
      <c r="SIF74" s="374"/>
      <c r="SIG74" s="374"/>
      <c r="SIH74" s="374"/>
      <c r="SII74" s="374"/>
      <c r="SIJ74" s="374"/>
      <c r="SIK74" s="374"/>
      <c r="SIL74" s="374"/>
      <c r="SIM74" s="374"/>
      <c r="SIN74" s="374"/>
      <c r="SIO74" s="374"/>
      <c r="SIP74" s="374"/>
      <c r="SIQ74" s="374"/>
      <c r="SIR74" s="374"/>
      <c r="SIS74" s="374"/>
      <c r="SIT74" s="374"/>
      <c r="SIU74" s="374"/>
      <c r="SIV74" s="374"/>
      <c r="SIW74" s="374"/>
      <c r="SIX74" s="374"/>
      <c r="SIY74" s="374"/>
      <c r="SIZ74" s="374"/>
      <c r="SJA74" s="374"/>
      <c r="SJB74" s="374"/>
      <c r="SJC74" s="374"/>
      <c r="SJD74" s="374"/>
      <c r="SJE74" s="374"/>
      <c r="SJF74" s="374"/>
      <c r="SJG74" s="374"/>
      <c r="SJH74" s="374"/>
      <c r="SJI74" s="374"/>
      <c r="SJJ74" s="374"/>
      <c r="SJK74" s="374"/>
      <c r="SJL74" s="374"/>
      <c r="SJM74" s="374"/>
      <c r="SJN74" s="374"/>
      <c r="SJO74" s="374"/>
      <c r="SJP74" s="374"/>
      <c r="SJQ74" s="374"/>
      <c r="SJR74" s="374"/>
      <c r="SJS74" s="374"/>
      <c r="SJT74" s="374"/>
      <c r="SJU74" s="374"/>
      <c r="SJV74" s="374"/>
      <c r="SJW74" s="374"/>
      <c r="SJX74" s="374"/>
      <c r="SJY74" s="374"/>
      <c r="SJZ74" s="374"/>
      <c r="SKA74" s="374"/>
      <c r="SKB74" s="374"/>
      <c r="SKC74" s="374"/>
      <c r="SKD74" s="374"/>
      <c r="SKE74" s="374"/>
      <c r="SKF74" s="374"/>
      <c r="SKG74" s="374"/>
      <c r="SKH74" s="374"/>
      <c r="SKI74" s="374"/>
      <c r="SKJ74" s="374"/>
      <c r="SKK74" s="374"/>
      <c r="SKL74" s="374"/>
      <c r="SKM74" s="374"/>
      <c r="SKN74" s="374"/>
      <c r="SKO74" s="374"/>
      <c r="SKP74" s="374"/>
      <c r="SKQ74" s="374"/>
      <c r="SKR74" s="374"/>
      <c r="SKS74" s="374"/>
      <c r="SKT74" s="374"/>
      <c r="SKU74" s="374"/>
      <c r="SKV74" s="374"/>
      <c r="SKW74" s="374"/>
      <c r="SKX74" s="374"/>
      <c r="SKY74" s="374"/>
      <c r="SKZ74" s="374"/>
      <c r="SLA74" s="374"/>
      <c r="SLB74" s="374"/>
      <c r="SLC74" s="374"/>
      <c r="SLD74" s="374"/>
      <c r="SLE74" s="374"/>
      <c r="SLF74" s="374"/>
      <c r="SLG74" s="374"/>
      <c r="SLH74" s="374"/>
      <c r="SLI74" s="374"/>
      <c r="SLJ74" s="374"/>
      <c r="SLK74" s="374"/>
      <c r="SLL74" s="374"/>
      <c r="SLM74" s="374"/>
      <c r="SLN74" s="374"/>
      <c r="SLO74" s="374"/>
      <c r="SLP74" s="374"/>
      <c r="SLQ74" s="374"/>
      <c r="SLR74" s="374"/>
      <c r="SLS74" s="374"/>
      <c r="SLT74" s="374"/>
      <c r="SLU74" s="374"/>
      <c r="SLV74" s="374"/>
      <c r="SLW74" s="374"/>
      <c r="SLX74" s="374"/>
      <c r="SLY74" s="374"/>
      <c r="SLZ74" s="374"/>
      <c r="SMA74" s="374"/>
      <c r="SMB74" s="374"/>
      <c r="SMC74" s="374"/>
      <c r="SMD74" s="374"/>
      <c r="SME74" s="374"/>
      <c r="SMF74" s="374"/>
      <c r="SMG74" s="374"/>
      <c r="SMH74" s="374"/>
      <c r="SMI74" s="374"/>
      <c r="SMJ74" s="374"/>
      <c r="SMK74" s="374"/>
      <c r="SML74" s="374"/>
      <c r="SMM74" s="374"/>
      <c r="SMN74" s="374"/>
      <c r="SMO74" s="374"/>
      <c r="SMP74" s="374"/>
      <c r="SMQ74" s="374"/>
      <c r="SMR74" s="374"/>
      <c r="SMS74" s="374"/>
      <c r="SMT74" s="374"/>
      <c r="SMU74" s="374"/>
      <c r="SMV74" s="374"/>
      <c r="SMW74" s="374"/>
      <c r="SMX74" s="374"/>
      <c r="SMY74" s="374"/>
      <c r="SMZ74" s="374"/>
      <c r="SNA74" s="374"/>
      <c r="SNB74" s="374"/>
      <c r="SNC74" s="374"/>
      <c r="SND74" s="374"/>
      <c r="SNE74" s="374"/>
      <c r="SNF74" s="374"/>
      <c r="SNG74" s="374"/>
      <c r="SNH74" s="374"/>
      <c r="SNI74" s="374"/>
      <c r="SNJ74" s="374"/>
      <c r="SNK74" s="374"/>
      <c r="SNL74" s="374"/>
      <c r="SNM74" s="374"/>
      <c r="SNN74" s="374"/>
      <c r="SNO74" s="374"/>
      <c r="SNP74" s="374"/>
      <c r="SNQ74" s="374"/>
      <c r="SNR74" s="374"/>
      <c r="SNS74" s="374"/>
      <c r="SNT74" s="374"/>
      <c r="SNU74" s="374"/>
      <c r="SNV74" s="374"/>
      <c r="SNW74" s="374"/>
      <c r="SNX74" s="374"/>
      <c r="SNY74" s="374"/>
      <c r="SNZ74" s="374"/>
      <c r="SOA74" s="374"/>
      <c r="SOB74" s="374"/>
      <c r="SOC74" s="374"/>
      <c r="SOD74" s="374"/>
      <c r="SOE74" s="374"/>
      <c r="SOF74" s="374"/>
      <c r="SOG74" s="374"/>
      <c r="SOH74" s="374"/>
      <c r="SOI74" s="374"/>
      <c r="SOJ74" s="374"/>
      <c r="SOK74" s="374"/>
      <c r="SOL74" s="374"/>
      <c r="SOM74" s="374"/>
      <c r="SON74" s="374"/>
      <c r="SOO74" s="374"/>
      <c r="SOP74" s="374"/>
      <c r="SOQ74" s="374"/>
      <c r="SOR74" s="374"/>
      <c r="SOS74" s="374"/>
      <c r="SOT74" s="374"/>
      <c r="SOU74" s="374"/>
      <c r="SOV74" s="374"/>
      <c r="SOW74" s="374"/>
      <c r="SOX74" s="374"/>
      <c r="SOY74" s="374"/>
      <c r="SOZ74" s="374"/>
      <c r="SPA74" s="374"/>
      <c r="SPB74" s="374"/>
      <c r="SPC74" s="374"/>
      <c r="SPD74" s="374"/>
      <c r="SPE74" s="374"/>
      <c r="SPF74" s="374"/>
      <c r="SPG74" s="374"/>
      <c r="SPH74" s="374"/>
      <c r="SPI74" s="374"/>
      <c r="SPJ74" s="374"/>
      <c r="SPK74" s="374"/>
      <c r="SPL74" s="374"/>
      <c r="SPM74" s="374"/>
      <c r="SPN74" s="374"/>
      <c r="SPO74" s="374"/>
      <c r="SPP74" s="374"/>
      <c r="SPQ74" s="374"/>
      <c r="SPR74" s="374"/>
      <c r="SPS74" s="374"/>
      <c r="SPT74" s="374"/>
      <c r="SPU74" s="374"/>
      <c r="SPV74" s="374"/>
      <c r="SPW74" s="374"/>
      <c r="SPX74" s="374"/>
      <c r="SPY74" s="374"/>
      <c r="SPZ74" s="374"/>
      <c r="SQA74" s="374"/>
      <c r="SQB74" s="374"/>
      <c r="SQC74" s="374"/>
      <c r="SQD74" s="374"/>
      <c r="SQE74" s="374"/>
      <c r="SQF74" s="374"/>
      <c r="SQG74" s="374"/>
      <c r="SQH74" s="374"/>
      <c r="SQI74" s="374"/>
      <c r="SQJ74" s="374"/>
      <c r="SQK74" s="374"/>
      <c r="SQL74" s="374"/>
      <c r="SQM74" s="374"/>
      <c r="SQN74" s="374"/>
      <c r="SQO74" s="374"/>
      <c r="SQP74" s="374"/>
      <c r="SQQ74" s="374"/>
      <c r="SQR74" s="374"/>
      <c r="SQS74" s="374"/>
      <c r="SQT74" s="374"/>
      <c r="SQU74" s="374"/>
      <c r="SQV74" s="374"/>
      <c r="SQW74" s="374"/>
      <c r="SQX74" s="374"/>
      <c r="SQY74" s="374"/>
      <c r="SQZ74" s="374"/>
      <c r="SRA74" s="374"/>
      <c r="SRB74" s="374"/>
      <c r="SRC74" s="374"/>
      <c r="SRD74" s="374"/>
      <c r="SRE74" s="374"/>
      <c r="SRF74" s="374"/>
      <c r="SRG74" s="374"/>
      <c r="SRH74" s="374"/>
      <c r="SRI74" s="374"/>
      <c r="SRJ74" s="374"/>
      <c r="SRK74" s="374"/>
      <c r="SRL74" s="374"/>
      <c r="SRM74" s="374"/>
      <c r="SRN74" s="374"/>
      <c r="SRO74" s="374"/>
      <c r="SRP74" s="374"/>
      <c r="SRQ74" s="374"/>
      <c r="SRR74" s="374"/>
      <c r="SRS74" s="374"/>
      <c r="SRT74" s="374"/>
      <c r="SRU74" s="374"/>
      <c r="SRV74" s="374"/>
      <c r="SRW74" s="374"/>
      <c r="SRX74" s="374"/>
      <c r="SRY74" s="374"/>
      <c r="SRZ74" s="374"/>
      <c r="SSA74" s="374"/>
      <c r="SSB74" s="374"/>
      <c r="SSC74" s="374"/>
      <c r="SSD74" s="374"/>
      <c r="SSE74" s="374"/>
      <c r="SSF74" s="374"/>
      <c r="SSG74" s="374"/>
      <c r="SSH74" s="374"/>
      <c r="SSI74" s="374"/>
      <c r="SSJ74" s="374"/>
      <c r="SSK74" s="374"/>
      <c r="SSL74" s="374"/>
      <c r="SSM74" s="374"/>
      <c r="SSN74" s="374"/>
      <c r="SSO74" s="374"/>
      <c r="SSP74" s="374"/>
      <c r="SSQ74" s="374"/>
      <c r="SSR74" s="374"/>
      <c r="SSS74" s="374"/>
      <c r="SST74" s="374"/>
      <c r="SSU74" s="374"/>
      <c r="SSV74" s="374"/>
      <c r="SSW74" s="374"/>
      <c r="SSX74" s="374"/>
      <c r="SSY74" s="374"/>
      <c r="SSZ74" s="374"/>
      <c r="STA74" s="374"/>
      <c r="STB74" s="374"/>
      <c r="STC74" s="374"/>
      <c r="STD74" s="374"/>
      <c r="STE74" s="374"/>
      <c r="STF74" s="374"/>
      <c r="STG74" s="374"/>
      <c r="STH74" s="374"/>
      <c r="STI74" s="374"/>
      <c r="STJ74" s="374"/>
      <c r="STK74" s="374"/>
      <c r="STL74" s="374"/>
      <c r="STM74" s="374"/>
      <c r="STN74" s="374"/>
      <c r="STO74" s="374"/>
      <c r="STP74" s="374"/>
      <c r="STQ74" s="374"/>
      <c r="STR74" s="374"/>
      <c r="STS74" s="374"/>
      <c r="STT74" s="374"/>
      <c r="STU74" s="374"/>
      <c r="STV74" s="374"/>
      <c r="STW74" s="374"/>
      <c r="STX74" s="374"/>
      <c r="STY74" s="374"/>
      <c r="STZ74" s="374"/>
      <c r="SUA74" s="374"/>
      <c r="SUB74" s="374"/>
      <c r="SUC74" s="374"/>
      <c r="SUD74" s="374"/>
      <c r="SUE74" s="374"/>
      <c r="SUF74" s="374"/>
      <c r="SUG74" s="374"/>
      <c r="SUH74" s="374"/>
      <c r="SUI74" s="374"/>
      <c r="SUJ74" s="374"/>
      <c r="SUK74" s="374"/>
      <c r="SUL74" s="374"/>
      <c r="SUM74" s="374"/>
      <c r="SUN74" s="374"/>
      <c r="SUO74" s="374"/>
      <c r="SUP74" s="374"/>
      <c r="SUQ74" s="374"/>
      <c r="SUR74" s="374"/>
      <c r="SUS74" s="374"/>
      <c r="SUT74" s="374"/>
      <c r="SUU74" s="374"/>
      <c r="SUV74" s="374"/>
      <c r="SUW74" s="374"/>
      <c r="SUX74" s="374"/>
      <c r="SUY74" s="374"/>
      <c r="SUZ74" s="374"/>
      <c r="SVA74" s="374"/>
      <c r="SVB74" s="374"/>
      <c r="SVC74" s="374"/>
      <c r="SVD74" s="374"/>
      <c r="SVE74" s="374"/>
      <c r="SVF74" s="374"/>
      <c r="SVG74" s="374"/>
      <c r="SVH74" s="374"/>
      <c r="SVI74" s="374"/>
      <c r="SVJ74" s="374"/>
      <c r="SVK74" s="374"/>
      <c r="SVL74" s="374"/>
      <c r="SVM74" s="374"/>
      <c r="SVN74" s="374"/>
      <c r="SVO74" s="374"/>
      <c r="SVP74" s="374"/>
      <c r="SVQ74" s="374"/>
      <c r="SVR74" s="374"/>
      <c r="SVS74" s="374"/>
      <c r="SVT74" s="374"/>
      <c r="SVU74" s="374"/>
      <c r="SVV74" s="374"/>
      <c r="SVW74" s="374"/>
      <c r="SVX74" s="374"/>
      <c r="SVY74" s="374"/>
      <c r="SVZ74" s="374"/>
      <c r="SWA74" s="374"/>
      <c r="SWB74" s="374"/>
      <c r="SWC74" s="374"/>
      <c r="SWD74" s="374"/>
      <c r="SWE74" s="374"/>
      <c r="SWF74" s="374"/>
      <c r="SWG74" s="374"/>
      <c r="SWH74" s="374"/>
      <c r="SWI74" s="374"/>
      <c r="SWJ74" s="374"/>
      <c r="SWK74" s="374"/>
      <c r="SWL74" s="374"/>
      <c r="SWM74" s="374"/>
      <c r="SWN74" s="374"/>
      <c r="SWO74" s="374"/>
      <c r="SWP74" s="374"/>
      <c r="SWQ74" s="374"/>
      <c r="SWR74" s="374"/>
      <c r="SWS74" s="374"/>
      <c r="SWT74" s="374"/>
      <c r="SWU74" s="374"/>
      <c r="SWV74" s="374"/>
      <c r="SWW74" s="374"/>
      <c r="SWX74" s="374"/>
      <c r="SWY74" s="374"/>
      <c r="SWZ74" s="374"/>
      <c r="SXA74" s="374"/>
      <c r="SXB74" s="374"/>
      <c r="SXC74" s="374"/>
      <c r="SXD74" s="374"/>
      <c r="SXE74" s="374"/>
      <c r="SXF74" s="374"/>
      <c r="SXG74" s="374"/>
      <c r="SXH74" s="374"/>
      <c r="SXI74" s="374"/>
      <c r="SXJ74" s="374"/>
      <c r="SXK74" s="374"/>
      <c r="SXL74" s="374"/>
      <c r="SXM74" s="374"/>
      <c r="SXN74" s="374"/>
      <c r="SXO74" s="374"/>
      <c r="SXP74" s="374"/>
      <c r="SXQ74" s="374"/>
      <c r="SXR74" s="374"/>
      <c r="SXS74" s="374"/>
      <c r="SXT74" s="374"/>
      <c r="SXU74" s="374"/>
      <c r="SXV74" s="374"/>
      <c r="SXW74" s="374"/>
      <c r="SXX74" s="374"/>
      <c r="SXY74" s="374"/>
      <c r="SXZ74" s="374"/>
      <c r="SYA74" s="374"/>
      <c r="SYB74" s="374"/>
      <c r="SYC74" s="374"/>
      <c r="SYD74" s="374"/>
      <c r="SYE74" s="374"/>
      <c r="SYF74" s="374"/>
      <c r="SYG74" s="374"/>
      <c r="SYH74" s="374"/>
      <c r="SYI74" s="374"/>
      <c r="SYJ74" s="374"/>
      <c r="SYK74" s="374"/>
      <c r="SYL74" s="374"/>
      <c r="SYM74" s="374"/>
      <c r="SYN74" s="374"/>
      <c r="SYO74" s="374"/>
      <c r="SYP74" s="374"/>
      <c r="SYQ74" s="374"/>
      <c r="SYR74" s="374"/>
      <c r="SYS74" s="374"/>
      <c r="SYT74" s="374"/>
      <c r="SYU74" s="374"/>
      <c r="SYV74" s="374"/>
      <c r="SYW74" s="374"/>
      <c r="SYX74" s="374"/>
      <c r="SYY74" s="374"/>
      <c r="SYZ74" s="374"/>
      <c r="SZA74" s="374"/>
      <c r="SZB74" s="374"/>
      <c r="SZC74" s="374"/>
      <c r="SZD74" s="374"/>
      <c r="SZE74" s="374"/>
      <c r="SZF74" s="374"/>
      <c r="SZG74" s="374"/>
      <c r="SZH74" s="374"/>
      <c r="SZI74" s="374"/>
      <c r="SZJ74" s="374"/>
      <c r="SZK74" s="374"/>
      <c r="SZL74" s="374"/>
      <c r="SZM74" s="374"/>
      <c r="SZN74" s="374"/>
      <c r="SZO74" s="374"/>
      <c r="SZP74" s="374"/>
      <c r="SZQ74" s="374"/>
      <c r="SZR74" s="374"/>
      <c r="SZS74" s="374"/>
      <c r="SZT74" s="374"/>
      <c r="SZU74" s="374"/>
      <c r="SZV74" s="374"/>
      <c r="SZW74" s="374"/>
      <c r="SZX74" s="374"/>
      <c r="SZY74" s="374"/>
      <c r="SZZ74" s="374"/>
      <c r="TAA74" s="374"/>
      <c r="TAB74" s="374"/>
      <c r="TAC74" s="374"/>
      <c r="TAD74" s="374"/>
      <c r="TAE74" s="374"/>
      <c r="TAF74" s="374"/>
      <c r="TAG74" s="374"/>
      <c r="TAH74" s="374"/>
      <c r="TAI74" s="374"/>
      <c r="TAJ74" s="374"/>
      <c r="TAK74" s="374"/>
      <c r="TAL74" s="374"/>
      <c r="TAM74" s="374"/>
      <c r="TAN74" s="374"/>
      <c r="TAO74" s="374"/>
      <c r="TAP74" s="374"/>
      <c r="TAQ74" s="374"/>
      <c r="TAR74" s="374"/>
      <c r="TAS74" s="374"/>
      <c r="TAT74" s="374"/>
      <c r="TAU74" s="374"/>
      <c r="TAV74" s="374"/>
      <c r="TAW74" s="374"/>
      <c r="TAX74" s="374"/>
      <c r="TAY74" s="374"/>
      <c r="TAZ74" s="374"/>
      <c r="TBA74" s="374"/>
      <c r="TBB74" s="374"/>
      <c r="TBC74" s="374"/>
      <c r="TBD74" s="374"/>
      <c r="TBE74" s="374"/>
      <c r="TBF74" s="374"/>
      <c r="TBG74" s="374"/>
      <c r="TBH74" s="374"/>
      <c r="TBI74" s="374"/>
      <c r="TBJ74" s="374"/>
      <c r="TBK74" s="374"/>
      <c r="TBL74" s="374"/>
      <c r="TBM74" s="374"/>
      <c r="TBN74" s="374"/>
      <c r="TBO74" s="374"/>
      <c r="TBP74" s="374"/>
      <c r="TBQ74" s="374"/>
      <c r="TBR74" s="374"/>
      <c r="TBS74" s="374"/>
      <c r="TBT74" s="374"/>
      <c r="TBU74" s="374"/>
      <c r="TBV74" s="374"/>
      <c r="TBW74" s="374"/>
      <c r="TBX74" s="374"/>
      <c r="TBY74" s="374"/>
      <c r="TBZ74" s="374"/>
      <c r="TCA74" s="374"/>
      <c r="TCB74" s="374"/>
      <c r="TCC74" s="374"/>
      <c r="TCD74" s="374"/>
      <c r="TCE74" s="374"/>
      <c r="TCF74" s="374"/>
      <c r="TCG74" s="374"/>
      <c r="TCH74" s="374"/>
      <c r="TCI74" s="374"/>
      <c r="TCJ74" s="374"/>
      <c r="TCK74" s="374"/>
      <c r="TCL74" s="374"/>
      <c r="TCM74" s="374"/>
      <c r="TCN74" s="374"/>
      <c r="TCO74" s="374"/>
      <c r="TCP74" s="374"/>
      <c r="TCQ74" s="374"/>
      <c r="TCR74" s="374"/>
      <c r="TCS74" s="374"/>
      <c r="TCT74" s="374"/>
      <c r="TCU74" s="374"/>
      <c r="TCV74" s="374"/>
      <c r="TCW74" s="374"/>
      <c r="TCX74" s="374"/>
      <c r="TCY74" s="374"/>
      <c r="TCZ74" s="374"/>
      <c r="TDA74" s="374"/>
      <c r="TDB74" s="374"/>
      <c r="TDC74" s="374"/>
      <c r="TDD74" s="374"/>
      <c r="TDE74" s="374"/>
      <c r="TDF74" s="374"/>
      <c r="TDG74" s="374"/>
      <c r="TDH74" s="374"/>
      <c r="TDI74" s="374"/>
      <c r="TDJ74" s="374"/>
      <c r="TDK74" s="374"/>
      <c r="TDL74" s="374"/>
      <c r="TDM74" s="374"/>
      <c r="TDN74" s="374"/>
      <c r="TDO74" s="374"/>
      <c r="TDP74" s="374"/>
      <c r="TDQ74" s="374"/>
      <c r="TDR74" s="374"/>
      <c r="TDS74" s="374"/>
      <c r="TDT74" s="374"/>
      <c r="TDU74" s="374"/>
      <c r="TDV74" s="374"/>
      <c r="TDW74" s="374"/>
      <c r="TDX74" s="374"/>
      <c r="TDY74" s="374"/>
      <c r="TDZ74" s="374"/>
      <c r="TEA74" s="374"/>
      <c r="TEB74" s="374"/>
      <c r="TEC74" s="374"/>
      <c r="TED74" s="374"/>
      <c r="TEE74" s="374"/>
      <c r="TEF74" s="374"/>
      <c r="TEG74" s="374"/>
      <c r="TEH74" s="374"/>
      <c r="TEI74" s="374"/>
      <c r="TEJ74" s="374"/>
      <c r="TEK74" s="374"/>
      <c r="TEL74" s="374"/>
      <c r="TEM74" s="374"/>
      <c r="TEN74" s="374"/>
      <c r="TEO74" s="374"/>
      <c r="TEP74" s="374"/>
      <c r="TEQ74" s="374"/>
      <c r="TER74" s="374"/>
      <c r="TES74" s="374"/>
      <c r="TET74" s="374"/>
      <c r="TEU74" s="374"/>
      <c r="TEV74" s="374"/>
      <c r="TEW74" s="374"/>
      <c r="TEX74" s="374"/>
      <c r="TEY74" s="374"/>
      <c r="TEZ74" s="374"/>
      <c r="TFA74" s="374"/>
      <c r="TFB74" s="374"/>
      <c r="TFC74" s="374"/>
      <c r="TFD74" s="374"/>
      <c r="TFE74" s="374"/>
      <c r="TFF74" s="374"/>
      <c r="TFG74" s="374"/>
      <c r="TFH74" s="374"/>
      <c r="TFI74" s="374"/>
      <c r="TFJ74" s="374"/>
      <c r="TFK74" s="374"/>
      <c r="TFL74" s="374"/>
      <c r="TFM74" s="374"/>
      <c r="TFN74" s="374"/>
      <c r="TFO74" s="374"/>
      <c r="TFP74" s="374"/>
      <c r="TFQ74" s="374"/>
      <c r="TFR74" s="374"/>
      <c r="TFS74" s="374"/>
      <c r="TFT74" s="374"/>
      <c r="TFU74" s="374"/>
      <c r="TFV74" s="374"/>
      <c r="TFW74" s="374"/>
      <c r="TFX74" s="374"/>
      <c r="TFY74" s="374"/>
      <c r="TFZ74" s="374"/>
      <c r="TGA74" s="374"/>
      <c r="TGB74" s="374"/>
      <c r="TGC74" s="374"/>
      <c r="TGD74" s="374"/>
      <c r="TGE74" s="374"/>
      <c r="TGF74" s="374"/>
      <c r="TGG74" s="374"/>
      <c r="TGH74" s="374"/>
      <c r="TGI74" s="374"/>
      <c r="TGJ74" s="374"/>
      <c r="TGK74" s="374"/>
      <c r="TGL74" s="374"/>
      <c r="TGM74" s="374"/>
      <c r="TGN74" s="374"/>
      <c r="TGO74" s="374"/>
      <c r="TGP74" s="374"/>
      <c r="TGQ74" s="374"/>
      <c r="TGR74" s="374"/>
      <c r="TGS74" s="374"/>
      <c r="TGT74" s="374"/>
      <c r="TGU74" s="374"/>
      <c r="TGV74" s="374"/>
      <c r="TGW74" s="374"/>
      <c r="TGX74" s="374"/>
      <c r="TGY74" s="374"/>
      <c r="TGZ74" s="374"/>
      <c r="THA74" s="374"/>
      <c r="THB74" s="374"/>
      <c r="THC74" s="374"/>
      <c r="THD74" s="374"/>
      <c r="THE74" s="374"/>
      <c r="THF74" s="374"/>
      <c r="THG74" s="374"/>
      <c r="THH74" s="374"/>
      <c r="THI74" s="374"/>
      <c r="THJ74" s="374"/>
      <c r="THK74" s="374"/>
      <c r="THL74" s="374"/>
      <c r="THM74" s="374"/>
      <c r="THN74" s="374"/>
      <c r="THO74" s="374"/>
      <c r="THP74" s="374"/>
      <c r="THQ74" s="374"/>
      <c r="THR74" s="374"/>
      <c r="THS74" s="374"/>
      <c r="THT74" s="374"/>
      <c r="THU74" s="374"/>
      <c r="THV74" s="374"/>
      <c r="THW74" s="374"/>
      <c r="THX74" s="374"/>
      <c r="THY74" s="374"/>
      <c r="THZ74" s="374"/>
      <c r="TIA74" s="374"/>
      <c r="TIB74" s="374"/>
      <c r="TIC74" s="374"/>
      <c r="TID74" s="374"/>
      <c r="TIE74" s="374"/>
      <c r="TIF74" s="374"/>
      <c r="TIG74" s="374"/>
      <c r="TIH74" s="374"/>
      <c r="TII74" s="374"/>
      <c r="TIJ74" s="374"/>
      <c r="TIK74" s="374"/>
      <c r="TIL74" s="374"/>
      <c r="TIM74" s="374"/>
      <c r="TIN74" s="374"/>
      <c r="TIO74" s="374"/>
      <c r="TIP74" s="374"/>
      <c r="TIQ74" s="374"/>
      <c r="TIR74" s="374"/>
      <c r="TIS74" s="374"/>
      <c r="TIT74" s="374"/>
      <c r="TIU74" s="374"/>
      <c r="TIV74" s="374"/>
      <c r="TIW74" s="374"/>
      <c r="TIX74" s="374"/>
      <c r="TIY74" s="374"/>
      <c r="TIZ74" s="374"/>
      <c r="TJA74" s="374"/>
      <c r="TJB74" s="374"/>
      <c r="TJC74" s="374"/>
      <c r="TJD74" s="374"/>
      <c r="TJE74" s="374"/>
      <c r="TJF74" s="374"/>
      <c r="TJG74" s="374"/>
      <c r="TJH74" s="374"/>
      <c r="TJI74" s="374"/>
      <c r="TJJ74" s="374"/>
      <c r="TJK74" s="374"/>
      <c r="TJL74" s="374"/>
      <c r="TJM74" s="374"/>
      <c r="TJN74" s="374"/>
      <c r="TJO74" s="374"/>
      <c r="TJP74" s="374"/>
      <c r="TJQ74" s="374"/>
      <c r="TJR74" s="374"/>
      <c r="TJS74" s="374"/>
      <c r="TJT74" s="374"/>
      <c r="TJU74" s="374"/>
      <c r="TJV74" s="374"/>
      <c r="TJW74" s="374"/>
      <c r="TJX74" s="374"/>
      <c r="TJY74" s="374"/>
      <c r="TJZ74" s="374"/>
      <c r="TKA74" s="374"/>
      <c r="TKB74" s="374"/>
      <c r="TKC74" s="374"/>
      <c r="TKD74" s="374"/>
      <c r="TKE74" s="374"/>
      <c r="TKF74" s="374"/>
      <c r="TKG74" s="374"/>
      <c r="TKH74" s="374"/>
      <c r="TKI74" s="374"/>
      <c r="TKJ74" s="374"/>
      <c r="TKK74" s="374"/>
      <c r="TKL74" s="374"/>
      <c r="TKM74" s="374"/>
      <c r="TKN74" s="374"/>
      <c r="TKO74" s="374"/>
      <c r="TKP74" s="374"/>
      <c r="TKQ74" s="374"/>
      <c r="TKR74" s="374"/>
      <c r="TKS74" s="374"/>
      <c r="TKT74" s="374"/>
      <c r="TKU74" s="374"/>
      <c r="TKV74" s="374"/>
      <c r="TKW74" s="374"/>
      <c r="TKX74" s="374"/>
      <c r="TKY74" s="374"/>
      <c r="TKZ74" s="374"/>
      <c r="TLA74" s="374"/>
      <c r="TLB74" s="374"/>
      <c r="TLC74" s="374"/>
      <c r="TLD74" s="374"/>
      <c r="TLE74" s="374"/>
      <c r="TLF74" s="374"/>
      <c r="TLG74" s="374"/>
      <c r="TLH74" s="374"/>
      <c r="TLI74" s="374"/>
      <c r="TLJ74" s="374"/>
      <c r="TLK74" s="374"/>
      <c r="TLL74" s="374"/>
      <c r="TLM74" s="374"/>
      <c r="TLN74" s="374"/>
      <c r="TLO74" s="374"/>
      <c r="TLP74" s="374"/>
      <c r="TLQ74" s="374"/>
      <c r="TLR74" s="374"/>
      <c r="TLS74" s="374"/>
      <c r="TLT74" s="374"/>
      <c r="TLU74" s="374"/>
      <c r="TLV74" s="374"/>
      <c r="TLW74" s="374"/>
      <c r="TLX74" s="374"/>
      <c r="TLY74" s="374"/>
      <c r="TLZ74" s="374"/>
      <c r="TMA74" s="374"/>
      <c r="TMB74" s="374"/>
      <c r="TMC74" s="374"/>
      <c r="TMD74" s="374"/>
      <c r="TME74" s="374"/>
      <c r="TMF74" s="374"/>
      <c r="TMG74" s="374"/>
      <c r="TMH74" s="374"/>
      <c r="TMI74" s="374"/>
      <c r="TMJ74" s="374"/>
      <c r="TMK74" s="374"/>
      <c r="TML74" s="374"/>
      <c r="TMM74" s="374"/>
      <c r="TMN74" s="374"/>
      <c r="TMO74" s="374"/>
      <c r="TMP74" s="374"/>
      <c r="TMQ74" s="374"/>
      <c r="TMR74" s="374"/>
      <c r="TMS74" s="374"/>
      <c r="TMT74" s="374"/>
      <c r="TMU74" s="374"/>
      <c r="TMV74" s="374"/>
      <c r="TMW74" s="374"/>
      <c r="TMX74" s="374"/>
      <c r="TMY74" s="374"/>
      <c r="TMZ74" s="374"/>
      <c r="TNA74" s="374"/>
      <c r="TNB74" s="374"/>
      <c r="TNC74" s="374"/>
      <c r="TND74" s="374"/>
      <c r="TNE74" s="374"/>
      <c r="TNF74" s="374"/>
      <c r="TNG74" s="374"/>
      <c r="TNH74" s="374"/>
      <c r="TNI74" s="374"/>
      <c r="TNJ74" s="374"/>
      <c r="TNK74" s="374"/>
      <c r="TNL74" s="374"/>
      <c r="TNM74" s="374"/>
      <c r="TNN74" s="374"/>
      <c r="TNO74" s="374"/>
      <c r="TNP74" s="374"/>
      <c r="TNQ74" s="374"/>
      <c r="TNR74" s="374"/>
      <c r="TNS74" s="374"/>
      <c r="TNT74" s="374"/>
      <c r="TNU74" s="374"/>
      <c r="TNV74" s="374"/>
      <c r="TNW74" s="374"/>
      <c r="TNX74" s="374"/>
      <c r="TNY74" s="374"/>
      <c r="TNZ74" s="374"/>
      <c r="TOA74" s="374"/>
      <c r="TOB74" s="374"/>
      <c r="TOC74" s="374"/>
      <c r="TOD74" s="374"/>
      <c r="TOE74" s="374"/>
      <c r="TOF74" s="374"/>
      <c r="TOG74" s="374"/>
      <c r="TOH74" s="374"/>
      <c r="TOI74" s="374"/>
      <c r="TOJ74" s="374"/>
      <c r="TOK74" s="374"/>
      <c r="TOL74" s="374"/>
      <c r="TOM74" s="374"/>
      <c r="TON74" s="374"/>
      <c r="TOO74" s="374"/>
      <c r="TOP74" s="374"/>
      <c r="TOQ74" s="374"/>
      <c r="TOR74" s="374"/>
      <c r="TOS74" s="374"/>
      <c r="TOT74" s="374"/>
      <c r="TOU74" s="374"/>
      <c r="TOV74" s="374"/>
      <c r="TOW74" s="374"/>
      <c r="TOX74" s="374"/>
      <c r="TOY74" s="374"/>
      <c r="TOZ74" s="374"/>
      <c r="TPA74" s="374"/>
      <c r="TPB74" s="374"/>
      <c r="TPC74" s="374"/>
      <c r="TPD74" s="374"/>
      <c r="TPE74" s="374"/>
      <c r="TPF74" s="374"/>
      <c r="TPG74" s="374"/>
      <c r="TPH74" s="374"/>
      <c r="TPI74" s="374"/>
      <c r="TPJ74" s="374"/>
      <c r="TPK74" s="374"/>
      <c r="TPL74" s="374"/>
      <c r="TPM74" s="374"/>
      <c r="TPN74" s="374"/>
      <c r="TPO74" s="374"/>
      <c r="TPP74" s="374"/>
      <c r="TPQ74" s="374"/>
      <c r="TPR74" s="374"/>
      <c r="TPS74" s="374"/>
      <c r="TPT74" s="374"/>
      <c r="TPU74" s="374"/>
      <c r="TPV74" s="374"/>
      <c r="TPW74" s="374"/>
      <c r="TPX74" s="374"/>
      <c r="TPY74" s="374"/>
      <c r="TPZ74" s="374"/>
      <c r="TQA74" s="374"/>
      <c r="TQB74" s="374"/>
      <c r="TQC74" s="374"/>
      <c r="TQD74" s="374"/>
      <c r="TQE74" s="374"/>
      <c r="TQF74" s="374"/>
      <c r="TQG74" s="374"/>
      <c r="TQH74" s="374"/>
      <c r="TQI74" s="374"/>
      <c r="TQJ74" s="374"/>
      <c r="TQK74" s="374"/>
      <c r="TQL74" s="374"/>
      <c r="TQM74" s="374"/>
      <c r="TQN74" s="374"/>
      <c r="TQO74" s="374"/>
      <c r="TQP74" s="374"/>
      <c r="TQQ74" s="374"/>
      <c r="TQR74" s="374"/>
      <c r="TQS74" s="374"/>
      <c r="TQT74" s="374"/>
      <c r="TQU74" s="374"/>
      <c r="TQV74" s="374"/>
      <c r="TQW74" s="374"/>
      <c r="TQX74" s="374"/>
      <c r="TQY74" s="374"/>
      <c r="TQZ74" s="374"/>
      <c r="TRA74" s="374"/>
      <c r="TRB74" s="374"/>
      <c r="TRC74" s="374"/>
      <c r="TRD74" s="374"/>
      <c r="TRE74" s="374"/>
      <c r="TRF74" s="374"/>
      <c r="TRG74" s="374"/>
      <c r="TRH74" s="374"/>
      <c r="TRI74" s="374"/>
      <c r="TRJ74" s="374"/>
      <c r="TRK74" s="374"/>
      <c r="TRL74" s="374"/>
      <c r="TRM74" s="374"/>
      <c r="TRN74" s="374"/>
      <c r="TRO74" s="374"/>
      <c r="TRP74" s="374"/>
      <c r="TRQ74" s="374"/>
      <c r="TRR74" s="374"/>
      <c r="TRS74" s="374"/>
      <c r="TRT74" s="374"/>
      <c r="TRU74" s="374"/>
      <c r="TRV74" s="374"/>
      <c r="TRW74" s="374"/>
      <c r="TRX74" s="374"/>
      <c r="TRY74" s="374"/>
      <c r="TRZ74" s="374"/>
      <c r="TSA74" s="374"/>
      <c r="TSB74" s="374"/>
      <c r="TSC74" s="374"/>
      <c r="TSD74" s="374"/>
      <c r="TSE74" s="374"/>
      <c r="TSF74" s="374"/>
      <c r="TSG74" s="374"/>
      <c r="TSH74" s="374"/>
      <c r="TSI74" s="374"/>
      <c r="TSJ74" s="374"/>
      <c r="TSK74" s="374"/>
      <c r="TSL74" s="374"/>
      <c r="TSM74" s="374"/>
      <c r="TSN74" s="374"/>
      <c r="TSO74" s="374"/>
      <c r="TSP74" s="374"/>
      <c r="TSQ74" s="374"/>
      <c r="TSR74" s="374"/>
      <c r="TSS74" s="374"/>
      <c r="TST74" s="374"/>
      <c r="TSU74" s="374"/>
      <c r="TSV74" s="374"/>
      <c r="TSW74" s="374"/>
      <c r="TSX74" s="374"/>
      <c r="TSY74" s="374"/>
      <c r="TSZ74" s="374"/>
      <c r="TTA74" s="374"/>
      <c r="TTB74" s="374"/>
      <c r="TTC74" s="374"/>
      <c r="TTD74" s="374"/>
      <c r="TTE74" s="374"/>
      <c r="TTF74" s="374"/>
      <c r="TTG74" s="374"/>
      <c r="TTH74" s="374"/>
      <c r="TTI74" s="374"/>
      <c r="TTJ74" s="374"/>
      <c r="TTK74" s="374"/>
      <c r="TTL74" s="374"/>
      <c r="TTM74" s="374"/>
      <c r="TTN74" s="374"/>
      <c r="TTO74" s="374"/>
      <c r="TTP74" s="374"/>
      <c r="TTQ74" s="374"/>
      <c r="TTR74" s="374"/>
      <c r="TTS74" s="374"/>
      <c r="TTT74" s="374"/>
      <c r="TTU74" s="374"/>
      <c r="TTV74" s="374"/>
      <c r="TTW74" s="374"/>
      <c r="TTX74" s="374"/>
      <c r="TTY74" s="374"/>
      <c r="TTZ74" s="374"/>
      <c r="TUA74" s="374"/>
      <c r="TUB74" s="374"/>
      <c r="TUC74" s="374"/>
      <c r="TUD74" s="374"/>
      <c r="TUE74" s="374"/>
      <c r="TUF74" s="374"/>
      <c r="TUG74" s="374"/>
      <c r="TUH74" s="374"/>
      <c r="TUI74" s="374"/>
      <c r="TUJ74" s="374"/>
      <c r="TUK74" s="374"/>
      <c r="TUL74" s="374"/>
      <c r="TUM74" s="374"/>
      <c r="TUN74" s="374"/>
      <c r="TUO74" s="374"/>
      <c r="TUP74" s="374"/>
      <c r="TUQ74" s="374"/>
      <c r="TUR74" s="374"/>
      <c r="TUS74" s="374"/>
      <c r="TUT74" s="374"/>
      <c r="TUU74" s="374"/>
      <c r="TUV74" s="374"/>
      <c r="TUW74" s="374"/>
      <c r="TUX74" s="374"/>
      <c r="TUY74" s="374"/>
      <c r="TUZ74" s="374"/>
      <c r="TVA74" s="374"/>
      <c r="TVB74" s="374"/>
      <c r="TVC74" s="374"/>
      <c r="TVD74" s="374"/>
      <c r="TVE74" s="374"/>
      <c r="TVF74" s="374"/>
      <c r="TVG74" s="374"/>
      <c r="TVH74" s="374"/>
      <c r="TVI74" s="374"/>
      <c r="TVJ74" s="374"/>
      <c r="TVK74" s="374"/>
      <c r="TVL74" s="374"/>
      <c r="TVM74" s="374"/>
      <c r="TVN74" s="374"/>
      <c r="TVO74" s="374"/>
      <c r="TVP74" s="374"/>
      <c r="TVQ74" s="374"/>
      <c r="TVR74" s="374"/>
      <c r="TVS74" s="374"/>
      <c r="TVT74" s="374"/>
      <c r="TVU74" s="374"/>
      <c r="TVV74" s="374"/>
      <c r="TVW74" s="374"/>
      <c r="TVX74" s="374"/>
      <c r="TVY74" s="374"/>
      <c r="TVZ74" s="374"/>
      <c r="TWA74" s="374"/>
      <c r="TWB74" s="374"/>
      <c r="TWC74" s="374"/>
      <c r="TWD74" s="374"/>
      <c r="TWE74" s="374"/>
      <c r="TWF74" s="374"/>
      <c r="TWG74" s="374"/>
      <c r="TWH74" s="374"/>
      <c r="TWI74" s="374"/>
      <c r="TWJ74" s="374"/>
      <c r="TWK74" s="374"/>
      <c r="TWL74" s="374"/>
      <c r="TWM74" s="374"/>
      <c r="TWN74" s="374"/>
      <c r="TWO74" s="374"/>
      <c r="TWP74" s="374"/>
      <c r="TWQ74" s="374"/>
      <c r="TWR74" s="374"/>
      <c r="TWS74" s="374"/>
      <c r="TWT74" s="374"/>
      <c r="TWU74" s="374"/>
      <c r="TWV74" s="374"/>
      <c r="TWW74" s="374"/>
      <c r="TWX74" s="374"/>
      <c r="TWY74" s="374"/>
      <c r="TWZ74" s="374"/>
      <c r="TXA74" s="374"/>
      <c r="TXB74" s="374"/>
      <c r="TXC74" s="374"/>
      <c r="TXD74" s="374"/>
      <c r="TXE74" s="374"/>
      <c r="TXF74" s="374"/>
      <c r="TXG74" s="374"/>
      <c r="TXH74" s="374"/>
      <c r="TXI74" s="374"/>
      <c r="TXJ74" s="374"/>
      <c r="TXK74" s="374"/>
      <c r="TXL74" s="374"/>
      <c r="TXM74" s="374"/>
      <c r="TXN74" s="374"/>
      <c r="TXO74" s="374"/>
      <c r="TXP74" s="374"/>
      <c r="TXQ74" s="374"/>
      <c r="TXR74" s="374"/>
      <c r="TXS74" s="374"/>
      <c r="TXT74" s="374"/>
      <c r="TXU74" s="374"/>
      <c r="TXV74" s="374"/>
      <c r="TXW74" s="374"/>
      <c r="TXX74" s="374"/>
      <c r="TXY74" s="374"/>
      <c r="TXZ74" s="374"/>
      <c r="TYA74" s="374"/>
      <c r="TYB74" s="374"/>
      <c r="TYC74" s="374"/>
      <c r="TYD74" s="374"/>
      <c r="TYE74" s="374"/>
      <c r="TYF74" s="374"/>
      <c r="TYG74" s="374"/>
      <c r="TYH74" s="374"/>
      <c r="TYI74" s="374"/>
      <c r="TYJ74" s="374"/>
      <c r="TYK74" s="374"/>
      <c r="TYL74" s="374"/>
      <c r="TYM74" s="374"/>
      <c r="TYN74" s="374"/>
      <c r="TYO74" s="374"/>
      <c r="TYP74" s="374"/>
      <c r="TYQ74" s="374"/>
      <c r="TYR74" s="374"/>
      <c r="TYS74" s="374"/>
      <c r="TYT74" s="374"/>
      <c r="TYU74" s="374"/>
      <c r="TYV74" s="374"/>
      <c r="TYW74" s="374"/>
      <c r="TYX74" s="374"/>
      <c r="TYY74" s="374"/>
      <c r="TYZ74" s="374"/>
      <c r="TZA74" s="374"/>
      <c r="TZB74" s="374"/>
      <c r="TZC74" s="374"/>
      <c r="TZD74" s="374"/>
      <c r="TZE74" s="374"/>
      <c r="TZF74" s="374"/>
      <c r="TZG74" s="374"/>
      <c r="TZH74" s="374"/>
      <c r="TZI74" s="374"/>
      <c r="TZJ74" s="374"/>
      <c r="TZK74" s="374"/>
      <c r="TZL74" s="374"/>
      <c r="TZM74" s="374"/>
      <c r="TZN74" s="374"/>
      <c r="TZO74" s="374"/>
      <c r="TZP74" s="374"/>
      <c r="TZQ74" s="374"/>
      <c r="TZR74" s="374"/>
      <c r="TZS74" s="374"/>
      <c r="TZT74" s="374"/>
      <c r="TZU74" s="374"/>
      <c r="TZV74" s="374"/>
      <c r="TZW74" s="374"/>
      <c r="TZX74" s="374"/>
      <c r="TZY74" s="374"/>
      <c r="TZZ74" s="374"/>
      <c r="UAA74" s="374"/>
      <c r="UAB74" s="374"/>
      <c r="UAC74" s="374"/>
      <c r="UAD74" s="374"/>
      <c r="UAE74" s="374"/>
      <c r="UAF74" s="374"/>
      <c r="UAG74" s="374"/>
      <c r="UAH74" s="374"/>
      <c r="UAI74" s="374"/>
      <c r="UAJ74" s="374"/>
      <c r="UAK74" s="374"/>
      <c r="UAL74" s="374"/>
      <c r="UAM74" s="374"/>
      <c r="UAN74" s="374"/>
      <c r="UAO74" s="374"/>
      <c r="UAP74" s="374"/>
      <c r="UAQ74" s="374"/>
      <c r="UAR74" s="374"/>
      <c r="UAS74" s="374"/>
      <c r="UAT74" s="374"/>
      <c r="UAU74" s="374"/>
      <c r="UAV74" s="374"/>
      <c r="UAW74" s="374"/>
      <c r="UAX74" s="374"/>
      <c r="UAY74" s="374"/>
      <c r="UAZ74" s="374"/>
      <c r="UBA74" s="374"/>
      <c r="UBB74" s="374"/>
      <c r="UBC74" s="374"/>
      <c r="UBD74" s="374"/>
      <c r="UBE74" s="374"/>
      <c r="UBF74" s="374"/>
      <c r="UBG74" s="374"/>
      <c r="UBH74" s="374"/>
      <c r="UBI74" s="374"/>
      <c r="UBJ74" s="374"/>
      <c r="UBK74" s="374"/>
      <c r="UBL74" s="374"/>
      <c r="UBM74" s="374"/>
      <c r="UBN74" s="374"/>
      <c r="UBO74" s="374"/>
      <c r="UBP74" s="374"/>
      <c r="UBQ74" s="374"/>
      <c r="UBR74" s="374"/>
      <c r="UBS74" s="374"/>
      <c r="UBT74" s="374"/>
      <c r="UBU74" s="374"/>
      <c r="UBV74" s="374"/>
      <c r="UBW74" s="374"/>
      <c r="UBX74" s="374"/>
      <c r="UBY74" s="374"/>
      <c r="UBZ74" s="374"/>
      <c r="UCA74" s="374"/>
      <c r="UCB74" s="374"/>
      <c r="UCC74" s="374"/>
      <c r="UCD74" s="374"/>
      <c r="UCE74" s="374"/>
      <c r="UCF74" s="374"/>
      <c r="UCG74" s="374"/>
      <c r="UCH74" s="374"/>
      <c r="UCI74" s="374"/>
      <c r="UCJ74" s="374"/>
      <c r="UCK74" s="374"/>
      <c r="UCL74" s="374"/>
      <c r="UCM74" s="374"/>
      <c r="UCN74" s="374"/>
      <c r="UCO74" s="374"/>
      <c r="UCP74" s="374"/>
      <c r="UCQ74" s="374"/>
      <c r="UCR74" s="374"/>
      <c r="UCS74" s="374"/>
      <c r="UCT74" s="374"/>
      <c r="UCU74" s="374"/>
      <c r="UCV74" s="374"/>
      <c r="UCW74" s="374"/>
      <c r="UCX74" s="374"/>
      <c r="UCY74" s="374"/>
      <c r="UCZ74" s="374"/>
      <c r="UDA74" s="374"/>
      <c r="UDB74" s="374"/>
      <c r="UDC74" s="374"/>
      <c r="UDD74" s="374"/>
      <c r="UDE74" s="374"/>
      <c r="UDF74" s="374"/>
      <c r="UDG74" s="374"/>
      <c r="UDH74" s="374"/>
      <c r="UDI74" s="374"/>
      <c r="UDJ74" s="374"/>
      <c r="UDK74" s="374"/>
      <c r="UDL74" s="374"/>
      <c r="UDM74" s="374"/>
      <c r="UDN74" s="374"/>
      <c r="UDO74" s="374"/>
      <c r="UDP74" s="374"/>
      <c r="UDQ74" s="374"/>
      <c r="UDR74" s="374"/>
      <c r="UDS74" s="374"/>
      <c r="UDT74" s="374"/>
      <c r="UDU74" s="374"/>
      <c r="UDV74" s="374"/>
      <c r="UDW74" s="374"/>
      <c r="UDX74" s="374"/>
      <c r="UDY74" s="374"/>
      <c r="UDZ74" s="374"/>
      <c r="UEA74" s="374"/>
      <c r="UEB74" s="374"/>
      <c r="UEC74" s="374"/>
      <c r="UED74" s="374"/>
      <c r="UEE74" s="374"/>
      <c r="UEF74" s="374"/>
      <c r="UEG74" s="374"/>
      <c r="UEH74" s="374"/>
      <c r="UEI74" s="374"/>
      <c r="UEJ74" s="374"/>
      <c r="UEK74" s="374"/>
      <c r="UEL74" s="374"/>
      <c r="UEM74" s="374"/>
      <c r="UEN74" s="374"/>
      <c r="UEO74" s="374"/>
      <c r="UEP74" s="374"/>
      <c r="UEQ74" s="374"/>
      <c r="UER74" s="374"/>
      <c r="UES74" s="374"/>
      <c r="UET74" s="374"/>
      <c r="UEU74" s="374"/>
      <c r="UEV74" s="374"/>
      <c r="UEW74" s="374"/>
      <c r="UEX74" s="374"/>
      <c r="UEY74" s="374"/>
      <c r="UEZ74" s="374"/>
      <c r="UFA74" s="374"/>
      <c r="UFB74" s="374"/>
      <c r="UFC74" s="374"/>
      <c r="UFD74" s="374"/>
      <c r="UFE74" s="374"/>
      <c r="UFF74" s="374"/>
      <c r="UFG74" s="374"/>
      <c r="UFH74" s="374"/>
      <c r="UFI74" s="374"/>
      <c r="UFJ74" s="374"/>
      <c r="UFK74" s="374"/>
      <c r="UFL74" s="374"/>
      <c r="UFM74" s="374"/>
      <c r="UFN74" s="374"/>
      <c r="UFO74" s="374"/>
      <c r="UFP74" s="374"/>
      <c r="UFQ74" s="374"/>
      <c r="UFR74" s="374"/>
      <c r="UFS74" s="374"/>
      <c r="UFT74" s="374"/>
      <c r="UFU74" s="374"/>
      <c r="UFV74" s="374"/>
      <c r="UFW74" s="374"/>
      <c r="UFX74" s="374"/>
      <c r="UFY74" s="374"/>
      <c r="UFZ74" s="374"/>
      <c r="UGA74" s="374"/>
      <c r="UGB74" s="374"/>
      <c r="UGC74" s="374"/>
      <c r="UGD74" s="374"/>
      <c r="UGE74" s="374"/>
      <c r="UGF74" s="374"/>
      <c r="UGG74" s="374"/>
      <c r="UGH74" s="374"/>
      <c r="UGI74" s="374"/>
      <c r="UGJ74" s="374"/>
      <c r="UGK74" s="374"/>
      <c r="UGL74" s="374"/>
      <c r="UGM74" s="374"/>
      <c r="UGN74" s="374"/>
      <c r="UGO74" s="374"/>
      <c r="UGP74" s="374"/>
      <c r="UGQ74" s="374"/>
      <c r="UGR74" s="374"/>
      <c r="UGS74" s="374"/>
      <c r="UGT74" s="374"/>
      <c r="UGU74" s="374"/>
      <c r="UGV74" s="374"/>
      <c r="UGW74" s="374"/>
      <c r="UGX74" s="374"/>
      <c r="UGY74" s="374"/>
      <c r="UGZ74" s="374"/>
      <c r="UHA74" s="374"/>
      <c r="UHB74" s="374"/>
      <c r="UHC74" s="374"/>
      <c r="UHD74" s="374"/>
      <c r="UHE74" s="374"/>
      <c r="UHF74" s="374"/>
      <c r="UHG74" s="374"/>
      <c r="UHH74" s="374"/>
      <c r="UHI74" s="374"/>
      <c r="UHJ74" s="374"/>
      <c r="UHK74" s="374"/>
      <c r="UHL74" s="374"/>
      <c r="UHM74" s="374"/>
      <c r="UHN74" s="374"/>
      <c r="UHO74" s="374"/>
      <c r="UHP74" s="374"/>
      <c r="UHQ74" s="374"/>
      <c r="UHR74" s="374"/>
      <c r="UHS74" s="374"/>
      <c r="UHT74" s="374"/>
      <c r="UHU74" s="374"/>
      <c r="UHV74" s="374"/>
      <c r="UHW74" s="374"/>
      <c r="UHX74" s="374"/>
      <c r="UHY74" s="374"/>
      <c r="UHZ74" s="374"/>
      <c r="UIA74" s="374"/>
      <c r="UIB74" s="374"/>
      <c r="UIC74" s="374"/>
      <c r="UID74" s="374"/>
      <c r="UIE74" s="374"/>
      <c r="UIF74" s="374"/>
      <c r="UIG74" s="374"/>
      <c r="UIH74" s="374"/>
      <c r="UII74" s="374"/>
      <c r="UIJ74" s="374"/>
      <c r="UIK74" s="374"/>
      <c r="UIL74" s="374"/>
      <c r="UIM74" s="374"/>
      <c r="UIN74" s="374"/>
      <c r="UIO74" s="374"/>
      <c r="UIP74" s="374"/>
      <c r="UIQ74" s="374"/>
      <c r="UIR74" s="374"/>
      <c r="UIS74" s="374"/>
      <c r="UIT74" s="374"/>
      <c r="UIU74" s="374"/>
      <c r="UIV74" s="374"/>
      <c r="UIW74" s="374"/>
      <c r="UIX74" s="374"/>
      <c r="UIY74" s="374"/>
      <c r="UIZ74" s="374"/>
      <c r="UJA74" s="374"/>
      <c r="UJB74" s="374"/>
      <c r="UJC74" s="374"/>
      <c r="UJD74" s="374"/>
      <c r="UJE74" s="374"/>
      <c r="UJF74" s="374"/>
      <c r="UJG74" s="374"/>
      <c r="UJH74" s="374"/>
      <c r="UJI74" s="374"/>
      <c r="UJJ74" s="374"/>
      <c r="UJK74" s="374"/>
      <c r="UJL74" s="374"/>
      <c r="UJM74" s="374"/>
      <c r="UJN74" s="374"/>
      <c r="UJO74" s="374"/>
      <c r="UJP74" s="374"/>
      <c r="UJQ74" s="374"/>
      <c r="UJR74" s="374"/>
      <c r="UJS74" s="374"/>
      <c r="UJT74" s="374"/>
      <c r="UJU74" s="374"/>
      <c r="UJV74" s="374"/>
      <c r="UJW74" s="374"/>
      <c r="UJX74" s="374"/>
      <c r="UJY74" s="374"/>
      <c r="UJZ74" s="374"/>
      <c r="UKA74" s="374"/>
      <c r="UKB74" s="374"/>
      <c r="UKC74" s="374"/>
      <c r="UKD74" s="374"/>
      <c r="UKE74" s="374"/>
      <c r="UKF74" s="374"/>
      <c r="UKG74" s="374"/>
      <c r="UKH74" s="374"/>
      <c r="UKI74" s="374"/>
      <c r="UKJ74" s="374"/>
      <c r="UKK74" s="374"/>
      <c r="UKL74" s="374"/>
      <c r="UKM74" s="374"/>
      <c r="UKN74" s="374"/>
      <c r="UKO74" s="374"/>
      <c r="UKP74" s="374"/>
      <c r="UKQ74" s="374"/>
      <c r="UKR74" s="374"/>
      <c r="UKS74" s="374"/>
      <c r="UKT74" s="374"/>
      <c r="UKU74" s="374"/>
      <c r="UKV74" s="374"/>
      <c r="UKW74" s="374"/>
      <c r="UKX74" s="374"/>
      <c r="UKY74" s="374"/>
      <c r="UKZ74" s="374"/>
      <c r="ULA74" s="374"/>
      <c r="ULB74" s="374"/>
      <c r="ULC74" s="374"/>
      <c r="ULD74" s="374"/>
      <c r="ULE74" s="374"/>
      <c r="ULF74" s="374"/>
      <c r="ULG74" s="374"/>
      <c r="ULH74" s="374"/>
      <c r="ULI74" s="374"/>
      <c r="ULJ74" s="374"/>
      <c r="ULK74" s="374"/>
      <c r="ULL74" s="374"/>
      <c r="ULM74" s="374"/>
      <c r="ULN74" s="374"/>
      <c r="ULO74" s="374"/>
      <c r="ULP74" s="374"/>
      <c r="ULQ74" s="374"/>
      <c r="ULR74" s="374"/>
      <c r="ULS74" s="374"/>
      <c r="ULT74" s="374"/>
      <c r="ULU74" s="374"/>
      <c r="ULV74" s="374"/>
      <c r="ULW74" s="374"/>
      <c r="ULX74" s="374"/>
      <c r="ULY74" s="374"/>
      <c r="ULZ74" s="374"/>
      <c r="UMA74" s="374"/>
      <c r="UMB74" s="374"/>
      <c r="UMC74" s="374"/>
      <c r="UMD74" s="374"/>
      <c r="UME74" s="374"/>
      <c r="UMF74" s="374"/>
      <c r="UMG74" s="374"/>
      <c r="UMH74" s="374"/>
      <c r="UMI74" s="374"/>
      <c r="UMJ74" s="374"/>
      <c r="UMK74" s="374"/>
      <c r="UML74" s="374"/>
      <c r="UMM74" s="374"/>
      <c r="UMN74" s="374"/>
      <c r="UMO74" s="374"/>
      <c r="UMP74" s="374"/>
      <c r="UMQ74" s="374"/>
      <c r="UMR74" s="374"/>
      <c r="UMS74" s="374"/>
      <c r="UMT74" s="374"/>
      <c r="UMU74" s="374"/>
      <c r="UMV74" s="374"/>
      <c r="UMW74" s="374"/>
      <c r="UMX74" s="374"/>
      <c r="UMY74" s="374"/>
      <c r="UMZ74" s="374"/>
      <c r="UNA74" s="374"/>
      <c r="UNB74" s="374"/>
      <c r="UNC74" s="374"/>
      <c r="UND74" s="374"/>
      <c r="UNE74" s="374"/>
      <c r="UNF74" s="374"/>
      <c r="UNG74" s="374"/>
      <c r="UNH74" s="374"/>
      <c r="UNI74" s="374"/>
      <c r="UNJ74" s="374"/>
      <c r="UNK74" s="374"/>
      <c r="UNL74" s="374"/>
      <c r="UNM74" s="374"/>
      <c r="UNN74" s="374"/>
      <c r="UNO74" s="374"/>
      <c r="UNP74" s="374"/>
      <c r="UNQ74" s="374"/>
      <c r="UNR74" s="374"/>
      <c r="UNS74" s="374"/>
      <c r="UNT74" s="374"/>
      <c r="UNU74" s="374"/>
      <c r="UNV74" s="374"/>
      <c r="UNW74" s="374"/>
      <c r="UNX74" s="374"/>
      <c r="UNY74" s="374"/>
      <c r="UNZ74" s="374"/>
      <c r="UOA74" s="374"/>
      <c r="UOB74" s="374"/>
      <c r="UOC74" s="374"/>
      <c r="UOD74" s="374"/>
      <c r="UOE74" s="374"/>
      <c r="UOF74" s="374"/>
      <c r="UOG74" s="374"/>
      <c r="UOH74" s="374"/>
      <c r="UOI74" s="374"/>
      <c r="UOJ74" s="374"/>
      <c r="UOK74" s="374"/>
      <c r="UOL74" s="374"/>
      <c r="UOM74" s="374"/>
      <c r="UON74" s="374"/>
      <c r="UOO74" s="374"/>
      <c r="UOP74" s="374"/>
      <c r="UOQ74" s="374"/>
      <c r="UOR74" s="374"/>
      <c r="UOS74" s="374"/>
      <c r="UOT74" s="374"/>
      <c r="UOU74" s="374"/>
      <c r="UOV74" s="374"/>
      <c r="UOW74" s="374"/>
      <c r="UOX74" s="374"/>
      <c r="UOY74" s="374"/>
      <c r="UOZ74" s="374"/>
      <c r="UPA74" s="374"/>
      <c r="UPB74" s="374"/>
      <c r="UPC74" s="374"/>
      <c r="UPD74" s="374"/>
      <c r="UPE74" s="374"/>
      <c r="UPF74" s="374"/>
      <c r="UPG74" s="374"/>
      <c r="UPH74" s="374"/>
      <c r="UPI74" s="374"/>
      <c r="UPJ74" s="374"/>
      <c r="UPK74" s="374"/>
      <c r="UPL74" s="374"/>
      <c r="UPM74" s="374"/>
      <c r="UPN74" s="374"/>
      <c r="UPO74" s="374"/>
      <c r="UPP74" s="374"/>
      <c r="UPQ74" s="374"/>
      <c r="UPR74" s="374"/>
      <c r="UPS74" s="374"/>
      <c r="UPT74" s="374"/>
      <c r="UPU74" s="374"/>
      <c r="UPV74" s="374"/>
      <c r="UPW74" s="374"/>
      <c r="UPX74" s="374"/>
      <c r="UPY74" s="374"/>
      <c r="UPZ74" s="374"/>
      <c r="UQA74" s="374"/>
      <c r="UQB74" s="374"/>
      <c r="UQC74" s="374"/>
      <c r="UQD74" s="374"/>
      <c r="UQE74" s="374"/>
      <c r="UQF74" s="374"/>
      <c r="UQG74" s="374"/>
      <c r="UQH74" s="374"/>
      <c r="UQI74" s="374"/>
      <c r="UQJ74" s="374"/>
      <c r="UQK74" s="374"/>
      <c r="UQL74" s="374"/>
      <c r="UQM74" s="374"/>
      <c r="UQN74" s="374"/>
      <c r="UQO74" s="374"/>
      <c r="UQP74" s="374"/>
      <c r="UQQ74" s="374"/>
      <c r="UQR74" s="374"/>
      <c r="UQS74" s="374"/>
      <c r="UQT74" s="374"/>
      <c r="UQU74" s="374"/>
      <c r="UQV74" s="374"/>
      <c r="UQW74" s="374"/>
      <c r="UQX74" s="374"/>
      <c r="UQY74" s="374"/>
      <c r="UQZ74" s="374"/>
      <c r="URA74" s="374"/>
      <c r="URB74" s="374"/>
      <c r="URC74" s="374"/>
      <c r="URD74" s="374"/>
      <c r="URE74" s="374"/>
      <c r="URF74" s="374"/>
      <c r="URG74" s="374"/>
      <c r="URH74" s="374"/>
      <c r="URI74" s="374"/>
      <c r="URJ74" s="374"/>
      <c r="URK74" s="374"/>
      <c r="URL74" s="374"/>
      <c r="URM74" s="374"/>
      <c r="URN74" s="374"/>
      <c r="URO74" s="374"/>
      <c r="URP74" s="374"/>
      <c r="URQ74" s="374"/>
      <c r="URR74" s="374"/>
      <c r="URS74" s="374"/>
      <c r="URT74" s="374"/>
      <c r="URU74" s="374"/>
      <c r="URV74" s="374"/>
      <c r="URW74" s="374"/>
      <c r="URX74" s="374"/>
      <c r="URY74" s="374"/>
      <c r="URZ74" s="374"/>
      <c r="USA74" s="374"/>
      <c r="USB74" s="374"/>
      <c r="USC74" s="374"/>
      <c r="USD74" s="374"/>
      <c r="USE74" s="374"/>
      <c r="USF74" s="374"/>
      <c r="USG74" s="374"/>
      <c r="USH74" s="374"/>
      <c r="USI74" s="374"/>
      <c r="USJ74" s="374"/>
      <c r="USK74" s="374"/>
      <c r="USL74" s="374"/>
      <c r="USM74" s="374"/>
      <c r="USN74" s="374"/>
      <c r="USO74" s="374"/>
      <c r="USP74" s="374"/>
      <c r="USQ74" s="374"/>
      <c r="USR74" s="374"/>
      <c r="USS74" s="374"/>
      <c r="UST74" s="374"/>
      <c r="USU74" s="374"/>
      <c r="USV74" s="374"/>
      <c r="USW74" s="374"/>
      <c r="USX74" s="374"/>
      <c r="USY74" s="374"/>
      <c r="USZ74" s="374"/>
      <c r="UTA74" s="374"/>
      <c r="UTB74" s="374"/>
      <c r="UTC74" s="374"/>
      <c r="UTD74" s="374"/>
      <c r="UTE74" s="374"/>
      <c r="UTF74" s="374"/>
      <c r="UTG74" s="374"/>
      <c r="UTH74" s="374"/>
      <c r="UTI74" s="374"/>
      <c r="UTJ74" s="374"/>
      <c r="UTK74" s="374"/>
      <c r="UTL74" s="374"/>
      <c r="UTM74" s="374"/>
      <c r="UTN74" s="374"/>
      <c r="UTO74" s="374"/>
      <c r="UTP74" s="374"/>
      <c r="UTQ74" s="374"/>
      <c r="UTR74" s="374"/>
      <c r="UTS74" s="374"/>
      <c r="UTT74" s="374"/>
      <c r="UTU74" s="374"/>
      <c r="UTV74" s="374"/>
      <c r="UTW74" s="374"/>
      <c r="UTX74" s="374"/>
      <c r="UTY74" s="374"/>
      <c r="UTZ74" s="374"/>
      <c r="UUA74" s="374"/>
      <c r="UUB74" s="374"/>
      <c r="UUC74" s="374"/>
      <c r="UUD74" s="374"/>
      <c r="UUE74" s="374"/>
      <c r="UUF74" s="374"/>
      <c r="UUG74" s="374"/>
      <c r="UUH74" s="374"/>
      <c r="UUI74" s="374"/>
      <c r="UUJ74" s="374"/>
      <c r="UUK74" s="374"/>
      <c r="UUL74" s="374"/>
      <c r="UUM74" s="374"/>
      <c r="UUN74" s="374"/>
      <c r="UUO74" s="374"/>
      <c r="UUP74" s="374"/>
      <c r="UUQ74" s="374"/>
      <c r="UUR74" s="374"/>
      <c r="UUS74" s="374"/>
      <c r="UUT74" s="374"/>
      <c r="UUU74" s="374"/>
      <c r="UUV74" s="374"/>
      <c r="UUW74" s="374"/>
      <c r="UUX74" s="374"/>
      <c r="UUY74" s="374"/>
      <c r="UUZ74" s="374"/>
      <c r="UVA74" s="374"/>
      <c r="UVB74" s="374"/>
      <c r="UVC74" s="374"/>
      <c r="UVD74" s="374"/>
      <c r="UVE74" s="374"/>
      <c r="UVF74" s="374"/>
      <c r="UVG74" s="374"/>
      <c r="UVH74" s="374"/>
      <c r="UVI74" s="374"/>
      <c r="UVJ74" s="374"/>
      <c r="UVK74" s="374"/>
      <c r="UVL74" s="374"/>
      <c r="UVM74" s="374"/>
      <c r="UVN74" s="374"/>
      <c r="UVO74" s="374"/>
      <c r="UVP74" s="374"/>
      <c r="UVQ74" s="374"/>
      <c r="UVR74" s="374"/>
      <c r="UVS74" s="374"/>
      <c r="UVT74" s="374"/>
      <c r="UVU74" s="374"/>
      <c r="UVV74" s="374"/>
      <c r="UVW74" s="374"/>
      <c r="UVX74" s="374"/>
      <c r="UVY74" s="374"/>
      <c r="UVZ74" s="374"/>
      <c r="UWA74" s="374"/>
      <c r="UWB74" s="374"/>
      <c r="UWC74" s="374"/>
      <c r="UWD74" s="374"/>
      <c r="UWE74" s="374"/>
      <c r="UWF74" s="374"/>
      <c r="UWG74" s="374"/>
      <c r="UWH74" s="374"/>
      <c r="UWI74" s="374"/>
      <c r="UWJ74" s="374"/>
      <c r="UWK74" s="374"/>
      <c r="UWL74" s="374"/>
      <c r="UWM74" s="374"/>
      <c r="UWN74" s="374"/>
      <c r="UWO74" s="374"/>
      <c r="UWP74" s="374"/>
      <c r="UWQ74" s="374"/>
      <c r="UWR74" s="374"/>
      <c r="UWS74" s="374"/>
      <c r="UWT74" s="374"/>
      <c r="UWU74" s="374"/>
      <c r="UWV74" s="374"/>
      <c r="UWW74" s="374"/>
      <c r="UWX74" s="374"/>
      <c r="UWY74" s="374"/>
      <c r="UWZ74" s="374"/>
      <c r="UXA74" s="374"/>
      <c r="UXB74" s="374"/>
      <c r="UXC74" s="374"/>
      <c r="UXD74" s="374"/>
      <c r="UXE74" s="374"/>
      <c r="UXF74" s="374"/>
      <c r="UXG74" s="374"/>
      <c r="UXH74" s="374"/>
      <c r="UXI74" s="374"/>
      <c r="UXJ74" s="374"/>
      <c r="UXK74" s="374"/>
      <c r="UXL74" s="374"/>
      <c r="UXM74" s="374"/>
      <c r="UXN74" s="374"/>
      <c r="UXO74" s="374"/>
      <c r="UXP74" s="374"/>
      <c r="UXQ74" s="374"/>
      <c r="UXR74" s="374"/>
      <c r="UXS74" s="374"/>
      <c r="UXT74" s="374"/>
      <c r="UXU74" s="374"/>
      <c r="UXV74" s="374"/>
      <c r="UXW74" s="374"/>
      <c r="UXX74" s="374"/>
      <c r="UXY74" s="374"/>
      <c r="UXZ74" s="374"/>
      <c r="UYA74" s="374"/>
      <c r="UYB74" s="374"/>
      <c r="UYC74" s="374"/>
      <c r="UYD74" s="374"/>
      <c r="UYE74" s="374"/>
      <c r="UYF74" s="374"/>
      <c r="UYG74" s="374"/>
      <c r="UYH74" s="374"/>
      <c r="UYI74" s="374"/>
      <c r="UYJ74" s="374"/>
      <c r="UYK74" s="374"/>
      <c r="UYL74" s="374"/>
      <c r="UYM74" s="374"/>
      <c r="UYN74" s="374"/>
      <c r="UYO74" s="374"/>
      <c r="UYP74" s="374"/>
      <c r="UYQ74" s="374"/>
      <c r="UYR74" s="374"/>
      <c r="UYS74" s="374"/>
      <c r="UYT74" s="374"/>
      <c r="UYU74" s="374"/>
      <c r="UYV74" s="374"/>
      <c r="UYW74" s="374"/>
      <c r="UYX74" s="374"/>
      <c r="UYY74" s="374"/>
      <c r="UYZ74" s="374"/>
      <c r="UZA74" s="374"/>
      <c r="UZB74" s="374"/>
      <c r="UZC74" s="374"/>
      <c r="UZD74" s="374"/>
      <c r="UZE74" s="374"/>
      <c r="UZF74" s="374"/>
      <c r="UZG74" s="374"/>
      <c r="UZH74" s="374"/>
      <c r="UZI74" s="374"/>
      <c r="UZJ74" s="374"/>
      <c r="UZK74" s="374"/>
      <c r="UZL74" s="374"/>
      <c r="UZM74" s="374"/>
      <c r="UZN74" s="374"/>
      <c r="UZO74" s="374"/>
      <c r="UZP74" s="374"/>
      <c r="UZQ74" s="374"/>
      <c r="UZR74" s="374"/>
      <c r="UZS74" s="374"/>
      <c r="UZT74" s="374"/>
      <c r="UZU74" s="374"/>
      <c r="UZV74" s="374"/>
      <c r="UZW74" s="374"/>
      <c r="UZX74" s="374"/>
      <c r="UZY74" s="374"/>
      <c r="UZZ74" s="374"/>
      <c r="VAA74" s="374"/>
      <c r="VAB74" s="374"/>
      <c r="VAC74" s="374"/>
      <c r="VAD74" s="374"/>
      <c r="VAE74" s="374"/>
      <c r="VAF74" s="374"/>
      <c r="VAG74" s="374"/>
      <c r="VAH74" s="374"/>
      <c r="VAI74" s="374"/>
      <c r="VAJ74" s="374"/>
      <c r="VAK74" s="374"/>
      <c r="VAL74" s="374"/>
      <c r="VAM74" s="374"/>
      <c r="VAN74" s="374"/>
      <c r="VAO74" s="374"/>
      <c r="VAP74" s="374"/>
      <c r="VAQ74" s="374"/>
      <c r="VAR74" s="374"/>
      <c r="VAS74" s="374"/>
      <c r="VAT74" s="374"/>
      <c r="VAU74" s="374"/>
      <c r="VAV74" s="374"/>
      <c r="VAW74" s="374"/>
      <c r="VAX74" s="374"/>
      <c r="VAY74" s="374"/>
      <c r="VAZ74" s="374"/>
      <c r="VBA74" s="374"/>
      <c r="VBB74" s="374"/>
      <c r="VBC74" s="374"/>
      <c r="VBD74" s="374"/>
      <c r="VBE74" s="374"/>
      <c r="VBF74" s="374"/>
      <c r="VBG74" s="374"/>
      <c r="VBH74" s="374"/>
      <c r="VBI74" s="374"/>
      <c r="VBJ74" s="374"/>
      <c r="VBK74" s="374"/>
      <c r="VBL74" s="374"/>
      <c r="VBM74" s="374"/>
      <c r="VBN74" s="374"/>
      <c r="VBO74" s="374"/>
      <c r="VBP74" s="374"/>
      <c r="VBQ74" s="374"/>
      <c r="VBR74" s="374"/>
      <c r="VBS74" s="374"/>
      <c r="VBT74" s="374"/>
      <c r="VBU74" s="374"/>
      <c r="VBV74" s="374"/>
      <c r="VBW74" s="374"/>
      <c r="VBX74" s="374"/>
      <c r="VBY74" s="374"/>
      <c r="VBZ74" s="374"/>
      <c r="VCA74" s="374"/>
      <c r="VCB74" s="374"/>
      <c r="VCC74" s="374"/>
      <c r="VCD74" s="374"/>
      <c r="VCE74" s="374"/>
      <c r="VCF74" s="374"/>
      <c r="VCG74" s="374"/>
      <c r="VCH74" s="374"/>
      <c r="VCI74" s="374"/>
      <c r="VCJ74" s="374"/>
      <c r="VCK74" s="374"/>
      <c r="VCL74" s="374"/>
      <c r="VCM74" s="374"/>
      <c r="VCN74" s="374"/>
      <c r="VCO74" s="374"/>
      <c r="VCP74" s="374"/>
      <c r="VCQ74" s="374"/>
      <c r="VCR74" s="374"/>
      <c r="VCS74" s="374"/>
      <c r="VCT74" s="374"/>
      <c r="VCU74" s="374"/>
      <c r="VCV74" s="374"/>
      <c r="VCW74" s="374"/>
      <c r="VCX74" s="374"/>
      <c r="VCY74" s="374"/>
      <c r="VCZ74" s="374"/>
      <c r="VDA74" s="374"/>
      <c r="VDB74" s="374"/>
      <c r="VDC74" s="374"/>
      <c r="VDD74" s="374"/>
      <c r="VDE74" s="374"/>
      <c r="VDF74" s="374"/>
      <c r="VDG74" s="374"/>
      <c r="VDH74" s="374"/>
      <c r="VDI74" s="374"/>
      <c r="VDJ74" s="374"/>
      <c r="VDK74" s="374"/>
      <c r="VDL74" s="374"/>
      <c r="VDM74" s="374"/>
      <c r="VDN74" s="374"/>
      <c r="VDO74" s="374"/>
      <c r="VDP74" s="374"/>
      <c r="VDQ74" s="374"/>
      <c r="VDR74" s="374"/>
      <c r="VDS74" s="374"/>
      <c r="VDT74" s="374"/>
      <c r="VDU74" s="374"/>
      <c r="VDV74" s="374"/>
      <c r="VDW74" s="374"/>
      <c r="VDX74" s="374"/>
      <c r="VDY74" s="374"/>
      <c r="VDZ74" s="374"/>
      <c r="VEA74" s="374"/>
      <c r="VEB74" s="374"/>
      <c r="VEC74" s="374"/>
      <c r="VED74" s="374"/>
      <c r="VEE74" s="374"/>
      <c r="VEF74" s="374"/>
      <c r="VEG74" s="374"/>
      <c r="VEH74" s="374"/>
      <c r="VEI74" s="374"/>
      <c r="VEJ74" s="374"/>
      <c r="VEK74" s="374"/>
      <c r="VEL74" s="374"/>
      <c r="VEM74" s="374"/>
      <c r="VEN74" s="374"/>
      <c r="VEO74" s="374"/>
      <c r="VEP74" s="374"/>
      <c r="VEQ74" s="374"/>
      <c r="VER74" s="374"/>
      <c r="VES74" s="374"/>
      <c r="VET74" s="374"/>
      <c r="VEU74" s="374"/>
      <c r="VEV74" s="374"/>
      <c r="VEW74" s="374"/>
      <c r="VEX74" s="374"/>
      <c r="VEY74" s="374"/>
      <c r="VEZ74" s="374"/>
      <c r="VFA74" s="374"/>
      <c r="VFB74" s="374"/>
      <c r="VFC74" s="374"/>
      <c r="VFD74" s="374"/>
      <c r="VFE74" s="374"/>
      <c r="VFF74" s="374"/>
      <c r="VFG74" s="374"/>
      <c r="VFH74" s="374"/>
      <c r="VFI74" s="374"/>
      <c r="VFJ74" s="374"/>
      <c r="VFK74" s="374"/>
      <c r="VFL74" s="374"/>
      <c r="VFM74" s="374"/>
      <c r="VFN74" s="374"/>
      <c r="VFO74" s="374"/>
      <c r="VFP74" s="374"/>
      <c r="VFQ74" s="374"/>
      <c r="VFR74" s="374"/>
      <c r="VFS74" s="374"/>
      <c r="VFT74" s="374"/>
      <c r="VFU74" s="374"/>
      <c r="VFV74" s="374"/>
      <c r="VFW74" s="374"/>
      <c r="VFX74" s="374"/>
      <c r="VFY74" s="374"/>
      <c r="VFZ74" s="374"/>
      <c r="VGA74" s="374"/>
      <c r="VGB74" s="374"/>
      <c r="VGC74" s="374"/>
      <c r="VGD74" s="374"/>
      <c r="VGE74" s="374"/>
      <c r="VGF74" s="374"/>
      <c r="VGG74" s="374"/>
      <c r="VGH74" s="374"/>
      <c r="VGI74" s="374"/>
      <c r="VGJ74" s="374"/>
      <c r="VGK74" s="374"/>
      <c r="VGL74" s="374"/>
      <c r="VGM74" s="374"/>
      <c r="VGN74" s="374"/>
      <c r="VGO74" s="374"/>
      <c r="VGP74" s="374"/>
      <c r="VGQ74" s="374"/>
      <c r="VGR74" s="374"/>
      <c r="VGS74" s="374"/>
      <c r="VGT74" s="374"/>
      <c r="VGU74" s="374"/>
      <c r="VGV74" s="374"/>
      <c r="VGW74" s="374"/>
      <c r="VGX74" s="374"/>
      <c r="VGY74" s="374"/>
      <c r="VGZ74" s="374"/>
      <c r="VHA74" s="374"/>
      <c r="VHB74" s="374"/>
      <c r="VHC74" s="374"/>
      <c r="VHD74" s="374"/>
      <c r="VHE74" s="374"/>
      <c r="VHF74" s="374"/>
      <c r="VHG74" s="374"/>
      <c r="VHH74" s="374"/>
      <c r="VHI74" s="374"/>
      <c r="VHJ74" s="374"/>
      <c r="VHK74" s="374"/>
      <c r="VHL74" s="374"/>
      <c r="VHM74" s="374"/>
      <c r="VHN74" s="374"/>
      <c r="VHO74" s="374"/>
      <c r="VHP74" s="374"/>
      <c r="VHQ74" s="374"/>
      <c r="VHR74" s="374"/>
      <c r="VHS74" s="374"/>
      <c r="VHT74" s="374"/>
      <c r="VHU74" s="374"/>
      <c r="VHV74" s="374"/>
      <c r="VHW74" s="374"/>
      <c r="VHX74" s="374"/>
      <c r="VHY74" s="374"/>
      <c r="VHZ74" s="374"/>
      <c r="VIA74" s="374"/>
      <c r="VIB74" s="374"/>
      <c r="VIC74" s="374"/>
      <c r="VID74" s="374"/>
      <c r="VIE74" s="374"/>
      <c r="VIF74" s="374"/>
      <c r="VIG74" s="374"/>
      <c r="VIH74" s="374"/>
      <c r="VII74" s="374"/>
      <c r="VIJ74" s="374"/>
      <c r="VIK74" s="374"/>
      <c r="VIL74" s="374"/>
      <c r="VIM74" s="374"/>
      <c r="VIN74" s="374"/>
      <c r="VIO74" s="374"/>
      <c r="VIP74" s="374"/>
      <c r="VIQ74" s="374"/>
      <c r="VIR74" s="374"/>
      <c r="VIS74" s="374"/>
      <c r="VIT74" s="374"/>
      <c r="VIU74" s="374"/>
      <c r="VIV74" s="374"/>
      <c r="VIW74" s="374"/>
      <c r="VIX74" s="374"/>
      <c r="VIY74" s="374"/>
      <c r="VIZ74" s="374"/>
      <c r="VJA74" s="374"/>
      <c r="VJB74" s="374"/>
      <c r="VJC74" s="374"/>
      <c r="VJD74" s="374"/>
      <c r="VJE74" s="374"/>
      <c r="VJF74" s="374"/>
      <c r="VJG74" s="374"/>
      <c r="VJH74" s="374"/>
      <c r="VJI74" s="374"/>
      <c r="VJJ74" s="374"/>
      <c r="VJK74" s="374"/>
      <c r="VJL74" s="374"/>
      <c r="VJM74" s="374"/>
      <c r="VJN74" s="374"/>
      <c r="VJO74" s="374"/>
      <c r="VJP74" s="374"/>
      <c r="VJQ74" s="374"/>
      <c r="VJR74" s="374"/>
      <c r="VJS74" s="374"/>
      <c r="VJT74" s="374"/>
      <c r="VJU74" s="374"/>
      <c r="VJV74" s="374"/>
      <c r="VJW74" s="374"/>
      <c r="VJX74" s="374"/>
      <c r="VJY74" s="374"/>
      <c r="VJZ74" s="374"/>
      <c r="VKA74" s="374"/>
      <c r="VKB74" s="374"/>
      <c r="VKC74" s="374"/>
      <c r="VKD74" s="374"/>
      <c r="VKE74" s="374"/>
      <c r="VKF74" s="374"/>
      <c r="VKG74" s="374"/>
      <c r="VKH74" s="374"/>
      <c r="VKI74" s="374"/>
      <c r="VKJ74" s="374"/>
      <c r="VKK74" s="374"/>
      <c r="VKL74" s="374"/>
      <c r="VKM74" s="374"/>
      <c r="VKN74" s="374"/>
      <c r="VKO74" s="374"/>
      <c r="VKP74" s="374"/>
      <c r="VKQ74" s="374"/>
      <c r="VKR74" s="374"/>
      <c r="VKS74" s="374"/>
      <c r="VKT74" s="374"/>
      <c r="VKU74" s="374"/>
      <c r="VKV74" s="374"/>
      <c r="VKW74" s="374"/>
      <c r="VKX74" s="374"/>
      <c r="VKY74" s="374"/>
      <c r="VKZ74" s="374"/>
      <c r="VLA74" s="374"/>
      <c r="VLB74" s="374"/>
      <c r="VLC74" s="374"/>
      <c r="VLD74" s="374"/>
      <c r="VLE74" s="374"/>
      <c r="VLF74" s="374"/>
      <c r="VLG74" s="374"/>
      <c r="VLH74" s="374"/>
      <c r="VLI74" s="374"/>
      <c r="VLJ74" s="374"/>
      <c r="VLK74" s="374"/>
      <c r="VLL74" s="374"/>
      <c r="VLM74" s="374"/>
      <c r="VLN74" s="374"/>
      <c r="VLO74" s="374"/>
      <c r="VLP74" s="374"/>
      <c r="VLQ74" s="374"/>
      <c r="VLR74" s="374"/>
      <c r="VLS74" s="374"/>
      <c r="VLT74" s="374"/>
      <c r="VLU74" s="374"/>
      <c r="VLV74" s="374"/>
      <c r="VLW74" s="374"/>
      <c r="VLX74" s="374"/>
      <c r="VLY74" s="374"/>
      <c r="VLZ74" s="374"/>
      <c r="VMA74" s="374"/>
      <c r="VMB74" s="374"/>
      <c r="VMC74" s="374"/>
      <c r="VMD74" s="374"/>
      <c r="VME74" s="374"/>
      <c r="VMF74" s="374"/>
      <c r="VMG74" s="374"/>
      <c r="VMH74" s="374"/>
      <c r="VMI74" s="374"/>
      <c r="VMJ74" s="374"/>
      <c r="VMK74" s="374"/>
      <c r="VML74" s="374"/>
      <c r="VMM74" s="374"/>
      <c r="VMN74" s="374"/>
      <c r="VMO74" s="374"/>
      <c r="VMP74" s="374"/>
      <c r="VMQ74" s="374"/>
      <c r="VMR74" s="374"/>
      <c r="VMS74" s="374"/>
      <c r="VMT74" s="374"/>
      <c r="VMU74" s="374"/>
      <c r="VMV74" s="374"/>
      <c r="VMW74" s="374"/>
      <c r="VMX74" s="374"/>
      <c r="VMY74" s="374"/>
      <c r="VMZ74" s="374"/>
      <c r="VNA74" s="374"/>
      <c r="VNB74" s="374"/>
      <c r="VNC74" s="374"/>
      <c r="VND74" s="374"/>
      <c r="VNE74" s="374"/>
      <c r="VNF74" s="374"/>
      <c r="VNG74" s="374"/>
      <c r="VNH74" s="374"/>
      <c r="VNI74" s="374"/>
      <c r="VNJ74" s="374"/>
      <c r="VNK74" s="374"/>
      <c r="VNL74" s="374"/>
      <c r="VNM74" s="374"/>
      <c r="VNN74" s="374"/>
      <c r="VNO74" s="374"/>
      <c r="VNP74" s="374"/>
      <c r="VNQ74" s="374"/>
      <c r="VNR74" s="374"/>
      <c r="VNS74" s="374"/>
      <c r="VNT74" s="374"/>
      <c r="VNU74" s="374"/>
      <c r="VNV74" s="374"/>
      <c r="VNW74" s="374"/>
      <c r="VNX74" s="374"/>
      <c r="VNY74" s="374"/>
      <c r="VNZ74" s="374"/>
      <c r="VOA74" s="374"/>
      <c r="VOB74" s="374"/>
      <c r="VOC74" s="374"/>
      <c r="VOD74" s="374"/>
      <c r="VOE74" s="374"/>
      <c r="VOF74" s="374"/>
      <c r="VOG74" s="374"/>
      <c r="VOH74" s="374"/>
      <c r="VOI74" s="374"/>
      <c r="VOJ74" s="374"/>
      <c r="VOK74" s="374"/>
      <c r="VOL74" s="374"/>
      <c r="VOM74" s="374"/>
      <c r="VON74" s="374"/>
      <c r="VOO74" s="374"/>
      <c r="VOP74" s="374"/>
      <c r="VOQ74" s="374"/>
      <c r="VOR74" s="374"/>
      <c r="VOS74" s="374"/>
      <c r="VOT74" s="374"/>
      <c r="VOU74" s="374"/>
      <c r="VOV74" s="374"/>
      <c r="VOW74" s="374"/>
      <c r="VOX74" s="374"/>
      <c r="VOY74" s="374"/>
      <c r="VOZ74" s="374"/>
      <c r="VPA74" s="374"/>
      <c r="VPB74" s="374"/>
      <c r="VPC74" s="374"/>
      <c r="VPD74" s="374"/>
      <c r="VPE74" s="374"/>
      <c r="VPF74" s="374"/>
      <c r="VPG74" s="374"/>
      <c r="VPH74" s="374"/>
      <c r="VPI74" s="374"/>
      <c r="VPJ74" s="374"/>
      <c r="VPK74" s="374"/>
      <c r="VPL74" s="374"/>
      <c r="VPM74" s="374"/>
      <c r="VPN74" s="374"/>
      <c r="VPO74" s="374"/>
      <c r="VPP74" s="374"/>
      <c r="VPQ74" s="374"/>
      <c r="VPR74" s="374"/>
      <c r="VPS74" s="374"/>
      <c r="VPT74" s="374"/>
      <c r="VPU74" s="374"/>
      <c r="VPV74" s="374"/>
      <c r="VPW74" s="374"/>
      <c r="VPX74" s="374"/>
      <c r="VPY74" s="374"/>
      <c r="VPZ74" s="374"/>
      <c r="VQA74" s="374"/>
      <c r="VQB74" s="374"/>
      <c r="VQC74" s="374"/>
      <c r="VQD74" s="374"/>
      <c r="VQE74" s="374"/>
      <c r="VQF74" s="374"/>
      <c r="VQG74" s="374"/>
      <c r="VQH74" s="374"/>
      <c r="VQI74" s="374"/>
      <c r="VQJ74" s="374"/>
      <c r="VQK74" s="374"/>
      <c r="VQL74" s="374"/>
      <c r="VQM74" s="374"/>
      <c r="VQN74" s="374"/>
      <c r="VQO74" s="374"/>
      <c r="VQP74" s="374"/>
      <c r="VQQ74" s="374"/>
      <c r="VQR74" s="374"/>
      <c r="VQS74" s="374"/>
      <c r="VQT74" s="374"/>
      <c r="VQU74" s="374"/>
      <c r="VQV74" s="374"/>
      <c r="VQW74" s="374"/>
      <c r="VQX74" s="374"/>
      <c r="VQY74" s="374"/>
      <c r="VQZ74" s="374"/>
      <c r="VRA74" s="374"/>
      <c r="VRB74" s="374"/>
      <c r="VRC74" s="374"/>
      <c r="VRD74" s="374"/>
      <c r="VRE74" s="374"/>
      <c r="VRF74" s="374"/>
      <c r="VRG74" s="374"/>
      <c r="VRH74" s="374"/>
      <c r="VRI74" s="374"/>
      <c r="VRJ74" s="374"/>
      <c r="VRK74" s="374"/>
      <c r="VRL74" s="374"/>
      <c r="VRM74" s="374"/>
      <c r="VRN74" s="374"/>
      <c r="VRO74" s="374"/>
      <c r="VRP74" s="374"/>
      <c r="VRQ74" s="374"/>
      <c r="VRR74" s="374"/>
      <c r="VRS74" s="374"/>
      <c r="VRT74" s="374"/>
      <c r="VRU74" s="374"/>
      <c r="VRV74" s="374"/>
      <c r="VRW74" s="374"/>
      <c r="VRX74" s="374"/>
      <c r="VRY74" s="374"/>
      <c r="VRZ74" s="374"/>
      <c r="VSA74" s="374"/>
      <c r="VSB74" s="374"/>
      <c r="VSC74" s="374"/>
      <c r="VSD74" s="374"/>
      <c r="VSE74" s="374"/>
      <c r="VSF74" s="374"/>
      <c r="VSG74" s="374"/>
      <c r="VSH74" s="374"/>
      <c r="VSI74" s="374"/>
      <c r="VSJ74" s="374"/>
      <c r="VSK74" s="374"/>
      <c r="VSL74" s="374"/>
      <c r="VSM74" s="374"/>
      <c r="VSN74" s="374"/>
      <c r="VSO74" s="374"/>
      <c r="VSP74" s="374"/>
      <c r="VSQ74" s="374"/>
      <c r="VSR74" s="374"/>
      <c r="VSS74" s="374"/>
      <c r="VST74" s="374"/>
      <c r="VSU74" s="374"/>
      <c r="VSV74" s="374"/>
      <c r="VSW74" s="374"/>
      <c r="VSX74" s="374"/>
      <c r="VSY74" s="374"/>
      <c r="VSZ74" s="374"/>
      <c r="VTA74" s="374"/>
      <c r="VTB74" s="374"/>
      <c r="VTC74" s="374"/>
      <c r="VTD74" s="374"/>
      <c r="VTE74" s="374"/>
      <c r="VTF74" s="374"/>
      <c r="VTG74" s="374"/>
      <c r="VTH74" s="374"/>
      <c r="VTI74" s="374"/>
      <c r="VTJ74" s="374"/>
      <c r="VTK74" s="374"/>
      <c r="VTL74" s="374"/>
      <c r="VTM74" s="374"/>
      <c r="VTN74" s="374"/>
      <c r="VTO74" s="374"/>
      <c r="VTP74" s="374"/>
      <c r="VTQ74" s="374"/>
      <c r="VTR74" s="374"/>
      <c r="VTS74" s="374"/>
      <c r="VTT74" s="374"/>
      <c r="VTU74" s="374"/>
      <c r="VTV74" s="374"/>
      <c r="VTW74" s="374"/>
      <c r="VTX74" s="374"/>
      <c r="VTY74" s="374"/>
      <c r="VTZ74" s="374"/>
      <c r="VUA74" s="374"/>
      <c r="VUB74" s="374"/>
      <c r="VUC74" s="374"/>
      <c r="VUD74" s="374"/>
      <c r="VUE74" s="374"/>
      <c r="VUF74" s="374"/>
      <c r="VUG74" s="374"/>
      <c r="VUH74" s="374"/>
      <c r="VUI74" s="374"/>
      <c r="VUJ74" s="374"/>
      <c r="VUK74" s="374"/>
      <c r="VUL74" s="374"/>
      <c r="VUM74" s="374"/>
      <c r="VUN74" s="374"/>
      <c r="VUO74" s="374"/>
      <c r="VUP74" s="374"/>
      <c r="VUQ74" s="374"/>
      <c r="VUR74" s="374"/>
      <c r="VUS74" s="374"/>
      <c r="VUT74" s="374"/>
      <c r="VUU74" s="374"/>
      <c r="VUV74" s="374"/>
      <c r="VUW74" s="374"/>
      <c r="VUX74" s="374"/>
      <c r="VUY74" s="374"/>
      <c r="VUZ74" s="374"/>
      <c r="VVA74" s="374"/>
      <c r="VVB74" s="374"/>
      <c r="VVC74" s="374"/>
      <c r="VVD74" s="374"/>
      <c r="VVE74" s="374"/>
      <c r="VVF74" s="374"/>
      <c r="VVG74" s="374"/>
      <c r="VVH74" s="374"/>
      <c r="VVI74" s="374"/>
      <c r="VVJ74" s="374"/>
      <c r="VVK74" s="374"/>
      <c r="VVL74" s="374"/>
      <c r="VVM74" s="374"/>
      <c r="VVN74" s="374"/>
      <c r="VVO74" s="374"/>
      <c r="VVP74" s="374"/>
      <c r="VVQ74" s="374"/>
      <c r="VVR74" s="374"/>
      <c r="VVS74" s="374"/>
      <c r="VVT74" s="374"/>
      <c r="VVU74" s="374"/>
      <c r="VVV74" s="374"/>
      <c r="VVW74" s="374"/>
      <c r="VVX74" s="374"/>
      <c r="VVY74" s="374"/>
      <c r="VVZ74" s="374"/>
      <c r="VWA74" s="374"/>
      <c r="VWB74" s="374"/>
      <c r="VWC74" s="374"/>
      <c r="VWD74" s="374"/>
      <c r="VWE74" s="374"/>
      <c r="VWF74" s="374"/>
      <c r="VWG74" s="374"/>
      <c r="VWH74" s="374"/>
      <c r="VWI74" s="374"/>
      <c r="VWJ74" s="374"/>
      <c r="VWK74" s="374"/>
      <c r="VWL74" s="374"/>
      <c r="VWM74" s="374"/>
      <c r="VWN74" s="374"/>
      <c r="VWO74" s="374"/>
      <c r="VWP74" s="374"/>
      <c r="VWQ74" s="374"/>
      <c r="VWR74" s="374"/>
      <c r="VWS74" s="374"/>
      <c r="VWT74" s="374"/>
      <c r="VWU74" s="374"/>
      <c r="VWV74" s="374"/>
      <c r="VWW74" s="374"/>
      <c r="VWX74" s="374"/>
      <c r="VWY74" s="374"/>
      <c r="VWZ74" s="374"/>
      <c r="VXA74" s="374"/>
      <c r="VXB74" s="374"/>
      <c r="VXC74" s="374"/>
      <c r="VXD74" s="374"/>
      <c r="VXE74" s="374"/>
      <c r="VXF74" s="374"/>
      <c r="VXG74" s="374"/>
      <c r="VXH74" s="374"/>
      <c r="VXI74" s="374"/>
      <c r="VXJ74" s="374"/>
      <c r="VXK74" s="374"/>
      <c r="VXL74" s="374"/>
      <c r="VXM74" s="374"/>
      <c r="VXN74" s="374"/>
      <c r="VXO74" s="374"/>
      <c r="VXP74" s="374"/>
      <c r="VXQ74" s="374"/>
      <c r="VXR74" s="374"/>
      <c r="VXS74" s="374"/>
      <c r="VXT74" s="374"/>
      <c r="VXU74" s="374"/>
      <c r="VXV74" s="374"/>
      <c r="VXW74" s="374"/>
      <c r="VXX74" s="374"/>
      <c r="VXY74" s="374"/>
      <c r="VXZ74" s="374"/>
      <c r="VYA74" s="374"/>
      <c r="VYB74" s="374"/>
      <c r="VYC74" s="374"/>
      <c r="VYD74" s="374"/>
      <c r="VYE74" s="374"/>
      <c r="VYF74" s="374"/>
      <c r="VYG74" s="374"/>
      <c r="VYH74" s="374"/>
      <c r="VYI74" s="374"/>
      <c r="VYJ74" s="374"/>
      <c r="VYK74" s="374"/>
      <c r="VYL74" s="374"/>
      <c r="VYM74" s="374"/>
      <c r="VYN74" s="374"/>
      <c r="VYO74" s="374"/>
      <c r="VYP74" s="374"/>
      <c r="VYQ74" s="374"/>
      <c r="VYR74" s="374"/>
      <c r="VYS74" s="374"/>
      <c r="VYT74" s="374"/>
      <c r="VYU74" s="374"/>
      <c r="VYV74" s="374"/>
      <c r="VYW74" s="374"/>
      <c r="VYX74" s="374"/>
      <c r="VYY74" s="374"/>
      <c r="VYZ74" s="374"/>
      <c r="VZA74" s="374"/>
      <c r="VZB74" s="374"/>
      <c r="VZC74" s="374"/>
      <c r="VZD74" s="374"/>
      <c r="VZE74" s="374"/>
      <c r="VZF74" s="374"/>
      <c r="VZG74" s="374"/>
      <c r="VZH74" s="374"/>
      <c r="VZI74" s="374"/>
      <c r="VZJ74" s="374"/>
      <c r="VZK74" s="374"/>
      <c r="VZL74" s="374"/>
      <c r="VZM74" s="374"/>
      <c r="VZN74" s="374"/>
      <c r="VZO74" s="374"/>
      <c r="VZP74" s="374"/>
      <c r="VZQ74" s="374"/>
      <c r="VZR74" s="374"/>
      <c r="VZS74" s="374"/>
      <c r="VZT74" s="374"/>
      <c r="VZU74" s="374"/>
      <c r="VZV74" s="374"/>
      <c r="VZW74" s="374"/>
      <c r="VZX74" s="374"/>
      <c r="VZY74" s="374"/>
      <c r="VZZ74" s="374"/>
      <c r="WAA74" s="374"/>
      <c r="WAB74" s="374"/>
      <c r="WAC74" s="374"/>
      <c r="WAD74" s="374"/>
      <c r="WAE74" s="374"/>
      <c r="WAF74" s="374"/>
      <c r="WAG74" s="374"/>
      <c r="WAH74" s="374"/>
      <c r="WAI74" s="374"/>
      <c r="WAJ74" s="374"/>
      <c r="WAK74" s="374"/>
      <c r="WAL74" s="374"/>
      <c r="WAM74" s="374"/>
      <c r="WAN74" s="374"/>
      <c r="WAO74" s="374"/>
      <c r="WAP74" s="374"/>
      <c r="WAQ74" s="374"/>
      <c r="WAR74" s="374"/>
      <c r="WAS74" s="374"/>
      <c r="WAT74" s="374"/>
      <c r="WAU74" s="374"/>
      <c r="WAV74" s="374"/>
      <c r="WAW74" s="374"/>
      <c r="WAX74" s="374"/>
      <c r="WAY74" s="374"/>
      <c r="WAZ74" s="374"/>
      <c r="WBA74" s="374"/>
      <c r="WBB74" s="374"/>
      <c r="WBC74" s="374"/>
      <c r="WBD74" s="374"/>
      <c r="WBE74" s="374"/>
      <c r="WBF74" s="374"/>
      <c r="WBG74" s="374"/>
      <c r="WBH74" s="374"/>
      <c r="WBI74" s="374"/>
      <c r="WBJ74" s="374"/>
      <c r="WBK74" s="374"/>
      <c r="WBL74" s="374"/>
      <c r="WBM74" s="374"/>
      <c r="WBN74" s="374"/>
      <c r="WBO74" s="374"/>
      <c r="WBP74" s="374"/>
      <c r="WBQ74" s="374"/>
      <c r="WBR74" s="374"/>
      <c r="WBS74" s="374"/>
      <c r="WBT74" s="374"/>
      <c r="WBU74" s="374"/>
      <c r="WBV74" s="374"/>
      <c r="WBW74" s="374"/>
      <c r="WBX74" s="374"/>
      <c r="WBY74" s="374"/>
      <c r="WBZ74" s="374"/>
      <c r="WCA74" s="374"/>
      <c r="WCB74" s="374"/>
      <c r="WCC74" s="374"/>
      <c r="WCD74" s="374"/>
      <c r="WCE74" s="374"/>
      <c r="WCF74" s="374"/>
      <c r="WCG74" s="374"/>
      <c r="WCH74" s="374"/>
      <c r="WCI74" s="374"/>
      <c r="WCJ74" s="374"/>
      <c r="WCK74" s="374"/>
      <c r="WCL74" s="374"/>
      <c r="WCM74" s="374"/>
      <c r="WCN74" s="374"/>
      <c r="WCO74" s="374"/>
      <c r="WCP74" s="374"/>
      <c r="WCQ74" s="374"/>
      <c r="WCR74" s="374"/>
      <c r="WCS74" s="374"/>
      <c r="WCT74" s="374"/>
      <c r="WCU74" s="374"/>
      <c r="WCV74" s="374"/>
      <c r="WCW74" s="374"/>
      <c r="WCX74" s="374"/>
      <c r="WCY74" s="374"/>
      <c r="WCZ74" s="374"/>
      <c r="WDA74" s="374"/>
      <c r="WDB74" s="374"/>
      <c r="WDC74" s="374"/>
      <c r="WDD74" s="374"/>
      <c r="WDE74" s="374"/>
      <c r="WDF74" s="374"/>
      <c r="WDG74" s="374"/>
      <c r="WDH74" s="374"/>
      <c r="WDI74" s="374"/>
      <c r="WDJ74" s="374"/>
      <c r="WDK74" s="374"/>
      <c r="WDL74" s="374"/>
      <c r="WDM74" s="374"/>
      <c r="WDN74" s="374"/>
      <c r="WDO74" s="374"/>
      <c r="WDP74" s="374"/>
      <c r="WDQ74" s="374"/>
      <c r="WDR74" s="374"/>
      <c r="WDS74" s="374"/>
      <c r="WDT74" s="374"/>
      <c r="WDU74" s="374"/>
      <c r="WDV74" s="374"/>
      <c r="WDW74" s="374"/>
      <c r="WDX74" s="374"/>
      <c r="WDY74" s="374"/>
      <c r="WDZ74" s="374"/>
      <c r="WEA74" s="374"/>
      <c r="WEB74" s="374"/>
      <c r="WEC74" s="374"/>
      <c r="WED74" s="374"/>
      <c r="WEE74" s="374"/>
      <c r="WEF74" s="374"/>
      <c r="WEG74" s="374"/>
      <c r="WEH74" s="374"/>
      <c r="WEI74" s="374"/>
      <c r="WEJ74" s="374"/>
      <c r="WEK74" s="374"/>
      <c r="WEL74" s="374"/>
      <c r="WEM74" s="374"/>
      <c r="WEN74" s="374"/>
      <c r="WEO74" s="374"/>
      <c r="WEP74" s="374"/>
      <c r="WEQ74" s="374"/>
      <c r="WER74" s="374"/>
      <c r="WES74" s="374"/>
      <c r="WET74" s="374"/>
      <c r="WEU74" s="374"/>
      <c r="WEV74" s="374"/>
      <c r="WEW74" s="374"/>
      <c r="WEX74" s="374"/>
      <c r="WEY74" s="374"/>
      <c r="WEZ74" s="374"/>
      <c r="WFA74" s="374"/>
      <c r="WFB74" s="374"/>
      <c r="WFC74" s="374"/>
      <c r="WFD74" s="374"/>
      <c r="WFE74" s="374"/>
      <c r="WFF74" s="374"/>
      <c r="WFG74" s="374"/>
      <c r="WFH74" s="374"/>
      <c r="WFI74" s="374"/>
      <c r="WFJ74" s="374"/>
      <c r="WFK74" s="374"/>
      <c r="WFL74" s="374"/>
      <c r="WFM74" s="374"/>
      <c r="WFN74" s="374"/>
      <c r="WFO74" s="374"/>
      <c r="WFP74" s="374"/>
      <c r="WFQ74" s="374"/>
      <c r="WFR74" s="374"/>
      <c r="WFS74" s="374"/>
      <c r="WFT74" s="374"/>
      <c r="WFU74" s="374"/>
      <c r="WFV74" s="374"/>
      <c r="WFW74" s="374"/>
      <c r="WFX74" s="374"/>
      <c r="WFY74" s="374"/>
      <c r="WFZ74" s="374"/>
      <c r="WGA74" s="374"/>
      <c r="WGB74" s="374"/>
      <c r="WGC74" s="374"/>
      <c r="WGD74" s="374"/>
      <c r="WGE74" s="374"/>
      <c r="WGF74" s="374"/>
      <c r="WGG74" s="374"/>
      <c r="WGH74" s="374"/>
      <c r="WGI74" s="374"/>
      <c r="WGJ74" s="374"/>
      <c r="WGK74" s="374"/>
      <c r="WGL74" s="374"/>
      <c r="WGM74" s="374"/>
      <c r="WGN74" s="374"/>
      <c r="WGO74" s="374"/>
      <c r="WGP74" s="374"/>
      <c r="WGQ74" s="374"/>
      <c r="WGR74" s="374"/>
      <c r="WGS74" s="374"/>
      <c r="WGT74" s="374"/>
      <c r="WGU74" s="374"/>
      <c r="WGV74" s="374"/>
      <c r="WGW74" s="374"/>
      <c r="WGX74" s="374"/>
      <c r="WGY74" s="374"/>
      <c r="WGZ74" s="374"/>
      <c r="WHA74" s="374"/>
      <c r="WHB74" s="374"/>
      <c r="WHC74" s="374"/>
      <c r="WHD74" s="374"/>
      <c r="WHE74" s="374"/>
      <c r="WHF74" s="374"/>
      <c r="WHG74" s="374"/>
      <c r="WHH74" s="374"/>
      <c r="WHI74" s="374"/>
      <c r="WHJ74" s="374"/>
      <c r="WHK74" s="374"/>
      <c r="WHL74" s="374"/>
      <c r="WHM74" s="374"/>
      <c r="WHN74" s="374"/>
      <c r="WHO74" s="374"/>
      <c r="WHP74" s="374"/>
      <c r="WHQ74" s="374"/>
      <c r="WHR74" s="374"/>
      <c r="WHS74" s="374"/>
      <c r="WHT74" s="374"/>
      <c r="WHU74" s="374"/>
      <c r="WHV74" s="374"/>
      <c r="WHW74" s="374"/>
      <c r="WHX74" s="374"/>
      <c r="WHY74" s="374"/>
      <c r="WHZ74" s="374"/>
      <c r="WIA74" s="374"/>
      <c r="WIB74" s="374"/>
      <c r="WIC74" s="374"/>
      <c r="WID74" s="374"/>
      <c r="WIE74" s="374"/>
      <c r="WIF74" s="374"/>
      <c r="WIG74" s="374"/>
      <c r="WIH74" s="374"/>
      <c r="WII74" s="374"/>
      <c r="WIJ74" s="374"/>
      <c r="WIK74" s="374"/>
      <c r="WIL74" s="374"/>
      <c r="WIM74" s="374"/>
      <c r="WIN74" s="374"/>
      <c r="WIO74" s="374"/>
      <c r="WIP74" s="374"/>
      <c r="WIQ74" s="374"/>
      <c r="WIR74" s="374"/>
      <c r="WIS74" s="374"/>
      <c r="WIT74" s="374"/>
      <c r="WIU74" s="374"/>
      <c r="WIV74" s="374"/>
      <c r="WIW74" s="374"/>
      <c r="WIX74" s="374"/>
      <c r="WIY74" s="374"/>
      <c r="WIZ74" s="374"/>
      <c r="WJA74" s="374"/>
      <c r="WJB74" s="374"/>
      <c r="WJC74" s="374"/>
      <c r="WJD74" s="374"/>
      <c r="WJE74" s="374"/>
      <c r="WJF74" s="374"/>
      <c r="WJG74" s="374"/>
      <c r="WJH74" s="374"/>
      <c r="WJI74" s="374"/>
      <c r="WJJ74" s="374"/>
      <c r="WJK74" s="374"/>
      <c r="WJL74" s="374"/>
      <c r="WJM74" s="374"/>
      <c r="WJN74" s="374"/>
      <c r="WJO74" s="374"/>
      <c r="WJP74" s="374"/>
      <c r="WJQ74" s="374"/>
      <c r="WJR74" s="374"/>
      <c r="WJS74" s="374"/>
      <c r="WJT74" s="374"/>
      <c r="WJU74" s="374"/>
      <c r="WJV74" s="374"/>
      <c r="WJW74" s="374"/>
      <c r="WJX74" s="374"/>
      <c r="WJY74" s="374"/>
      <c r="WJZ74" s="374"/>
      <c r="WKA74" s="374"/>
      <c r="WKB74" s="374"/>
      <c r="WKC74" s="374"/>
      <c r="WKD74" s="374"/>
      <c r="WKE74" s="374"/>
      <c r="WKF74" s="374"/>
      <c r="WKG74" s="374"/>
      <c r="WKH74" s="374"/>
      <c r="WKI74" s="374"/>
      <c r="WKJ74" s="374"/>
      <c r="WKK74" s="374"/>
      <c r="WKL74" s="374"/>
      <c r="WKM74" s="374"/>
      <c r="WKN74" s="374"/>
      <c r="WKO74" s="374"/>
      <c r="WKP74" s="374"/>
      <c r="WKQ74" s="374"/>
      <c r="WKR74" s="374"/>
      <c r="WKS74" s="374"/>
      <c r="WKT74" s="374"/>
      <c r="WKU74" s="374"/>
      <c r="WKV74" s="374"/>
      <c r="WKW74" s="374"/>
      <c r="WKX74" s="374"/>
      <c r="WKY74" s="374"/>
      <c r="WKZ74" s="374"/>
      <c r="WLA74" s="374"/>
      <c r="WLB74" s="374"/>
      <c r="WLC74" s="374"/>
      <c r="WLD74" s="374"/>
      <c r="WLE74" s="374"/>
      <c r="WLF74" s="374"/>
      <c r="WLG74" s="374"/>
      <c r="WLH74" s="374"/>
      <c r="WLI74" s="374"/>
      <c r="WLJ74" s="374"/>
      <c r="WLK74" s="374"/>
      <c r="WLL74" s="374"/>
      <c r="WLM74" s="374"/>
      <c r="WLN74" s="374"/>
      <c r="WLO74" s="374"/>
      <c r="WLP74" s="374"/>
      <c r="WLQ74" s="374"/>
      <c r="WLR74" s="374"/>
      <c r="WLS74" s="374"/>
      <c r="WLT74" s="374"/>
      <c r="WLU74" s="374"/>
      <c r="WLV74" s="374"/>
      <c r="WLW74" s="374"/>
      <c r="WLX74" s="374"/>
      <c r="WLY74" s="374"/>
      <c r="WLZ74" s="374"/>
      <c r="WMA74" s="374"/>
      <c r="WMB74" s="374"/>
      <c r="WMC74" s="374"/>
      <c r="WMD74" s="374"/>
      <c r="WME74" s="374"/>
      <c r="WMF74" s="374"/>
      <c r="WMG74" s="374"/>
      <c r="WMH74" s="374"/>
      <c r="WMI74" s="374"/>
      <c r="WMJ74" s="374"/>
      <c r="WMK74" s="374"/>
      <c r="WML74" s="374"/>
      <c r="WMM74" s="374"/>
      <c r="WMN74" s="374"/>
      <c r="WMO74" s="374"/>
      <c r="WMP74" s="374"/>
      <c r="WMQ74" s="374"/>
      <c r="WMR74" s="374"/>
      <c r="WMS74" s="374"/>
      <c r="WMT74" s="374"/>
      <c r="WMU74" s="374"/>
      <c r="WMV74" s="374"/>
      <c r="WMW74" s="374"/>
      <c r="WMX74" s="374"/>
      <c r="WMY74" s="374"/>
      <c r="WMZ74" s="374"/>
      <c r="WNA74" s="374"/>
      <c r="WNB74" s="374"/>
      <c r="WNC74" s="374"/>
      <c r="WND74" s="374"/>
      <c r="WNE74" s="374"/>
      <c r="WNF74" s="374"/>
      <c r="WNG74" s="374"/>
      <c r="WNH74" s="374"/>
      <c r="WNI74" s="374"/>
      <c r="WNJ74" s="374"/>
      <c r="WNK74" s="374"/>
      <c r="WNL74" s="374"/>
      <c r="WNM74" s="374"/>
      <c r="WNN74" s="374"/>
      <c r="WNO74" s="374"/>
      <c r="WNP74" s="374"/>
      <c r="WNQ74" s="374"/>
      <c r="WNR74" s="374"/>
      <c r="WNS74" s="374"/>
      <c r="WNT74" s="374"/>
      <c r="WNU74" s="374"/>
      <c r="WNV74" s="374"/>
      <c r="WNW74" s="374"/>
      <c r="WNX74" s="374"/>
      <c r="WNY74" s="374"/>
      <c r="WNZ74" s="374"/>
      <c r="WOA74" s="374"/>
      <c r="WOB74" s="374"/>
      <c r="WOC74" s="374"/>
      <c r="WOD74" s="374"/>
      <c r="WOE74" s="374"/>
      <c r="WOF74" s="374"/>
      <c r="WOG74" s="374"/>
      <c r="WOH74" s="374"/>
      <c r="WOI74" s="374"/>
      <c r="WOJ74" s="374"/>
      <c r="WOK74" s="374"/>
      <c r="WOL74" s="374"/>
      <c r="WOM74" s="374"/>
      <c r="WON74" s="374"/>
      <c r="WOO74" s="374"/>
      <c r="WOP74" s="374"/>
      <c r="WOQ74" s="374"/>
      <c r="WOR74" s="374"/>
      <c r="WOS74" s="374"/>
      <c r="WOT74" s="374"/>
      <c r="WOU74" s="374"/>
      <c r="WOV74" s="374"/>
      <c r="WOW74" s="374"/>
      <c r="WOX74" s="374"/>
      <c r="WOY74" s="374"/>
      <c r="WOZ74" s="374"/>
      <c r="WPA74" s="374"/>
      <c r="WPB74" s="374"/>
      <c r="WPC74" s="374"/>
      <c r="WPD74" s="374"/>
      <c r="WPE74" s="374"/>
      <c r="WPF74" s="374"/>
      <c r="WPG74" s="374"/>
      <c r="WPH74" s="374"/>
      <c r="WPI74" s="374"/>
      <c r="WPJ74" s="374"/>
      <c r="WPK74" s="374"/>
      <c r="WPL74" s="374"/>
      <c r="WPM74" s="374"/>
      <c r="WPN74" s="374"/>
      <c r="WPO74" s="374"/>
      <c r="WPP74" s="374"/>
      <c r="WPQ74" s="374"/>
      <c r="WPR74" s="374"/>
      <c r="WPS74" s="374"/>
      <c r="WPT74" s="374"/>
      <c r="WPU74" s="374"/>
      <c r="WPV74" s="374"/>
      <c r="WPW74" s="374"/>
      <c r="WPX74" s="374"/>
      <c r="WPY74" s="374"/>
      <c r="WPZ74" s="374"/>
      <c r="WQA74" s="374"/>
      <c r="WQB74" s="374"/>
      <c r="WQC74" s="374"/>
      <c r="WQD74" s="374"/>
      <c r="WQE74" s="374"/>
      <c r="WQF74" s="374"/>
      <c r="WQG74" s="374"/>
      <c r="WQH74" s="374"/>
      <c r="WQI74" s="374"/>
      <c r="WQJ74" s="374"/>
      <c r="WQK74" s="374"/>
      <c r="WQL74" s="374"/>
      <c r="WQM74" s="374"/>
      <c r="WQN74" s="374"/>
      <c r="WQO74" s="374"/>
      <c r="WQP74" s="374"/>
      <c r="WQQ74" s="374"/>
      <c r="WQR74" s="374"/>
      <c r="WQS74" s="374"/>
      <c r="WQT74" s="374"/>
      <c r="WQU74" s="374"/>
      <c r="WQV74" s="374"/>
      <c r="WQW74" s="374"/>
      <c r="WQX74" s="374"/>
      <c r="WQY74" s="374"/>
      <c r="WQZ74" s="374"/>
      <c r="WRA74" s="374"/>
      <c r="WRB74" s="374"/>
      <c r="WRC74" s="374"/>
      <c r="WRD74" s="374"/>
      <c r="WRE74" s="374"/>
      <c r="WRF74" s="374"/>
      <c r="WRG74" s="374"/>
      <c r="WRH74" s="374"/>
      <c r="WRI74" s="374"/>
      <c r="WRJ74" s="374"/>
      <c r="WRK74" s="374"/>
      <c r="WRL74" s="374"/>
      <c r="WRM74" s="374"/>
      <c r="WRN74" s="374"/>
      <c r="WRO74" s="374"/>
      <c r="WRP74" s="374"/>
      <c r="WRQ74" s="374"/>
      <c r="WRR74" s="374"/>
      <c r="WRS74" s="374"/>
      <c r="WRT74" s="374"/>
      <c r="WRU74" s="374"/>
      <c r="WRV74" s="374"/>
      <c r="WRW74" s="374"/>
      <c r="WRX74" s="374"/>
      <c r="WRY74" s="374"/>
      <c r="WRZ74" s="374"/>
      <c r="WSA74" s="374"/>
      <c r="WSB74" s="374"/>
      <c r="WSC74" s="374"/>
      <c r="WSD74" s="374"/>
      <c r="WSE74" s="374"/>
      <c r="WSF74" s="374"/>
      <c r="WSG74" s="374"/>
      <c r="WSH74" s="374"/>
      <c r="WSI74" s="374"/>
      <c r="WSJ74" s="374"/>
      <c r="WSK74" s="374"/>
      <c r="WSL74" s="374"/>
      <c r="WSM74" s="374"/>
      <c r="WSN74" s="374"/>
      <c r="WSO74" s="374"/>
      <c r="WSP74" s="374"/>
      <c r="WSQ74" s="374"/>
      <c r="WSR74" s="374"/>
      <c r="WSS74" s="374"/>
      <c r="WST74" s="374"/>
      <c r="WSU74" s="374"/>
      <c r="WSV74" s="374"/>
      <c r="WSW74" s="374"/>
      <c r="WSX74" s="374"/>
      <c r="WSY74" s="374"/>
      <c r="WSZ74" s="374"/>
      <c r="WTA74" s="374"/>
      <c r="WTB74" s="374"/>
      <c r="WTC74" s="374"/>
      <c r="WTD74" s="374"/>
      <c r="WTE74" s="374"/>
      <c r="WTF74" s="374"/>
      <c r="WTG74" s="374"/>
      <c r="WTH74" s="374"/>
      <c r="WTI74" s="374"/>
      <c r="WTJ74" s="374"/>
      <c r="WTK74" s="374"/>
      <c r="WTL74" s="374"/>
      <c r="WTM74" s="374"/>
      <c r="WTN74" s="374"/>
      <c r="WTO74" s="374"/>
      <c r="WTP74" s="374"/>
      <c r="WTQ74" s="374"/>
      <c r="WTR74" s="374"/>
      <c r="WTS74" s="374"/>
      <c r="WTT74" s="374"/>
      <c r="WTU74" s="374"/>
      <c r="WTV74" s="374"/>
      <c r="WTW74" s="374"/>
      <c r="WTX74" s="374"/>
      <c r="WTY74" s="374"/>
      <c r="WTZ74" s="374"/>
      <c r="WUA74" s="374"/>
      <c r="WUB74" s="374"/>
      <c r="WUC74" s="374"/>
      <c r="WUD74" s="374"/>
      <c r="WUE74" s="374"/>
      <c r="WUF74" s="374"/>
      <c r="WUG74" s="374"/>
      <c r="WUH74" s="374"/>
      <c r="WUI74" s="374"/>
      <c r="WUJ74" s="374"/>
      <c r="WUK74" s="374"/>
      <c r="WUL74" s="374"/>
      <c r="WUM74" s="374"/>
      <c r="WUN74" s="374"/>
      <c r="WUO74" s="374"/>
      <c r="WUP74" s="374"/>
      <c r="WUQ74" s="374"/>
      <c r="WUR74" s="374"/>
      <c r="WUS74" s="374"/>
      <c r="WUT74" s="374"/>
      <c r="WUU74" s="374"/>
      <c r="WUV74" s="374"/>
      <c r="WUW74" s="374"/>
      <c r="WUX74" s="374"/>
      <c r="WUY74" s="374"/>
      <c r="WUZ74" s="374"/>
      <c r="WVA74" s="374"/>
      <c r="WVB74" s="374"/>
      <c r="WVC74" s="374"/>
      <c r="WVD74" s="374"/>
      <c r="WVE74" s="374"/>
      <c r="WVF74" s="374"/>
      <c r="WVG74" s="374"/>
      <c r="WVH74" s="374"/>
      <c r="WVI74" s="374"/>
      <c r="WVJ74" s="374"/>
      <c r="WVK74" s="374"/>
      <c r="WVL74" s="374"/>
      <c r="WVM74" s="374"/>
      <c r="WVN74" s="374"/>
      <c r="WVO74" s="374"/>
      <c r="WVP74" s="374"/>
      <c r="WVQ74" s="374"/>
      <c r="WVR74" s="374"/>
      <c r="WVS74" s="374"/>
      <c r="WVT74" s="374"/>
      <c r="WVU74" s="374"/>
      <c r="WVV74" s="374"/>
      <c r="WVW74" s="374"/>
      <c r="WVX74" s="374"/>
      <c r="WVY74" s="374"/>
      <c r="WVZ74" s="374"/>
      <c r="WWA74" s="374"/>
      <c r="WWB74" s="374"/>
      <c r="WWC74" s="374"/>
      <c r="WWD74" s="374"/>
      <c r="WWE74" s="374"/>
      <c r="WWF74" s="374"/>
      <c r="WWG74" s="374"/>
      <c r="WWH74" s="374"/>
      <c r="WWI74" s="374"/>
      <c r="WWJ74" s="374"/>
      <c r="WWK74" s="374"/>
      <c r="WWL74" s="374"/>
      <c r="WWM74" s="374"/>
      <c r="WWN74" s="374"/>
      <c r="WWO74" s="374"/>
      <c r="WWP74" s="374"/>
      <c r="WWQ74" s="374"/>
      <c r="WWR74" s="374"/>
      <c r="WWS74" s="374"/>
      <c r="WWT74" s="374"/>
      <c r="WWU74" s="374"/>
      <c r="WWV74" s="374"/>
      <c r="WWW74" s="374"/>
      <c r="WWX74" s="374"/>
      <c r="WWY74" s="374"/>
      <c r="WWZ74" s="374"/>
      <c r="WXA74" s="374"/>
      <c r="WXB74" s="374"/>
      <c r="WXC74" s="374"/>
      <c r="WXD74" s="374"/>
      <c r="WXE74" s="374"/>
      <c r="WXF74" s="374"/>
      <c r="WXG74" s="374"/>
      <c r="WXH74" s="374"/>
      <c r="WXI74" s="374"/>
      <c r="WXJ74" s="374"/>
      <c r="WXK74" s="374"/>
      <c r="WXL74" s="374"/>
      <c r="WXM74" s="374"/>
      <c r="WXN74" s="374"/>
      <c r="WXO74" s="374"/>
      <c r="WXP74" s="374"/>
      <c r="WXQ74" s="374"/>
      <c r="WXR74" s="374"/>
      <c r="WXS74" s="374"/>
      <c r="WXT74" s="374"/>
      <c r="WXU74" s="374"/>
      <c r="WXV74" s="374"/>
      <c r="WXW74" s="374"/>
      <c r="WXX74" s="374"/>
      <c r="WXY74" s="374"/>
      <c r="WXZ74" s="374"/>
      <c r="WYA74" s="374"/>
      <c r="WYB74" s="374"/>
      <c r="WYC74" s="374"/>
      <c r="WYD74" s="374"/>
      <c r="WYE74" s="374"/>
      <c r="WYF74" s="374"/>
      <c r="WYG74" s="374"/>
      <c r="WYH74" s="374"/>
      <c r="WYI74" s="374"/>
      <c r="WYJ74" s="374"/>
      <c r="WYK74" s="374"/>
      <c r="WYL74" s="374"/>
      <c r="WYM74" s="374"/>
      <c r="WYN74" s="374"/>
      <c r="WYO74" s="374"/>
      <c r="WYP74" s="374"/>
      <c r="WYQ74" s="374"/>
      <c r="WYR74" s="374"/>
      <c r="WYS74" s="374"/>
      <c r="WYT74" s="374"/>
      <c r="WYU74" s="374"/>
      <c r="WYV74" s="374"/>
      <c r="WYW74" s="374"/>
      <c r="WYX74" s="374"/>
      <c r="WYY74" s="374"/>
      <c r="WYZ74" s="374"/>
      <c r="WZA74" s="374"/>
      <c r="WZB74" s="374"/>
      <c r="WZC74" s="374"/>
      <c r="WZD74" s="374"/>
      <c r="WZE74" s="374"/>
      <c r="WZF74" s="374"/>
      <c r="WZG74" s="374"/>
      <c r="WZH74" s="374"/>
      <c r="WZI74" s="374"/>
      <c r="WZJ74" s="374"/>
      <c r="WZK74" s="374"/>
      <c r="WZL74" s="374"/>
      <c r="WZM74" s="374"/>
      <c r="WZN74" s="374"/>
      <c r="WZO74" s="374"/>
      <c r="WZP74" s="374"/>
      <c r="WZQ74" s="374"/>
      <c r="WZR74" s="374"/>
      <c r="WZS74" s="374"/>
      <c r="WZT74" s="374"/>
      <c r="WZU74" s="374"/>
      <c r="WZV74" s="374"/>
      <c r="WZW74" s="374"/>
      <c r="WZX74" s="374"/>
      <c r="WZY74" s="374"/>
      <c r="WZZ74" s="374"/>
      <c r="XAA74" s="374"/>
      <c r="XAB74" s="374"/>
      <c r="XAC74" s="374"/>
      <c r="XAD74" s="374"/>
      <c r="XAE74" s="374"/>
      <c r="XAF74" s="374"/>
      <c r="XAG74" s="374"/>
      <c r="XAH74" s="374"/>
      <c r="XAI74" s="374"/>
      <c r="XAJ74" s="374"/>
      <c r="XAK74" s="374"/>
      <c r="XAL74" s="374"/>
      <c r="XAM74" s="374"/>
      <c r="XAN74" s="374"/>
      <c r="XAO74" s="374"/>
      <c r="XAP74" s="374"/>
      <c r="XAQ74" s="374"/>
      <c r="XAR74" s="374"/>
      <c r="XAS74" s="374"/>
      <c r="XAT74" s="374"/>
      <c r="XAU74" s="374"/>
      <c r="XAV74" s="374"/>
      <c r="XAW74" s="374"/>
      <c r="XAX74" s="374"/>
      <c r="XAY74" s="374"/>
      <c r="XAZ74" s="374"/>
      <c r="XBA74" s="374"/>
      <c r="XBB74" s="374"/>
      <c r="XBC74" s="374"/>
      <c r="XBD74" s="374"/>
      <c r="XBE74" s="374"/>
      <c r="XBF74" s="374"/>
      <c r="XBG74" s="374"/>
      <c r="XBH74" s="374"/>
      <c r="XBI74" s="374"/>
      <c r="XBJ74" s="374"/>
      <c r="XBK74" s="374"/>
      <c r="XBL74" s="374"/>
      <c r="XBM74" s="374"/>
      <c r="XBN74" s="374"/>
      <c r="XBO74" s="374"/>
      <c r="XBP74" s="374"/>
      <c r="XBQ74" s="374"/>
      <c r="XBR74" s="374"/>
      <c r="XBS74" s="374"/>
      <c r="XBT74" s="374"/>
      <c r="XBU74" s="374"/>
      <c r="XBV74" s="374"/>
      <c r="XBW74" s="374"/>
      <c r="XBX74" s="374"/>
      <c r="XBY74" s="374"/>
      <c r="XBZ74" s="374"/>
      <c r="XCA74" s="374"/>
      <c r="XCB74" s="374"/>
      <c r="XCC74" s="374"/>
      <c r="XCD74" s="374"/>
      <c r="XCE74" s="374"/>
      <c r="XCF74" s="374"/>
      <c r="XCG74" s="374"/>
      <c r="XCH74" s="374"/>
      <c r="XCI74" s="374"/>
      <c r="XCJ74" s="374"/>
      <c r="XCK74" s="374"/>
      <c r="XCL74" s="374"/>
      <c r="XCM74" s="374"/>
      <c r="XCN74" s="374"/>
      <c r="XCO74" s="374"/>
      <c r="XCP74" s="374"/>
      <c r="XCQ74" s="374"/>
      <c r="XCR74" s="374"/>
      <c r="XCS74" s="374"/>
      <c r="XCT74" s="374"/>
      <c r="XCU74" s="374"/>
      <c r="XCV74" s="374"/>
      <c r="XCW74" s="374"/>
      <c r="XCX74" s="374"/>
      <c r="XCY74" s="374"/>
      <c r="XCZ74" s="374"/>
      <c r="XDA74" s="374"/>
      <c r="XDB74" s="374"/>
      <c r="XDC74" s="374"/>
      <c r="XDD74" s="374"/>
      <c r="XDE74" s="374"/>
      <c r="XDF74" s="374"/>
      <c r="XDG74" s="374"/>
      <c r="XDH74" s="374"/>
      <c r="XDI74" s="374"/>
      <c r="XDJ74" s="374"/>
      <c r="XDK74" s="374"/>
      <c r="XDL74" s="374"/>
      <c r="XDM74" s="374"/>
      <c r="XDN74" s="374"/>
      <c r="XDO74" s="374"/>
      <c r="XDP74" s="374"/>
      <c r="XDQ74" s="374"/>
      <c r="XDR74" s="374"/>
      <c r="XDS74" s="374"/>
      <c r="XDT74" s="374"/>
      <c r="XDU74" s="374"/>
      <c r="XDV74" s="374"/>
      <c r="XDW74" s="374"/>
      <c r="XDX74" s="374"/>
      <c r="XDY74" s="374"/>
      <c r="XDZ74" s="374"/>
      <c r="XEA74" s="374"/>
      <c r="XEB74" s="374"/>
      <c r="XEC74" s="374"/>
      <c r="XED74" s="374"/>
      <c r="XEE74" s="374"/>
      <c r="XEF74" s="374"/>
      <c r="XEG74" s="374"/>
      <c r="XEH74" s="374"/>
      <c r="XEI74" s="374"/>
      <c r="XEJ74" s="374"/>
      <c r="XEK74" s="374"/>
      <c r="XEL74" s="374"/>
      <c r="XEM74" s="374"/>
      <c r="XEN74" s="374"/>
      <c r="XEO74" s="374"/>
      <c r="XEP74" s="374"/>
      <c r="XEQ74" s="374"/>
      <c r="XER74" s="374"/>
      <c r="XES74" s="374"/>
      <c r="XET74" s="374"/>
      <c r="XEU74" s="374"/>
      <c r="XEV74" s="374"/>
      <c r="XEW74" s="374"/>
      <c r="XEX74" s="374"/>
      <c r="XEY74" s="374"/>
      <c r="XEZ74" s="374"/>
      <c r="XFA74" s="374"/>
      <c r="XFB74" s="374"/>
    </row>
    <row r="75" spans="1:16382">
      <c r="B75" s="48" t="s">
        <v>527</v>
      </c>
      <c r="C75" s="48" t="s">
        <v>528</v>
      </c>
      <c r="D75" s="49" t="s">
        <v>233</v>
      </c>
      <c r="E75" s="49" t="s">
        <v>101</v>
      </c>
      <c r="F75" s="49" t="s">
        <v>71</v>
      </c>
      <c r="G75" s="49" t="s">
        <v>78</v>
      </c>
      <c r="H75" s="49" t="s">
        <v>73</v>
      </c>
      <c r="I75" s="49" t="s">
        <v>82</v>
      </c>
      <c r="J75" s="49" t="s">
        <v>68</v>
      </c>
      <c r="K75" s="49" t="s">
        <v>79</v>
      </c>
      <c r="L75" s="335">
        <v>485</v>
      </c>
      <c r="M75" s="51">
        <v>28</v>
      </c>
      <c r="N75" s="18"/>
      <c r="O75" s="18"/>
      <c r="P75" s="18"/>
      <c r="Q75" s="18">
        <v>4</v>
      </c>
      <c r="R75" s="19"/>
      <c r="S75" s="17">
        <f t="shared" ref="S75" si="81">M75*300</f>
        <v>8400</v>
      </c>
      <c r="T75" s="18"/>
      <c r="U75" s="18"/>
      <c r="V75" s="18"/>
      <c r="W75" s="18">
        <f>Q75*100</f>
        <v>400</v>
      </c>
      <c r="X75" s="19">
        <f>R75*1000</f>
        <v>0</v>
      </c>
      <c r="Y75" s="19">
        <f t="shared" ref="Y75" si="82">SUM(M75:R75)</f>
        <v>32</v>
      </c>
      <c r="Z75" s="19">
        <f t="shared" ref="Z75" si="83">SUM(S75:X75)</f>
        <v>8800</v>
      </c>
      <c r="AA75" s="23">
        <v>1344</v>
      </c>
      <c r="AB75" s="24"/>
      <c r="AC75" s="24"/>
      <c r="AD75" s="24"/>
      <c r="AE75" s="24">
        <v>192</v>
      </c>
      <c r="AF75" s="25"/>
      <c r="AG75" s="24">
        <f t="shared" ref="AG75" si="84">AA75*300</f>
        <v>403200</v>
      </c>
      <c r="AH75" s="24"/>
      <c r="AI75" s="24"/>
      <c r="AJ75" s="24"/>
      <c r="AK75" s="24">
        <f>AE75*100</f>
        <v>19200</v>
      </c>
      <c r="AL75" s="25">
        <f>AF75*1000</f>
        <v>0</v>
      </c>
      <c r="AM75" s="25">
        <f t="shared" ref="AM75" si="85">SUM(AA75:AF75)</f>
        <v>1536</v>
      </c>
      <c r="AN75" s="25">
        <f t="shared" ref="AN75" si="86">SUM(AG75:AL75)</f>
        <v>422400</v>
      </c>
      <c r="AO75" s="34">
        <v>1372</v>
      </c>
      <c r="AP75" s="35"/>
      <c r="AQ75" s="35"/>
      <c r="AR75" s="35"/>
      <c r="AS75" s="35">
        <v>196</v>
      </c>
      <c r="AT75" s="36"/>
      <c r="AU75" s="34">
        <f t="shared" ref="AU75" si="87">AO75*300</f>
        <v>411600</v>
      </c>
      <c r="AV75" s="35"/>
      <c r="AW75" s="35"/>
      <c r="AX75" s="35"/>
      <c r="AY75" s="35">
        <f>AS75*100</f>
        <v>19600</v>
      </c>
      <c r="AZ75" s="36"/>
      <c r="BA75" s="36">
        <f t="shared" ref="BA75" si="88">SUM(AO75:AT75)</f>
        <v>1568</v>
      </c>
      <c r="BB75" s="36">
        <f t="shared" ref="BB75" si="89">SUM(AU75:AZ75)</f>
        <v>431200</v>
      </c>
      <c r="BC75" s="17">
        <v>28</v>
      </c>
      <c r="BD75" s="18"/>
      <c r="BE75" s="18"/>
      <c r="BF75" s="18"/>
      <c r="BG75" s="18">
        <v>4</v>
      </c>
      <c r="BH75" s="19"/>
      <c r="BI75" s="17">
        <f>BC75*BI5</f>
        <v>7632.734375</v>
      </c>
      <c r="BJ75" s="18"/>
      <c r="BK75" s="18"/>
      <c r="BL75" s="18"/>
      <c r="BM75" s="18">
        <f>BG75*BM5</f>
        <v>372.640625</v>
      </c>
      <c r="BN75" s="19"/>
      <c r="BO75" s="19">
        <f t="shared" ref="BO75" si="90">SUM(BC75:BH75)</f>
        <v>32</v>
      </c>
      <c r="BP75" s="19">
        <f t="shared" ref="BP75" si="91">SUM(BI75:BN75)</f>
        <v>8005.375</v>
      </c>
      <c r="BQ75" s="23">
        <v>1344</v>
      </c>
      <c r="BR75" s="24"/>
      <c r="BS75" s="24"/>
      <c r="BT75" s="24"/>
      <c r="BU75" s="24">
        <v>192</v>
      </c>
      <c r="BV75" s="25"/>
      <c r="BW75" s="23">
        <f>BQ75*BW5</f>
        <v>366371.25</v>
      </c>
      <c r="BX75" s="24"/>
      <c r="BY75" s="24"/>
      <c r="BZ75" s="24"/>
      <c r="CA75" s="24">
        <f>BU75*CA5</f>
        <v>17886.75</v>
      </c>
      <c r="CB75" s="25"/>
      <c r="CC75" s="25">
        <f t="shared" ref="CC75" si="92">SUM(BQ75:BV75)</f>
        <v>1536</v>
      </c>
      <c r="CD75" s="25">
        <f t="shared" ref="CD75" si="93">SUM(BW75:CB75)</f>
        <v>384258</v>
      </c>
      <c r="CE75" s="34">
        <v>1372</v>
      </c>
      <c r="CF75" s="35"/>
      <c r="CG75" s="35"/>
      <c r="CH75" s="35"/>
      <c r="CI75" s="35">
        <v>196</v>
      </c>
      <c r="CJ75" s="36"/>
      <c r="CK75" s="34">
        <f>CE75*CK5</f>
        <v>374003.984375</v>
      </c>
      <c r="CL75" s="35"/>
      <c r="CM75" s="35"/>
      <c r="CN75" s="35"/>
      <c r="CO75" s="35">
        <f>CI75*CO5</f>
        <v>18259.390625</v>
      </c>
      <c r="CP75" s="36"/>
      <c r="CQ75" s="36">
        <f t="shared" ref="CQ75" si="94">SUM(CE75:CJ75)</f>
        <v>1568</v>
      </c>
      <c r="CR75" s="36">
        <f t="shared" ref="CR75" si="95">SUM(CK75:CP75)</f>
        <v>392263.375</v>
      </c>
      <c r="CS75" s="334">
        <f t="shared" si="76"/>
        <v>38936.625</v>
      </c>
      <c r="CT75" s="334" t="s">
        <v>35</v>
      </c>
      <c r="CU75" s="334"/>
      <c r="CV75" s="334" t="s">
        <v>58</v>
      </c>
      <c r="CW75" s="334"/>
      <c r="CX75" s="334">
        <f t="shared" ref="CX75" si="96">DH75*2</f>
        <v>355323.3203125</v>
      </c>
      <c r="CY75" s="334">
        <f>DI75*8/6</f>
        <v>0</v>
      </c>
      <c r="CZ75" s="334">
        <f>DJ75*4/3</f>
        <v>17609.540364583332</v>
      </c>
      <c r="DA75" s="334"/>
      <c r="DB75" s="239">
        <f t="shared" si="77"/>
        <v>372932.86067708331</v>
      </c>
      <c r="DC75" s="334">
        <f t="shared" si="78"/>
        <v>182064.04524739581</v>
      </c>
      <c r="DD75" s="334" t="s">
        <v>529</v>
      </c>
      <c r="DE75" s="334"/>
      <c r="DF75" s="334" t="s">
        <v>530</v>
      </c>
      <c r="DG75" s="334"/>
      <c r="DH75" s="157">
        <f>VLOOKUP(DD:DD,SRM_pool!B:F,5,FALSE)</f>
        <v>177661.66015625</v>
      </c>
      <c r="DI75" s="239"/>
      <c r="DJ75" s="239">
        <f>VLOOKUP(DF:DF,SRM_pool!B:F,5,FALSE)</f>
        <v>13207.1552734375</v>
      </c>
      <c r="DK75" s="334"/>
      <c r="DL75" s="239">
        <f t="shared" si="79"/>
        <v>190868.8154296875</v>
      </c>
      <c r="DM75" s="157">
        <f>VLOOKUP(DD:DD,SRM_pool!B:F,3,FALSE)</f>
        <v>40545.01953125</v>
      </c>
      <c r="DN75" s="239"/>
      <c r="DO75" s="239">
        <f>VLOOKUP(DF:DF,SRM_pool!B:F,3,FALSE)</f>
        <v>12486.0888671875</v>
      </c>
      <c r="DP75" s="334"/>
      <c r="DQ75" s="239">
        <f t="shared" si="80"/>
        <v>53031.1083984375</v>
      </c>
      <c r="DR75" s="334">
        <f>DH75-DM75</f>
        <v>137116.640625</v>
      </c>
      <c r="DS75" s="334">
        <f t="shared" ref="DS75:DU78" si="97">DI75-DN75</f>
        <v>0</v>
      </c>
      <c r="DT75" s="239">
        <f t="shared" si="97"/>
        <v>721.06640625</v>
      </c>
      <c r="DU75" s="239">
        <f t="shared" si="97"/>
        <v>0</v>
      </c>
      <c r="DV75" s="53">
        <f t="shared" si="43"/>
        <v>137837.70703125</v>
      </c>
      <c r="DW75" s="223">
        <f t="shared" si="74"/>
        <v>0.27784061151662132</v>
      </c>
      <c r="DX75" s="180">
        <f>VLOOKUP(ED:ED,Pool!K:Q,7,FALSE)</f>
        <v>141793</v>
      </c>
      <c r="DY75" s="375"/>
      <c r="DZ75" s="143">
        <f t="shared" ref="DZ75" si="98">SUM(DX75:DY75)</f>
        <v>141793</v>
      </c>
      <c r="EA75" s="223">
        <f t="shared" si="75"/>
        <v>0.74288196152311681</v>
      </c>
      <c r="EB75" s="143"/>
      <c r="EC75" s="145"/>
      <c r="ED75" s="277">
        <v>295700485</v>
      </c>
      <c r="EE75" s="386"/>
      <c r="EF75" s="386"/>
      <c r="EG75" s="386"/>
      <c r="EH75" s="386"/>
      <c r="EI75" s="386"/>
      <c r="EJ75" s="386"/>
      <c r="EK75" s="386"/>
      <c r="EL75" s="386"/>
      <c r="EM75" s="386"/>
      <c r="EN75" s="386"/>
      <c r="EO75" s="386"/>
      <c r="EP75" s="386"/>
      <c r="EQ75" s="386"/>
      <c r="ER75" s="386"/>
      <c r="ES75" s="386"/>
      <c r="ET75" s="386"/>
      <c r="EU75" s="386"/>
      <c r="EV75" s="386"/>
      <c r="EW75" s="386"/>
      <c r="EX75" s="386"/>
      <c r="EY75" s="386"/>
      <c r="EZ75" s="386"/>
      <c r="FA75" s="386"/>
      <c r="FB75" s="386"/>
      <c r="FC75" s="386"/>
      <c r="FD75" s="386"/>
      <c r="FE75" s="386"/>
      <c r="FF75" s="386"/>
      <c r="FG75" s="386"/>
      <c r="FH75" s="386"/>
      <c r="FI75" s="386"/>
      <c r="FJ75" s="386"/>
      <c r="FK75" s="386"/>
      <c r="FL75" s="386"/>
      <c r="FM75" s="386"/>
      <c r="FN75" s="386"/>
      <c r="FO75" s="386"/>
      <c r="FP75" s="386"/>
      <c r="FQ75" s="386"/>
      <c r="FR75" s="386"/>
      <c r="FS75" s="386"/>
      <c r="FT75" s="386"/>
      <c r="FU75" s="386"/>
      <c r="FV75" s="386"/>
      <c r="FW75" s="386"/>
      <c r="FX75" s="386"/>
      <c r="FY75" s="386"/>
      <c r="FZ75" s="386"/>
      <c r="GA75" s="386"/>
      <c r="GB75" s="386"/>
      <c r="GC75" s="386"/>
      <c r="GD75" s="386"/>
      <c r="GE75" s="386"/>
      <c r="GF75" s="386"/>
      <c r="GG75" s="386"/>
      <c r="GH75" s="386"/>
      <c r="GI75" s="386"/>
      <c r="GJ75" s="386"/>
      <c r="GK75" s="386"/>
      <c r="GL75" s="386"/>
      <c r="GM75" s="386"/>
      <c r="GN75" s="386"/>
      <c r="GO75" s="386"/>
      <c r="GP75" s="386"/>
      <c r="GQ75" s="386"/>
      <c r="GR75" s="386"/>
      <c r="GS75" s="386"/>
      <c r="GT75" s="386"/>
      <c r="GU75" s="386"/>
      <c r="GV75" s="386"/>
      <c r="GW75" s="386"/>
      <c r="GX75" s="386"/>
      <c r="GY75" s="386"/>
      <c r="GZ75" s="386"/>
      <c r="HA75" s="386"/>
      <c r="HB75" s="386"/>
      <c r="HC75" s="386"/>
      <c r="HD75" s="386"/>
      <c r="HE75" s="386"/>
      <c r="HF75" s="386"/>
      <c r="HG75" s="386"/>
      <c r="HH75" s="386"/>
      <c r="HI75" s="386"/>
      <c r="HJ75" s="386"/>
      <c r="HK75" s="386"/>
      <c r="HL75" s="386"/>
      <c r="HM75" s="386"/>
      <c r="HN75" s="386"/>
      <c r="HO75" s="386"/>
      <c r="HP75" s="386"/>
      <c r="HQ75" s="386"/>
      <c r="HR75" s="386"/>
      <c r="HS75" s="386"/>
      <c r="HT75" s="386"/>
      <c r="HU75" s="386"/>
      <c r="HV75" s="386"/>
      <c r="HW75" s="386"/>
      <c r="HX75" s="386"/>
      <c r="HY75" s="386"/>
      <c r="HZ75" s="386"/>
      <c r="IA75" s="386"/>
      <c r="IB75" s="386"/>
      <c r="IC75" s="386"/>
      <c r="ID75" s="386"/>
      <c r="IE75" s="386"/>
      <c r="IF75" s="386"/>
      <c r="IG75" s="386"/>
      <c r="IH75" s="386"/>
      <c r="II75" s="386"/>
      <c r="IJ75" s="386"/>
      <c r="IK75" s="386"/>
      <c r="IL75" s="386"/>
      <c r="IM75" s="386"/>
      <c r="IN75" s="386"/>
      <c r="IO75" s="386"/>
      <c r="IP75" s="386"/>
      <c r="IQ75" s="386"/>
      <c r="IR75" s="386"/>
      <c r="IS75" s="386"/>
      <c r="IT75" s="386"/>
      <c r="IU75" s="386"/>
      <c r="IV75" s="386"/>
      <c r="IW75" s="386"/>
      <c r="IX75" s="386"/>
      <c r="IY75" s="386"/>
      <c r="IZ75" s="386"/>
      <c r="JA75" s="386"/>
      <c r="JB75" s="386"/>
      <c r="JC75" s="386"/>
      <c r="JD75" s="386"/>
      <c r="JE75" s="386"/>
      <c r="JF75" s="386"/>
      <c r="JG75" s="386"/>
      <c r="JH75" s="386"/>
      <c r="JI75" s="386"/>
      <c r="JJ75" s="386"/>
      <c r="JK75" s="386"/>
      <c r="JL75" s="386"/>
      <c r="JM75" s="386"/>
      <c r="JN75" s="386"/>
      <c r="JO75" s="386"/>
      <c r="JP75" s="386"/>
      <c r="JQ75" s="386"/>
      <c r="JR75" s="386"/>
      <c r="JS75" s="386"/>
      <c r="JT75" s="386"/>
      <c r="JU75" s="386"/>
      <c r="JV75" s="386"/>
      <c r="JW75" s="386"/>
      <c r="JX75" s="386"/>
      <c r="JY75" s="386"/>
      <c r="JZ75" s="386"/>
      <c r="KA75" s="386"/>
      <c r="KB75" s="386"/>
      <c r="KC75" s="386"/>
      <c r="KD75" s="386"/>
      <c r="KE75" s="386"/>
      <c r="KF75" s="386"/>
      <c r="KG75" s="386"/>
      <c r="KH75" s="386"/>
      <c r="KI75" s="386"/>
      <c r="KJ75" s="386"/>
      <c r="KK75" s="386"/>
      <c r="KL75" s="386"/>
      <c r="KM75" s="386"/>
      <c r="KN75" s="386"/>
      <c r="KO75" s="386"/>
      <c r="KP75" s="386"/>
      <c r="KQ75" s="386"/>
      <c r="KR75" s="386"/>
      <c r="KS75" s="386"/>
      <c r="KT75" s="386"/>
      <c r="KU75" s="386"/>
      <c r="KV75" s="386"/>
      <c r="KW75" s="386"/>
      <c r="KX75" s="386"/>
      <c r="KY75" s="386"/>
      <c r="KZ75" s="386"/>
      <c r="LA75" s="386"/>
      <c r="LB75" s="386"/>
      <c r="LC75" s="386"/>
      <c r="LD75" s="386"/>
      <c r="LE75" s="386"/>
      <c r="LF75" s="386"/>
      <c r="LG75" s="386"/>
      <c r="LH75" s="386"/>
      <c r="LI75" s="386"/>
      <c r="LJ75" s="386"/>
      <c r="LK75" s="386"/>
      <c r="LL75" s="386"/>
      <c r="LM75" s="386"/>
      <c r="LN75" s="386"/>
      <c r="LO75" s="386"/>
      <c r="LP75" s="386"/>
      <c r="LQ75" s="386"/>
      <c r="LR75" s="386"/>
      <c r="LS75" s="386"/>
      <c r="LT75" s="386"/>
      <c r="LU75" s="386"/>
      <c r="LV75" s="386"/>
      <c r="LW75" s="386"/>
      <c r="LX75" s="386"/>
      <c r="LY75" s="386"/>
      <c r="LZ75" s="386"/>
      <c r="MA75" s="386"/>
      <c r="MB75" s="386"/>
      <c r="MC75" s="386"/>
      <c r="MD75" s="386"/>
      <c r="ME75" s="386"/>
      <c r="MF75" s="386"/>
      <c r="MG75" s="386"/>
      <c r="MH75" s="386"/>
      <c r="MI75" s="386"/>
      <c r="MJ75" s="386"/>
      <c r="MK75" s="386"/>
      <c r="ML75" s="386"/>
      <c r="MM75" s="386"/>
      <c r="MN75" s="386"/>
      <c r="MO75" s="386"/>
      <c r="MP75" s="386"/>
      <c r="MQ75" s="386"/>
      <c r="MR75" s="386"/>
      <c r="MS75" s="386"/>
      <c r="MT75" s="386"/>
      <c r="MU75" s="386"/>
      <c r="MV75" s="386"/>
      <c r="MW75" s="386"/>
      <c r="MX75" s="386"/>
      <c r="MY75" s="386"/>
      <c r="MZ75" s="386"/>
      <c r="NA75" s="386"/>
      <c r="NB75" s="386"/>
      <c r="NC75" s="386"/>
      <c r="ND75" s="386"/>
      <c r="NE75" s="386"/>
      <c r="NF75" s="386"/>
      <c r="NG75" s="386"/>
      <c r="NH75" s="386"/>
      <c r="NI75" s="386"/>
      <c r="NJ75" s="386"/>
      <c r="NK75" s="386"/>
      <c r="NL75" s="386"/>
      <c r="NM75" s="386"/>
      <c r="NN75" s="386"/>
      <c r="NO75" s="386"/>
      <c r="NP75" s="386"/>
      <c r="NQ75" s="386"/>
      <c r="NR75" s="386"/>
      <c r="NS75" s="386"/>
      <c r="NT75" s="386"/>
      <c r="NU75" s="386"/>
      <c r="NV75" s="386"/>
      <c r="NW75" s="386"/>
      <c r="NX75" s="386"/>
      <c r="NY75" s="386"/>
      <c r="NZ75" s="386"/>
      <c r="OA75" s="386"/>
      <c r="OB75" s="386"/>
      <c r="OC75" s="386"/>
      <c r="OD75" s="386"/>
      <c r="OE75" s="386"/>
      <c r="OF75" s="386"/>
      <c r="OG75" s="386"/>
      <c r="OH75" s="386"/>
      <c r="OI75" s="386"/>
      <c r="OJ75" s="386"/>
      <c r="OK75" s="386"/>
      <c r="OL75" s="386"/>
      <c r="OM75" s="386"/>
      <c r="ON75" s="386"/>
      <c r="OO75" s="386"/>
      <c r="OP75" s="386"/>
      <c r="OQ75" s="386"/>
      <c r="OR75" s="386"/>
      <c r="OS75" s="386"/>
      <c r="OT75" s="386"/>
      <c r="OU75" s="386"/>
      <c r="OV75" s="386"/>
      <c r="OW75" s="386"/>
      <c r="OX75" s="386"/>
      <c r="OY75" s="386"/>
      <c r="OZ75" s="386"/>
      <c r="PA75" s="386"/>
      <c r="PB75" s="386"/>
      <c r="PC75" s="386"/>
      <c r="PD75" s="386"/>
      <c r="PE75" s="386"/>
      <c r="PF75" s="386"/>
      <c r="PG75" s="386"/>
      <c r="PH75" s="386"/>
      <c r="PI75" s="386"/>
      <c r="PJ75" s="386"/>
      <c r="PK75" s="386"/>
      <c r="PL75" s="386"/>
      <c r="PM75" s="386"/>
      <c r="PN75" s="386"/>
      <c r="PO75" s="386"/>
      <c r="PP75" s="386"/>
      <c r="PQ75" s="386"/>
      <c r="PR75" s="386"/>
      <c r="PS75" s="386"/>
      <c r="PT75" s="386"/>
      <c r="PU75" s="386"/>
      <c r="PV75" s="386"/>
      <c r="PW75" s="386"/>
      <c r="PX75" s="386"/>
      <c r="PY75" s="386"/>
      <c r="PZ75" s="386"/>
      <c r="QA75" s="386"/>
      <c r="QB75" s="386"/>
      <c r="QC75" s="386"/>
      <c r="QD75" s="386"/>
      <c r="QE75" s="386"/>
      <c r="QF75" s="386"/>
      <c r="QG75" s="386"/>
      <c r="QH75" s="386"/>
      <c r="QI75" s="386"/>
      <c r="QJ75" s="386"/>
      <c r="QK75" s="386"/>
      <c r="QL75" s="386"/>
      <c r="QM75" s="386"/>
      <c r="QN75" s="386"/>
      <c r="QO75" s="386"/>
      <c r="QP75" s="386"/>
      <c r="QQ75" s="386"/>
      <c r="QR75" s="386"/>
      <c r="QS75" s="386"/>
      <c r="QT75" s="386"/>
      <c r="QU75" s="386"/>
      <c r="QV75" s="386"/>
      <c r="QW75" s="386"/>
      <c r="QX75" s="386"/>
      <c r="QY75" s="386"/>
      <c r="QZ75" s="386"/>
      <c r="RA75" s="386"/>
      <c r="RB75" s="386"/>
      <c r="RC75" s="386"/>
      <c r="RD75" s="386"/>
      <c r="RE75" s="386"/>
      <c r="RF75" s="386"/>
      <c r="RG75" s="386"/>
      <c r="RH75" s="386"/>
      <c r="RI75" s="386"/>
      <c r="RJ75" s="386"/>
      <c r="RK75" s="386"/>
      <c r="RL75" s="386"/>
      <c r="RM75" s="386"/>
      <c r="RN75" s="386"/>
      <c r="RO75" s="386"/>
      <c r="RP75" s="386"/>
      <c r="RQ75" s="386"/>
      <c r="RR75" s="386"/>
      <c r="RS75" s="386"/>
      <c r="RT75" s="386"/>
      <c r="RU75" s="386"/>
      <c r="RV75" s="386"/>
      <c r="RW75" s="386"/>
      <c r="RX75" s="386"/>
      <c r="RY75" s="386"/>
      <c r="RZ75" s="386"/>
      <c r="SA75" s="386"/>
      <c r="SB75" s="386"/>
      <c r="SC75" s="386"/>
      <c r="SD75" s="386"/>
      <c r="SE75" s="386"/>
      <c r="SF75" s="386"/>
      <c r="SG75" s="386"/>
      <c r="SH75" s="386"/>
      <c r="SI75" s="386"/>
      <c r="SJ75" s="386"/>
      <c r="SK75" s="386"/>
      <c r="SL75" s="386"/>
      <c r="SM75" s="386"/>
      <c r="SN75" s="386"/>
      <c r="SO75" s="386"/>
      <c r="SP75" s="386"/>
      <c r="SQ75" s="386"/>
      <c r="SR75" s="386"/>
      <c r="SS75" s="386"/>
      <c r="ST75" s="386"/>
      <c r="SU75" s="386"/>
      <c r="SV75" s="386"/>
      <c r="SW75" s="386"/>
      <c r="SX75" s="386"/>
      <c r="SY75" s="386"/>
      <c r="SZ75" s="386"/>
      <c r="TA75" s="386"/>
      <c r="TB75" s="386"/>
      <c r="TC75" s="386"/>
      <c r="TD75" s="386"/>
      <c r="TE75" s="386"/>
      <c r="TF75" s="386"/>
      <c r="TG75" s="386"/>
      <c r="TH75" s="386"/>
      <c r="TI75" s="386"/>
      <c r="TJ75" s="386"/>
      <c r="TK75" s="386"/>
      <c r="TL75" s="386"/>
      <c r="TM75" s="386"/>
      <c r="TN75" s="386"/>
      <c r="TO75" s="386"/>
      <c r="TP75" s="386"/>
      <c r="TQ75" s="386"/>
      <c r="TR75" s="386"/>
      <c r="TS75" s="386"/>
      <c r="TT75" s="386"/>
      <c r="TU75" s="386"/>
      <c r="TV75" s="386"/>
      <c r="TW75" s="386"/>
      <c r="TX75" s="386"/>
      <c r="TY75" s="386"/>
      <c r="TZ75" s="386"/>
      <c r="UA75" s="386"/>
      <c r="UB75" s="386"/>
      <c r="UC75" s="386"/>
      <c r="UD75" s="386"/>
      <c r="UE75" s="386"/>
      <c r="UF75" s="386"/>
      <c r="UG75" s="386"/>
      <c r="UH75" s="386"/>
      <c r="UI75" s="386"/>
      <c r="UJ75" s="386"/>
      <c r="UK75" s="386"/>
      <c r="UL75" s="386"/>
      <c r="UM75" s="386"/>
      <c r="UN75" s="386"/>
      <c r="UO75" s="386"/>
      <c r="UP75" s="386"/>
      <c r="UQ75" s="386"/>
      <c r="UR75" s="386"/>
      <c r="US75" s="386"/>
      <c r="UT75" s="386"/>
      <c r="UU75" s="386"/>
      <c r="UV75" s="386"/>
      <c r="UW75" s="386"/>
      <c r="UX75" s="386"/>
      <c r="UY75" s="386"/>
      <c r="UZ75" s="386"/>
      <c r="VA75" s="386"/>
      <c r="VB75" s="386"/>
      <c r="VC75" s="386"/>
      <c r="VD75" s="386"/>
      <c r="VE75" s="386"/>
      <c r="VF75" s="386"/>
      <c r="VG75" s="386"/>
      <c r="VH75" s="386"/>
      <c r="VI75" s="386"/>
      <c r="VJ75" s="386"/>
      <c r="VK75" s="386"/>
      <c r="VL75" s="386"/>
      <c r="VM75" s="386"/>
      <c r="VN75" s="386"/>
      <c r="VO75" s="386"/>
      <c r="VP75" s="386"/>
      <c r="VQ75" s="386"/>
      <c r="VR75" s="386"/>
      <c r="VS75" s="386"/>
      <c r="VT75" s="386"/>
      <c r="VU75" s="386"/>
      <c r="VV75" s="386"/>
      <c r="VW75" s="386"/>
      <c r="VX75" s="386"/>
      <c r="VY75" s="386"/>
      <c r="VZ75" s="386"/>
      <c r="WA75" s="386"/>
      <c r="WB75" s="386"/>
      <c r="WC75" s="386"/>
      <c r="WD75" s="386"/>
      <c r="WE75" s="386"/>
      <c r="WF75" s="386"/>
      <c r="WG75" s="386"/>
      <c r="WH75" s="386"/>
      <c r="WI75" s="386"/>
      <c r="WJ75" s="386"/>
      <c r="WK75" s="386"/>
      <c r="WL75" s="386"/>
      <c r="WM75" s="386"/>
      <c r="WN75" s="386"/>
      <c r="WO75" s="386"/>
      <c r="WP75" s="386"/>
      <c r="WQ75" s="386"/>
      <c r="WR75" s="386"/>
      <c r="WS75" s="386"/>
      <c r="WT75" s="386"/>
      <c r="WU75" s="386"/>
      <c r="WV75" s="386"/>
      <c r="WW75" s="386"/>
      <c r="WX75" s="386"/>
      <c r="WY75" s="386"/>
      <c r="WZ75" s="386"/>
      <c r="XA75" s="386"/>
      <c r="XB75" s="386"/>
      <c r="XC75" s="386"/>
      <c r="XD75" s="386"/>
      <c r="XE75" s="386"/>
      <c r="XF75" s="386"/>
      <c r="XG75" s="386"/>
      <c r="XH75" s="386"/>
      <c r="XI75" s="386"/>
      <c r="XJ75" s="386"/>
      <c r="XK75" s="386"/>
      <c r="XL75" s="386"/>
      <c r="XM75" s="386"/>
      <c r="XN75" s="386"/>
      <c r="XO75" s="386"/>
      <c r="XP75" s="386"/>
      <c r="XQ75" s="386"/>
      <c r="XR75" s="386"/>
      <c r="XS75" s="386"/>
      <c r="XT75" s="386"/>
      <c r="XU75" s="386"/>
      <c r="XV75" s="386"/>
      <c r="XW75" s="386"/>
      <c r="XX75" s="386"/>
      <c r="XY75" s="386"/>
      <c r="XZ75" s="386"/>
      <c r="YA75" s="386"/>
      <c r="YB75" s="386"/>
      <c r="YC75" s="386"/>
      <c r="YD75" s="386"/>
      <c r="YE75" s="386"/>
      <c r="YF75" s="386"/>
      <c r="YG75" s="386"/>
      <c r="YH75" s="386"/>
      <c r="YI75" s="386"/>
      <c r="YJ75" s="386"/>
      <c r="YK75" s="386"/>
      <c r="YL75" s="386"/>
      <c r="YM75" s="386"/>
      <c r="YN75" s="386"/>
      <c r="YO75" s="386"/>
      <c r="YP75" s="386"/>
      <c r="YQ75" s="386"/>
      <c r="YR75" s="386"/>
      <c r="YS75" s="386"/>
      <c r="YT75" s="386"/>
      <c r="YU75" s="386"/>
      <c r="YV75" s="386"/>
      <c r="YW75" s="386"/>
      <c r="YX75" s="386"/>
      <c r="YY75" s="386"/>
      <c r="YZ75" s="386"/>
      <c r="ZA75" s="386"/>
      <c r="ZB75" s="386"/>
      <c r="ZC75" s="386"/>
      <c r="ZD75" s="386"/>
      <c r="ZE75" s="386"/>
      <c r="ZF75" s="386"/>
      <c r="ZG75" s="386"/>
      <c r="ZH75" s="386"/>
      <c r="ZI75" s="386"/>
      <c r="ZJ75" s="386"/>
      <c r="ZK75" s="386"/>
      <c r="ZL75" s="386"/>
      <c r="ZM75" s="386"/>
      <c r="ZN75" s="386"/>
      <c r="ZO75" s="386"/>
      <c r="ZP75" s="386"/>
      <c r="ZQ75" s="386"/>
      <c r="ZR75" s="386"/>
      <c r="ZS75" s="386"/>
      <c r="ZT75" s="386"/>
      <c r="ZU75" s="386"/>
      <c r="ZV75" s="386"/>
      <c r="ZW75" s="386"/>
      <c r="ZX75" s="386"/>
      <c r="ZY75" s="386"/>
      <c r="ZZ75" s="386"/>
      <c r="AAA75" s="386"/>
      <c r="AAB75" s="386"/>
      <c r="AAC75" s="386"/>
      <c r="AAD75" s="386"/>
      <c r="AAE75" s="386"/>
      <c r="AAF75" s="386"/>
      <c r="AAG75" s="386"/>
      <c r="AAH75" s="386"/>
      <c r="AAI75" s="386"/>
      <c r="AAJ75" s="386"/>
      <c r="AAK75" s="386"/>
      <c r="AAL75" s="386"/>
      <c r="AAM75" s="386"/>
      <c r="AAN75" s="386"/>
      <c r="AAO75" s="386"/>
      <c r="AAP75" s="386"/>
      <c r="AAQ75" s="386"/>
      <c r="AAR75" s="386"/>
      <c r="AAS75" s="386"/>
      <c r="AAT75" s="386"/>
      <c r="AAU75" s="386"/>
      <c r="AAV75" s="386"/>
      <c r="AAW75" s="386"/>
      <c r="AAX75" s="386"/>
      <c r="AAY75" s="386"/>
      <c r="AAZ75" s="386"/>
      <c r="ABA75" s="386"/>
      <c r="ABB75" s="386"/>
      <c r="ABC75" s="386"/>
      <c r="ABD75" s="386"/>
      <c r="ABE75" s="386"/>
      <c r="ABF75" s="386"/>
      <c r="ABG75" s="386"/>
      <c r="ABH75" s="386"/>
      <c r="ABI75" s="386"/>
      <c r="ABJ75" s="386"/>
      <c r="ABK75" s="386"/>
      <c r="ABL75" s="386"/>
      <c r="ABM75" s="386"/>
      <c r="ABN75" s="386"/>
      <c r="ABO75" s="386"/>
      <c r="ABP75" s="386"/>
      <c r="ABQ75" s="386"/>
      <c r="ABR75" s="386"/>
      <c r="ABS75" s="386"/>
      <c r="ABT75" s="386"/>
      <c r="ABU75" s="386"/>
      <c r="ABV75" s="386"/>
      <c r="ABW75" s="386"/>
      <c r="ABX75" s="386"/>
      <c r="ABY75" s="386"/>
      <c r="ABZ75" s="386"/>
      <c r="ACA75" s="386"/>
      <c r="ACB75" s="386"/>
      <c r="ACC75" s="386"/>
      <c r="ACD75" s="386"/>
      <c r="ACE75" s="386"/>
      <c r="ACF75" s="386"/>
      <c r="ACG75" s="386"/>
      <c r="ACH75" s="386"/>
      <c r="ACI75" s="386"/>
      <c r="ACJ75" s="386"/>
      <c r="ACK75" s="386"/>
      <c r="ACL75" s="386"/>
      <c r="ACM75" s="386"/>
      <c r="ACN75" s="386"/>
      <c r="ACO75" s="386"/>
      <c r="ACP75" s="386"/>
      <c r="ACQ75" s="386"/>
      <c r="ACR75" s="386"/>
      <c r="ACS75" s="386"/>
      <c r="ACT75" s="386"/>
      <c r="ACU75" s="386"/>
      <c r="ACV75" s="386"/>
      <c r="ACW75" s="386"/>
      <c r="ACX75" s="386"/>
      <c r="ACY75" s="386"/>
      <c r="ACZ75" s="386"/>
      <c r="ADA75" s="386"/>
      <c r="ADB75" s="386"/>
      <c r="ADC75" s="386"/>
      <c r="ADD75" s="386"/>
      <c r="ADE75" s="386"/>
      <c r="ADF75" s="386"/>
      <c r="ADG75" s="386"/>
      <c r="ADH75" s="386"/>
      <c r="ADI75" s="386"/>
      <c r="ADJ75" s="386"/>
      <c r="ADK75" s="386"/>
      <c r="ADL75" s="386"/>
      <c r="ADM75" s="386"/>
      <c r="ADN75" s="386"/>
      <c r="ADO75" s="386"/>
      <c r="ADP75" s="386"/>
      <c r="ADQ75" s="386"/>
      <c r="ADR75" s="386"/>
      <c r="ADS75" s="386"/>
      <c r="ADT75" s="386"/>
      <c r="ADU75" s="386"/>
      <c r="ADV75" s="386"/>
      <c r="ADW75" s="386"/>
      <c r="ADX75" s="386"/>
      <c r="ADY75" s="386"/>
      <c r="ADZ75" s="386"/>
      <c r="AEA75" s="386"/>
      <c r="AEB75" s="386"/>
      <c r="AEC75" s="386"/>
      <c r="AED75" s="386"/>
      <c r="AEE75" s="386"/>
      <c r="AEF75" s="386"/>
      <c r="AEG75" s="386"/>
      <c r="AEH75" s="386"/>
      <c r="AEI75" s="386"/>
      <c r="AEJ75" s="386"/>
      <c r="AEK75" s="386"/>
      <c r="AEL75" s="386"/>
      <c r="AEM75" s="386"/>
      <c r="AEN75" s="386"/>
      <c r="AEO75" s="386"/>
      <c r="AEP75" s="386"/>
      <c r="AEQ75" s="386"/>
      <c r="AER75" s="386"/>
      <c r="AES75" s="386"/>
      <c r="AET75" s="386"/>
      <c r="AEU75" s="386"/>
      <c r="AEV75" s="386"/>
      <c r="AEW75" s="386"/>
      <c r="AEX75" s="386"/>
      <c r="AEY75" s="386"/>
      <c r="AEZ75" s="386"/>
      <c r="AFA75" s="386"/>
      <c r="AFB75" s="386"/>
      <c r="AFC75" s="386"/>
      <c r="AFD75" s="386"/>
      <c r="AFE75" s="386"/>
      <c r="AFF75" s="386"/>
      <c r="AFG75" s="386"/>
      <c r="AFH75" s="386"/>
      <c r="AFI75" s="386"/>
      <c r="AFJ75" s="386"/>
      <c r="AFK75" s="386"/>
      <c r="AFL75" s="386"/>
      <c r="AFM75" s="386"/>
      <c r="AFN75" s="386"/>
      <c r="AFO75" s="386"/>
      <c r="AFP75" s="386"/>
      <c r="AFQ75" s="386"/>
      <c r="AFR75" s="386"/>
      <c r="AFS75" s="386"/>
      <c r="AFT75" s="386"/>
      <c r="AFU75" s="386"/>
      <c r="AFV75" s="386"/>
      <c r="AFW75" s="386"/>
      <c r="AFX75" s="386"/>
      <c r="AFY75" s="386"/>
      <c r="AFZ75" s="386"/>
      <c r="AGA75" s="386"/>
      <c r="AGB75" s="386"/>
      <c r="AGC75" s="386"/>
      <c r="AGD75" s="386"/>
      <c r="AGE75" s="386"/>
      <c r="AGF75" s="386"/>
      <c r="AGG75" s="386"/>
      <c r="AGH75" s="386"/>
      <c r="AGI75" s="386"/>
      <c r="AGJ75" s="386"/>
      <c r="AGK75" s="386"/>
      <c r="AGL75" s="386"/>
      <c r="AGM75" s="386"/>
      <c r="AGN75" s="386"/>
      <c r="AGO75" s="386"/>
      <c r="AGP75" s="386"/>
      <c r="AGQ75" s="386"/>
      <c r="AGR75" s="386"/>
      <c r="AGS75" s="386"/>
      <c r="AGT75" s="386"/>
      <c r="AGU75" s="386"/>
      <c r="AGV75" s="386"/>
      <c r="AGW75" s="386"/>
      <c r="AGX75" s="386"/>
      <c r="AGY75" s="386"/>
      <c r="AGZ75" s="386"/>
      <c r="AHA75" s="386"/>
      <c r="AHB75" s="386"/>
      <c r="AHC75" s="386"/>
      <c r="AHD75" s="386"/>
      <c r="AHE75" s="386"/>
      <c r="AHF75" s="386"/>
      <c r="AHG75" s="386"/>
      <c r="AHH75" s="386"/>
      <c r="AHI75" s="386"/>
      <c r="AHJ75" s="386"/>
      <c r="AHK75" s="386"/>
      <c r="AHL75" s="386"/>
      <c r="AHM75" s="386"/>
      <c r="AHN75" s="386"/>
      <c r="AHO75" s="386"/>
      <c r="AHP75" s="386"/>
      <c r="AHQ75" s="386"/>
      <c r="AHR75" s="386"/>
      <c r="AHS75" s="386"/>
      <c r="AHT75" s="386"/>
      <c r="AHU75" s="386"/>
      <c r="AHV75" s="386"/>
      <c r="AHW75" s="386"/>
      <c r="AHX75" s="386"/>
      <c r="AHY75" s="386"/>
      <c r="AHZ75" s="386"/>
      <c r="AIA75" s="386"/>
      <c r="AIB75" s="386"/>
      <c r="AIC75" s="386"/>
      <c r="AID75" s="386"/>
      <c r="AIE75" s="386"/>
      <c r="AIF75" s="386"/>
      <c r="AIG75" s="386"/>
      <c r="AIH75" s="386"/>
      <c r="AII75" s="386"/>
      <c r="AIJ75" s="386"/>
      <c r="AIK75" s="386"/>
      <c r="AIL75" s="386"/>
      <c r="AIM75" s="386"/>
      <c r="AIN75" s="386"/>
      <c r="AIO75" s="386"/>
      <c r="AIP75" s="386"/>
      <c r="AIQ75" s="386"/>
      <c r="AIR75" s="386"/>
      <c r="AIS75" s="386"/>
      <c r="AIT75" s="386"/>
      <c r="AIU75" s="386"/>
      <c r="AIV75" s="386"/>
      <c r="AIW75" s="386"/>
      <c r="AIX75" s="386"/>
      <c r="AIY75" s="386"/>
      <c r="AIZ75" s="386"/>
      <c r="AJA75" s="386"/>
      <c r="AJB75" s="386"/>
      <c r="AJC75" s="386"/>
      <c r="AJD75" s="386"/>
      <c r="AJE75" s="386"/>
      <c r="AJF75" s="386"/>
      <c r="AJG75" s="386"/>
      <c r="AJH75" s="386"/>
      <c r="AJI75" s="386"/>
      <c r="AJJ75" s="386"/>
      <c r="AJK75" s="386"/>
      <c r="AJL75" s="386"/>
      <c r="AJM75" s="386"/>
      <c r="AJN75" s="386"/>
      <c r="AJO75" s="386"/>
      <c r="AJP75" s="386"/>
      <c r="AJQ75" s="386"/>
      <c r="AJR75" s="386"/>
      <c r="AJS75" s="386"/>
      <c r="AJT75" s="386"/>
      <c r="AJU75" s="386"/>
      <c r="AJV75" s="386"/>
      <c r="AJW75" s="386"/>
      <c r="AJX75" s="386"/>
      <c r="AJY75" s="386"/>
      <c r="AJZ75" s="386"/>
      <c r="AKA75" s="386"/>
      <c r="AKB75" s="386"/>
      <c r="AKC75" s="386"/>
      <c r="AKD75" s="386"/>
      <c r="AKE75" s="386"/>
      <c r="AKF75" s="386"/>
      <c r="AKG75" s="386"/>
      <c r="AKH75" s="386"/>
      <c r="AKI75" s="386"/>
      <c r="AKJ75" s="386"/>
      <c r="AKK75" s="386"/>
      <c r="AKL75" s="386"/>
      <c r="AKM75" s="386"/>
      <c r="AKN75" s="386"/>
      <c r="AKO75" s="386"/>
      <c r="AKP75" s="386"/>
      <c r="AKQ75" s="386"/>
      <c r="AKR75" s="386"/>
      <c r="AKS75" s="386"/>
      <c r="AKT75" s="386"/>
      <c r="AKU75" s="386"/>
      <c r="AKV75" s="386"/>
      <c r="AKW75" s="386"/>
      <c r="AKX75" s="386"/>
      <c r="AKY75" s="386"/>
      <c r="AKZ75" s="386"/>
      <c r="ALA75" s="386"/>
      <c r="ALB75" s="386"/>
      <c r="ALC75" s="386"/>
      <c r="ALD75" s="386"/>
      <c r="ALE75" s="386"/>
      <c r="ALF75" s="386"/>
      <c r="ALG75" s="386"/>
      <c r="ALH75" s="386"/>
      <c r="ALI75" s="386"/>
      <c r="ALJ75" s="386"/>
      <c r="ALK75" s="386"/>
      <c r="ALL75" s="386"/>
      <c r="ALM75" s="386"/>
      <c r="ALN75" s="386"/>
      <c r="ALO75" s="386"/>
      <c r="ALP75" s="386"/>
      <c r="ALQ75" s="386"/>
      <c r="ALR75" s="386"/>
      <c r="ALS75" s="386"/>
      <c r="ALT75" s="386"/>
      <c r="ALU75" s="386"/>
      <c r="ALV75" s="386"/>
      <c r="ALW75" s="386"/>
      <c r="ALX75" s="386"/>
      <c r="ALY75" s="386"/>
      <c r="ALZ75" s="386"/>
      <c r="AMA75" s="386"/>
      <c r="AMB75" s="386"/>
      <c r="AMC75" s="386"/>
      <c r="AMD75" s="386"/>
      <c r="AME75" s="386"/>
      <c r="AMF75" s="386"/>
      <c r="AMG75" s="386"/>
      <c r="AMH75" s="386"/>
      <c r="AMI75" s="386"/>
      <c r="AMJ75" s="386"/>
      <c r="AMK75" s="386"/>
      <c r="AML75" s="386"/>
      <c r="AMM75" s="386"/>
      <c r="AMN75" s="386"/>
      <c r="AMO75" s="386"/>
      <c r="AMP75" s="386"/>
      <c r="AMQ75" s="386"/>
      <c r="AMR75" s="386"/>
      <c r="AMS75" s="386"/>
      <c r="AMT75" s="386"/>
      <c r="AMU75" s="386"/>
      <c r="AMV75" s="386"/>
      <c r="AMW75" s="386"/>
      <c r="AMX75" s="386"/>
      <c r="AMY75" s="386"/>
      <c r="AMZ75" s="386"/>
      <c r="ANA75" s="386"/>
      <c r="ANB75" s="386"/>
      <c r="ANC75" s="386"/>
      <c r="AND75" s="386"/>
      <c r="ANE75" s="386"/>
      <c r="ANF75" s="386"/>
      <c r="ANG75" s="386"/>
      <c r="ANH75" s="386"/>
      <c r="ANI75" s="386"/>
      <c r="ANJ75" s="386"/>
      <c r="ANK75" s="386"/>
      <c r="ANL75" s="386"/>
      <c r="ANM75" s="386"/>
      <c r="ANN75" s="386"/>
      <c r="ANO75" s="386"/>
      <c r="ANP75" s="386"/>
      <c r="ANQ75" s="386"/>
      <c r="ANR75" s="386"/>
      <c r="ANS75" s="386"/>
      <c r="ANT75" s="386"/>
      <c r="ANU75" s="386"/>
      <c r="ANV75" s="386"/>
      <c r="ANW75" s="386"/>
      <c r="ANX75" s="386"/>
      <c r="ANY75" s="386"/>
      <c r="ANZ75" s="386"/>
      <c r="AOA75" s="386"/>
      <c r="AOB75" s="386"/>
      <c r="AOC75" s="386"/>
      <c r="AOD75" s="386"/>
      <c r="AOE75" s="386"/>
      <c r="AOF75" s="386"/>
      <c r="AOG75" s="386"/>
      <c r="AOH75" s="386"/>
      <c r="AOI75" s="386"/>
      <c r="AOJ75" s="386"/>
      <c r="AOK75" s="386"/>
      <c r="AOL75" s="386"/>
      <c r="AOM75" s="386"/>
      <c r="AON75" s="386"/>
      <c r="AOO75" s="386"/>
      <c r="AOP75" s="386"/>
      <c r="AOQ75" s="386"/>
      <c r="AOR75" s="386"/>
      <c r="AOS75" s="386"/>
      <c r="AOT75" s="386"/>
      <c r="AOU75" s="386"/>
      <c r="AOV75" s="386"/>
      <c r="AOW75" s="386"/>
      <c r="AOX75" s="386"/>
      <c r="AOY75" s="386"/>
      <c r="AOZ75" s="386"/>
      <c r="APA75" s="386"/>
      <c r="APB75" s="386"/>
      <c r="APC75" s="386"/>
      <c r="APD75" s="386"/>
      <c r="APE75" s="386"/>
      <c r="APF75" s="386"/>
      <c r="APG75" s="386"/>
      <c r="APH75" s="386"/>
      <c r="API75" s="386"/>
      <c r="APJ75" s="386"/>
      <c r="APK75" s="386"/>
      <c r="APL75" s="386"/>
      <c r="APM75" s="386"/>
      <c r="APN75" s="386"/>
      <c r="APO75" s="386"/>
      <c r="APP75" s="386"/>
      <c r="APQ75" s="386"/>
      <c r="APR75" s="386"/>
      <c r="APS75" s="386"/>
      <c r="APT75" s="386"/>
      <c r="APU75" s="386"/>
      <c r="APV75" s="386"/>
      <c r="APW75" s="386"/>
      <c r="APX75" s="386"/>
      <c r="APY75" s="386"/>
      <c r="APZ75" s="386"/>
      <c r="AQA75" s="386"/>
      <c r="AQB75" s="386"/>
      <c r="AQC75" s="386"/>
      <c r="AQD75" s="386"/>
      <c r="AQE75" s="386"/>
      <c r="AQF75" s="386"/>
      <c r="AQG75" s="386"/>
      <c r="AQH75" s="386"/>
      <c r="AQI75" s="386"/>
      <c r="AQJ75" s="386"/>
      <c r="AQK75" s="386"/>
      <c r="AQL75" s="386"/>
      <c r="AQM75" s="386"/>
      <c r="AQN75" s="386"/>
      <c r="AQO75" s="386"/>
      <c r="AQP75" s="386"/>
      <c r="AQQ75" s="386"/>
      <c r="AQR75" s="386"/>
      <c r="AQS75" s="386"/>
      <c r="AQT75" s="386"/>
      <c r="AQU75" s="386"/>
      <c r="AQV75" s="386"/>
      <c r="AQW75" s="386"/>
      <c r="AQX75" s="386"/>
      <c r="AQY75" s="386"/>
      <c r="AQZ75" s="386"/>
      <c r="ARA75" s="386"/>
      <c r="ARB75" s="386"/>
      <c r="ARC75" s="386"/>
      <c r="ARD75" s="386"/>
      <c r="ARE75" s="386"/>
      <c r="ARF75" s="386"/>
      <c r="ARG75" s="386"/>
      <c r="ARH75" s="386"/>
      <c r="ARI75" s="386"/>
      <c r="ARJ75" s="386"/>
      <c r="ARK75" s="386"/>
      <c r="ARL75" s="386"/>
      <c r="ARM75" s="386"/>
      <c r="ARN75" s="386"/>
      <c r="ARO75" s="386"/>
      <c r="ARP75" s="386"/>
      <c r="ARQ75" s="386"/>
      <c r="ARR75" s="386"/>
      <c r="ARS75" s="386"/>
      <c r="ART75" s="386"/>
      <c r="ARU75" s="386"/>
      <c r="ARV75" s="386"/>
      <c r="ARW75" s="386"/>
      <c r="ARX75" s="386"/>
      <c r="ARY75" s="386"/>
      <c r="ARZ75" s="386"/>
      <c r="ASA75" s="386"/>
      <c r="ASB75" s="386"/>
      <c r="ASC75" s="386"/>
      <c r="ASD75" s="386"/>
      <c r="ASE75" s="386"/>
      <c r="ASF75" s="386"/>
      <c r="ASG75" s="386"/>
      <c r="ASH75" s="386"/>
      <c r="ASI75" s="386"/>
      <c r="ASJ75" s="386"/>
      <c r="ASK75" s="386"/>
      <c r="ASL75" s="386"/>
      <c r="ASM75" s="386"/>
      <c r="ASN75" s="386"/>
      <c r="ASO75" s="386"/>
      <c r="ASP75" s="386"/>
      <c r="ASQ75" s="386"/>
      <c r="ASR75" s="386"/>
      <c r="ASS75" s="386"/>
      <c r="AST75" s="386"/>
      <c r="ASU75" s="386"/>
      <c r="ASV75" s="386"/>
      <c r="ASW75" s="386"/>
      <c r="ASX75" s="386"/>
      <c r="ASY75" s="386"/>
      <c r="ASZ75" s="386"/>
      <c r="ATA75" s="386"/>
      <c r="ATB75" s="386"/>
      <c r="ATC75" s="386"/>
      <c r="ATD75" s="386"/>
      <c r="ATE75" s="386"/>
      <c r="ATF75" s="386"/>
      <c r="ATG75" s="386"/>
      <c r="ATH75" s="386"/>
      <c r="ATI75" s="386"/>
      <c r="ATJ75" s="386"/>
      <c r="ATK75" s="386"/>
      <c r="ATL75" s="386"/>
      <c r="ATM75" s="386"/>
      <c r="ATN75" s="386"/>
      <c r="ATO75" s="386"/>
      <c r="ATP75" s="386"/>
      <c r="ATQ75" s="386"/>
      <c r="ATR75" s="386"/>
      <c r="ATS75" s="386"/>
      <c r="ATT75" s="386"/>
      <c r="ATU75" s="386"/>
      <c r="ATV75" s="386"/>
      <c r="ATW75" s="386"/>
      <c r="ATX75" s="386"/>
      <c r="ATY75" s="386"/>
      <c r="ATZ75" s="386"/>
      <c r="AUA75" s="386"/>
      <c r="AUB75" s="386"/>
      <c r="AUC75" s="386"/>
      <c r="AUD75" s="386"/>
      <c r="AUE75" s="386"/>
      <c r="AUF75" s="386"/>
      <c r="AUG75" s="386"/>
      <c r="AUH75" s="386"/>
      <c r="AUI75" s="386"/>
      <c r="AUJ75" s="386"/>
      <c r="AUK75" s="386"/>
      <c r="AUL75" s="386"/>
      <c r="AUM75" s="386"/>
      <c r="AUN75" s="386"/>
      <c r="AUO75" s="386"/>
      <c r="AUP75" s="386"/>
      <c r="AUQ75" s="386"/>
      <c r="AUR75" s="386"/>
      <c r="AUS75" s="386"/>
      <c r="AUT75" s="386"/>
      <c r="AUU75" s="386"/>
      <c r="AUV75" s="386"/>
      <c r="AUW75" s="386"/>
      <c r="AUX75" s="386"/>
      <c r="AUY75" s="386"/>
      <c r="AUZ75" s="386"/>
      <c r="AVA75" s="386"/>
      <c r="AVB75" s="386"/>
      <c r="AVC75" s="386"/>
      <c r="AVD75" s="386"/>
      <c r="AVE75" s="386"/>
      <c r="AVF75" s="386"/>
      <c r="AVG75" s="386"/>
      <c r="AVH75" s="386"/>
      <c r="AVI75" s="386"/>
      <c r="AVJ75" s="386"/>
      <c r="AVK75" s="386"/>
      <c r="AVL75" s="386"/>
      <c r="AVM75" s="386"/>
      <c r="AVN75" s="386"/>
      <c r="AVO75" s="386"/>
      <c r="AVP75" s="386"/>
      <c r="AVQ75" s="386"/>
      <c r="AVR75" s="386"/>
      <c r="AVS75" s="386"/>
      <c r="AVT75" s="386"/>
      <c r="AVU75" s="386"/>
      <c r="AVV75" s="386"/>
      <c r="AVW75" s="386"/>
      <c r="AVX75" s="386"/>
      <c r="AVY75" s="386"/>
      <c r="AVZ75" s="386"/>
      <c r="AWA75" s="386"/>
      <c r="AWB75" s="386"/>
      <c r="AWC75" s="386"/>
      <c r="AWD75" s="386"/>
      <c r="AWE75" s="386"/>
      <c r="AWF75" s="386"/>
      <c r="AWG75" s="386"/>
      <c r="AWH75" s="386"/>
      <c r="AWI75" s="386"/>
      <c r="AWJ75" s="386"/>
      <c r="AWK75" s="386"/>
      <c r="AWL75" s="386"/>
      <c r="AWM75" s="386"/>
      <c r="AWN75" s="386"/>
      <c r="AWO75" s="386"/>
      <c r="AWP75" s="386"/>
      <c r="AWQ75" s="386"/>
      <c r="AWR75" s="386"/>
      <c r="AWS75" s="386"/>
      <c r="AWT75" s="386"/>
      <c r="AWU75" s="386"/>
      <c r="AWV75" s="386"/>
      <c r="AWW75" s="386"/>
      <c r="AWX75" s="386"/>
      <c r="AWY75" s="386"/>
      <c r="AWZ75" s="386"/>
      <c r="AXA75" s="386"/>
      <c r="AXB75" s="386"/>
      <c r="AXC75" s="386"/>
      <c r="AXD75" s="386"/>
      <c r="AXE75" s="386"/>
      <c r="AXF75" s="386"/>
      <c r="AXG75" s="386"/>
      <c r="AXH75" s="386"/>
      <c r="AXI75" s="386"/>
      <c r="AXJ75" s="386"/>
      <c r="AXK75" s="386"/>
      <c r="AXL75" s="386"/>
      <c r="AXM75" s="386"/>
      <c r="AXN75" s="386"/>
      <c r="AXO75" s="386"/>
      <c r="AXP75" s="386"/>
      <c r="AXQ75" s="386"/>
      <c r="AXR75" s="386"/>
      <c r="AXS75" s="386"/>
      <c r="AXT75" s="386"/>
      <c r="AXU75" s="386"/>
      <c r="AXV75" s="386"/>
      <c r="AXW75" s="386"/>
      <c r="AXX75" s="386"/>
      <c r="AXY75" s="386"/>
      <c r="AXZ75" s="386"/>
      <c r="AYA75" s="386"/>
      <c r="AYB75" s="386"/>
      <c r="AYC75" s="386"/>
      <c r="AYD75" s="386"/>
      <c r="AYE75" s="386"/>
      <c r="AYF75" s="386"/>
      <c r="AYG75" s="386"/>
      <c r="AYH75" s="386"/>
      <c r="AYI75" s="386"/>
      <c r="AYJ75" s="386"/>
      <c r="AYK75" s="386"/>
      <c r="AYL75" s="386"/>
      <c r="AYM75" s="386"/>
      <c r="AYN75" s="386"/>
      <c r="AYO75" s="386"/>
      <c r="AYP75" s="386"/>
      <c r="AYQ75" s="386"/>
      <c r="AYR75" s="386"/>
      <c r="AYS75" s="386"/>
      <c r="AYT75" s="386"/>
      <c r="AYU75" s="386"/>
      <c r="AYV75" s="386"/>
      <c r="AYW75" s="386"/>
      <c r="AYX75" s="386"/>
      <c r="AYY75" s="386"/>
      <c r="AYZ75" s="386"/>
      <c r="AZA75" s="386"/>
      <c r="AZB75" s="386"/>
      <c r="AZC75" s="386"/>
      <c r="AZD75" s="386"/>
      <c r="AZE75" s="386"/>
      <c r="AZF75" s="386"/>
      <c r="AZG75" s="386"/>
      <c r="AZH75" s="386"/>
      <c r="AZI75" s="386"/>
      <c r="AZJ75" s="386"/>
      <c r="AZK75" s="386"/>
      <c r="AZL75" s="386"/>
      <c r="AZM75" s="386"/>
      <c r="AZN75" s="386"/>
      <c r="AZO75" s="386"/>
      <c r="AZP75" s="386"/>
      <c r="AZQ75" s="386"/>
      <c r="AZR75" s="386"/>
      <c r="AZS75" s="386"/>
      <c r="AZT75" s="386"/>
      <c r="AZU75" s="386"/>
      <c r="AZV75" s="386"/>
      <c r="AZW75" s="386"/>
      <c r="AZX75" s="386"/>
      <c r="AZY75" s="386"/>
      <c r="AZZ75" s="386"/>
      <c r="BAA75" s="386"/>
      <c r="BAB75" s="386"/>
      <c r="BAC75" s="386"/>
      <c r="BAD75" s="386"/>
      <c r="BAE75" s="386"/>
      <c r="BAF75" s="386"/>
      <c r="BAG75" s="386"/>
      <c r="BAH75" s="386"/>
      <c r="BAI75" s="386"/>
      <c r="BAJ75" s="386"/>
      <c r="BAK75" s="386"/>
      <c r="BAL75" s="386"/>
      <c r="BAM75" s="386"/>
      <c r="BAN75" s="386"/>
      <c r="BAO75" s="386"/>
      <c r="BAP75" s="386"/>
      <c r="BAQ75" s="386"/>
      <c r="BAR75" s="386"/>
      <c r="BAS75" s="386"/>
      <c r="BAT75" s="386"/>
      <c r="BAU75" s="386"/>
      <c r="BAV75" s="386"/>
      <c r="BAW75" s="386"/>
      <c r="BAX75" s="386"/>
      <c r="BAY75" s="386"/>
      <c r="BAZ75" s="386"/>
      <c r="BBA75" s="386"/>
      <c r="BBB75" s="386"/>
      <c r="BBC75" s="386"/>
      <c r="BBD75" s="386"/>
      <c r="BBE75" s="386"/>
      <c r="BBF75" s="386"/>
      <c r="BBG75" s="386"/>
      <c r="BBH75" s="386"/>
      <c r="BBI75" s="386"/>
      <c r="BBJ75" s="386"/>
      <c r="BBK75" s="386"/>
      <c r="BBL75" s="386"/>
      <c r="BBM75" s="386"/>
      <c r="BBN75" s="386"/>
      <c r="BBO75" s="386"/>
      <c r="BBP75" s="386"/>
      <c r="BBQ75" s="386"/>
      <c r="BBR75" s="386"/>
      <c r="BBS75" s="386"/>
      <c r="BBT75" s="386"/>
      <c r="BBU75" s="386"/>
      <c r="BBV75" s="386"/>
      <c r="BBW75" s="386"/>
      <c r="BBX75" s="386"/>
      <c r="BBY75" s="386"/>
      <c r="BBZ75" s="386"/>
      <c r="BCA75" s="386"/>
      <c r="BCB75" s="386"/>
      <c r="BCC75" s="386"/>
      <c r="BCD75" s="386"/>
      <c r="BCE75" s="386"/>
      <c r="BCF75" s="386"/>
      <c r="BCG75" s="386"/>
      <c r="BCH75" s="386"/>
      <c r="BCI75" s="386"/>
      <c r="BCJ75" s="386"/>
      <c r="BCK75" s="386"/>
      <c r="BCL75" s="386"/>
      <c r="BCM75" s="386"/>
      <c r="BCN75" s="386"/>
      <c r="BCO75" s="386"/>
      <c r="BCP75" s="386"/>
      <c r="BCQ75" s="386"/>
      <c r="BCR75" s="386"/>
      <c r="BCS75" s="386"/>
      <c r="BCT75" s="386"/>
      <c r="BCU75" s="386"/>
      <c r="BCV75" s="386"/>
      <c r="BCW75" s="386"/>
      <c r="BCX75" s="386"/>
      <c r="BCY75" s="386"/>
      <c r="BCZ75" s="386"/>
      <c r="BDA75" s="386"/>
      <c r="BDB75" s="386"/>
      <c r="BDC75" s="386"/>
      <c r="BDD75" s="386"/>
      <c r="BDE75" s="386"/>
      <c r="BDF75" s="386"/>
      <c r="BDG75" s="386"/>
      <c r="BDH75" s="386"/>
      <c r="BDI75" s="386"/>
      <c r="BDJ75" s="386"/>
      <c r="BDK75" s="386"/>
      <c r="BDL75" s="386"/>
      <c r="BDM75" s="386"/>
      <c r="BDN75" s="386"/>
      <c r="BDO75" s="386"/>
      <c r="BDP75" s="386"/>
      <c r="BDQ75" s="386"/>
      <c r="BDR75" s="386"/>
      <c r="BDS75" s="386"/>
      <c r="BDT75" s="386"/>
      <c r="BDU75" s="386"/>
      <c r="BDV75" s="386"/>
      <c r="BDW75" s="386"/>
      <c r="BDX75" s="386"/>
      <c r="BDY75" s="386"/>
      <c r="BDZ75" s="386"/>
      <c r="BEA75" s="386"/>
      <c r="BEB75" s="386"/>
      <c r="BEC75" s="386"/>
      <c r="BED75" s="386"/>
      <c r="BEE75" s="386"/>
      <c r="BEF75" s="386"/>
      <c r="BEG75" s="386"/>
      <c r="BEH75" s="386"/>
      <c r="BEI75" s="386"/>
      <c r="BEJ75" s="386"/>
      <c r="BEK75" s="386"/>
      <c r="BEL75" s="386"/>
      <c r="BEM75" s="386"/>
      <c r="BEN75" s="386"/>
      <c r="BEO75" s="386"/>
      <c r="BEP75" s="386"/>
      <c r="BEQ75" s="386"/>
      <c r="BER75" s="386"/>
      <c r="BES75" s="386"/>
      <c r="BET75" s="386"/>
      <c r="BEU75" s="386"/>
      <c r="BEV75" s="386"/>
      <c r="BEW75" s="386"/>
      <c r="BEX75" s="386"/>
      <c r="BEY75" s="386"/>
      <c r="BEZ75" s="386"/>
      <c r="BFA75" s="386"/>
      <c r="BFB75" s="386"/>
      <c r="BFC75" s="386"/>
      <c r="BFD75" s="386"/>
      <c r="BFE75" s="386"/>
      <c r="BFF75" s="386"/>
      <c r="BFG75" s="386"/>
      <c r="BFH75" s="386"/>
      <c r="BFI75" s="386"/>
      <c r="BFJ75" s="386"/>
      <c r="BFK75" s="386"/>
      <c r="BFL75" s="386"/>
      <c r="BFM75" s="386"/>
      <c r="BFN75" s="386"/>
      <c r="BFO75" s="386"/>
      <c r="BFP75" s="386"/>
      <c r="BFQ75" s="386"/>
      <c r="BFR75" s="386"/>
      <c r="BFS75" s="386"/>
      <c r="BFT75" s="386"/>
      <c r="BFU75" s="386"/>
      <c r="BFV75" s="386"/>
      <c r="BFW75" s="386"/>
      <c r="BFX75" s="386"/>
      <c r="BFY75" s="386"/>
      <c r="BFZ75" s="386"/>
      <c r="BGA75" s="386"/>
      <c r="BGB75" s="386"/>
      <c r="BGC75" s="386"/>
      <c r="BGD75" s="386"/>
      <c r="BGE75" s="386"/>
      <c r="BGF75" s="386"/>
      <c r="BGG75" s="386"/>
      <c r="BGH75" s="386"/>
      <c r="BGI75" s="386"/>
      <c r="BGJ75" s="386"/>
      <c r="BGK75" s="386"/>
      <c r="BGL75" s="386"/>
      <c r="BGM75" s="386"/>
      <c r="BGN75" s="386"/>
      <c r="BGO75" s="386"/>
      <c r="BGP75" s="386"/>
      <c r="BGQ75" s="386"/>
      <c r="BGR75" s="386"/>
      <c r="BGS75" s="386"/>
      <c r="BGT75" s="386"/>
      <c r="BGU75" s="386"/>
      <c r="BGV75" s="386"/>
      <c r="BGW75" s="386"/>
      <c r="BGX75" s="386"/>
      <c r="BGY75" s="386"/>
      <c r="BGZ75" s="386"/>
      <c r="BHA75" s="386"/>
      <c r="BHB75" s="386"/>
      <c r="BHC75" s="386"/>
      <c r="BHD75" s="386"/>
      <c r="BHE75" s="386"/>
      <c r="BHF75" s="386"/>
      <c r="BHG75" s="386"/>
      <c r="BHH75" s="386"/>
      <c r="BHI75" s="386"/>
      <c r="BHJ75" s="386"/>
      <c r="BHK75" s="386"/>
      <c r="BHL75" s="386"/>
      <c r="BHM75" s="386"/>
      <c r="BHN75" s="386"/>
      <c r="BHO75" s="386"/>
      <c r="BHP75" s="386"/>
      <c r="BHQ75" s="386"/>
      <c r="BHR75" s="386"/>
      <c r="BHS75" s="386"/>
      <c r="BHT75" s="386"/>
      <c r="BHU75" s="386"/>
      <c r="BHV75" s="386"/>
      <c r="BHW75" s="386"/>
      <c r="BHX75" s="386"/>
      <c r="BHY75" s="386"/>
      <c r="BHZ75" s="386"/>
      <c r="BIA75" s="386"/>
      <c r="BIB75" s="386"/>
      <c r="BIC75" s="386"/>
      <c r="BID75" s="386"/>
      <c r="BIE75" s="386"/>
      <c r="BIF75" s="386"/>
      <c r="BIG75" s="386"/>
      <c r="BIH75" s="386"/>
      <c r="BII75" s="386"/>
      <c r="BIJ75" s="386"/>
      <c r="BIK75" s="386"/>
      <c r="BIL75" s="386"/>
      <c r="BIM75" s="386"/>
      <c r="BIN75" s="386"/>
      <c r="BIO75" s="386"/>
      <c r="BIP75" s="386"/>
      <c r="BIQ75" s="386"/>
      <c r="BIR75" s="386"/>
      <c r="BIS75" s="386"/>
      <c r="BIT75" s="386"/>
      <c r="BIU75" s="386"/>
      <c r="BIV75" s="386"/>
      <c r="BIW75" s="386"/>
      <c r="BIX75" s="386"/>
      <c r="BIY75" s="386"/>
      <c r="BIZ75" s="386"/>
      <c r="BJA75" s="386"/>
      <c r="BJB75" s="386"/>
      <c r="BJC75" s="386"/>
      <c r="BJD75" s="386"/>
      <c r="BJE75" s="386"/>
      <c r="BJF75" s="386"/>
      <c r="BJG75" s="386"/>
      <c r="BJH75" s="386"/>
      <c r="BJI75" s="386"/>
      <c r="BJJ75" s="386"/>
      <c r="BJK75" s="386"/>
      <c r="BJL75" s="386"/>
      <c r="BJM75" s="386"/>
      <c r="BJN75" s="386"/>
      <c r="BJO75" s="386"/>
      <c r="BJP75" s="386"/>
      <c r="BJQ75" s="386"/>
      <c r="BJR75" s="386"/>
      <c r="BJS75" s="386"/>
      <c r="BJT75" s="386"/>
      <c r="BJU75" s="386"/>
      <c r="BJV75" s="386"/>
      <c r="BJW75" s="386"/>
      <c r="BJX75" s="386"/>
      <c r="BJY75" s="386"/>
      <c r="BJZ75" s="386"/>
      <c r="BKA75" s="386"/>
      <c r="BKB75" s="386"/>
      <c r="BKC75" s="386"/>
      <c r="BKD75" s="386"/>
      <c r="BKE75" s="386"/>
      <c r="BKF75" s="386"/>
      <c r="BKG75" s="386"/>
      <c r="BKH75" s="386"/>
      <c r="BKI75" s="386"/>
      <c r="BKJ75" s="386"/>
      <c r="BKK75" s="386"/>
      <c r="BKL75" s="386"/>
      <c r="BKM75" s="386"/>
      <c r="BKN75" s="386"/>
      <c r="BKO75" s="386"/>
      <c r="BKP75" s="386"/>
      <c r="BKQ75" s="386"/>
      <c r="BKR75" s="386"/>
      <c r="BKS75" s="386"/>
      <c r="BKT75" s="386"/>
      <c r="BKU75" s="386"/>
      <c r="BKV75" s="386"/>
      <c r="BKW75" s="386"/>
      <c r="BKX75" s="386"/>
      <c r="BKY75" s="386"/>
      <c r="BKZ75" s="386"/>
      <c r="BLA75" s="386"/>
      <c r="BLB75" s="386"/>
      <c r="BLC75" s="386"/>
      <c r="BLD75" s="386"/>
      <c r="BLE75" s="386"/>
      <c r="BLF75" s="386"/>
      <c r="BLG75" s="386"/>
      <c r="BLH75" s="386"/>
      <c r="BLI75" s="386"/>
      <c r="BLJ75" s="386"/>
      <c r="BLK75" s="386"/>
      <c r="BLL75" s="386"/>
      <c r="BLM75" s="386"/>
      <c r="BLN75" s="386"/>
      <c r="BLO75" s="386"/>
      <c r="BLP75" s="386"/>
      <c r="BLQ75" s="386"/>
      <c r="BLR75" s="386"/>
      <c r="BLS75" s="386"/>
      <c r="BLT75" s="386"/>
      <c r="BLU75" s="386"/>
      <c r="BLV75" s="386"/>
      <c r="BLW75" s="386"/>
      <c r="BLX75" s="386"/>
      <c r="BLY75" s="386"/>
      <c r="BLZ75" s="386"/>
      <c r="BMA75" s="386"/>
      <c r="BMB75" s="386"/>
      <c r="BMC75" s="386"/>
      <c r="BMD75" s="386"/>
      <c r="BME75" s="386"/>
      <c r="BMF75" s="386"/>
      <c r="BMG75" s="386"/>
      <c r="BMH75" s="386"/>
      <c r="BMI75" s="386"/>
      <c r="BMJ75" s="386"/>
      <c r="BMK75" s="386"/>
      <c r="BML75" s="386"/>
      <c r="BMM75" s="386"/>
      <c r="BMN75" s="386"/>
      <c r="BMO75" s="386"/>
      <c r="BMP75" s="386"/>
      <c r="BMQ75" s="386"/>
      <c r="BMR75" s="386"/>
      <c r="BMS75" s="386"/>
      <c r="BMT75" s="386"/>
      <c r="BMU75" s="386"/>
      <c r="BMV75" s="386"/>
      <c r="BMW75" s="386"/>
      <c r="BMX75" s="386"/>
      <c r="BMY75" s="386"/>
      <c r="BMZ75" s="386"/>
      <c r="BNA75" s="386"/>
      <c r="BNB75" s="386"/>
      <c r="BNC75" s="386"/>
      <c r="BND75" s="386"/>
      <c r="BNE75" s="386"/>
      <c r="BNF75" s="386"/>
      <c r="BNG75" s="386"/>
      <c r="BNH75" s="386"/>
      <c r="BNI75" s="386"/>
      <c r="BNJ75" s="386"/>
      <c r="BNK75" s="386"/>
      <c r="BNL75" s="386"/>
      <c r="BNM75" s="386"/>
      <c r="BNN75" s="386"/>
      <c r="BNO75" s="386"/>
      <c r="BNP75" s="386"/>
      <c r="BNQ75" s="386"/>
      <c r="BNR75" s="386"/>
      <c r="BNS75" s="386"/>
      <c r="BNT75" s="386"/>
      <c r="BNU75" s="386"/>
      <c r="BNV75" s="386"/>
      <c r="BNW75" s="386"/>
      <c r="BNX75" s="386"/>
      <c r="BNY75" s="386"/>
      <c r="BNZ75" s="386"/>
      <c r="BOA75" s="386"/>
      <c r="BOB75" s="386"/>
      <c r="BOC75" s="386"/>
      <c r="BOD75" s="386"/>
      <c r="BOE75" s="386"/>
      <c r="BOF75" s="386"/>
      <c r="BOG75" s="386"/>
      <c r="BOH75" s="386"/>
      <c r="BOI75" s="386"/>
      <c r="BOJ75" s="386"/>
      <c r="BOK75" s="386"/>
      <c r="BOL75" s="386"/>
      <c r="BOM75" s="386"/>
      <c r="BON75" s="386"/>
      <c r="BOO75" s="386"/>
      <c r="BOP75" s="386"/>
      <c r="BOQ75" s="386"/>
      <c r="BOR75" s="386"/>
      <c r="BOS75" s="386"/>
      <c r="BOT75" s="386"/>
      <c r="BOU75" s="386"/>
      <c r="BOV75" s="386"/>
      <c r="BOW75" s="386"/>
      <c r="BOX75" s="386"/>
      <c r="BOY75" s="386"/>
      <c r="BOZ75" s="386"/>
      <c r="BPA75" s="386"/>
      <c r="BPB75" s="386"/>
      <c r="BPC75" s="386"/>
      <c r="BPD75" s="386"/>
      <c r="BPE75" s="386"/>
      <c r="BPF75" s="386"/>
      <c r="BPG75" s="386"/>
      <c r="BPH75" s="386"/>
      <c r="BPI75" s="386"/>
      <c r="BPJ75" s="386"/>
      <c r="BPK75" s="386"/>
      <c r="BPL75" s="386"/>
      <c r="BPM75" s="386"/>
      <c r="BPN75" s="386"/>
      <c r="BPO75" s="386"/>
      <c r="BPP75" s="386"/>
      <c r="BPQ75" s="386"/>
      <c r="BPR75" s="386"/>
      <c r="BPS75" s="386"/>
      <c r="BPT75" s="386"/>
      <c r="BPU75" s="386"/>
      <c r="BPV75" s="386"/>
      <c r="BPW75" s="386"/>
      <c r="BPX75" s="386"/>
      <c r="BPY75" s="386"/>
      <c r="BPZ75" s="386"/>
      <c r="BQA75" s="386"/>
      <c r="BQB75" s="386"/>
      <c r="BQC75" s="386"/>
      <c r="BQD75" s="386"/>
      <c r="BQE75" s="386"/>
      <c r="BQF75" s="386"/>
      <c r="BQG75" s="386"/>
      <c r="BQH75" s="386"/>
      <c r="BQI75" s="386"/>
      <c r="BQJ75" s="386"/>
      <c r="BQK75" s="386"/>
      <c r="BQL75" s="386"/>
      <c r="BQM75" s="386"/>
      <c r="BQN75" s="386"/>
      <c r="BQO75" s="386"/>
      <c r="BQP75" s="386"/>
      <c r="BQQ75" s="386"/>
      <c r="BQR75" s="386"/>
      <c r="BQS75" s="386"/>
      <c r="BQT75" s="386"/>
      <c r="BQU75" s="386"/>
      <c r="BQV75" s="386"/>
      <c r="BQW75" s="386"/>
      <c r="BQX75" s="386"/>
      <c r="BQY75" s="386"/>
      <c r="BQZ75" s="386"/>
      <c r="BRA75" s="386"/>
      <c r="BRB75" s="386"/>
      <c r="BRC75" s="386"/>
      <c r="BRD75" s="386"/>
      <c r="BRE75" s="386"/>
      <c r="BRF75" s="386"/>
      <c r="BRG75" s="386"/>
      <c r="BRH75" s="386"/>
      <c r="BRI75" s="386"/>
      <c r="BRJ75" s="386"/>
      <c r="BRK75" s="386"/>
      <c r="BRL75" s="386"/>
      <c r="BRM75" s="386"/>
      <c r="BRN75" s="386"/>
      <c r="BRO75" s="386"/>
      <c r="BRP75" s="386"/>
      <c r="BRQ75" s="386"/>
      <c r="BRR75" s="386"/>
      <c r="BRS75" s="386"/>
      <c r="BRT75" s="386"/>
      <c r="BRU75" s="386"/>
      <c r="BRV75" s="386"/>
      <c r="BRW75" s="386"/>
      <c r="BRX75" s="386"/>
      <c r="BRY75" s="386"/>
      <c r="BRZ75" s="386"/>
      <c r="BSA75" s="386"/>
      <c r="BSB75" s="386"/>
      <c r="BSC75" s="386"/>
      <c r="BSD75" s="386"/>
      <c r="BSE75" s="386"/>
      <c r="BSF75" s="386"/>
      <c r="BSG75" s="386"/>
      <c r="BSH75" s="386"/>
      <c r="BSI75" s="386"/>
      <c r="BSJ75" s="386"/>
      <c r="BSK75" s="386"/>
      <c r="BSL75" s="386"/>
      <c r="BSM75" s="386"/>
      <c r="BSN75" s="386"/>
      <c r="BSO75" s="386"/>
      <c r="BSP75" s="386"/>
      <c r="BSQ75" s="386"/>
      <c r="BSR75" s="386"/>
      <c r="BSS75" s="386"/>
      <c r="BST75" s="386"/>
      <c r="BSU75" s="386"/>
      <c r="BSV75" s="386"/>
      <c r="BSW75" s="386"/>
      <c r="BSX75" s="386"/>
      <c r="BSY75" s="386"/>
      <c r="BSZ75" s="386"/>
      <c r="BTA75" s="386"/>
      <c r="BTB75" s="386"/>
      <c r="BTC75" s="386"/>
      <c r="BTD75" s="386"/>
      <c r="BTE75" s="386"/>
      <c r="BTF75" s="386"/>
      <c r="BTG75" s="386"/>
      <c r="BTH75" s="386"/>
      <c r="BTI75" s="386"/>
      <c r="BTJ75" s="386"/>
      <c r="BTK75" s="386"/>
      <c r="BTL75" s="386"/>
      <c r="BTM75" s="386"/>
      <c r="BTN75" s="386"/>
      <c r="BTO75" s="386"/>
      <c r="BTP75" s="386"/>
      <c r="BTQ75" s="386"/>
      <c r="BTR75" s="386"/>
      <c r="BTS75" s="386"/>
      <c r="BTT75" s="386"/>
      <c r="BTU75" s="386"/>
      <c r="BTV75" s="386"/>
      <c r="BTW75" s="386"/>
      <c r="BTX75" s="386"/>
      <c r="BTY75" s="386"/>
      <c r="BTZ75" s="386"/>
      <c r="BUA75" s="386"/>
      <c r="BUB75" s="386"/>
      <c r="BUC75" s="386"/>
      <c r="BUD75" s="386"/>
      <c r="BUE75" s="386"/>
      <c r="BUF75" s="386"/>
      <c r="BUG75" s="386"/>
      <c r="BUH75" s="386"/>
      <c r="BUI75" s="386"/>
      <c r="BUJ75" s="386"/>
      <c r="BUK75" s="386"/>
      <c r="BUL75" s="386"/>
      <c r="BUM75" s="386"/>
      <c r="BUN75" s="386"/>
      <c r="BUO75" s="386"/>
      <c r="BUP75" s="386"/>
      <c r="BUQ75" s="386"/>
      <c r="BUR75" s="386"/>
      <c r="BUS75" s="386"/>
      <c r="BUT75" s="386"/>
      <c r="BUU75" s="386"/>
      <c r="BUV75" s="386"/>
      <c r="BUW75" s="386"/>
      <c r="BUX75" s="386"/>
      <c r="BUY75" s="386"/>
      <c r="BUZ75" s="386"/>
      <c r="BVA75" s="386"/>
      <c r="BVB75" s="386"/>
      <c r="BVC75" s="386"/>
      <c r="BVD75" s="386"/>
      <c r="BVE75" s="386"/>
      <c r="BVF75" s="386"/>
      <c r="BVG75" s="386"/>
      <c r="BVH75" s="386"/>
      <c r="BVI75" s="386"/>
      <c r="BVJ75" s="386"/>
      <c r="BVK75" s="386"/>
      <c r="BVL75" s="386"/>
      <c r="BVM75" s="386"/>
      <c r="BVN75" s="386"/>
      <c r="BVO75" s="386"/>
      <c r="BVP75" s="386"/>
      <c r="BVQ75" s="386"/>
      <c r="BVR75" s="386"/>
      <c r="BVS75" s="386"/>
      <c r="BVT75" s="386"/>
      <c r="BVU75" s="386"/>
      <c r="BVV75" s="386"/>
      <c r="BVW75" s="386"/>
      <c r="BVX75" s="386"/>
      <c r="BVY75" s="386"/>
      <c r="BVZ75" s="386"/>
      <c r="BWA75" s="386"/>
      <c r="BWB75" s="386"/>
      <c r="BWC75" s="386"/>
      <c r="BWD75" s="386"/>
      <c r="BWE75" s="386"/>
      <c r="BWF75" s="386"/>
      <c r="BWG75" s="386"/>
      <c r="BWH75" s="386"/>
      <c r="BWI75" s="386"/>
      <c r="BWJ75" s="386"/>
      <c r="BWK75" s="386"/>
      <c r="BWL75" s="386"/>
      <c r="BWM75" s="386"/>
      <c r="BWN75" s="386"/>
      <c r="BWO75" s="386"/>
      <c r="BWP75" s="386"/>
      <c r="BWQ75" s="386"/>
      <c r="BWR75" s="386"/>
      <c r="BWS75" s="386"/>
      <c r="BWT75" s="386"/>
      <c r="BWU75" s="386"/>
      <c r="BWV75" s="386"/>
      <c r="BWW75" s="386"/>
      <c r="BWX75" s="386"/>
      <c r="BWY75" s="386"/>
      <c r="BWZ75" s="386"/>
      <c r="BXA75" s="386"/>
      <c r="BXB75" s="386"/>
      <c r="BXC75" s="386"/>
      <c r="BXD75" s="386"/>
      <c r="BXE75" s="386"/>
      <c r="BXF75" s="386"/>
      <c r="BXG75" s="386"/>
      <c r="BXH75" s="386"/>
      <c r="BXI75" s="386"/>
      <c r="BXJ75" s="386"/>
      <c r="BXK75" s="386"/>
      <c r="BXL75" s="386"/>
      <c r="BXM75" s="386"/>
      <c r="BXN75" s="386"/>
      <c r="BXO75" s="386"/>
      <c r="BXP75" s="386"/>
      <c r="BXQ75" s="386"/>
      <c r="BXR75" s="386"/>
      <c r="BXS75" s="386"/>
      <c r="BXT75" s="386"/>
      <c r="BXU75" s="386"/>
      <c r="BXV75" s="386"/>
      <c r="BXW75" s="386"/>
      <c r="BXX75" s="386"/>
      <c r="BXY75" s="386"/>
      <c r="BXZ75" s="386"/>
      <c r="BYA75" s="386"/>
      <c r="BYB75" s="386"/>
      <c r="BYC75" s="386"/>
      <c r="BYD75" s="386"/>
      <c r="BYE75" s="386"/>
      <c r="BYF75" s="386"/>
      <c r="BYG75" s="386"/>
      <c r="BYH75" s="386"/>
      <c r="BYI75" s="386"/>
      <c r="BYJ75" s="386"/>
      <c r="BYK75" s="386"/>
      <c r="BYL75" s="386"/>
      <c r="BYM75" s="386"/>
      <c r="BYN75" s="386"/>
      <c r="BYO75" s="386"/>
      <c r="BYP75" s="386"/>
      <c r="BYQ75" s="386"/>
      <c r="BYR75" s="386"/>
      <c r="BYS75" s="386"/>
      <c r="BYT75" s="386"/>
      <c r="BYU75" s="386"/>
      <c r="BYV75" s="386"/>
      <c r="BYW75" s="386"/>
      <c r="BYX75" s="386"/>
      <c r="BYY75" s="386"/>
      <c r="BYZ75" s="386"/>
      <c r="BZA75" s="386"/>
      <c r="BZB75" s="386"/>
      <c r="BZC75" s="386"/>
      <c r="BZD75" s="386"/>
      <c r="BZE75" s="386"/>
      <c r="BZF75" s="386"/>
      <c r="BZG75" s="386"/>
      <c r="BZH75" s="386"/>
      <c r="BZI75" s="386"/>
      <c r="BZJ75" s="386"/>
      <c r="BZK75" s="386"/>
      <c r="BZL75" s="386"/>
      <c r="BZM75" s="386"/>
      <c r="BZN75" s="386"/>
      <c r="BZO75" s="386"/>
      <c r="BZP75" s="386"/>
      <c r="BZQ75" s="386"/>
      <c r="BZR75" s="386"/>
      <c r="BZS75" s="386"/>
      <c r="BZT75" s="386"/>
      <c r="BZU75" s="386"/>
      <c r="BZV75" s="386"/>
      <c r="BZW75" s="386"/>
      <c r="BZX75" s="386"/>
      <c r="BZY75" s="386"/>
      <c r="BZZ75" s="386"/>
      <c r="CAA75" s="386"/>
      <c r="CAB75" s="386"/>
      <c r="CAC75" s="386"/>
      <c r="CAD75" s="386"/>
      <c r="CAE75" s="386"/>
      <c r="CAF75" s="386"/>
      <c r="CAG75" s="386"/>
      <c r="CAH75" s="386"/>
      <c r="CAI75" s="386"/>
      <c r="CAJ75" s="386"/>
      <c r="CAK75" s="386"/>
      <c r="CAL75" s="386"/>
      <c r="CAM75" s="386"/>
      <c r="CAN75" s="386"/>
      <c r="CAO75" s="386"/>
      <c r="CAP75" s="386"/>
      <c r="CAQ75" s="386"/>
      <c r="CAR75" s="386"/>
      <c r="CAS75" s="386"/>
      <c r="CAT75" s="386"/>
      <c r="CAU75" s="386"/>
      <c r="CAV75" s="386"/>
      <c r="CAW75" s="386"/>
      <c r="CAX75" s="386"/>
      <c r="CAY75" s="386"/>
      <c r="CAZ75" s="386"/>
      <c r="CBA75" s="386"/>
      <c r="CBB75" s="386"/>
      <c r="CBC75" s="386"/>
      <c r="CBD75" s="386"/>
      <c r="CBE75" s="386"/>
      <c r="CBF75" s="386"/>
      <c r="CBG75" s="386"/>
      <c r="CBH75" s="386"/>
      <c r="CBI75" s="386"/>
      <c r="CBJ75" s="386"/>
      <c r="CBK75" s="386"/>
      <c r="CBL75" s="386"/>
      <c r="CBM75" s="386"/>
      <c r="CBN75" s="386"/>
      <c r="CBO75" s="386"/>
      <c r="CBP75" s="386"/>
      <c r="CBQ75" s="386"/>
      <c r="CBR75" s="386"/>
      <c r="CBS75" s="386"/>
      <c r="CBT75" s="386"/>
      <c r="CBU75" s="386"/>
      <c r="CBV75" s="386"/>
      <c r="CBW75" s="386"/>
      <c r="CBX75" s="386"/>
      <c r="CBY75" s="386"/>
      <c r="CBZ75" s="386"/>
      <c r="CCA75" s="386"/>
      <c r="CCB75" s="386"/>
      <c r="CCC75" s="386"/>
      <c r="CCD75" s="386"/>
      <c r="CCE75" s="386"/>
      <c r="CCF75" s="386"/>
      <c r="CCG75" s="386"/>
      <c r="CCH75" s="386"/>
      <c r="CCI75" s="386"/>
      <c r="CCJ75" s="386"/>
      <c r="CCK75" s="386"/>
      <c r="CCL75" s="386"/>
      <c r="CCM75" s="386"/>
      <c r="CCN75" s="386"/>
      <c r="CCO75" s="386"/>
      <c r="CCP75" s="386"/>
      <c r="CCQ75" s="386"/>
      <c r="CCR75" s="386"/>
      <c r="CCS75" s="386"/>
      <c r="CCT75" s="386"/>
      <c r="CCU75" s="386"/>
      <c r="CCV75" s="386"/>
      <c r="CCW75" s="386"/>
      <c r="CCX75" s="386"/>
      <c r="CCY75" s="386"/>
      <c r="CCZ75" s="386"/>
      <c r="CDA75" s="386"/>
      <c r="CDB75" s="386"/>
      <c r="CDC75" s="386"/>
      <c r="CDD75" s="386"/>
      <c r="CDE75" s="386"/>
      <c r="CDF75" s="386"/>
      <c r="CDG75" s="386"/>
      <c r="CDH75" s="386"/>
      <c r="CDI75" s="386"/>
      <c r="CDJ75" s="386"/>
      <c r="CDK75" s="386"/>
      <c r="CDL75" s="386"/>
      <c r="CDM75" s="386"/>
      <c r="CDN75" s="386"/>
      <c r="CDO75" s="386"/>
      <c r="CDP75" s="386"/>
      <c r="CDQ75" s="386"/>
      <c r="CDR75" s="386"/>
      <c r="CDS75" s="386"/>
      <c r="CDT75" s="386"/>
      <c r="CDU75" s="386"/>
      <c r="CDV75" s="386"/>
      <c r="CDW75" s="386"/>
      <c r="CDX75" s="386"/>
      <c r="CDY75" s="386"/>
      <c r="CDZ75" s="386"/>
      <c r="CEA75" s="386"/>
      <c r="CEB75" s="386"/>
      <c r="CEC75" s="386"/>
      <c r="CED75" s="386"/>
      <c r="CEE75" s="386"/>
      <c r="CEF75" s="386"/>
      <c r="CEG75" s="386"/>
      <c r="CEH75" s="386"/>
      <c r="CEI75" s="386"/>
      <c r="CEJ75" s="386"/>
      <c r="CEK75" s="386"/>
      <c r="CEL75" s="386"/>
      <c r="CEM75" s="386"/>
      <c r="CEN75" s="386"/>
      <c r="CEO75" s="386"/>
      <c r="CEP75" s="386"/>
      <c r="CEQ75" s="386"/>
      <c r="CER75" s="386"/>
      <c r="CES75" s="386"/>
      <c r="CET75" s="386"/>
      <c r="CEU75" s="386"/>
      <c r="CEV75" s="386"/>
      <c r="CEW75" s="386"/>
      <c r="CEX75" s="386"/>
      <c r="CEY75" s="386"/>
      <c r="CEZ75" s="386"/>
      <c r="CFA75" s="386"/>
      <c r="CFB75" s="386"/>
      <c r="CFC75" s="386"/>
      <c r="CFD75" s="386"/>
      <c r="CFE75" s="386"/>
      <c r="CFF75" s="386"/>
      <c r="CFG75" s="386"/>
      <c r="CFH75" s="386"/>
      <c r="CFI75" s="386"/>
      <c r="CFJ75" s="386"/>
      <c r="CFK75" s="386"/>
      <c r="CFL75" s="386"/>
      <c r="CFM75" s="386"/>
      <c r="CFN75" s="386"/>
      <c r="CFO75" s="386"/>
      <c r="CFP75" s="386"/>
      <c r="CFQ75" s="386"/>
      <c r="CFR75" s="386"/>
      <c r="CFS75" s="386"/>
      <c r="CFT75" s="386"/>
      <c r="CFU75" s="386"/>
      <c r="CFV75" s="386"/>
      <c r="CFW75" s="386"/>
      <c r="CFX75" s="386"/>
      <c r="CFY75" s="386"/>
      <c r="CFZ75" s="386"/>
      <c r="CGA75" s="386"/>
      <c r="CGB75" s="386"/>
      <c r="CGC75" s="386"/>
      <c r="CGD75" s="386"/>
      <c r="CGE75" s="386"/>
      <c r="CGF75" s="386"/>
      <c r="CGG75" s="386"/>
      <c r="CGH75" s="386"/>
      <c r="CGI75" s="386"/>
      <c r="CGJ75" s="386"/>
      <c r="CGK75" s="386"/>
      <c r="CGL75" s="386"/>
      <c r="CGM75" s="386"/>
      <c r="CGN75" s="386"/>
      <c r="CGO75" s="386"/>
      <c r="CGP75" s="386"/>
      <c r="CGQ75" s="386"/>
      <c r="CGR75" s="386"/>
      <c r="CGS75" s="386"/>
      <c r="CGT75" s="386"/>
      <c r="CGU75" s="386"/>
      <c r="CGV75" s="386"/>
      <c r="CGW75" s="386"/>
      <c r="CGX75" s="386"/>
      <c r="CGY75" s="386"/>
      <c r="CGZ75" s="386"/>
      <c r="CHA75" s="386"/>
      <c r="CHB75" s="386"/>
      <c r="CHC75" s="386"/>
      <c r="CHD75" s="386"/>
      <c r="CHE75" s="386"/>
      <c r="CHF75" s="386"/>
      <c r="CHG75" s="386"/>
      <c r="CHH75" s="386"/>
      <c r="CHI75" s="386"/>
      <c r="CHJ75" s="386"/>
      <c r="CHK75" s="386"/>
      <c r="CHL75" s="386"/>
      <c r="CHM75" s="386"/>
      <c r="CHN75" s="386"/>
      <c r="CHO75" s="386"/>
      <c r="CHP75" s="386"/>
      <c r="CHQ75" s="386"/>
      <c r="CHR75" s="386"/>
      <c r="CHS75" s="386"/>
      <c r="CHT75" s="386"/>
      <c r="CHU75" s="386"/>
      <c r="CHV75" s="386"/>
      <c r="CHW75" s="386"/>
      <c r="CHX75" s="386"/>
      <c r="CHY75" s="386"/>
      <c r="CHZ75" s="386"/>
      <c r="CIA75" s="386"/>
      <c r="CIB75" s="386"/>
      <c r="CIC75" s="386"/>
      <c r="CID75" s="386"/>
      <c r="CIE75" s="386"/>
      <c r="CIF75" s="386"/>
      <c r="CIG75" s="386"/>
      <c r="CIH75" s="386"/>
      <c r="CII75" s="386"/>
      <c r="CIJ75" s="386"/>
      <c r="CIK75" s="386"/>
      <c r="CIL75" s="386"/>
      <c r="CIM75" s="386"/>
      <c r="CIN75" s="386"/>
      <c r="CIO75" s="386"/>
      <c r="CIP75" s="386"/>
      <c r="CIQ75" s="386"/>
      <c r="CIR75" s="386"/>
      <c r="CIS75" s="386"/>
      <c r="CIT75" s="386"/>
      <c r="CIU75" s="386"/>
      <c r="CIV75" s="386"/>
      <c r="CIW75" s="386"/>
      <c r="CIX75" s="386"/>
      <c r="CIY75" s="386"/>
      <c r="CIZ75" s="386"/>
      <c r="CJA75" s="386"/>
      <c r="CJB75" s="386"/>
      <c r="CJC75" s="386"/>
      <c r="CJD75" s="386"/>
      <c r="CJE75" s="386"/>
      <c r="CJF75" s="386"/>
      <c r="CJG75" s="386"/>
      <c r="CJH75" s="386"/>
      <c r="CJI75" s="386"/>
      <c r="CJJ75" s="386"/>
      <c r="CJK75" s="386"/>
      <c r="CJL75" s="386"/>
      <c r="CJM75" s="386"/>
      <c r="CJN75" s="386"/>
      <c r="CJO75" s="386"/>
      <c r="CJP75" s="386"/>
      <c r="CJQ75" s="386"/>
      <c r="CJR75" s="386"/>
      <c r="CJS75" s="386"/>
      <c r="CJT75" s="386"/>
      <c r="CJU75" s="386"/>
      <c r="CJV75" s="386"/>
      <c r="CJW75" s="386"/>
      <c r="CJX75" s="386"/>
      <c r="CJY75" s="386"/>
      <c r="CJZ75" s="386"/>
      <c r="CKA75" s="386"/>
      <c r="CKB75" s="386"/>
      <c r="CKC75" s="386"/>
      <c r="CKD75" s="386"/>
      <c r="CKE75" s="386"/>
      <c r="CKF75" s="386"/>
      <c r="CKG75" s="386"/>
      <c r="CKH75" s="386"/>
      <c r="CKI75" s="386"/>
      <c r="CKJ75" s="386"/>
      <c r="CKK75" s="386"/>
      <c r="CKL75" s="386"/>
      <c r="CKM75" s="386"/>
      <c r="CKN75" s="386"/>
      <c r="CKO75" s="386"/>
      <c r="CKP75" s="386"/>
      <c r="CKQ75" s="386"/>
      <c r="CKR75" s="386"/>
      <c r="CKS75" s="386"/>
      <c r="CKT75" s="386"/>
      <c r="CKU75" s="386"/>
      <c r="CKV75" s="386"/>
      <c r="CKW75" s="386"/>
      <c r="CKX75" s="386"/>
      <c r="CKY75" s="386"/>
      <c r="CKZ75" s="386"/>
      <c r="CLA75" s="386"/>
      <c r="CLB75" s="386"/>
      <c r="CLC75" s="386"/>
      <c r="CLD75" s="386"/>
      <c r="CLE75" s="386"/>
      <c r="CLF75" s="386"/>
      <c r="CLG75" s="386"/>
      <c r="CLH75" s="386"/>
      <c r="CLI75" s="386"/>
      <c r="CLJ75" s="386"/>
      <c r="CLK75" s="386"/>
      <c r="CLL75" s="386"/>
      <c r="CLM75" s="386"/>
      <c r="CLN75" s="386"/>
      <c r="CLO75" s="386"/>
      <c r="CLP75" s="386"/>
      <c r="CLQ75" s="386"/>
      <c r="CLR75" s="386"/>
      <c r="CLS75" s="386"/>
      <c r="CLT75" s="386"/>
      <c r="CLU75" s="386"/>
      <c r="CLV75" s="386"/>
      <c r="CLW75" s="386"/>
      <c r="CLX75" s="386"/>
      <c r="CLY75" s="386"/>
      <c r="CLZ75" s="386"/>
      <c r="CMA75" s="386"/>
      <c r="CMB75" s="386"/>
      <c r="CMC75" s="386"/>
      <c r="CMD75" s="386"/>
      <c r="CME75" s="386"/>
      <c r="CMF75" s="386"/>
      <c r="CMG75" s="386"/>
      <c r="CMH75" s="386"/>
      <c r="CMI75" s="386"/>
      <c r="CMJ75" s="386"/>
      <c r="CMK75" s="386"/>
      <c r="CML75" s="386"/>
      <c r="CMM75" s="386"/>
      <c r="CMN75" s="386"/>
      <c r="CMO75" s="386"/>
      <c r="CMP75" s="386"/>
      <c r="CMQ75" s="386"/>
      <c r="CMR75" s="386"/>
      <c r="CMS75" s="386"/>
      <c r="CMT75" s="386"/>
      <c r="CMU75" s="386"/>
      <c r="CMV75" s="386"/>
      <c r="CMW75" s="386"/>
      <c r="CMX75" s="386"/>
      <c r="CMY75" s="386"/>
      <c r="CMZ75" s="386"/>
      <c r="CNA75" s="386"/>
      <c r="CNB75" s="386"/>
      <c r="CNC75" s="386"/>
      <c r="CND75" s="386"/>
      <c r="CNE75" s="386"/>
      <c r="CNF75" s="386"/>
      <c r="CNG75" s="386"/>
      <c r="CNH75" s="386"/>
      <c r="CNI75" s="386"/>
      <c r="CNJ75" s="386"/>
      <c r="CNK75" s="386"/>
      <c r="CNL75" s="386"/>
      <c r="CNM75" s="386"/>
      <c r="CNN75" s="386"/>
      <c r="CNO75" s="386"/>
      <c r="CNP75" s="386"/>
      <c r="CNQ75" s="386"/>
      <c r="CNR75" s="386"/>
      <c r="CNS75" s="386"/>
      <c r="CNT75" s="386"/>
      <c r="CNU75" s="386"/>
      <c r="CNV75" s="386"/>
      <c r="CNW75" s="386"/>
      <c r="CNX75" s="386"/>
      <c r="CNY75" s="386"/>
      <c r="CNZ75" s="386"/>
      <c r="COA75" s="386"/>
      <c r="COB75" s="386"/>
      <c r="COC75" s="386"/>
      <c r="COD75" s="386"/>
      <c r="COE75" s="386"/>
      <c r="COF75" s="386"/>
      <c r="COG75" s="386"/>
      <c r="COH75" s="386"/>
      <c r="COI75" s="386"/>
      <c r="COJ75" s="386"/>
      <c r="COK75" s="386"/>
      <c r="COL75" s="386"/>
      <c r="COM75" s="386"/>
      <c r="CON75" s="386"/>
      <c r="COO75" s="386"/>
      <c r="COP75" s="386"/>
      <c r="COQ75" s="386"/>
      <c r="COR75" s="386"/>
      <c r="COS75" s="386"/>
      <c r="COT75" s="386"/>
      <c r="COU75" s="386"/>
      <c r="COV75" s="386"/>
      <c r="COW75" s="386"/>
      <c r="COX75" s="386"/>
      <c r="COY75" s="386"/>
      <c r="COZ75" s="386"/>
      <c r="CPA75" s="386"/>
      <c r="CPB75" s="386"/>
      <c r="CPC75" s="386"/>
      <c r="CPD75" s="386"/>
      <c r="CPE75" s="386"/>
      <c r="CPF75" s="386"/>
      <c r="CPG75" s="386"/>
      <c r="CPH75" s="386"/>
      <c r="CPI75" s="386"/>
      <c r="CPJ75" s="386"/>
      <c r="CPK75" s="386"/>
      <c r="CPL75" s="386"/>
      <c r="CPM75" s="386"/>
      <c r="CPN75" s="386"/>
      <c r="CPO75" s="386"/>
      <c r="CPP75" s="386"/>
      <c r="CPQ75" s="386"/>
      <c r="CPR75" s="386"/>
      <c r="CPS75" s="386"/>
      <c r="CPT75" s="386"/>
      <c r="CPU75" s="386"/>
      <c r="CPV75" s="386"/>
      <c r="CPW75" s="386"/>
      <c r="CPX75" s="386"/>
      <c r="CPY75" s="386"/>
      <c r="CPZ75" s="386"/>
      <c r="CQA75" s="386"/>
      <c r="CQB75" s="386"/>
      <c r="CQC75" s="386"/>
      <c r="CQD75" s="386"/>
      <c r="CQE75" s="386"/>
      <c r="CQF75" s="386"/>
      <c r="CQG75" s="386"/>
      <c r="CQH75" s="386"/>
      <c r="CQI75" s="386"/>
      <c r="CQJ75" s="386"/>
      <c r="CQK75" s="386"/>
      <c r="CQL75" s="386"/>
      <c r="CQM75" s="386"/>
      <c r="CQN75" s="386"/>
      <c r="CQO75" s="386"/>
      <c r="CQP75" s="386"/>
      <c r="CQQ75" s="386"/>
      <c r="CQR75" s="386"/>
      <c r="CQS75" s="386"/>
      <c r="CQT75" s="386"/>
      <c r="CQU75" s="386"/>
      <c r="CQV75" s="386"/>
      <c r="CQW75" s="386"/>
      <c r="CQX75" s="386"/>
      <c r="CQY75" s="386"/>
      <c r="CQZ75" s="386"/>
      <c r="CRA75" s="386"/>
      <c r="CRB75" s="386"/>
      <c r="CRC75" s="386"/>
      <c r="CRD75" s="386"/>
      <c r="CRE75" s="386"/>
      <c r="CRF75" s="386"/>
      <c r="CRG75" s="386"/>
      <c r="CRH75" s="386"/>
      <c r="CRI75" s="386"/>
      <c r="CRJ75" s="386"/>
      <c r="CRK75" s="386"/>
      <c r="CRL75" s="386"/>
      <c r="CRM75" s="386"/>
      <c r="CRN75" s="386"/>
      <c r="CRO75" s="386"/>
      <c r="CRP75" s="386"/>
      <c r="CRQ75" s="386"/>
      <c r="CRR75" s="386"/>
      <c r="CRS75" s="386"/>
      <c r="CRT75" s="386"/>
      <c r="CRU75" s="386"/>
      <c r="CRV75" s="386"/>
      <c r="CRW75" s="386"/>
      <c r="CRX75" s="386"/>
      <c r="CRY75" s="386"/>
      <c r="CRZ75" s="386"/>
      <c r="CSA75" s="386"/>
      <c r="CSB75" s="386"/>
      <c r="CSC75" s="386"/>
      <c r="CSD75" s="386"/>
      <c r="CSE75" s="386"/>
      <c r="CSF75" s="386"/>
      <c r="CSG75" s="386"/>
      <c r="CSH75" s="386"/>
      <c r="CSI75" s="386"/>
      <c r="CSJ75" s="386"/>
      <c r="CSK75" s="386"/>
      <c r="CSL75" s="386"/>
      <c r="CSM75" s="386"/>
      <c r="CSN75" s="386"/>
      <c r="CSO75" s="386"/>
      <c r="CSP75" s="386"/>
      <c r="CSQ75" s="386"/>
      <c r="CSR75" s="386"/>
      <c r="CSS75" s="386"/>
      <c r="CST75" s="386"/>
      <c r="CSU75" s="386"/>
      <c r="CSV75" s="386"/>
      <c r="CSW75" s="386"/>
      <c r="CSX75" s="386"/>
      <c r="CSY75" s="386"/>
      <c r="CSZ75" s="386"/>
      <c r="CTA75" s="386"/>
      <c r="CTB75" s="386"/>
      <c r="CTC75" s="386"/>
      <c r="CTD75" s="386"/>
      <c r="CTE75" s="386"/>
      <c r="CTF75" s="386"/>
      <c r="CTG75" s="386"/>
      <c r="CTH75" s="386"/>
      <c r="CTI75" s="386"/>
      <c r="CTJ75" s="386"/>
      <c r="CTK75" s="386"/>
      <c r="CTL75" s="386"/>
      <c r="CTM75" s="386"/>
      <c r="CTN75" s="386"/>
      <c r="CTO75" s="386"/>
      <c r="CTP75" s="386"/>
      <c r="CTQ75" s="386"/>
      <c r="CTR75" s="386"/>
      <c r="CTS75" s="386"/>
      <c r="CTT75" s="386"/>
      <c r="CTU75" s="386"/>
      <c r="CTV75" s="386"/>
      <c r="CTW75" s="386"/>
      <c r="CTX75" s="386"/>
      <c r="CTY75" s="386"/>
      <c r="CTZ75" s="386"/>
      <c r="CUA75" s="386"/>
      <c r="CUB75" s="386"/>
      <c r="CUC75" s="386"/>
      <c r="CUD75" s="386"/>
      <c r="CUE75" s="386"/>
      <c r="CUF75" s="386"/>
      <c r="CUG75" s="386"/>
      <c r="CUH75" s="386"/>
      <c r="CUI75" s="386"/>
      <c r="CUJ75" s="386"/>
      <c r="CUK75" s="386"/>
      <c r="CUL75" s="386"/>
      <c r="CUM75" s="386"/>
      <c r="CUN75" s="386"/>
      <c r="CUO75" s="386"/>
      <c r="CUP75" s="386"/>
      <c r="CUQ75" s="386"/>
      <c r="CUR75" s="386"/>
      <c r="CUS75" s="386"/>
      <c r="CUT75" s="386"/>
      <c r="CUU75" s="386"/>
      <c r="CUV75" s="386"/>
      <c r="CUW75" s="386"/>
      <c r="CUX75" s="386"/>
      <c r="CUY75" s="386"/>
      <c r="CUZ75" s="386"/>
      <c r="CVA75" s="386"/>
      <c r="CVB75" s="386"/>
      <c r="CVC75" s="386"/>
      <c r="CVD75" s="386"/>
      <c r="CVE75" s="386"/>
      <c r="CVF75" s="386"/>
      <c r="CVG75" s="386"/>
      <c r="CVH75" s="386"/>
      <c r="CVI75" s="386"/>
      <c r="CVJ75" s="386"/>
      <c r="CVK75" s="386"/>
      <c r="CVL75" s="386"/>
      <c r="CVM75" s="386"/>
      <c r="CVN75" s="386"/>
      <c r="CVO75" s="386"/>
      <c r="CVP75" s="386"/>
      <c r="CVQ75" s="386"/>
      <c r="CVR75" s="386"/>
      <c r="CVS75" s="386"/>
      <c r="CVT75" s="386"/>
      <c r="CVU75" s="386"/>
      <c r="CVV75" s="386"/>
      <c r="CVW75" s="386"/>
      <c r="CVX75" s="386"/>
      <c r="CVY75" s="386"/>
      <c r="CVZ75" s="386"/>
      <c r="CWA75" s="386"/>
      <c r="CWB75" s="386"/>
      <c r="CWC75" s="386"/>
      <c r="CWD75" s="386"/>
      <c r="CWE75" s="386"/>
      <c r="CWF75" s="386"/>
      <c r="CWG75" s="386"/>
      <c r="CWH75" s="386"/>
      <c r="CWI75" s="386"/>
      <c r="CWJ75" s="386"/>
      <c r="CWK75" s="386"/>
      <c r="CWL75" s="386"/>
      <c r="CWM75" s="386"/>
      <c r="CWN75" s="386"/>
      <c r="CWO75" s="386"/>
      <c r="CWP75" s="386"/>
      <c r="CWQ75" s="386"/>
      <c r="CWR75" s="386"/>
      <c r="CWS75" s="386"/>
      <c r="CWT75" s="386"/>
      <c r="CWU75" s="386"/>
      <c r="CWV75" s="386"/>
      <c r="CWW75" s="386"/>
      <c r="CWX75" s="386"/>
      <c r="CWY75" s="386"/>
      <c r="CWZ75" s="386"/>
      <c r="CXA75" s="386"/>
      <c r="CXB75" s="386"/>
      <c r="CXC75" s="386"/>
      <c r="CXD75" s="386"/>
      <c r="CXE75" s="386"/>
      <c r="CXF75" s="386"/>
      <c r="CXG75" s="386"/>
      <c r="CXH75" s="386"/>
      <c r="CXI75" s="386"/>
      <c r="CXJ75" s="386"/>
      <c r="CXK75" s="386"/>
      <c r="CXL75" s="386"/>
      <c r="CXM75" s="386"/>
      <c r="CXN75" s="386"/>
      <c r="CXO75" s="386"/>
      <c r="CXP75" s="386"/>
      <c r="CXQ75" s="386"/>
      <c r="CXR75" s="386"/>
      <c r="CXS75" s="386"/>
      <c r="CXT75" s="386"/>
      <c r="CXU75" s="386"/>
      <c r="CXV75" s="386"/>
      <c r="CXW75" s="386"/>
      <c r="CXX75" s="386"/>
      <c r="CXY75" s="386"/>
      <c r="CXZ75" s="386"/>
      <c r="CYA75" s="386"/>
      <c r="CYB75" s="386"/>
      <c r="CYC75" s="386"/>
      <c r="CYD75" s="386"/>
      <c r="CYE75" s="386"/>
      <c r="CYF75" s="386"/>
      <c r="CYG75" s="386"/>
      <c r="CYH75" s="386"/>
      <c r="CYI75" s="386"/>
      <c r="CYJ75" s="386"/>
      <c r="CYK75" s="386"/>
      <c r="CYL75" s="386"/>
      <c r="CYM75" s="386"/>
      <c r="CYN75" s="386"/>
      <c r="CYO75" s="386"/>
      <c r="CYP75" s="386"/>
      <c r="CYQ75" s="386"/>
      <c r="CYR75" s="386"/>
      <c r="CYS75" s="386"/>
      <c r="CYT75" s="386"/>
      <c r="CYU75" s="386"/>
      <c r="CYV75" s="386"/>
      <c r="CYW75" s="386"/>
      <c r="CYX75" s="386"/>
      <c r="CYY75" s="386"/>
      <c r="CYZ75" s="386"/>
      <c r="CZA75" s="386"/>
      <c r="CZB75" s="386"/>
      <c r="CZC75" s="386"/>
      <c r="CZD75" s="386"/>
      <c r="CZE75" s="386"/>
      <c r="CZF75" s="386"/>
      <c r="CZG75" s="386"/>
      <c r="CZH75" s="386"/>
      <c r="CZI75" s="386"/>
      <c r="CZJ75" s="386"/>
      <c r="CZK75" s="386"/>
      <c r="CZL75" s="386"/>
      <c r="CZM75" s="386"/>
      <c r="CZN75" s="386"/>
      <c r="CZO75" s="386"/>
      <c r="CZP75" s="386"/>
      <c r="CZQ75" s="386"/>
      <c r="CZR75" s="386"/>
      <c r="CZS75" s="386"/>
      <c r="CZT75" s="386"/>
      <c r="CZU75" s="386"/>
      <c r="CZV75" s="386"/>
      <c r="CZW75" s="386"/>
      <c r="CZX75" s="386"/>
      <c r="CZY75" s="386"/>
      <c r="CZZ75" s="386"/>
      <c r="DAA75" s="386"/>
      <c r="DAB75" s="386"/>
      <c r="DAC75" s="386"/>
      <c r="DAD75" s="386"/>
      <c r="DAE75" s="386"/>
      <c r="DAF75" s="386"/>
      <c r="DAG75" s="386"/>
      <c r="DAH75" s="386"/>
      <c r="DAI75" s="386"/>
      <c r="DAJ75" s="386"/>
      <c r="DAK75" s="386"/>
      <c r="DAL75" s="386"/>
      <c r="DAM75" s="386"/>
      <c r="DAN75" s="386"/>
      <c r="DAO75" s="386"/>
      <c r="DAP75" s="386"/>
      <c r="DAQ75" s="386"/>
      <c r="DAR75" s="386"/>
      <c r="DAS75" s="386"/>
      <c r="DAT75" s="386"/>
      <c r="DAU75" s="386"/>
      <c r="DAV75" s="386"/>
      <c r="DAW75" s="386"/>
      <c r="DAX75" s="386"/>
      <c r="DAY75" s="386"/>
      <c r="DAZ75" s="386"/>
      <c r="DBA75" s="386"/>
      <c r="DBB75" s="386"/>
      <c r="DBC75" s="386"/>
      <c r="DBD75" s="386"/>
      <c r="DBE75" s="386"/>
      <c r="DBF75" s="386"/>
      <c r="DBG75" s="386"/>
      <c r="DBH75" s="386"/>
      <c r="DBI75" s="386"/>
      <c r="DBJ75" s="386"/>
      <c r="DBK75" s="386"/>
      <c r="DBL75" s="386"/>
      <c r="DBM75" s="386"/>
      <c r="DBN75" s="386"/>
      <c r="DBO75" s="386"/>
      <c r="DBP75" s="386"/>
      <c r="DBQ75" s="386"/>
      <c r="DBR75" s="386"/>
      <c r="DBS75" s="386"/>
      <c r="DBT75" s="386"/>
      <c r="DBU75" s="386"/>
      <c r="DBV75" s="386"/>
      <c r="DBW75" s="386"/>
      <c r="DBX75" s="386"/>
      <c r="DBY75" s="386"/>
      <c r="DBZ75" s="386"/>
      <c r="DCA75" s="386"/>
      <c r="DCB75" s="386"/>
      <c r="DCC75" s="386"/>
      <c r="DCD75" s="386"/>
      <c r="DCE75" s="386"/>
      <c r="DCF75" s="386"/>
      <c r="DCG75" s="386"/>
      <c r="DCH75" s="386"/>
      <c r="DCI75" s="386"/>
      <c r="DCJ75" s="386"/>
      <c r="DCK75" s="386"/>
      <c r="DCL75" s="386"/>
      <c r="DCM75" s="386"/>
      <c r="DCN75" s="386"/>
      <c r="DCO75" s="386"/>
      <c r="DCP75" s="386"/>
      <c r="DCQ75" s="386"/>
      <c r="DCR75" s="386"/>
      <c r="DCS75" s="386"/>
      <c r="DCT75" s="386"/>
      <c r="DCU75" s="386"/>
      <c r="DCV75" s="386"/>
      <c r="DCW75" s="386"/>
      <c r="DCX75" s="386"/>
      <c r="DCY75" s="386"/>
      <c r="DCZ75" s="386"/>
      <c r="DDA75" s="386"/>
      <c r="DDB75" s="386"/>
      <c r="DDC75" s="386"/>
      <c r="DDD75" s="386"/>
      <c r="DDE75" s="386"/>
      <c r="DDF75" s="386"/>
      <c r="DDG75" s="386"/>
      <c r="DDH75" s="386"/>
      <c r="DDI75" s="386"/>
      <c r="DDJ75" s="386"/>
      <c r="DDK75" s="386"/>
      <c r="DDL75" s="386"/>
      <c r="DDM75" s="386"/>
      <c r="DDN75" s="386"/>
      <c r="DDO75" s="386"/>
      <c r="DDP75" s="386"/>
      <c r="DDQ75" s="386"/>
      <c r="DDR75" s="386"/>
      <c r="DDS75" s="386"/>
      <c r="DDT75" s="386"/>
      <c r="DDU75" s="386"/>
      <c r="DDV75" s="386"/>
      <c r="DDW75" s="386"/>
      <c r="DDX75" s="386"/>
      <c r="DDY75" s="386"/>
      <c r="DDZ75" s="386"/>
      <c r="DEA75" s="386"/>
      <c r="DEB75" s="386"/>
      <c r="DEC75" s="386"/>
      <c r="DED75" s="386"/>
      <c r="DEE75" s="386"/>
      <c r="DEF75" s="386"/>
      <c r="DEG75" s="386"/>
      <c r="DEH75" s="386"/>
      <c r="DEI75" s="386"/>
      <c r="DEJ75" s="386"/>
      <c r="DEK75" s="386"/>
      <c r="DEL75" s="386"/>
      <c r="DEM75" s="386"/>
      <c r="DEN75" s="386"/>
      <c r="DEO75" s="386"/>
      <c r="DEP75" s="386"/>
      <c r="DEQ75" s="386"/>
      <c r="DER75" s="386"/>
      <c r="DES75" s="386"/>
      <c r="DET75" s="386"/>
      <c r="DEU75" s="386"/>
      <c r="DEV75" s="386"/>
      <c r="DEW75" s="386"/>
      <c r="DEX75" s="386"/>
      <c r="DEY75" s="386"/>
      <c r="DEZ75" s="386"/>
      <c r="DFA75" s="386"/>
      <c r="DFB75" s="386"/>
      <c r="DFC75" s="386"/>
      <c r="DFD75" s="386"/>
      <c r="DFE75" s="386"/>
      <c r="DFF75" s="386"/>
      <c r="DFG75" s="386"/>
      <c r="DFH75" s="386"/>
      <c r="DFI75" s="386"/>
      <c r="DFJ75" s="386"/>
      <c r="DFK75" s="386"/>
      <c r="DFL75" s="386"/>
      <c r="DFM75" s="386"/>
      <c r="DFN75" s="386"/>
      <c r="DFO75" s="386"/>
      <c r="DFP75" s="386"/>
      <c r="DFQ75" s="386"/>
      <c r="DFR75" s="386"/>
      <c r="DFS75" s="386"/>
      <c r="DFT75" s="386"/>
      <c r="DFU75" s="386"/>
      <c r="DFV75" s="386"/>
      <c r="DFW75" s="386"/>
      <c r="DFX75" s="386"/>
      <c r="DFY75" s="386"/>
      <c r="DFZ75" s="386"/>
      <c r="DGA75" s="386"/>
      <c r="DGB75" s="386"/>
      <c r="DGC75" s="386"/>
      <c r="DGD75" s="386"/>
      <c r="DGE75" s="386"/>
      <c r="DGF75" s="386"/>
      <c r="DGG75" s="386"/>
      <c r="DGH75" s="386"/>
      <c r="DGI75" s="386"/>
      <c r="DGJ75" s="386"/>
      <c r="DGK75" s="386"/>
      <c r="DGL75" s="386"/>
      <c r="DGM75" s="386"/>
      <c r="DGN75" s="386"/>
      <c r="DGO75" s="386"/>
      <c r="DGP75" s="386"/>
      <c r="DGQ75" s="386"/>
      <c r="DGR75" s="386"/>
      <c r="DGS75" s="386"/>
      <c r="DGT75" s="386"/>
      <c r="DGU75" s="386"/>
      <c r="DGV75" s="386"/>
      <c r="DGW75" s="386"/>
      <c r="DGX75" s="386"/>
      <c r="DGY75" s="386"/>
      <c r="DGZ75" s="386"/>
      <c r="DHA75" s="386"/>
      <c r="DHB75" s="386"/>
      <c r="DHC75" s="386"/>
      <c r="DHD75" s="386"/>
      <c r="DHE75" s="386"/>
      <c r="DHF75" s="386"/>
      <c r="DHG75" s="386"/>
      <c r="DHH75" s="386"/>
      <c r="DHI75" s="386"/>
      <c r="DHJ75" s="386"/>
      <c r="DHK75" s="386"/>
      <c r="DHL75" s="386"/>
      <c r="DHM75" s="386"/>
      <c r="DHN75" s="386"/>
      <c r="DHO75" s="386"/>
      <c r="DHP75" s="386"/>
      <c r="DHQ75" s="386"/>
      <c r="DHR75" s="386"/>
      <c r="DHS75" s="386"/>
      <c r="DHT75" s="386"/>
      <c r="DHU75" s="386"/>
      <c r="DHV75" s="386"/>
      <c r="DHW75" s="386"/>
      <c r="DHX75" s="386"/>
      <c r="DHY75" s="386"/>
      <c r="DHZ75" s="386"/>
      <c r="DIA75" s="386"/>
      <c r="DIB75" s="386"/>
      <c r="DIC75" s="386"/>
      <c r="DID75" s="386"/>
      <c r="DIE75" s="386"/>
      <c r="DIF75" s="386"/>
      <c r="DIG75" s="386"/>
      <c r="DIH75" s="386"/>
      <c r="DII75" s="386"/>
      <c r="DIJ75" s="386"/>
      <c r="DIK75" s="386"/>
      <c r="DIL75" s="386"/>
      <c r="DIM75" s="386"/>
      <c r="DIN75" s="386"/>
      <c r="DIO75" s="386"/>
      <c r="DIP75" s="386"/>
      <c r="DIQ75" s="386"/>
      <c r="DIR75" s="386"/>
      <c r="DIS75" s="386"/>
      <c r="DIT75" s="386"/>
      <c r="DIU75" s="386"/>
      <c r="DIV75" s="386"/>
      <c r="DIW75" s="386"/>
      <c r="DIX75" s="386"/>
      <c r="DIY75" s="386"/>
      <c r="DIZ75" s="386"/>
      <c r="DJA75" s="386"/>
      <c r="DJB75" s="386"/>
      <c r="DJC75" s="386"/>
      <c r="DJD75" s="386"/>
      <c r="DJE75" s="386"/>
      <c r="DJF75" s="386"/>
      <c r="DJG75" s="386"/>
      <c r="DJH75" s="386"/>
      <c r="DJI75" s="386"/>
      <c r="DJJ75" s="386"/>
      <c r="DJK75" s="386"/>
      <c r="DJL75" s="386"/>
      <c r="DJM75" s="386"/>
      <c r="DJN75" s="386"/>
      <c r="DJO75" s="386"/>
      <c r="DJP75" s="386"/>
      <c r="DJQ75" s="386"/>
      <c r="DJR75" s="386"/>
      <c r="DJS75" s="386"/>
      <c r="DJT75" s="386"/>
      <c r="DJU75" s="386"/>
      <c r="DJV75" s="386"/>
      <c r="DJW75" s="386"/>
      <c r="DJX75" s="386"/>
      <c r="DJY75" s="386"/>
      <c r="DJZ75" s="386"/>
      <c r="DKA75" s="386"/>
      <c r="DKB75" s="386"/>
      <c r="DKC75" s="386"/>
      <c r="DKD75" s="386"/>
      <c r="DKE75" s="386"/>
      <c r="DKF75" s="386"/>
      <c r="DKG75" s="386"/>
      <c r="DKH75" s="386"/>
      <c r="DKI75" s="386"/>
      <c r="DKJ75" s="386"/>
      <c r="DKK75" s="386"/>
      <c r="DKL75" s="386"/>
      <c r="DKM75" s="386"/>
      <c r="DKN75" s="386"/>
      <c r="DKO75" s="386"/>
      <c r="DKP75" s="386"/>
      <c r="DKQ75" s="386"/>
      <c r="DKR75" s="386"/>
      <c r="DKS75" s="386"/>
      <c r="DKT75" s="386"/>
      <c r="DKU75" s="386"/>
      <c r="DKV75" s="386"/>
      <c r="DKW75" s="386"/>
      <c r="DKX75" s="386"/>
      <c r="DKY75" s="386"/>
      <c r="DKZ75" s="386"/>
      <c r="DLA75" s="386"/>
      <c r="DLB75" s="386"/>
      <c r="DLC75" s="386"/>
      <c r="DLD75" s="386"/>
      <c r="DLE75" s="386"/>
      <c r="DLF75" s="386"/>
      <c r="DLG75" s="386"/>
      <c r="DLH75" s="386"/>
      <c r="DLI75" s="386"/>
      <c r="DLJ75" s="386"/>
      <c r="DLK75" s="386"/>
      <c r="DLL75" s="386"/>
      <c r="DLM75" s="386"/>
      <c r="DLN75" s="386"/>
      <c r="DLO75" s="386"/>
      <c r="DLP75" s="386"/>
      <c r="DLQ75" s="386"/>
      <c r="DLR75" s="386"/>
      <c r="DLS75" s="386"/>
      <c r="DLT75" s="386"/>
      <c r="DLU75" s="386"/>
      <c r="DLV75" s="386"/>
      <c r="DLW75" s="386"/>
      <c r="DLX75" s="386"/>
      <c r="DLY75" s="386"/>
      <c r="DLZ75" s="386"/>
      <c r="DMA75" s="386"/>
      <c r="DMB75" s="386"/>
      <c r="DMC75" s="386"/>
      <c r="DMD75" s="386"/>
      <c r="DME75" s="386"/>
      <c r="DMF75" s="386"/>
      <c r="DMG75" s="386"/>
      <c r="DMH75" s="386"/>
      <c r="DMI75" s="386"/>
      <c r="DMJ75" s="386"/>
      <c r="DMK75" s="386"/>
      <c r="DML75" s="386"/>
      <c r="DMM75" s="386"/>
      <c r="DMN75" s="386"/>
      <c r="DMO75" s="386"/>
      <c r="DMP75" s="386"/>
      <c r="DMQ75" s="386"/>
      <c r="DMR75" s="386"/>
      <c r="DMS75" s="386"/>
      <c r="DMT75" s="386"/>
      <c r="DMU75" s="386"/>
      <c r="DMV75" s="386"/>
      <c r="DMW75" s="386"/>
      <c r="DMX75" s="386"/>
      <c r="DMY75" s="386"/>
      <c r="DMZ75" s="386"/>
      <c r="DNA75" s="386"/>
      <c r="DNB75" s="386"/>
      <c r="DNC75" s="386"/>
      <c r="DND75" s="386"/>
      <c r="DNE75" s="386"/>
      <c r="DNF75" s="386"/>
      <c r="DNG75" s="386"/>
      <c r="DNH75" s="386"/>
      <c r="DNI75" s="386"/>
      <c r="DNJ75" s="386"/>
      <c r="DNK75" s="386"/>
      <c r="DNL75" s="386"/>
      <c r="DNM75" s="386"/>
      <c r="DNN75" s="386"/>
      <c r="DNO75" s="386"/>
      <c r="DNP75" s="386"/>
      <c r="DNQ75" s="386"/>
      <c r="DNR75" s="386"/>
      <c r="DNS75" s="386"/>
      <c r="DNT75" s="386"/>
      <c r="DNU75" s="386"/>
      <c r="DNV75" s="386"/>
      <c r="DNW75" s="386"/>
      <c r="DNX75" s="386"/>
      <c r="DNY75" s="386"/>
      <c r="DNZ75" s="386"/>
      <c r="DOA75" s="386"/>
      <c r="DOB75" s="386"/>
      <c r="DOC75" s="386"/>
      <c r="DOD75" s="386"/>
      <c r="DOE75" s="386"/>
      <c r="DOF75" s="386"/>
      <c r="DOG75" s="386"/>
      <c r="DOH75" s="386"/>
      <c r="DOI75" s="386"/>
      <c r="DOJ75" s="386"/>
      <c r="DOK75" s="386"/>
      <c r="DOL75" s="386"/>
      <c r="DOM75" s="386"/>
      <c r="DON75" s="386"/>
      <c r="DOO75" s="386"/>
      <c r="DOP75" s="386"/>
      <c r="DOQ75" s="386"/>
      <c r="DOR75" s="386"/>
      <c r="DOS75" s="386"/>
      <c r="DOT75" s="386"/>
      <c r="DOU75" s="386"/>
      <c r="DOV75" s="386"/>
      <c r="DOW75" s="386"/>
      <c r="DOX75" s="386"/>
      <c r="DOY75" s="386"/>
      <c r="DOZ75" s="386"/>
      <c r="DPA75" s="386"/>
      <c r="DPB75" s="386"/>
      <c r="DPC75" s="386"/>
      <c r="DPD75" s="386"/>
      <c r="DPE75" s="386"/>
      <c r="DPF75" s="386"/>
      <c r="DPG75" s="386"/>
      <c r="DPH75" s="386"/>
      <c r="DPI75" s="386"/>
      <c r="DPJ75" s="386"/>
      <c r="DPK75" s="386"/>
      <c r="DPL75" s="386"/>
      <c r="DPM75" s="386"/>
      <c r="DPN75" s="386"/>
      <c r="DPO75" s="386"/>
      <c r="DPP75" s="386"/>
      <c r="DPQ75" s="386"/>
      <c r="DPR75" s="386"/>
      <c r="DPS75" s="386"/>
      <c r="DPT75" s="386"/>
      <c r="DPU75" s="386"/>
      <c r="DPV75" s="386"/>
      <c r="DPW75" s="386"/>
      <c r="DPX75" s="386"/>
      <c r="DPY75" s="386"/>
      <c r="DPZ75" s="386"/>
      <c r="DQA75" s="386"/>
      <c r="DQB75" s="386"/>
      <c r="DQC75" s="386"/>
      <c r="DQD75" s="386"/>
      <c r="DQE75" s="386"/>
      <c r="DQF75" s="386"/>
      <c r="DQG75" s="386"/>
      <c r="DQH75" s="386"/>
      <c r="DQI75" s="386"/>
      <c r="DQJ75" s="386"/>
      <c r="DQK75" s="386"/>
      <c r="DQL75" s="386"/>
      <c r="DQM75" s="386"/>
      <c r="DQN75" s="386"/>
      <c r="DQO75" s="386"/>
      <c r="DQP75" s="386"/>
      <c r="DQQ75" s="386"/>
      <c r="DQR75" s="386"/>
      <c r="DQS75" s="386"/>
      <c r="DQT75" s="386"/>
      <c r="DQU75" s="386"/>
      <c r="DQV75" s="386"/>
      <c r="DQW75" s="386"/>
      <c r="DQX75" s="386"/>
      <c r="DQY75" s="386"/>
      <c r="DQZ75" s="386"/>
      <c r="DRA75" s="386"/>
      <c r="DRB75" s="386"/>
      <c r="DRC75" s="386"/>
      <c r="DRD75" s="386"/>
      <c r="DRE75" s="386"/>
      <c r="DRF75" s="386"/>
      <c r="DRG75" s="386"/>
      <c r="DRH75" s="386"/>
      <c r="DRI75" s="386"/>
      <c r="DRJ75" s="386"/>
      <c r="DRK75" s="386"/>
      <c r="DRL75" s="386"/>
      <c r="DRM75" s="386"/>
      <c r="DRN75" s="386"/>
      <c r="DRO75" s="386"/>
      <c r="DRP75" s="386"/>
      <c r="DRQ75" s="386"/>
      <c r="DRR75" s="386"/>
      <c r="DRS75" s="386"/>
      <c r="DRT75" s="386"/>
      <c r="DRU75" s="386"/>
      <c r="DRV75" s="386"/>
      <c r="DRW75" s="386"/>
      <c r="DRX75" s="386"/>
      <c r="DRY75" s="386"/>
      <c r="DRZ75" s="386"/>
      <c r="DSA75" s="386"/>
      <c r="DSB75" s="386"/>
      <c r="DSC75" s="386"/>
      <c r="DSD75" s="386"/>
      <c r="DSE75" s="386"/>
      <c r="DSF75" s="386"/>
      <c r="DSG75" s="386"/>
      <c r="DSH75" s="386"/>
      <c r="DSI75" s="386"/>
      <c r="DSJ75" s="386"/>
      <c r="DSK75" s="386"/>
      <c r="DSL75" s="386"/>
      <c r="DSM75" s="386"/>
      <c r="DSN75" s="386"/>
      <c r="DSO75" s="386"/>
      <c r="DSP75" s="386"/>
      <c r="DSQ75" s="386"/>
      <c r="DSR75" s="386"/>
      <c r="DSS75" s="386"/>
      <c r="DST75" s="386"/>
      <c r="DSU75" s="386"/>
      <c r="DSV75" s="386"/>
      <c r="DSW75" s="386"/>
      <c r="DSX75" s="386"/>
      <c r="DSY75" s="386"/>
      <c r="DSZ75" s="386"/>
      <c r="DTA75" s="386"/>
      <c r="DTB75" s="386"/>
      <c r="DTC75" s="386"/>
      <c r="DTD75" s="386"/>
      <c r="DTE75" s="386"/>
      <c r="DTF75" s="386"/>
      <c r="DTG75" s="386"/>
      <c r="DTH75" s="386"/>
      <c r="DTI75" s="386"/>
      <c r="DTJ75" s="386"/>
      <c r="DTK75" s="386"/>
      <c r="DTL75" s="386"/>
      <c r="DTM75" s="386"/>
      <c r="DTN75" s="386"/>
      <c r="DTO75" s="386"/>
      <c r="DTP75" s="386"/>
      <c r="DTQ75" s="386"/>
      <c r="DTR75" s="386"/>
      <c r="DTS75" s="386"/>
      <c r="DTT75" s="386"/>
      <c r="DTU75" s="386"/>
      <c r="DTV75" s="386"/>
      <c r="DTW75" s="386"/>
      <c r="DTX75" s="386"/>
      <c r="DTY75" s="386"/>
      <c r="DTZ75" s="386"/>
      <c r="DUA75" s="386"/>
      <c r="DUB75" s="386"/>
      <c r="DUC75" s="386"/>
      <c r="DUD75" s="386"/>
      <c r="DUE75" s="386"/>
      <c r="DUF75" s="386"/>
      <c r="DUG75" s="386"/>
      <c r="DUH75" s="386"/>
      <c r="DUI75" s="386"/>
      <c r="DUJ75" s="386"/>
      <c r="DUK75" s="386"/>
      <c r="DUL75" s="386"/>
      <c r="DUM75" s="386"/>
      <c r="DUN75" s="386"/>
      <c r="DUO75" s="386"/>
      <c r="DUP75" s="386"/>
      <c r="DUQ75" s="386"/>
      <c r="DUR75" s="386"/>
      <c r="DUS75" s="386"/>
      <c r="DUT75" s="386"/>
      <c r="DUU75" s="386"/>
      <c r="DUV75" s="386"/>
      <c r="DUW75" s="386"/>
      <c r="DUX75" s="386"/>
      <c r="DUY75" s="386"/>
      <c r="DUZ75" s="386"/>
      <c r="DVA75" s="386"/>
      <c r="DVB75" s="386"/>
      <c r="DVC75" s="386"/>
      <c r="DVD75" s="386"/>
      <c r="DVE75" s="386"/>
      <c r="DVF75" s="386"/>
      <c r="DVG75" s="386"/>
      <c r="DVH75" s="386"/>
      <c r="DVI75" s="386"/>
      <c r="DVJ75" s="386"/>
      <c r="DVK75" s="386"/>
      <c r="DVL75" s="386"/>
      <c r="DVM75" s="386"/>
      <c r="DVN75" s="386"/>
      <c r="DVO75" s="386"/>
      <c r="DVP75" s="386"/>
      <c r="DVQ75" s="386"/>
      <c r="DVR75" s="386"/>
      <c r="DVS75" s="386"/>
      <c r="DVT75" s="386"/>
      <c r="DVU75" s="386"/>
      <c r="DVV75" s="386"/>
      <c r="DVW75" s="386"/>
      <c r="DVX75" s="386"/>
      <c r="DVY75" s="386"/>
      <c r="DVZ75" s="386"/>
      <c r="DWA75" s="386"/>
      <c r="DWB75" s="386"/>
      <c r="DWC75" s="386"/>
      <c r="DWD75" s="386"/>
      <c r="DWE75" s="386"/>
      <c r="DWF75" s="386"/>
      <c r="DWG75" s="386"/>
      <c r="DWH75" s="386"/>
      <c r="DWI75" s="386"/>
      <c r="DWJ75" s="386"/>
      <c r="DWK75" s="386"/>
      <c r="DWL75" s="386"/>
      <c r="DWM75" s="386"/>
      <c r="DWN75" s="386"/>
      <c r="DWO75" s="386"/>
      <c r="DWP75" s="386"/>
      <c r="DWQ75" s="386"/>
      <c r="DWR75" s="386"/>
      <c r="DWS75" s="386"/>
      <c r="DWT75" s="386"/>
      <c r="DWU75" s="386"/>
      <c r="DWV75" s="386"/>
      <c r="DWW75" s="386"/>
      <c r="DWX75" s="386"/>
      <c r="DWY75" s="386"/>
      <c r="DWZ75" s="386"/>
      <c r="DXA75" s="386"/>
      <c r="DXB75" s="386"/>
      <c r="DXC75" s="386"/>
      <c r="DXD75" s="386"/>
      <c r="DXE75" s="386"/>
      <c r="DXF75" s="386"/>
      <c r="DXG75" s="386"/>
      <c r="DXH75" s="386"/>
      <c r="DXI75" s="386"/>
      <c r="DXJ75" s="386"/>
      <c r="DXK75" s="386"/>
      <c r="DXL75" s="386"/>
      <c r="DXM75" s="386"/>
      <c r="DXN75" s="386"/>
      <c r="DXO75" s="386"/>
      <c r="DXP75" s="386"/>
      <c r="DXQ75" s="386"/>
      <c r="DXR75" s="386"/>
      <c r="DXS75" s="386"/>
      <c r="DXT75" s="386"/>
      <c r="DXU75" s="386"/>
      <c r="DXV75" s="386"/>
      <c r="DXW75" s="386"/>
      <c r="DXX75" s="386"/>
      <c r="DXY75" s="386"/>
      <c r="DXZ75" s="386"/>
      <c r="DYA75" s="386"/>
      <c r="DYB75" s="386"/>
      <c r="DYC75" s="386"/>
      <c r="DYD75" s="386"/>
      <c r="DYE75" s="386"/>
      <c r="DYF75" s="386"/>
      <c r="DYG75" s="386"/>
      <c r="DYH75" s="386"/>
      <c r="DYI75" s="386"/>
      <c r="DYJ75" s="386"/>
      <c r="DYK75" s="386"/>
      <c r="DYL75" s="386"/>
      <c r="DYM75" s="386"/>
      <c r="DYN75" s="386"/>
      <c r="DYO75" s="386"/>
      <c r="DYP75" s="386"/>
      <c r="DYQ75" s="386"/>
      <c r="DYR75" s="386"/>
      <c r="DYS75" s="386"/>
      <c r="DYT75" s="386"/>
      <c r="DYU75" s="386"/>
      <c r="DYV75" s="386"/>
      <c r="DYW75" s="386"/>
      <c r="DYX75" s="386"/>
      <c r="DYY75" s="386"/>
      <c r="DYZ75" s="386"/>
      <c r="DZA75" s="386"/>
      <c r="DZB75" s="386"/>
      <c r="DZC75" s="386"/>
      <c r="DZD75" s="386"/>
      <c r="DZE75" s="386"/>
      <c r="DZF75" s="386"/>
      <c r="DZG75" s="386"/>
      <c r="DZH75" s="386"/>
      <c r="DZI75" s="386"/>
      <c r="DZJ75" s="386"/>
      <c r="DZK75" s="386"/>
      <c r="DZL75" s="386"/>
      <c r="DZM75" s="386"/>
      <c r="DZN75" s="386"/>
      <c r="DZO75" s="386"/>
      <c r="DZP75" s="386"/>
      <c r="DZQ75" s="386"/>
      <c r="DZR75" s="386"/>
      <c r="DZS75" s="386"/>
      <c r="DZT75" s="386"/>
      <c r="DZU75" s="386"/>
      <c r="DZV75" s="386"/>
      <c r="DZW75" s="386"/>
      <c r="DZX75" s="386"/>
      <c r="DZY75" s="386"/>
      <c r="DZZ75" s="386"/>
      <c r="EAA75" s="386"/>
      <c r="EAB75" s="386"/>
      <c r="EAC75" s="386"/>
      <c r="EAD75" s="386"/>
      <c r="EAE75" s="386"/>
      <c r="EAF75" s="386"/>
      <c r="EAG75" s="386"/>
      <c r="EAH75" s="386"/>
      <c r="EAI75" s="386"/>
      <c r="EAJ75" s="386"/>
      <c r="EAK75" s="386"/>
      <c r="EAL75" s="386"/>
      <c r="EAM75" s="386"/>
      <c r="EAN75" s="386"/>
      <c r="EAO75" s="386"/>
      <c r="EAP75" s="386"/>
      <c r="EAQ75" s="386"/>
      <c r="EAR75" s="386"/>
      <c r="EAS75" s="386"/>
      <c r="EAT75" s="386"/>
      <c r="EAU75" s="386"/>
      <c r="EAV75" s="386"/>
      <c r="EAW75" s="386"/>
      <c r="EAX75" s="386"/>
      <c r="EAY75" s="386"/>
      <c r="EAZ75" s="386"/>
      <c r="EBA75" s="386"/>
      <c r="EBB75" s="386"/>
      <c r="EBC75" s="386"/>
      <c r="EBD75" s="386"/>
      <c r="EBE75" s="386"/>
      <c r="EBF75" s="386"/>
      <c r="EBG75" s="386"/>
      <c r="EBH75" s="386"/>
      <c r="EBI75" s="386"/>
      <c r="EBJ75" s="386"/>
      <c r="EBK75" s="386"/>
      <c r="EBL75" s="386"/>
      <c r="EBM75" s="386"/>
      <c r="EBN75" s="386"/>
      <c r="EBO75" s="386"/>
      <c r="EBP75" s="386"/>
      <c r="EBQ75" s="386"/>
      <c r="EBR75" s="386"/>
      <c r="EBS75" s="386"/>
      <c r="EBT75" s="386"/>
      <c r="EBU75" s="386"/>
      <c r="EBV75" s="386"/>
      <c r="EBW75" s="386"/>
      <c r="EBX75" s="386"/>
      <c r="EBY75" s="386"/>
      <c r="EBZ75" s="386"/>
      <c r="ECA75" s="386"/>
      <c r="ECB75" s="386"/>
      <c r="ECC75" s="386"/>
      <c r="ECD75" s="386"/>
      <c r="ECE75" s="386"/>
      <c r="ECF75" s="386"/>
      <c r="ECG75" s="386"/>
      <c r="ECH75" s="386"/>
      <c r="ECI75" s="386"/>
      <c r="ECJ75" s="386"/>
      <c r="ECK75" s="386"/>
      <c r="ECL75" s="386"/>
      <c r="ECM75" s="386"/>
      <c r="ECN75" s="386"/>
      <c r="ECO75" s="386"/>
      <c r="ECP75" s="386"/>
      <c r="ECQ75" s="386"/>
      <c r="ECR75" s="386"/>
      <c r="ECS75" s="386"/>
      <c r="ECT75" s="386"/>
      <c r="ECU75" s="386"/>
      <c r="ECV75" s="386"/>
      <c r="ECW75" s="386"/>
      <c r="ECX75" s="386"/>
      <c r="ECY75" s="386"/>
      <c r="ECZ75" s="386"/>
      <c r="EDA75" s="386"/>
      <c r="EDB75" s="386"/>
      <c r="EDC75" s="386"/>
      <c r="EDD75" s="386"/>
      <c r="EDE75" s="386"/>
      <c r="EDF75" s="386"/>
      <c r="EDG75" s="386"/>
      <c r="EDH75" s="386"/>
      <c r="EDI75" s="386"/>
      <c r="EDJ75" s="386"/>
      <c r="EDK75" s="386"/>
      <c r="EDL75" s="386"/>
      <c r="EDM75" s="386"/>
      <c r="EDN75" s="386"/>
      <c r="EDO75" s="386"/>
      <c r="EDP75" s="386"/>
      <c r="EDQ75" s="386"/>
      <c r="EDR75" s="386"/>
      <c r="EDS75" s="386"/>
      <c r="EDT75" s="386"/>
      <c r="EDU75" s="386"/>
      <c r="EDV75" s="386"/>
      <c r="EDW75" s="386"/>
      <c r="EDX75" s="386"/>
      <c r="EDY75" s="386"/>
      <c r="EDZ75" s="386"/>
      <c r="EEA75" s="386"/>
      <c r="EEB75" s="386"/>
      <c r="EEC75" s="386"/>
      <c r="EED75" s="386"/>
      <c r="EEE75" s="386"/>
      <c r="EEF75" s="386"/>
      <c r="EEG75" s="386"/>
      <c r="EEH75" s="386"/>
      <c r="EEI75" s="386"/>
      <c r="EEJ75" s="386"/>
      <c r="EEK75" s="386"/>
      <c r="EEL75" s="386"/>
      <c r="EEM75" s="386"/>
      <c r="EEN75" s="386"/>
      <c r="EEO75" s="386"/>
      <c r="EEP75" s="386"/>
      <c r="EEQ75" s="386"/>
      <c r="EER75" s="386"/>
      <c r="EES75" s="386"/>
      <c r="EET75" s="386"/>
      <c r="EEU75" s="386"/>
      <c r="EEV75" s="386"/>
      <c r="EEW75" s="386"/>
      <c r="EEX75" s="386"/>
      <c r="EEY75" s="386"/>
      <c r="EEZ75" s="386"/>
      <c r="EFA75" s="386"/>
      <c r="EFB75" s="386"/>
      <c r="EFC75" s="386"/>
      <c r="EFD75" s="386"/>
      <c r="EFE75" s="386"/>
      <c r="EFF75" s="386"/>
      <c r="EFG75" s="386"/>
      <c r="EFH75" s="386"/>
      <c r="EFI75" s="386"/>
      <c r="EFJ75" s="386"/>
      <c r="EFK75" s="386"/>
      <c r="EFL75" s="386"/>
      <c r="EFM75" s="386"/>
      <c r="EFN75" s="386"/>
      <c r="EFO75" s="386"/>
      <c r="EFP75" s="386"/>
      <c r="EFQ75" s="386"/>
      <c r="EFR75" s="386"/>
      <c r="EFS75" s="386"/>
      <c r="EFT75" s="386"/>
      <c r="EFU75" s="386"/>
      <c r="EFV75" s="386"/>
      <c r="EFW75" s="386"/>
      <c r="EFX75" s="386"/>
      <c r="EFY75" s="386"/>
      <c r="EFZ75" s="386"/>
      <c r="EGA75" s="386"/>
      <c r="EGB75" s="386"/>
      <c r="EGC75" s="386"/>
      <c r="EGD75" s="386"/>
      <c r="EGE75" s="386"/>
      <c r="EGF75" s="386"/>
      <c r="EGG75" s="386"/>
      <c r="EGH75" s="386"/>
      <c r="EGI75" s="386"/>
      <c r="EGJ75" s="386"/>
      <c r="EGK75" s="386"/>
      <c r="EGL75" s="386"/>
      <c r="EGM75" s="386"/>
      <c r="EGN75" s="386"/>
      <c r="EGO75" s="386"/>
      <c r="EGP75" s="386"/>
      <c r="EGQ75" s="386"/>
      <c r="EGR75" s="386"/>
      <c r="EGS75" s="386"/>
      <c r="EGT75" s="386"/>
      <c r="EGU75" s="386"/>
      <c r="EGV75" s="386"/>
      <c r="EGW75" s="386"/>
      <c r="EGX75" s="386"/>
      <c r="EGY75" s="386"/>
      <c r="EGZ75" s="386"/>
      <c r="EHA75" s="386"/>
      <c r="EHB75" s="386"/>
      <c r="EHC75" s="386"/>
      <c r="EHD75" s="386"/>
      <c r="EHE75" s="386"/>
      <c r="EHF75" s="386"/>
      <c r="EHG75" s="386"/>
      <c r="EHH75" s="386"/>
      <c r="EHI75" s="386"/>
      <c r="EHJ75" s="386"/>
      <c r="EHK75" s="386"/>
      <c r="EHL75" s="386"/>
      <c r="EHM75" s="386"/>
      <c r="EHN75" s="386"/>
      <c r="EHO75" s="386"/>
      <c r="EHP75" s="386"/>
      <c r="EHQ75" s="386"/>
      <c r="EHR75" s="386"/>
      <c r="EHS75" s="386"/>
      <c r="EHT75" s="386"/>
      <c r="EHU75" s="386"/>
      <c r="EHV75" s="386"/>
      <c r="EHW75" s="386"/>
      <c r="EHX75" s="386"/>
      <c r="EHY75" s="386"/>
      <c r="EHZ75" s="386"/>
      <c r="EIA75" s="386"/>
      <c r="EIB75" s="386"/>
      <c r="EIC75" s="386"/>
      <c r="EID75" s="386"/>
      <c r="EIE75" s="386"/>
      <c r="EIF75" s="386"/>
      <c r="EIG75" s="386"/>
      <c r="EIH75" s="386"/>
      <c r="EII75" s="386"/>
      <c r="EIJ75" s="386"/>
      <c r="EIK75" s="386"/>
      <c r="EIL75" s="386"/>
      <c r="EIM75" s="386"/>
      <c r="EIN75" s="386"/>
      <c r="EIO75" s="386"/>
      <c r="EIP75" s="386"/>
      <c r="EIQ75" s="386"/>
      <c r="EIR75" s="386"/>
      <c r="EIS75" s="386"/>
      <c r="EIT75" s="386"/>
      <c r="EIU75" s="386"/>
      <c r="EIV75" s="386"/>
      <c r="EIW75" s="386"/>
      <c r="EIX75" s="386"/>
      <c r="EIY75" s="386"/>
      <c r="EIZ75" s="386"/>
      <c r="EJA75" s="386"/>
      <c r="EJB75" s="386"/>
      <c r="EJC75" s="386"/>
      <c r="EJD75" s="386"/>
      <c r="EJE75" s="386"/>
      <c r="EJF75" s="386"/>
      <c r="EJG75" s="386"/>
      <c r="EJH75" s="386"/>
      <c r="EJI75" s="386"/>
      <c r="EJJ75" s="386"/>
      <c r="EJK75" s="386"/>
      <c r="EJL75" s="386"/>
      <c r="EJM75" s="386"/>
      <c r="EJN75" s="386"/>
      <c r="EJO75" s="386"/>
      <c r="EJP75" s="386"/>
      <c r="EJQ75" s="386"/>
      <c r="EJR75" s="386"/>
      <c r="EJS75" s="386"/>
      <c r="EJT75" s="386"/>
      <c r="EJU75" s="386"/>
      <c r="EJV75" s="386"/>
      <c r="EJW75" s="386"/>
      <c r="EJX75" s="386"/>
      <c r="EJY75" s="386"/>
      <c r="EJZ75" s="386"/>
      <c r="EKA75" s="386"/>
      <c r="EKB75" s="386"/>
      <c r="EKC75" s="386"/>
      <c r="EKD75" s="386"/>
      <c r="EKE75" s="386"/>
      <c r="EKF75" s="386"/>
      <c r="EKG75" s="386"/>
      <c r="EKH75" s="386"/>
      <c r="EKI75" s="386"/>
      <c r="EKJ75" s="386"/>
      <c r="EKK75" s="386"/>
      <c r="EKL75" s="386"/>
      <c r="EKM75" s="386"/>
      <c r="EKN75" s="386"/>
      <c r="EKO75" s="386"/>
      <c r="EKP75" s="386"/>
      <c r="EKQ75" s="386"/>
      <c r="EKR75" s="386"/>
      <c r="EKS75" s="386"/>
      <c r="EKT75" s="386"/>
      <c r="EKU75" s="386"/>
      <c r="EKV75" s="386"/>
      <c r="EKW75" s="386"/>
      <c r="EKX75" s="386"/>
      <c r="EKY75" s="386"/>
      <c r="EKZ75" s="386"/>
      <c r="ELA75" s="386"/>
      <c r="ELB75" s="386"/>
      <c r="ELC75" s="386"/>
      <c r="ELD75" s="386"/>
      <c r="ELE75" s="386"/>
      <c r="ELF75" s="386"/>
      <c r="ELG75" s="386"/>
      <c r="ELH75" s="386"/>
      <c r="ELI75" s="386"/>
      <c r="ELJ75" s="386"/>
      <c r="ELK75" s="386"/>
      <c r="ELL75" s="386"/>
      <c r="ELM75" s="386"/>
      <c r="ELN75" s="386"/>
      <c r="ELO75" s="386"/>
      <c r="ELP75" s="386"/>
      <c r="ELQ75" s="386"/>
      <c r="ELR75" s="386"/>
      <c r="ELS75" s="386"/>
      <c r="ELT75" s="386"/>
      <c r="ELU75" s="386"/>
      <c r="ELV75" s="386"/>
      <c r="ELW75" s="386"/>
      <c r="ELX75" s="386"/>
      <c r="ELY75" s="386"/>
      <c r="ELZ75" s="386"/>
      <c r="EMA75" s="386"/>
      <c r="EMB75" s="386"/>
      <c r="EMC75" s="386"/>
      <c r="EMD75" s="386"/>
      <c r="EME75" s="386"/>
      <c r="EMF75" s="386"/>
      <c r="EMG75" s="386"/>
      <c r="EMH75" s="386"/>
      <c r="EMI75" s="386"/>
      <c r="EMJ75" s="386"/>
      <c r="EMK75" s="386"/>
      <c r="EML75" s="386"/>
      <c r="EMM75" s="386"/>
      <c r="EMN75" s="386"/>
      <c r="EMO75" s="386"/>
      <c r="EMP75" s="386"/>
      <c r="EMQ75" s="386"/>
      <c r="EMR75" s="386"/>
      <c r="EMS75" s="386"/>
      <c r="EMT75" s="386"/>
      <c r="EMU75" s="386"/>
      <c r="EMV75" s="386"/>
      <c r="EMW75" s="386"/>
      <c r="EMX75" s="386"/>
      <c r="EMY75" s="386"/>
      <c r="EMZ75" s="386"/>
      <c r="ENA75" s="386"/>
      <c r="ENB75" s="386"/>
      <c r="ENC75" s="386"/>
      <c r="END75" s="386"/>
      <c r="ENE75" s="386"/>
      <c r="ENF75" s="386"/>
      <c r="ENG75" s="386"/>
      <c r="ENH75" s="386"/>
      <c r="ENI75" s="386"/>
      <c r="ENJ75" s="386"/>
      <c r="ENK75" s="386"/>
      <c r="ENL75" s="386"/>
      <c r="ENM75" s="386"/>
      <c r="ENN75" s="386"/>
      <c r="ENO75" s="386"/>
      <c r="ENP75" s="386"/>
      <c r="ENQ75" s="386"/>
      <c r="ENR75" s="386"/>
      <c r="ENS75" s="386"/>
      <c r="ENT75" s="386"/>
      <c r="ENU75" s="386"/>
      <c r="ENV75" s="386"/>
      <c r="ENW75" s="386"/>
      <c r="ENX75" s="386"/>
      <c r="ENY75" s="386"/>
      <c r="ENZ75" s="386"/>
      <c r="EOA75" s="386"/>
      <c r="EOB75" s="386"/>
      <c r="EOC75" s="386"/>
      <c r="EOD75" s="386"/>
      <c r="EOE75" s="386"/>
      <c r="EOF75" s="386"/>
      <c r="EOG75" s="386"/>
      <c r="EOH75" s="386"/>
      <c r="EOI75" s="386"/>
      <c r="EOJ75" s="386"/>
      <c r="EOK75" s="386"/>
      <c r="EOL75" s="386"/>
      <c r="EOM75" s="386"/>
      <c r="EON75" s="386"/>
      <c r="EOO75" s="386"/>
      <c r="EOP75" s="386"/>
      <c r="EOQ75" s="386"/>
      <c r="EOR75" s="386"/>
      <c r="EOS75" s="386"/>
      <c r="EOT75" s="386"/>
      <c r="EOU75" s="386"/>
      <c r="EOV75" s="386"/>
      <c r="EOW75" s="386"/>
      <c r="EOX75" s="386"/>
      <c r="EOY75" s="386"/>
      <c r="EOZ75" s="386"/>
      <c r="EPA75" s="386"/>
      <c r="EPB75" s="386"/>
      <c r="EPC75" s="386"/>
      <c r="EPD75" s="386"/>
      <c r="EPE75" s="386"/>
      <c r="EPF75" s="386"/>
      <c r="EPG75" s="386"/>
      <c r="EPH75" s="386"/>
      <c r="EPI75" s="386"/>
      <c r="EPJ75" s="386"/>
      <c r="EPK75" s="386"/>
      <c r="EPL75" s="386"/>
      <c r="EPM75" s="386"/>
      <c r="EPN75" s="386"/>
      <c r="EPO75" s="386"/>
      <c r="EPP75" s="386"/>
      <c r="EPQ75" s="386"/>
      <c r="EPR75" s="386"/>
      <c r="EPS75" s="386"/>
      <c r="EPT75" s="386"/>
      <c r="EPU75" s="386"/>
      <c r="EPV75" s="386"/>
      <c r="EPW75" s="386"/>
      <c r="EPX75" s="386"/>
      <c r="EPY75" s="386"/>
      <c r="EPZ75" s="386"/>
      <c r="EQA75" s="386"/>
      <c r="EQB75" s="386"/>
      <c r="EQC75" s="386"/>
      <c r="EQD75" s="386"/>
      <c r="EQE75" s="386"/>
      <c r="EQF75" s="386"/>
      <c r="EQG75" s="386"/>
      <c r="EQH75" s="386"/>
      <c r="EQI75" s="386"/>
      <c r="EQJ75" s="386"/>
      <c r="EQK75" s="386"/>
      <c r="EQL75" s="386"/>
      <c r="EQM75" s="386"/>
      <c r="EQN75" s="386"/>
      <c r="EQO75" s="386"/>
      <c r="EQP75" s="386"/>
      <c r="EQQ75" s="386"/>
      <c r="EQR75" s="386"/>
      <c r="EQS75" s="386"/>
      <c r="EQT75" s="386"/>
      <c r="EQU75" s="386"/>
      <c r="EQV75" s="386"/>
      <c r="EQW75" s="386"/>
      <c r="EQX75" s="386"/>
      <c r="EQY75" s="386"/>
      <c r="EQZ75" s="386"/>
      <c r="ERA75" s="386"/>
      <c r="ERB75" s="386"/>
      <c r="ERC75" s="386"/>
      <c r="ERD75" s="386"/>
      <c r="ERE75" s="386"/>
      <c r="ERF75" s="386"/>
      <c r="ERG75" s="386"/>
      <c r="ERH75" s="386"/>
      <c r="ERI75" s="386"/>
      <c r="ERJ75" s="386"/>
      <c r="ERK75" s="386"/>
      <c r="ERL75" s="386"/>
      <c r="ERM75" s="386"/>
      <c r="ERN75" s="386"/>
      <c r="ERO75" s="386"/>
      <c r="ERP75" s="386"/>
      <c r="ERQ75" s="386"/>
      <c r="ERR75" s="386"/>
      <c r="ERS75" s="386"/>
      <c r="ERT75" s="386"/>
      <c r="ERU75" s="386"/>
      <c r="ERV75" s="386"/>
      <c r="ERW75" s="386"/>
      <c r="ERX75" s="386"/>
      <c r="ERY75" s="386"/>
      <c r="ERZ75" s="386"/>
      <c r="ESA75" s="386"/>
      <c r="ESB75" s="386"/>
      <c r="ESC75" s="386"/>
      <c r="ESD75" s="386"/>
      <c r="ESE75" s="386"/>
      <c r="ESF75" s="386"/>
      <c r="ESG75" s="386"/>
      <c r="ESH75" s="386"/>
      <c r="ESI75" s="386"/>
      <c r="ESJ75" s="386"/>
      <c r="ESK75" s="386"/>
      <c r="ESL75" s="386"/>
      <c r="ESM75" s="386"/>
      <c r="ESN75" s="386"/>
      <c r="ESO75" s="386"/>
      <c r="ESP75" s="386"/>
      <c r="ESQ75" s="386"/>
      <c r="ESR75" s="386"/>
      <c r="ESS75" s="386"/>
      <c r="EST75" s="386"/>
      <c r="ESU75" s="386"/>
      <c r="ESV75" s="386"/>
      <c r="ESW75" s="386"/>
      <c r="ESX75" s="386"/>
      <c r="ESY75" s="386"/>
      <c r="ESZ75" s="386"/>
      <c r="ETA75" s="386"/>
      <c r="ETB75" s="386"/>
      <c r="ETC75" s="386"/>
      <c r="ETD75" s="386"/>
      <c r="ETE75" s="386"/>
      <c r="ETF75" s="386"/>
      <c r="ETG75" s="386"/>
      <c r="ETH75" s="386"/>
      <c r="ETI75" s="386"/>
      <c r="ETJ75" s="386"/>
      <c r="ETK75" s="386"/>
      <c r="ETL75" s="386"/>
      <c r="ETM75" s="386"/>
      <c r="ETN75" s="386"/>
      <c r="ETO75" s="386"/>
      <c r="ETP75" s="386"/>
      <c r="ETQ75" s="386"/>
      <c r="ETR75" s="386"/>
      <c r="ETS75" s="386"/>
      <c r="ETT75" s="386"/>
      <c r="ETU75" s="386"/>
      <c r="ETV75" s="386"/>
      <c r="ETW75" s="386"/>
      <c r="ETX75" s="386"/>
      <c r="ETY75" s="386"/>
      <c r="ETZ75" s="386"/>
      <c r="EUA75" s="386"/>
      <c r="EUB75" s="386"/>
      <c r="EUC75" s="386"/>
      <c r="EUD75" s="386"/>
      <c r="EUE75" s="386"/>
      <c r="EUF75" s="386"/>
      <c r="EUG75" s="386"/>
      <c r="EUH75" s="386"/>
      <c r="EUI75" s="386"/>
      <c r="EUJ75" s="386"/>
      <c r="EUK75" s="386"/>
      <c r="EUL75" s="386"/>
      <c r="EUM75" s="386"/>
      <c r="EUN75" s="386"/>
      <c r="EUO75" s="386"/>
      <c r="EUP75" s="386"/>
      <c r="EUQ75" s="386"/>
      <c r="EUR75" s="386"/>
      <c r="EUS75" s="386"/>
      <c r="EUT75" s="386"/>
      <c r="EUU75" s="386"/>
      <c r="EUV75" s="386"/>
      <c r="EUW75" s="386"/>
      <c r="EUX75" s="386"/>
      <c r="EUY75" s="386"/>
      <c r="EUZ75" s="386"/>
      <c r="EVA75" s="386"/>
      <c r="EVB75" s="386"/>
      <c r="EVC75" s="386"/>
      <c r="EVD75" s="386"/>
      <c r="EVE75" s="386"/>
      <c r="EVF75" s="386"/>
      <c r="EVG75" s="386"/>
      <c r="EVH75" s="386"/>
      <c r="EVI75" s="386"/>
      <c r="EVJ75" s="386"/>
      <c r="EVK75" s="386"/>
      <c r="EVL75" s="386"/>
      <c r="EVM75" s="386"/>
      <c r="EVN75" s="386"/>
      <c r="EVO75" s="386"/>
      <c r="EVP75" s="386"/>
      <c r="EVQ75" s="386"/>
      <c r="EVR75" s="386"/>
      <c r="EVS75" s="386"/>
      <c r="EVT75" s="386"/>
      <c r="EVU75" s="386"/>
      <c r="EVV75" s="386"/>
      <c r="EVW75" s="386"/>
      <c r="EVX75" s="386"/>
      <c r="EVY75" s="386"/>
      <c r="EVZ75" s="386"/>
      <c r="EWA75" s="386"/>
      <c r="EWB75" s="386"/>
      <c r="EWC75" s="386"/>
      <c r="EWD75" s="386"/>
      <c r="EWE75" s="386"/>
      <c r="EWF75" s="386"/>
      <c r="EWG75" s="386"/>
      <c r="EWH75" s="386"/>
      <c r="EWI75" s="386"/>
      <c r="EWJ75" s="386"/>
      <c r="EWK75" s="386"/>
      <c r="EWL75" s="386"/>
      <c r="EWM75" s="386"/>
      <c r="EWN75" s="386"/>
      <c r="EWO75" s="386"/>
      <c r="EWP75" s="386"/>
      <c r="EWQ75" s="386"/>
      <c r="EWR75" s="386"/>
      <c r="EWS75" s="386"/>
      <c r="EWT75" s="386"/>
      <c r="EWU75" s="386"/>
      <c r="EWV75" s="386"/>
      <c r="EWW75" s="386"/>
      <c r="EWX75" s="386"/>
      <c r="EWY75" s="386"/>
      <c r="EWZ75" s="386"/>
      <c r="EXA75" s="386"/>
      <c r="EXB75" s="386"/>
      <c r="EXC75" s="386"/>
      <c r="EXD75" s="386"/>
      <c r="EXE75" s="386"/>
      <c r="EXF75" s="386"/>
      <c r="EXG75" s="386"/>
      <c r="EXH75" s="386"/>
      <c r="EXI75" s="386"/>
      <c r="EXJ75" s="386"/>
      <c r="EXK75" s="386"/>
      <c r="EXL75" s="386"/>
      <c r="EXM75" s="386"/>
      <c r="EXN75" s="386"/>
      <c r="EXO75" s="386"/>
      <c r="EXP75" s="386"/>
      <c r="EXQ75" s="386"/>
      <c r="EXR75" s="386"/>
      <c r="EXS75" s="386"/>
      <c r="EXT75" s="386"/>
      <c r="EXU75" s="386"/>
      <c r="EXV75" s="386"/>
      <c r="EXW75" s="386"/>
      <c r="EXX75" s="386"/>
      <c r="EXY75" s="386"/>
      <c r="EXZ75" s="386"/>
      <c r="EYA75" s="386"/>
      <c r="EYB75" s="386"/>
      <c r="EYC75" s="386"/>
      <c r="EYD75" s="386"/>
      <c r="EYE75" s="386"/>
      <c r="EYF75" s="386"/>
      <c r="EYG75" s="386"/>
      <c r="EYH75" s="386"/>
      <c r="EYI75" s="386"/>
      <c r="EYJ75" s="386"/>
      <c r="EYK75" s="386"/>
      <c r="EYL75" s="386"/>
      <c r="EYM75" s="386"/>
      <c r="EYN75" s="386"/>
      <c r="EYO75" s="386"/>
      <c r="EYP75" s="386"/>
      <c r="EYQ75" s="386"/>
      <c r="EYR75" s="386"/>
      <c r="EYS75" s="386"/>
      <c r="EYT75" s="386"/>
      <c r="EYU75" s="386"/>
      <c r="EYV75" s="386"/>
      <c r="EYW75" s="386"/>
      <c r="EYX75" s="386"/>
      <c r="EYY75" s="386"/>
      <c r="EYZ75" s="386"/>
      <c r="EZA75" s="386"/>
      <c r="EZB75" s="386"/>
      <c r="EZC75" s="386"/>
      <c r="EZD75" s="386"/>
      <c r="EZE75" s="386"/>
      <c r="EZF75" s="386"/>
      <c r="EZG75" s="386"/>
      <c r="EZH75" s="386"/>
      <c r="EZI75" s="386"/>
      <c r="EZJ75" s="386"/>
      <c r="EZK75" s="386"/>
      <c r="EZL75" s="386"/>
      <c r="EZM75" s="386"/>
      <c r="EZN75" s="386"/>
      <c r="EZO75" s="386"/>
      <c r="EZP75" s="386"/>
      <c r="EZQ75" s="386"/>
      <c r="EZR75" s="386"/>
      <c r="EZS75" s="386"/>
      <c r="EZT75" s="386"/>
      <c r="EZU75" s="386"/>
      <c r="EZV75" s="386"/>
      <c r="EZW75" s="386"/>
      <c r="EZX75" s="386"/>
      <c r="EZY75" s="386"/>
      <c r="EZZ75" s="386"/>
      <c r="FAA75" s="386"/>
      <c r="FAB75" s="386"/>
      <c r="FAC75" s="386"/>
      <c r="FAD75" s="386"/>
      <c r="FAE75" s="386"/>
      <c r="FAF75" s="386"/>
      <c r="FAG75" s="386"/>
      <c r="FAH75" s="386"/>
      <c r="FAI75" s="386"/>
      <c r="FAJ75" s="386"/>
      <c r="FAK75" s="386"/>
      <c r="FAL75" s="386"/>
      <c r="FAM75" s="386"/>
      <c r="FAN75" s="386"/>
      <c r="FAO75" s="386"/>
      <c r="FAP75" s="386"/>
      <c r="FAQ75" s="386"/>
      <c r="FAR75" s="386"/>
      <c r="FAS75" s="386"/>
      <c r="FAT75" s="386"/>
      <c r="FAU75" s="386"/>
      <c r="FAV75" s="386"/>
      <c r="FAW75" s="386"/>
      <c r="FAX75" s="386"/>
      <c r="FAY75" s="386"/>
      <c r="FAZ75" s="386"/>
      <c r="FBA75" s="386"/>
      <c r="FBB75" s="386"/>
      <c r="FBC75" s="386"/>
      <c r="FBD75" s="386"/>
      <c r="FBE75" s="386"/>
      <c r="FBF75" s="386"/>
      <c r="FBG75" s="386"/>
      <c r="FBH75" s="386"/>
      <c r="FBI75" s="386"/>
      <c r="FBJ75" s="386"/>
      <c r="FBK75" s="386"/>
      <c r="FBL75" s="386"/>
      <c r="FBM75" s="386"/>
      <c r="FBN75" s="386"/>
      <c r="FBO75" s="386"/>
      <c r="FBP75" s="386"/>
      <c r="FBQ75" s="386"/>
      <c r="FBR75" s="386"/>
      <c r="FBS75" s="386"/>
      <c r="FBT75" s="386"/>
      <c r="FBU75" s="386"/>
      <c r="FBV75" s="386"/>
      <c r="FBW75" s="386"/>
      <c r="FBX75" s="386"/>
      <c r="FBY75" s="386"/>
      <c r="FBZ75" s="386"/>
      <c r="FCA75" s="386"/>
      <c r="FCB75" s="386"/>
      <c r="FCC75" s="386"/>
      <c r="FCD75" s="386"/>
      <c r="FCE75" s="386"/>
      <c r="FCF75" s="386"/>
      <c r="FCG75" s="386"/>
      <c r="FCH75" s="386"/>
      <c r="FCI75" s="386"/>
      <c r="FCJ75" s="386"/>
      <c r="FCK75" s="386"/>
      <c r="FCL75" s="386"/>
      <c r="FCM75" s="386"/>
      <c r="FCN75" s="386"/>
      <c r="FCO75" s="386"/>
      <c r="FCP75" s="386"/>
      <c r="FCQ75" s="386"/>
      <c r="FCR75" s="386"/>
      <c r="FCS75" s="386"/>
      <c r="FCT75" s="386"/>
      <c r="FCU75" s="386"/>
      <c r="FCV75" s="386"/>
      <c r="FCW75" s="386"/>
      <c r="FCX75" s="386"/>
      <c r="FCY75" s="386"/>
      <c r="FCZ75" s="386"/>
      <c r="FDA75" s="386"/>
      <c r="FDB75" s="386"/>
      <c r="FDC75" s="386"/>
      <c r="FDD75" s="386"/>
      <c r="FDE75" s="386"/>
      <c r="FDF75" s="386"/>
      <c r="FDG75" s="386"/>
      <c r="FDH75" s="386"/>
      <c r="FDI75" s="386"/>
      <c r="FDJ75" s="386"/>
      <c r="FDK75" s="386"/>
      <c r="FDL75" s="386"/>
      <c r="FDM75" s="386"/>
      <c r="FDN75" s="386"/>
      <c r="FDO75" s="386"/>
      <c r="FDP75" s="386"/>
      <c r="FDQ75" s="386"/>
      <c r="FDR75" s="386"/>
      <c r="FDS75" s="386"/>
      <c r="FDT75" s="386"/>
      <c r="FDU75" s="386"/>
      <c r="FDV75" s="386"/>
      <c r="FDW75" s="386"/>
      <c r="FDX75" s="386"/>
      <c r="FDY75" s="386"/>
      <c r="FDZ75" s="386"/>
      <c r="FEA75" s="386"/>
      <c r="FEB75" s="386"/>
      <c r="FEC75" s="386"/>
      <c r="FED75" s="386"/>
      <c r="FEE75" s="386"/>
      <c r="FEF75" s="386"/>
      <c r="FEG75" s="386"/>
      <c r="FEH75" s="386"/>
      <c r="FEI75" s="386"/>
      <c r="FEJ75" s="386"/>
      <c r="FEK75" s="386"/>
      <c r="FEL75" s="386"/>
      <c r="FEM75" s="386"/>
      <c r="FEN75" s="386"/>
      <c r="FEO75" s="386"/>
      <c r="FEP75" s="386"/>
      <c r="FEQ75" s="386"/>
      <c r="FER75" s="386"/>
      <c r="FES75" s="386"/>
      <c r="FET75" s="386"/>
      <c r="FEU75" s="386"/>
      <c r="FEV75" s="386"/>
      <c r="FEW75" s="386"/>
      <c r="FEX75" s="386"/>
      <c r="FEY75" s="386"/>
      <c r="FEZ75" s="386"/>
      <c r="FFA75" s="386"/>
      <c r="FFB75" s="386"/>
      <c r="FFC75" s="386"/>
      <c r="FFD75" s="386"/>
      <c r="FFE75" s="386"/>
      <c r="FFF75" s="386"/>
      <c r="FFG75" s="386"/>
      <c r="FFH75" s="386"/>
      <c r="FFI75" s="386"/>
      <c r="FFJ75" s="386"/>
      <c r="FFK75" s="386"/>
      <c r="FFL75" s="386"/>
      <c r="FFM75" s="386"/>
      <c r="FFN75" s="386"/>
      <c r="FFO75" s="386"/>
      <c r="FFP75" s="386"/>
      <c r="FFQ75" s="386"/>
      <c r="FFR75" s="386"/>
      <c r="FFS75" s="386"/>
      <c r="FFT75" s="386"/>
      <c r="FFU75" s="386"/>
      <c r="FFV75" s="386"/>
      <c r="FFW75" s="386"/>
      <c r="FFX75" s="386"/>
      <c r="FFY75" s="386"/>
      <c r="FFZ75" s="386"/>
      <c r="FGA75" s="386"/>
      <c r="FGB75" s="386"/>
      <c r="FGC75" s="386"/>
      <c r="FGD75" s="386"/>
      <c r="FGE75" s="386"/>
      <c r="FGF75" s="386"/>
      <c r="FGG75" s="386"/>
      <c r="FGH75" s="386"/>
      <c r="FGI75" s="386"/>
      <c r="FGJ75" s="386"/>
      <c r="FGK75" s="386"/>
      <c r="FGL75" s="386"/>
      <c r="FGM75" s="386"/>
      <c r="FGN75" s="386"/>
      <c r="FGO75" s="386"/>
      <c r="FGP75" s="386"/>
      <c r="FGQ75" s="386"/>
      <c r="FGR75" s="386"/>
      <c r="FGS75" s="386"/>
      <c r="FGT75" s="386"/>
      <c r="FGU75" s="386"/>
      <c r="FGV75" s="386"/>
      <c r="FGW75" s="386"/>
      <c r="FGX75" s="386"/>
      <c r="FGY75" s="386"/>
      <c r="FGZ75" s="386"/>
      <c r="FHA75" s="386"/>
      <c r="FHB75" s="386"/>
      <c r="FHC75" s="386"/>
      <c r="FHD75" s="386"/>
      <c r="FHE75" s="386"/>
      <c r="FHF75" s="386"/>
      <c r="FHG75" s="386"/>
      <c r="FHH75" s="386"/>
      <c r="FHI75" s="386"/>
      <c r="FHJ75" s="386"/>
      <c r="FHK75" s="386"/>
      <c r="FHL75" s="386"/>
      <c r="FHM75" s="386"/>
      <c r="FHN75" s="386"/>
      <c r="FHO75" s="386"/>
      <c r="FHP75" s="386"/>
      <c r="FHQ75" s="386"/>
      <c r="FHR75" s="386"/>
      <c r="FHS75" s="386"/>
      <c r="FHT75" s="386"/>
      <c r="FHU75" s="386"/>
      <c r="FHV75" s="386"/>
      <c r="FHW75" s="386"/>
      <c r="FHX75" s="386"/>
      <c r="FHY75" s="386"/>
      <c r="FHZ75" s="386"/>
      <c r="FIA75" s="386"/>
      <c r="FIB75" s="386"/>
      <c r="FIC75" s="386"/>
      <c r="FID75" s="386"/>
      <c r="FIE75" s="386"/>
      <c r="FIF75" s="386"/>
      <c r="FIG75" s="386"/>
      <c r="FIH75" s="386"/>
      <c r="FII75" s="386"/>
      <c r="FIJ75" s="386"/>
      <c r="FIK75" s="386"/>
      <c r="FIL75" s="386"/>
      <c r="FIM75" s="386"/>
      <c r="FIN75" s="386"/>
      <c r="FIO75" s="386"/>
      <c r="FIP75" s="386"/>
      <c r="FIQ75" s="386"/>
      <c r="FIR75" s="386"/>
      <c r="FIS75" s="386"/>
      <c r="FIT75" s="386"/>
      <c r="FIU75" s="386"/>
      <c r="FIV75" s="386"/>
      <c r="FIW75" s="386"/>
      <c r="FIX75" s="386"/>
      <c r="FIY75" s="386"/>
      <c r="FIZ75" s="386"/>
      <c r="FJA75" s="386"/>
      <c r="FJB75" s="386"/>
      <c r="FJC75" s="386"/>
      <c r="FJD75" s="386"/>
      <c r="FJE75" s="386"/>
      <c r="FJF75" s="386"/>
      <c r="FJG75" s="386"/>
      <c r="FJH75" s="386"/>
      <c r="FJI75" s="386"/>
      <c r="FJJ75" s="386"/>
      <c r="FJK75" s="386"/>
      <c r="FJL75" s="386"/>
      <c r="FJM75" s="386"/>
      <c r="FJN75" s="386"/>
      <c r="FJO75" s="386"/>
      <c r="FJP75" s="386"/>
      <c r="FJQ75" s="386"/>
      <c r="FJR75" s="386"/>
      <c r="FJS75" s="386"/>
      <c r="FJT75" s="386"/>
      <c r="FJU75" s="386"/>
      <c r="FJV75" s="386"/>
      <c r="FJW75" s="386"/>
      <c r="FJX75" s="386"/>
      <c r="FJY75" s="386"/>
      <c r="FJZ75" s="386"/>
      <c r="FKA75" s="386"/>
      <c r="FKB75" s="386"/>
      <c r="FKC75" s="386"/>
      <c r="FKD75" s="386"/>
      <c r="FKE75" s="386"/>
      <c r="FKF75" s="386"/>
      <c r="FKG75" s="386"/>
      <c r="FKH75" s="386"/>
      <c r="FKI75" s="386"/>
      <c r="FKJ75" s="386"/>
      <c r="FKK75" s="386"/>
      <c r="FKL75" s="386"/>
      <c r="FKM75" s="386"/>
      <c r="FKN75" s="386"/>
      <c r="FKO75" s="386"/>
      <c r="FKP75" s="386"/>
      <c r="FKQ75" s="386"/>
      <c r="FKR75" s="386"/>
      <c r="FKS75" s="386"/>
      <c r="FKT75" s="386"/>
      <c r="FKU75" s="386"/>
      <c r="FKV75" s="386"/>
      <c r="FKW75" s="386"/>
      <c r="FKX75" s="386"/>
      <c r="FKY75" s="386"/>
      <c r="FKZ75" s="386"/>
      <c r="FLA75" s="386"/>
      <c r="FLB75" s="386"/>
      <c r="FLC75" s="386"/>
      <c r="FLD75" s="386"/>
      <c r="FLE75" s="386"/>
      <c r="FLF75" s="386"/>
      <c r="FLG75" s="386"/>
      <c r="FLH75" s="386"/>
      <c r="FLI75" s="386"/>
      <c r="FLJ75" s="386"/>
      <c r="FLK75" s="386"/>
      <c r="FLL75" s="386"/>
      <c r="FLM75" s="386"/>
      <c r="FLN75" s="386"/>
      <c r="FLO75" s="386"/>
      <c r="FLP75" s="386"/>
      <c r="FLQ75" s="386"/>
      <c r="FLR75" s="386"/>
      <c r="FLS75" s="386"/>
      <c r="FLT75" s="386"/>
      <c r="FLU75" s="386"/>
      <c r="FLV75" s="386"/>
      <c r="FLW75" s="386"/>
      <c r="FLX75" s="386"/>
      <c r="FLY75" s="386"/>
      <c r="FLZ75" s="386"/>
      <c r="FMA75" s="386"/>
      <c r="FMB75" s="386"/>
      <c r="FMC75" s="386"/>
      <c r="FMD75" s="386"/>
      <c r="FME75" s="386"/>
      <c r="FMF75" s="386"/>
      <c r="FMG75" s="386"/>
      <c r="FMH75" s="386"/>
      <c r="FMI75" s="386"/>
      <c r="FMJ75" s="386"/>
      <c r="FMK75" s="386"/>
      <c r="FML75" s="386"/>
      <c r="FMM75" s="386"/>
      <c r="FMN75" s="386"/>
      <c r="FMO75" s="386"/>
      <c r="FMP75" s="386"/>
      <c r="FMQ75" s="386"/>
      <c r="FMR75" s="386"/>
      <c r="FMS75" s="386"/>
      <c r="FMT75" s="386"/>
      <c r="FMU75" s="386"/>
      <c r="FMV75" s="386"/>
      <c r="FMW75" s="386"/>
      <c r="FMX75" s="386"/>
      <c r="FMY75" s="386"/>
      <c r="FMZ75" s="386"/>
      <c r="FNA75" s="386"/>
      <c r="FNB75" s="386"/>
      <c r="FNC75" s="386"/>
      <c r="FND75" s="386"/>
      <c r="FNE75" s="386"/>
      <c r="FNF75" s="386"/>
      <c r="FNG75" s="386"/>
      <c r="FNH75" s="386"/>
      <c r="FNI75" s="386"/>
      <c r="FNJ75" s="386"/>
      <c r="FNK75" s="386"/>
      <c r="FNL75" s="386"/>
      <c r="FNM75" s="386"/>
      <c r="FNN75" s="386"/>
      <c r="FNO75" s="386"/>
      <c r="FNP75" s="386"/>
      <c r="FNQ75" s="386"/>
      <c r="FNR75" s="386"/>
      <c r="FNS75" s="386"/>
      <c r="FNT75" s="386"/>
      <c r="FNU75" s="386"/>
      <c r="FNV75" s="386"/>
      <c r="FNW75" s="386"/>
      <c r="FNX75" s="386"/>
      <c r="FNY75" s="386"/>
      <c r="FNZ75" s="386"/>
      <c r="FOA75" s="386"/>
      <c r="FOB75" s="386"/>
      <c r="FOC75" s="386"/>
      <c r="FOD75" s="386"/>
      <c r="FOE75" s="386"/>
      <c r="FOF75" s="386"/>
      <c r="FOG75" s="386"/>
      <c r="FOH75" s="386"/>
      <c r="FOI75" s="386"/>
      <c r="FOJ75" s="386"/>
      <c r="FOK75" s="386"/>
      <c r="FOL75" s="386"/>
      <c r="FOM75" s="386"/>
      <c r="FON75" s="386"/>
      <c r="FOO75" s="386"/>
      <c r="FOP75" s="386"/>
      <c r="FOQ75" s="386"/>
      <c r="FOR75" s="386"/>
      <c r="FOS75" s="386"/>
      <c r="FOT75" s="386"/>
      <c r="FOU75" s="386"/>
      <c r="FOV75" s="386"/>
      <c r="FOW75" s="386"/>
      <c r="FOX75" s="386"/>
      <c r="FOY75" s="386"/>
      <c r="FOZ75" s="386"/>
      <c r="FPA75" s="386"/>
      <c r="FPB75" s="386"/>
      <c r="FPC75" s="386"/>
      <c r="FPD75" s="386"/>
      <c r="FPE75" s="386"/>
      <c r="FPF75" s="386"/>
      <c r="FPG75" s="386"/>
      <c r="FPH75" s="386"/>
      <c r="FPI75" s="386"/>
      <c r="FPJ75" s="386"/>
      <c r="FPK75" s="386"/>
      <c r="FPL75" s="386"/>
      <c r="FPM75" s="386"/>
      <c r="FPN75" s="386"/>
      <c r="FPO75" s="386"/>
      <c r="FPP75" s="386"/>
      <c r="FPQ75" s="386"/>
      <c r="FPR75" s="386"/>
      <c r="FPS75" s="386"/>
      <c r="FPT75" s="386"/>
      <c r="FPU75" s="386"/>
      <c r="FPV75" s="386"/>
      <c r="FPW75" s="386"/>
      <c r="FPX75" s="386"/>
      <c r="FPY75" s="386"/>
      <c r="FPZ75" s="386"/>
      <c r="FQA75" s="386"/>
      <c r="FQB75" s="386"/>
      <c r="FQC75" s="386"/>
      <c r="FQD75" s="386"/>
      <c r="FQE75" s="386"/>
      <c r="FQF75" s="386"/>
      <c r="FQG75" s="386"/>
      <c r="FQH75" s="386"/>
      <c r="FQI75" s="386"/>
      <c r="FQJ75" s="386"/>
      <c r="FQK75" s="386"/>
      <c r="FQL75" s="386"/>
      <c r="FQM75" s="386"/>
      <c r="FQN75" s="386"/>
      <c r="FQO75" s="386"/>
      <c r="FQP75" s="386"/>
      <c r="FQQ75" s="386"/>
      <c r="FQR75" s="386"/>
      <c r="FQS75" s="386"/>
      <c r="FQT75" s="386"/>
      <c r="FQU75" s="386"/>
      <c r="FQV75" s="386"/>
      <c r="FQW75" s="386"/>
      <c r="FQX75" s="386"/>
      <c r="FQY75" s="386"/>
      <c r="FQZ75" s="386"/>
      <c r="FRA75" s="386"/>
      <c r="FRB75" s="386"/>
      <c r="FRC75" s="386"/>
      <c r="FRD75" s="386"/>
      <c r="FRE75" s="386"/>
      <c r="FRF75" s="386"/>
      <c r="FRG75" s="386"/>
      <c r="FRH75" s="386"/>
      <c r="FRI75" s="386"/>
      <c r="FRJ75" s="386"/>
      <c r="FRK75" s="386"/>
      <c r="FRL75" s="386"/>
      <c r="FRM75" s="386"/>
      <c r="FRN75" s="386"/>
      <c r="FRO75" s="386"/>
      <c r="FRP75" s="386"/>
      <c r="FRQ75" s="386"/>
      <c r="FRR75" s="386"/>
      <c r="FRS75" s="386"/>
      <c r="FRT75" s="386"/>
      <c r="FRU75" s="386"/>
      <c r="FRV75" s="386"/>
      <c r="FRW75" s="386"/>
      <c r="FRX75" s="386"/>
      <c r="FRY75" s="386"/>
      <c r="FRZ75" s="386"/>
      <c r="FSA75" s="386"/>
      <c r="FSB75" s="386"/>
      <c r="FSC75" s="386"/>
      <c r="FSD75" s="386"/>
      <c r="FSE75" s="386"/>
      <c r="FSF75" s="386"/>
      <c r="FSG75" s="386"/>
      <c r="FSH75" s="386"/>
      <c r="FSI75" s="386"/>
      <c r="FSJ75" s="386"/>
      <c r="FSK75" s="386"/>
      <c r="FSL75" s="386"/>
      <c r="FSM75" s="386"/>
      <c r="FSN75" s="386"/>
      <c r="FSO75" s="386"/>
      <c r="FSP75" s="386"/>
      <c r="FSQ75" s="386"/>
      <c r="FSR75" s="386"/>
      <c r="FSS75" s="386"/>
      <c r="FST75" s="386"/>
      <c r="FSU75" s="386"/>
      <c r="FSV75" s="386"/>
      <c r="FSW75" s="386"/>
      <c r="FSX75" s="386"/>
      <c r="FSY75" s="386"/>
      <c r="FSZ75" s="386"/>
      <c r="FTA75" s="386"/>
      <c r="FTB75" s="386"/>
      <c r="FTC75" s="386"/>
      <c r="FTD75" s="386"/>
      <c r="FTE75" s="386"/>
      <c r="FTF75" s="386"/>
      <c r="FTG75" s="386"/>
      <c r="FTH75" s="386"/>
      <c r="FTI75" s="386"/>
      <c r="FTJ75" s="386"/>
      <c r="FTK75" s="386"/>
      <c r="FTL75" s="386"/>
      <c r="FTM75" s="386"/>
      <c r="FTN75" s="386"/>
      <c r="FTO75" s="386"/>
      <c r="FTP75" s="386"/>
      <c r="FTQ75" s="386"/>
      <c r="FTR75" s="386"/>
      <c r="FTS75" s="386"/>
      <c r="FTT75" s="386"/>
      <c r="FTU75" s="386"/>
      <c r="FTV75" s="386"/>
      <c r="FTW75" s="386"/>
      <c r="FTX75" s="386"/>
      <c r="FTY75" s="386"/>
      <c r="FTZ75" s="386"/>
      <c r="FUA75" s="386"/>
      <c r="FUB75" s="386"/>
      <c r="FUC75" s="386"/>
      <c r="FUD75" s="386"/>
      <c r="FUE75" s="386"/>
      <c r="FUF75" s="386"/>
      <c r="FUG75" s="386"/>
      <c r="FUH75" s="386"/>
      <c r="FUI75" s="386"/>
      <c r="FUJ75" s="386"/>
      <c r="FUK75" s="386"/>
      <c r="FUL75" s="386"/>
      <c r="FUM75" s="386"/>
      <c r="FUN75" s="386"/>
      <c r="FUO75" s="386"/>
      <c r="FUP75" s="386"/>
      <c r="FUQ75" s="386"/>
      <c r="FUR75" s="386"/>
      <c r="FUS75" s="386"/>
      <c r="FUT75" s="386"/>
      <c r="FUU75" s="386"/>
      <c r="FUV75" s="386"/>
      <c r="FUW75" s="386"/>
      <c r="FUX75" s="386"/>
      <c r="FUY75" s="386"/>
      <c r="FUZ75" s="386"/>
      <c r="FVA75" s="386"/>
      <c r="FVB75" s="386"/>
      <c r="FVC75" s="386"/>
      <c r="FVD75" s="386"/>
      <c r="FVE75" s="386"/>
      <c r="FVF75" s="386"/>
      <c r="FVG75" s="386"/>
      <c r="FVH75" s="386"/>
      <c r="FVI75" s="386"/>
      <c r="FVJ75" s="386"/>
      <c r="FVK75" s="386"/>
      <c r="FVL75" s="386"/>
      <c r="FVM75" s="386"/>
      <c r="FVN75" s="386"/>
      <c r="FVO75" s="386"/>
      <c r="FVP75" s="386"/>
      <c r="FVQ75" s="386"/>
      <c r="FVR75" s="386"/>
      <c r="FVS75" s="386"/>
      <c r="FVT75" s="386"/>
      <c r="FVU75" s="386"/>
      <c r="FVV75" s="386"/>
      <c r="FVW75" s="386"/>
      <c r="FVX75" s="386"/>
      <c r="FVY75" s="386"/>
      <c r="FVZ75" s="386"/>
      <c r="FWA75" s="386"/>
      <c r="FWB75" s="386"/>
      <c r="FWC75" s="386"/>
      <c r="FWD75" s="386"/>
      <c r="FWE75" s="386"/>
      <c r="FWF75" s="386"/>
      <c r="FWG75" s="386"/>
      <c r="FWH75" s="386"/>
      <c r="FWI75" s="386"/>
      <c r="FWJ75" s="386"/>
      <c r="FWK75" s="386"/>
      <c r="FWL75" s="386"/>
      <c r="FWM75" s="386"/>
      <c r="FWN75" s="386"/>
      <c r="FWO75" s="386"/>
      <c r="FWP75" s="386"/>
      <c r="FWQ75" s="386"/>
      <c r="FWR75" s="386"/>
      <c r="FWS75" s="386"/>
      <c r="FWT75" s="386"/>
      <c r="FWU75" s="386"/>
      <c r="FWV75" s="386"/>
      <c r="FWW75" s="386"/>
      <c r="FWX75" s="386"/>
      <c r="FWY75" s="386"/>
      <c r="FWZ75" s="386"/>
      <c r="FXA75" s="386"/>
      <c r="FXB75" s="386"/>
      <c r="FXC75" s="386"/>
      <c r="FXD75" s="386"/>
      <c r="FXE75" s="386"/>
      <c r="FXF75" s="386"/>
      <c r="FXG75" s="386"/>
      <c r="FXH75" s="386"/>
      <c r="FXI75" s="386"/>
      <c r="FXJ75" s="386"/>
      <c r="FXK75" s="386"/>
      <c r="FXL75" s="386"/>
      <c r="FXM75" s="386"/>
      <c r="FXN75" s="386"/>
      <c r="FXO75" s="386"/>
      <c r="FXP75" s="386"/>
      <c r="FXQ75" s="386"/>
      <c r="FXR75" s="386"/>
      <c r="FXS75" s="386"/>
      <c r="FXT75" s="386"/>
      <c r="FXU75" s="386"/>
      <c r="FXV75" s="386"/>
      <c r="FXW75" s="386"/>
      <c r="FXX75" s="386"/>
      <c r="FXY75" s="386"/>
      <c r="FXZ75" s="386"/>
      <c r="FYA75" s="386"/>
      <c r="FYB75" s="386"/>
      <c r="FYC75" s="386"/>
      <c r="FYD75" s="386"/>
      <c r="FYE75" s="386"/>
      <c r="FYF75" s="386"/>
      <c r="FYG75" s="386"/>
      <c r="FYH75" s="386"/>
      <c r="FYI75" s="386"/>
      <c r="FYJ75" s="386"/>
      <c r="FYK75" s="386"/>
      <c r="FYL75" s="386"/>
      <c r="FYM75" s="386"/>
      <c r="FYN75" s="386"/>
      <c r="FYO75" s="386"/>
      <c r="FYP75" s="386"/>
      <c r="FYQ75" s="386"/>
      <c r="FYR75" s="386"/>
      <c r="FYS75" s="386"/>
      <c r="FYT75" s="386"/>
      <c r="FYU75" s="386"/>
      <c r="FYV75" s="386"/>
      <c r="FYW75" s="386"/>
      <c r="FYX75" s="386"/>
      <c r="FYY75" s="386"/>
      <c r="FYZ75" s="386"/>
      <c r="FZA75" s="386"/>
      <c r="FZB75" s="386"/>
      <c r="FZC75" s="386"/>
      <c r="FZD75" s="386"/>
      <c r="FZE75" s="386"/>
      <c r="FZF75" s="386"/>
      <c r="FZG75" s="386"/>
      <c r="FZH75" s="386"/>
      <c r="FZI75" s="386"/>
      <c r="FZJ75" s="386"/>
      <c r="FZK75" s="386"/>
      <c r="FZL75" s="386"/>
      <c r="FZM75" s="386"/>
      <c r="FZN75" s="386"/>
      <c r="FZO75" s="386"/>
      <c r="FZP75" s="386"/>
      <c r="FZQ75" s="386"/>
      <c r="FZR75" s="386"/>
      <c r="FZS75" s="386"/>
      <c r="FZT75" s="386"/>
      <c r="FZU75" s="386"/>
      <c r="FZV75" s="386"/>
      <c r="FZW75" s="386"/>
      <c r="FZX75" s="386"/>
      <c r="FZY75" s="386"/>
      <c r="FZZ75" s="386"/>
      <c r="GAA75" s="386"/>
      <c r="GAB75" s="386"/>
      <c r="GAC75" s="386"/>
      <c r="GAD75" s="386"/>
      <c r="GAE75" s="386"/>
      <c r="GAF75" s="386"/>
      <c r="GAG75" s="386"/>
      <c r="GAH75" s="386"/>
      <c r="GAI75" s="386"/>
      <c r="GAJ75" s="386"/>
      <c r="GAK75" s="386"/>
      <c r="GAL75" s="386"/>
      <c r="GAM75" s="386"/>
      <c r="GAN75" s="386"/>
      <c r="GAO75" s="386"/>
      <c r="GAP75" s="386"/>
      <c r="GAQ75" s="386"/>
      <c r="GAR75" s="386"/>
      <c r="GAS75" s="386"/>
      <c r="GAT75" s="386"/>
      <c r="GAU75" s="386"/>
      <c r="GAV75" s="386"/>
      <c r="GAW75" s="386"/>
      <c r="GAX75" s="386"/>
      <c r="GAY75" s="386"/>
      <c r="GAZ75" s="386"/>
      <c r="GBA75" s="386"/>
      <c r="GBB75" s="386"/>
      <c r="GBC75" s="386"/>
      <c r="GBD75" s="386"/>
      <c r="GBE75" s="386"/>
      <c r="GBF75" s="386"/>
      <c r="GBG75" s="386"/>
      <c r="GBH75" s="386"/>
      <c r="GBI75" s="386"/>
      <c r="GBJ75" s="386"/>
      <c r="GBK75" s="386"/>
      <c r="GBL75" s="386"/>
      <c r="GBM75" s="386"/>
      <c r="GBN75" s="386"/>
      <c r="GBO75" s="386"/>
      <c r="GBP75" s="386"/>
      <c r="GBQ75" s="386"/>
      <c r="GBR75" s="386"/>
      <c r="GBS75" s="386"/>
      <c r="GBT75" s="386"/>
      <c r="GBU75" s="386"/>
      <c r="GBV75" s="386"/>
      <c r="GBW75" s="386"/>
      <c r="GBX75" s="386"/>
      <c r="GBY75" s="386"/>
      <c r="GBZ75" s="386"/>
      <c r="GCA75" s="386"/>
      <c r="GCB75" s="386"/>
      <c r="GCC75" s="386"/>
      <c r="GCD75" s="386"/>
      <c r="GCE75" s="386"/>
      <c r="GCF75" s="386"/>
      <c r="GCG75" s="386"/>
      <c r="GCH75" s="386"/>
      <c r="GCI75" s="386"/>
      <c r="GCJ75" s="386"/>
      <c r="GCK75" s="386"/>
      <c r="GCL75" s="386"/>
      <c r="GCM75" s="386"/>
      <c r="GCN75" s="386"/>
      <c r="GCO75" s="386"/>
      <c r="GCP75" s="386"/>
      <c r="GCQ75" s="386"/>
      <c r="GCR75" s="386"/>
      <c r="GCS75" s="386"/>
      <c r="GCT75" s="386"/>
      <c r="GCU75" s="386"/>
      <c r="GCV75" s="386"/>
      <c r="GCW75" s="386"/>
      <c r="GCX75" s="386"/>
      <c r="GCY75" s="386"/>
      <c r="GCZ75" s="386"/>
      <c r="GDA75" s="386"/>
      <c r="GDB75" s="386"/>
      <c r="GDC75" s="386"/>
      <c r="GDD75" s="386"/>
      <c r="GDE75" s="386"/>
      <c r="GDF75" s="386"/>
      <c r="GDG75" s="386"/>
      <c r="GDH75" s="386"/>
      <c r="GDI75" s="386"/>
      <c r="GDJ75" s="386"/>
      <c r="GDK75" s="386"/>
      <c r="GDL75" s="386"/>
      <c r="GDM75" s="386"/>
      <c r="GDN75" s="386"/>
      <c r="GDO75" s="386"/>
      <c r="GDP75" s="386"/>
      <c r="GDQ75" s="386"/>
      <c r="GDR75" s="386"/>
      <c r="GDS75" s="386"/>
      <c r="GDT75" s="386"/>
      <c r="GDU75" s="386"/>
      <c r="GDV75" s="386"/>
      <c r="GDW75" s="386"/>
      <c r="GDX75" s="386"/>
      <c r="GDY75" s="386"/>
      <c r="GDZ75" s="386"/>
      <c r="GEA75" s="386"/>
      <c r="GEB75" s="386"/>
      <c r="GEC75" s="386"/>
      <c r="GED75" s="386"/>
      <c r="GEE75" s="386"/>
      <c r="GEF75" s="386"/>
      <c r="GEG75" s="386"/>
      <c r="GEH75" s="386"/>
      <c r="GEI75" s="386"/>
      <c r="GEJ75" s="386"/>
      <c r="GEK75" s="386"/>
      <c r="GEL75" s="386"/>
      <c r="GEM75" s="386"/>
      <c r="GEN75" s="386"/>
      <c r="GEO75" s="386"/>
      <c r="GEP75" s="386"/>
      <c r="GEQ75" s="386"/>
      <c r="GER75" s="386"/>
      <c r="GES75" s="386"/>
      <c r="GET75" s="386"/>
      <c r="GEU75" s="386"/>
      <c r="GEV75" s="386"/>
      <c r="GEW75" s="386"/>
      <c r="GEX75" s="386"/>
      <c r="GEY75" s="386"/>
      <c r="GEZ75" s="386"/>
      <c r="GFA75" s="386"/>
      <c r="GFB75" s="386"/>
      <c r="GFC75" s="386"/>
      <c r="GFD75" s="386"/>
      <c r="GFE75" s="386"/>
      <c r="GFF75" s="386"/>
      <c r="GFG75" s="386"/>
      <c r="GFH75" s="386"/>
      <c r="GFI75" s="386"/>
      <c r="GFJ75" s="386"/>
      <c r="GFK75" s="386"/>
      <c r="GFL75" s="386"/>
      <c r="GFM75" s="386"/>
      <c r="GFN75" s="386"/>
      <c r="GFO75" s="386"/>
      <c r="GFP75" s="386"/>
      <c r="GFQ75" s="386"/>
      <c r="GFR75" s="386"/>
      <c r="GFS75" s="386"/>
      <c r="GFT75" s="386"/>
      <c r="GFU75" s="386"/>
      <c r="GFV75" s="386"/>
      <c r="GFW75" s="386"/>
      <c r="GFX75" s="386"/>
      <c r="GFY75" s="386"/>
      <c r="GFZ75" s="386"/>
      <c r="GGA75" s="386"/>
      <c r="GGB75" s="386"/>
      <c r="GGC75" s="386"/>
      <c r="GGD75" s="386"/>
      <c r="GGE75" s="386"/>
      <c r="GGF75" s="386"/>
      <c r="GGG75" s="386"/>
      <c r="GGH75" s="386"/>
      <c r="GGI75" s="386"/>
      <c r="GGJ75" s="386"/>
      <c r="GGK75" s="386"/>
      <c r="GGL75" s="386"/>
      <c r="GGM75" s="386"/>
      <c r="GGN75" s="386"/>
      <c r="GGO75" s="386"/>
      <c r="GGP75" s="386"/>
      <c r="GGQ75" s="386"/>
      <c r="GGR75" s="386"/>
      <c r="GGS75" s="386"/>
      <c r="GGT75" s="386"/>
      <c r="GGU75" s="386"/>
      <c r="GGV75" s="386"/>
      <c r="GGW75" s="386"/>
      <c r="GGX75" s="386"/>
      <c r="GGY75" s="386"/>
      <c r="GGZ75" s="386"/>
      <c r="GHA75" s="386"/>
      <c r="GHB75" s="386"/>
      <c r="GHC75" s="386"/>
      <c r="GHD75" s="386"/>
      <c r="GHE75" s="386"/>
      <c r="GHF75" s="386"/>
      <c r="GHG75" s="386"/>
      <c r="GHH75" s="386"/>
      <c r="GHI75" s="386"/>
      <c r="GHJ75" s="386"/>
      <c r="GHK75" s="386"/>
      <c r="GHL75" s="386"/>
      <c r="GHM75" s="386"/>
      <c r="GHN75" s="386"/>
      <c r="GHO75" s="386"/>
      <c r="GHP75" s="386"/>
      <c r="GHQ75" s="386"/>
      <c r="GHR75" s="386"/>
      <c r="GHS75" s="386"/>
      <c r="GHT75" s="386"/>
      <c r="GHU75" s="386"/>
      <c r="GHV75" s="386"/>
      <c r="GHW75" s="386"/>
      <c r="GHX75" s="386"/>
      <c r="GHY75" s="386"/>
      <c r="GHZ75" s="386"/>
      <c r="GIA75" s="386"/>
      <c r="GIB75" s="386"/>
      <c r="GIC75" s="386"/>
      <c r="GID75" s="386"/>
      <c r="GIE75" s="386"/>
      <c r="GIF75" s="386"/>
      <c r="GIG75" s="386"/>
      <c r="GIH75" s="386"/>
      <c r="GII75" s="386"/>
      <c r="GIJ75" s="386"/>
      <c r="GIK75" s="386"/>
      <c r="GIL75" s="386"/>
      <c r="GIM75" s="386"/>
      <c r="GIN75" s="386"/>
      <c r="GIO75" s="386"/>
      <c r="GIP75" s="386"/>
      <c r="GIQ75" s="386"/>
      <c r="GIR75" s="386"/>
      <c r="GIS75" s="386"/>
      <c r="GIT75" s="386"/>
      <c r="GIU75" s="386"/>
      <c r="GIV75" s="386"/>
      <c r="GIW75" s="386"/>
      <c r="GIX75" s="386"/>
      <c r="GIY75" s="386"/>
      <c r="GIZ75" s="386"/>
      <c r="GJA75" s="386"/>
      <c r="GJB75" s="386"/>
      <c r="GJC75" s="386"/>
      <c r="GJD75" s="386"/>
      <c r="GJE75" s="386"/>
      <c r="GJF75" s="386"/>
      <c r="GJG75" s="386"/>
      <c r="GJH75" s="386"/>
      <c r="GJI75" s="386"/>
      <c r="GJJ75" s="386"/>
      <c r="GJK75" s="386"/>
      <c r="GJL75" s="386"/>
      <c r="GJM75" s="386"/>
      <c r="GJN75" s="386"/>
      <c r="GJO75" s="386"/>
      <c r="GJP75" s="386"/>
      <c r="GJQ75" s="386"/>
      <c r="GJR75" s="386"/>
      <c r="GJS75" s="386"/>
      <c r="GJT75" s="386"/>
      <c r="GJU75" s="386"/>
      <c r="GJV75" s="386"/>
      <c r="GJW75" s="386"/>
      <c r="GJX75" s="386"/>
      <c r="GJY75" s="386"/>
      <c r="GJZ75" s="386"/>
      <c r="GKA75" s="386"/>
      <c r="GKB75" s="386"/>
      <c r="GKC75" s="386"/>
      <c r="GKD75" s="386"/>
      <c r="GKE75" s="386"/>
      <c r="GKF75" s="386"/>
      <c r="GKG75" s="386"/>
      <c r="GKH75" s="386"/>
      <c r="GKI75" s="386"/>
      <c r="GKJ75" s="386"/>
      <c r="GKK75" s="386"/>
      <c r="GKL75" s="386"/>
      <c r="GKM75" s="386"/>
      <c r="GKN75" s="386"/>
      <c r="GKO75" s="386"/>
      <c r="GKP75" s="386"/>
      <c r="GKQ75" s="386"/>
      <c r="GKR75" s="386"/>
      <c r="GKS75" s="386"/>
      <c r="GKT75" s="386"/>
      <c r="GKU75" s="386"/>
      <c r="GKV75" s="386"/>
      <c r="GKW75" s="386"/>
      <c r="GKX75" s="386"/>
      <c r="GKY75" s="386"/>
      <c r="GKZ75" s="386"/>
      <c r="GLA75" s="386"/>
      <c r="GLB75" s="386"/>
      <c r="GLC75" s="386"/>
      <c r="GLD75" s="386"/>
      <c r="GLE75" s="386"/>
      <c r="GLF75" s="386"/>
      <c r="GLG75" s="386"/>
      <c r="GLH75" s="386"/>
      <c r="GLI75" s="386"/>
      <c r="GLJ75" s="386"/>
      <c r="GLK75" s="386"/>
      <c r="GLL75" s="386"/>
      <c r="GLM75" s="386"/>
      <c r="GLN75" s="386"/>
      <c r="GLO75" s="386"/>
      <c r="GLP75" s="386"/>
      <c r="GLQ75" s="386"/>
      <c r="GLR75" s="386"/>
      <c r="GLS75" s="386"/>
      <c r="GLT75" s="386"/>
      <c r="GLU75" s="386"/>
      <c r="GLV75" s="386"/>
      <c r="GLW75" s="386"/>
      <c r="GLX75" s="386"/>
      <c r="GLY75" s="386"/>
      <c r="GLZ75" s="386"/>
      <c r="GMA75" s="386"/>
      <c r="GMB75" s="386"/>
      <c r="GMC75" s="386"/>
      <c r="GMD75" s="386"/>
      <c r="GME75" s="386"/>
      <c r="GMF75" s="386"/>
      <c r="GMG75" s="386"/>
      <c r="GMH75" s="386"/>
      <c r="GMI75" s="386"/>
      <c r="GMJ75" s="386"/>
      <c r="GMK75" s="386"/>
      <c r="GML75" s="386"/>
      <c r="GMM75" s="386"/>
      <c r="GMN75" s="386"/>
      <c r="GMO75" s="386"/>
      <c r="GMP75" s="386"/>
      <c r="GMQ75" s="386"/>
      <c r="GMR75" s="386"/>
      <c r="GMS75" s="386"/>
      <c r="GMT75" s="386"/>
      <c r="GMU75" s="386"/>
      <c r="GMV75" s="386"/>
      <c r="GMW75" s="386"/>
      <c r="GMX75" s="386"/>
      <c r="GMY75" s="386"/>
      <c r="GMZ75" s="386"/>
      <c r="GNA75" s="386"/>
      <c r="GNB75" s="386"/>
      <c r="GNC75" s="386"/>
      <c r="GND75" s="386"/>
      <c r="GNE75" s="386"/>
      <c r="GNF75" s="386"/>
      <c r="GNG75" s="386"/>
      <c r="GNH75" s="386"/>
      <c r="GNI75" s="386"/>
      <c r="GNJ75" s="386"/>
      <c r="GNK75" s="386"/>
      <c r="GNL75" s="386"/>
      <c r="GNM75" s="386"/>
      <c r="GNN75" s="386"/>
      <c r="GNO75" s="386"/>
      <c r="GNP75" s="386"/>
      <c r="GNQ75" s="386"/>
      <c r="GNR75" s="386"/>
      <c r="GNS75" s="386"/>
      <c r="GNT75" s="386"/>
      <c r="GNU75" s="386"/>
      <c r="GNV75" s="386"/>
      <c r="GNW75" s="386"/>
      <c r="GNX75" s="386"/>
      <c r="GNY75" s="386"/>
      <c r="GNZ75" s="386"/>
      <c r="GOA75" s="386"/>
      <c r="GOB75" s="386"/>
      <c r="GOC75" s="386"/>
      <c r="GOD75" s="386"/>
      <c r="GOE75" s="386"/>
      <c r="GOF75" s="386"/>
      <c r="GOG75" s="386"/>
      <c r="GOH75" s="386"/>
      <c r="GOI75" s="386"/>
      <c r="GOJ75" s="386"/>
      <c r="GOK75" s="386"/>
      <c r="GOL75" s="386"/>
      <c r="GOM75" s="386"/>
      <c r="GON75" s="386"/>
      <c r="GOO75" s="386"/>
      <c r="GOP75" s="386"/>
      <c r="GOQ75" s="386"/>
      <c r="GOR75" s="386"/>
      <c r="GOS75" s="386"/>
      <c r="GOT75" s="386"/>
      <c r="GOU75" s="386"/>
      <c r="GOV75" s="386"/>
      <c r="GOW75" s="386"/>
      <c r="GOX75" s="386"/>
      <c r="GOY75" s="386"/>
      <c r="GOZ75" s="386"/>
      <c r="GPA75" s="386"/>
      <c r="GPB75" s="386"/>
      <c r="GPC75" s="386"/>
      <c r="GPD75" s="386"/>
      <c r="GPE75" s="386"/>
      <c r="GPF75" s="386"/>
      <c r="GPG75" s="386"/>
      <c r="GPH75" s="386"/>
      <c r="GPI75" s="386"/>
      <c r="GPJ75" s="386"/>
      <c r="GPK75" s="386"/>
      <c r="GPL75" s="386"/>
      <c r="GPM75" s="386"/>
      <c r="GPN75" s="386"/>
      <c r="GPO75" s="386"/>
      <c r="GPP75" s="386"/>
      <c r="GPQ75" s="386"/>
      <c r="GPR75" s="386"/>
      <c r="GPS75" s="386"/>
      <c r="GPT75" s="386"/>
      <c r="GPU75" s="386"/>
      <c r="GPV75" s="386"/>
      <c r="GPW75" s="386"/>
      <c r="GPX75" s="386"/>
      <c r="GPY75" s="386"/>
      <c r="GPZ75" s="386"/>
      <c r="GQA75" s="386"/>
      <c r="GQB75" s="386"/>
      <c r="GQC75" s="386"/>
      <c r="GQD75" s="386"/>
      <c r="GQE75" s="386"/>
      <c r="GQF75" s="386"/>
      <c r="GQG75" s="386"/>
      <c r="GQH75" s="386"/>
      <c r="GQI75" s="386"/>
      <c r="GQJ75" s="386"/>
      <c r="GQK75" s="386"/>
      <c r="GQL75" s="386"/>
      <c r="GQM75" s="386"/>
      <c r="GQN75" s="386"/>
      <c r="GQO75" s="386"/>
      <c r="GQP75" s="386"/>
      <c r="GQQ75" s="386"/>
      <c r="GQR75" s="386"/>
      <c r="GQS75" s="386"/>
      <c r="GQT75" s="386"/>
      <c r="GQU75" s="386"/>
      <c r="GQV75" s="386"/>
      <c r="GQW75" s="386"/>
      <c r="GQX75" s="386"/>
      <c r="GQY75" s="386"/>
      <c r="GQZ75" s="386"/>
      <c r="GRA75" s="386"/>
      <c r="GRB75" s="386"/>
      <c r="GRC75" s="386"/>
      <c r="GRD75" s="386"/>
      <c r="GRE75" s="386"/>
      <c r="GRF75" s="386"/>
      <c r="GRG75" s="386"/>
      <c r="GRH75" s="386"/>
      <c r="GRI75" s="386"/>
      <c r="GRJ75" s="386"/>
      <c r="GRK75" s="386"/>
      <c r="GRL75" s="386"/>
      <c r="GRM75" s="386"/>
      <c r="GRN75" s="386"/>
      <c r="GRO75" s="386"/>
      <c r="GRP75" s="386"/>
      <c r="GRQ75" s="386"/>
      <c r="GRR75" s="386"/>
      <c r="GRS75" s="386"/>
      <c r="GRT75" s="386"/>
      <c r="GRU75" s="386"/>
      <c r="GRV75" s="386"/>
      <c r="GRW75" s="386"/>
      <c r="GRX75" s="386"/>
      <c r="GRY75" s="386"/>
      <c r="GRZ75" s="386"/>
      <c r="GSA75" s="386"/>
      <c r="GSB75" s="386"/>
      <c r="GSC75" s="386"/>
      <c r="GSD75" s="386"/>
      <c r="GSE75" s="386"/>
      <c r="GSF75" s="386"/>
      <c r="GSG75" s="386"/>
      <c r="GSH75" s="386"/>
      <c r="GSI75" s="386"/>
      <c r="GSJ75" s="386"/>
      <c r="GSK75" s="386"/>
      <c r="GSL75" s="386"/>
      <c r="GSM75" s="386"/>
      <c r="GSN75" s="386"/>
      <c r="GSO75" s="386"/>
      <c r="GSP75" s="386"/>
      <c r="GSQ75" s="386"/>
      <c r="GSR75" s="386"/>
      <c r="GSS75" s="386"/>
      <c r="GST75" s="386"/>
      <c r="GSU75" s="386"/>
      <c r="GSV75" s="386"/>
      <c r="GSW75" s="386"/>
      <c r="GSX75" s="386"/>
      <c r="GSY75" s="386"/>
      <c r="GSZ75" s="386"/>
      <c r="GTA75" s="386"/>
      <c r="GTB75" s="386"/>
      <c r="GTC75" s="386"/>
      <c r="GTD75" s="386"/>
      <c r="GTE75" s="386"/>
      <c r="GTF75" s="386"/>
      <c r="GTG75" s="386"/>
      <c r="GTH75" s="386"/>
      <c r="GTI75" s="386"/>
      <c r="GTJ75" s="386"/>
      <c r="GTK75" s="386"/>
      <c r="GTL75" s="386"/>
      <c r="GTM75" s="386"/>
      <c r="GTN75" s="386"/>
      <c r="GTO75" s="386"/>
      <c r="GTP75" s="386"/>
      <c r="GTQ75" s="386"/>
      <c r="GTR75" s="386"/>
      <c r="GTS75" s="386"/>
      <c r="GTT75" s="386"/>
      <c r="GTU75" s="386"/>
      <c r="GTV75" s="386"/>
      <c r="GTW75" s="386"/>
      <c r="GTX75" s="386"/>
      <c r="GTY75" s="386"/>
      <c r="GTZ75" s="386"/>
      <c r="GUA75" s="386"/>
      <c r="GUB75" s="386"/>
      <c r="GUC75" s="386"/>
      <c r="GUD75" s="386"/>
      <c r="GUE75" s="386"/>
      <c r="GUF75" s="386"/>
      <c r="GUG75" s="386"/>
      <c r="GUH75" s="386"/>
      <c r="GUI75" s="386"/>
      <c r="GUJ75" s="386"/>
      <c r="GUK75" s="386"/>
      <c r="GUL75" s="386"/>
      <c r="GUM75" s="386"/>
      <c r="GUN75" s="386"/>
      <c r="GUO75" s="386"/>
      <c r="GUP75" s="386"/>
      <c r="GUQ75" s="386"/>
      <c r="GUR75" s="386"/>
      <c r="GUS75" s="386"/>
      <c r="GUT75" s="386"/>
      <c r="GUU75" s="386"/>
      <c r="GUV75" s="386"/>
      <c r="GUW75" s="386"/>
      <c r="GUX75" s="386"/>
      <c r="GUY75" s="386"/>
      <c r="GUZ75" s="386"/>
      <c r="GVA75" s="386"/>
      <c r="GVB75" s="386"/>
      <c r="GVC75" s="386"/>
      <c r="GVD75" s="386"/>
      <c r="GVE75" s="386"/>
      <c r="GVF75" s="386"/>
      <c r="GVG75" s="386"/>
      <c r="GVH75" s="386"/>
      <c r="GVI75" s="386"/>
      <c r="GVJ75" s="386"/>
      <c r="GVK75" s="386"/>
      <c r="GVL75" s="386"/>
      <c r="GVM75" s="386"/>
      <c r="GVN75" s="386"/>
      <c r="GVO75" s="386"/>
      <c r="GVP75" s="386"/>
      <c r="GVQ75" s="386"/>
      <c r="GVR75" s="386"/>
      <c r="GVS75" s="386"/>
      <c r="GVT75" s="386"/>
      <c r="GVU75" s="386"/>
      <c r="GVV75" s="386"/>
      <c r="GVW75" s="386"/>
      <c r="GVX75" s="386"/>
      <c r="GVY75" s="386"/>
      <c r="GVZ75" s="386"/>
      <c r="GWA75" s="386"/>
      <c r="GWB75" s="386"/>
      <c r="GWC75" s="386"/>
      <c r="GWD75" s="386"/>
      <c r="GWE75" s="386"/>
      <c r="GWF75" s="386"/>
      <c r="GWG75" s="386"/>
      <c r="GWH75" s="386"/>
      <c r="GWI75" s="386"/>
      <c r="GWJ75" s="386"/>
      <c r="GWK75" s="386"/>
      <c r="GWL75" s="386"/>
      <c r="GWM75" s="386"/>
      <c r="GWN75" s="386"/>
      <c r="GWO75" s="386"/>
      <c r="GWP75" s="386"/>
      <c r="GWQ75" s="386"/>
      <c r="GWR75" s="386"/>
      <c r="GWS75" s="386"/>
      <c r="GWT75" s="386"/>
      <c r="GWU75" s="386"/>
      <c r="GWV75" s="386"/>
      <c r="GWW75" s="386"/>
      <c r="GWX75" s="386"/>
      <c r="GWY75" s="386"/>
      <c r="GWZ75" s="386"/>
      <c r="GXA75" s="386"/>
      <c r="GXB75" s="386"/>
      <c r="GXC75" s="386"/>
      <c r="GXD75" s="386"/>
      <c r="GXE75" s="386"/>
      <c r="GXF75" s="386"/>
      <c r="GXG75" s="386"/>
      <c r="GXH75" s="386"/>
      <c r="GXI75" s="386"/>
      <c r="GXJ75" s="386"/>
      <c r="GXK75" s="386"/>
      <c r="GXL75" s="386"/>
      <c r="GXM75" s="386"/>
      <c r="GXN75" s="386"/>
      <c r="GXO75" s="386"/>
      <c r="GXP75" s="386"/>
      <c r="GXQ75" s="386"/>
      <c r="GXR75" s="386"/>
      <c r="GXS75" s="386"/>
      <c r="GXT75" s="386"/>
      <c r="GXU75" s="386"/>
      <c r="GXV75" s="386"/>
      <c r="GXW75" s="386"/>
      <c r="GXX75" s="386"/>
      <c r="GXY75" s="386"/>
      <c r="GXZ75" s="386"/>
      <c r="GYA75" s="386"/>
      <c r="GYB75" s="386"/>
      <c r="GYC75" s="386"/>
      <c r="GYD75" s="386"/>
      <c r="GYE75" s="386"/>
      <c r="GYF75" s="386"/>
      <c r="GYG75" s="386"/>
      <c r="GYH75" s="386"/>
      <c r="GYI75" s="386"/>
      <c r="GYJ75" s="386"/>
      <c r="GYK75" s="386"/>
      <c r="GYL75" s="386"/>
      <c r="GYM75" s="386"/>
      <c r="GYN75" s="386"/>
      <c r="GYO75" s="386"/>
      <c r="GYP75" s="386"/>
      <c r="GYQ75" s="386"/>
      <c r="GYR75" s="386"/>
      <c r="GYS75" s="386"/>
      <c r="GYT75" s="386"/>
      <c r="GYU75" s="386"/>
      <c r="GYV75" s="386"/>
      <c r="GYW75" s="386"/>
      <c r="GYX75" s="386"/>
      <c r="GYY75" s="386"/>
      <c r="GYZ75" s="386"/>
      <c r="GZA75" s="386"/>
      <c r="GZB75" s="386"/>
      <c r="GZC75" s="386"/>
      <c r="GZD75" s="386"/>
      <c r="GZE75" s="386"/>
      <c r="GZF75" s="386"/>
      <c r="GZG75" s="386"/>
      <c r="GZH75" s="386"/>
      <c r="GZI75" s="386"/>
      <c r="GZJ75" s="386"/>
      <c r="GZK75" s="386"/>
      <c r="GZL75" s="386"/>
      <c r="GZM75" s="386"/>
      <c r="GZN75" s="386"/>
      <c r="GZO75" s="386"/>
      <c r="GZP75" s="386"/>
      <c r="GZQ75" s="386"/>
      <c r="GZR75" s="386"/>
      <c r="GZS75" s="386"/>
      <c r="GZT75" s="386"/>
      <c r="GZU75" s="386"/>
      <c r="GZV75" s="386"/>
      <c r="GZW75" s="386"/>
      <c r="GZX75" s="386"/>
      <c r="GZY75" s="386"/>
      <c r="GZZ75" s="386"/>
      <c r="HAA75" s="386"/>
      <c r="HAB75" s="386"/>
      <c r="HAC75" s="386"/>
      <c r="HAD75" s="386"/>
      <c r="HAE75" s="386"/>
      <c r="HAF75" s="386"/>
      <c r="HAG75" s="386"/>
      <c r="HAH75" s="386"/>
      <c r="HAI75" s="386"/>
      <c r="HAJ75" s="386"/>
      <c r="HAK75" s="386"/>
      <c r="HAL75" s="386"/>
      <c r="HAM75" s="386"/>
      <c r="HAN75" s="386"/>
      <c r="HAO75" s="386"/>
      <c r="HAP75" s="386"/>
      <c r="HAQ75" s="386"/>
      <c r="HAR75" s="386"/>
      <c r="HAS75" s="386"/>
      <c r="HAT75" s="386"/>
      <c r="HAU75" s="386"/>
      <c r="HAV75" s="386"/>
      <c r="HAW75" s="386"/>
      <c r="HAX75" s="386"/>
      <c r="HAY75" s="386"/>
      <c r="HAZ75" s="386"/>
      <c r="HBA75" s="386"/>
      <c r="HBB75" s="386"/>
      <c r="HBC75" s="386"/>
      <c r="HBD75" s="386"/>
      <c r="HBE75" s="386"/>
      <c r="HBF75" s="386"/>
      <c r="HBG75" s="386"/>
      <c r="HBH75" s="386"/>
      <c r="HBI75" s="386"/>
      <c r="HBJ75" s="386"/>
      <c r="HBK75" s="386"/>
      <c r="HBL75" s="386"/>
      <c r="HBM75" s="386"/>
      <c r="HBN75" s="386"/>
      <c r="HBO75" s="386"/>
      <c r="HBP75" s="386"/>
      <c r="HBQ75" s="386"/>
      <c r="HBR75" s="386"/>
      <c r="HBS75" s="386"/>
      <c r="HBT75" s="386"/>
      <c r="HBU75" s="386"/>
      <c r="HBV75" s="386"/>
      <c r="HBW75" s="386"/>
      <c r="HBX75" s="386"/>
      <c r="HBY75" s="386"/>
      <c r="HBZ75" s="386"/>
      <c r="HCA75" s="386"/>
      <c r="HCB75" s="386"/>
      <c r="HCC75" s="386"/>
      <c r="HCD75" s="386"/>
      <c r="HCE75" s="386"/>
      <c r="HCF75" s="386"/>
      <c r="HCG75" s="386"/>
      <c r="HCH75" s="386"/>
      <c r="HCI75" s="386"/>
      <c r="HCJ75" s="386"/>
      <c r="HCK75" s="386"/>
      <c r="HCL75" s="386"/>
      <c r="HCM75" s="386"/>
      <c r="HCN75" s="386"/>
      <c r="HCO75" s="386"/>
      <c r="HCP75" s="386"/>
      <c r="HCQ75" s="386"/>
      <c r="HCR75" s="386"/>
      <c r="HCS75" s="386"/>
      <c r="HCT75" s="386"/>
      <c r="HCU75" s="386"/>
      <c r="HCV75" s="386"/>
      <c r="HCW75" s="386"/>
      <c r="HCX75" s="386"/>
      <c r="HCY75" s="386"/>
      <c r="HCZ75" s="386"/>
      <c r="HDA75" s="386"/>
      <c r="HDB75" s="386"/>
      <c r="HDC75" s="386"/>
      <c r="HDD75" s="386"/>
      <c r="HDE75" s="386"/>
      <c r="HDF75" s="386"/>
      <c r="HDG75" s="386"/>
      <c r="HDH75" s="386"/>
      <c r="HDI75" s="386"/>
      <c r="HDJ75" s="386"/>
      <c r="HDK75" s="386"/>
      <c r="HDL75" s="386"/>
      <c r="HDM75" s="386"/>
      <c r="HDN75" s="386"/>
      <c r="HDO75" s="386"/>
      <c r="HDP75" s="386"/>
      <c r="HDQ75" s="386"/>
      <c r="HDR75" s="386"/>
      <c r="HDS75" s="386"/>
      <c r="HDT75" s="386"/>
      <c r="HDU75" s="386"/>
      <c r="HDV75" s="386"/>
      <c r="HDW75" s="386"/>
      <c r="HDX75" s="386"/>
      <c r="HDY75" s="386"/>
      <c r="HDZ75" s="386"/>
      <c r="HEA75" s="386"/>
      <c r="HEB75" s="386"/>
      <c r="HEC75" s="386"/>
      <c r="HED75" s="386"/>
      <c r="HEE75" s="386"/>
      <c r="HEF75" s="386"/>
      <c r="HEG75" s="386"/>
      <c r="HEH75" s="386"/>
      <c r="HEI75" s="386"/>
      <c r="HEJ75" s="386"/>
      <c r="HEK75" s="386"/>
      <c r="HEL75" s="386"/>
      <c r="HEM75" s="386"/>
      <c r="HEN75" s="386"/>
      <c r="HEO75" s="386"/>
      <c r="HEP75" s="386"/>
      <c r="HEQ75" s="386"/>
      <c r="HER75" s="386"/>
      <c r="HES75" s="386"/>
      <c r="HET75" s="386"/>
      <c r="HEU75" s="386"/>
      <c r="HEV75" s="386"/>
      <c r="HEW75" s="386"/>
      <c r="HEX75" s="386"/>
      <c r="HEY75" s="386"/>
      <c r="HEZ75" s="386"/>
      <c r="HFA75" s="386"/>
      <c r="HFB75" s="386"/>
      <c r="HFC75" s="386"/>
      <c r="HFD75" s="386"/>
      <c r="HFE75" s="386"/>
      <c r="HFF75" s="386"/>
      <c r="HFG75" s="386"/>
      <c r="HFH75" s="386"/>
      <c r="HFI75" s="386"/>
      <c r="HFJ75" s="386"/>
      <c r="HFK75" s="386"/>
      <c r="HFL75" s="386"/>
      <c r="HFM75" s="386"/>
      <c r="HFN75" s="386"/>
      <c r="HFO75" s="386"/>
      <c r="HFP75" s="386"/>
      <c r="HFQ75" s="386"/>
      <c r="HFR75" s="386"/>
      <c r="HFS75" s="386"/>
      <c r="HFT75" s="386"/>
      <c r="HFU75" s="386"/>
      <c r="HFV75" s="386"/>
      <c r="HFW75" s="386"/>
      <c r="HFX75" s="386"/>
      <c r="HFY75" s="386"/>
      <c r="HFZ75" s="386"/>
      <c r="HGA75" s="386"/>
      <c r="HGB75" s="386"/>
      <c r="HGC75" s="386"/>
      <c r="HGD75" s="386"/>
      <c r="HGE75" s="386"/>
      <c r="HGF75" s="386"/>
      <c r="HGG75" s="386"/>
      <c r="HGH75" s="386"/>
      <c r="HGI75" s="386"/>
      <c r="HGJ75" s="386"/>
      <c r="HGK75" s="386"/>
      <c r="HGL75" s="386"/>
      <c r="HGM75" s="386"/>
      <c r="HGN75" s="386"/>
      <c r="HGO75" s="386"/>
      <c r="HGP75" s="386"/>
      <c r="HGQ75" s="386"/>
      <c r="HGR75" s="386"/>
      <c r="HGS75" s="386"/>
      <c r="HGT75" s="386"/>
      <c r="HGU75" s="386"/>
      <c r="HGV75" s="386"/>
      <c r="HGW75" s="386"/>
      <c r="HGX75" s="386"/>
      <c r="HGY75" s="386"/>
      <c r="HGZ75" s="386"/>
      <c r="HHA75" s="386"/>
      <c r="HHB75" s="386"/>
      <c r="HHC75" s="386"/>
      <c r="HHD75" s="386"/>
      <c r="HHE75" s="386"/>
      <c r="HHF75" s="386"/>
      <c r="HHG75" s="386"/>
      <c r="HHH75" s="386"/>
      <c r="HHI75" s="386"/>
      <c r="HHJ75" s="386"/>
      <c r="HHK75" s="386"/>
      <c r="HHL75" s="386"/>
      <c r="HHM75" s="386"/>
      <c r="HHN75" s="386"/>
      <c r="HHO75" s="386"/>
      <c r="HHP75" s="386"/>
      <c r="HHQ75" s="386"/>
      <c r="HHR75" s="386"/>
      <c r="HHS75" s="386"/>
      <c r="HHT75" s="386"/>
      <c r="HHU75" s="386"/>
      <c r="HHV75" s="386"/>
      <c r="HHW75" s="386"/>
      <c r="HHX75" s="386"/>
      <c r="HHY75" s="386"/>
      <c r="HHZ75" s="386"/>
      <c r="HIA75" s="386"/>
      <c r="HIB75" s="386"/>
      <c r="HIC75" s="386"/>
      <c r="HID75" s="386"/>
      <c r="HIE75" s="386"/>
      <c r="HIF75" s="386"/>
      <c r="HIG75" s="386"/>
      <c r="HIH75" s="386"/>
      <c r="HII75" s="386"/>
      <c r="HIJ75" s="386"/>
      <c r="HIK75" s="386"/>
      <c r="HIL75" s="386"/>
      <c r="HIM75" s="386"/>
      <c r="HIN75" s="386"/>
      <c r="HIO75" s="386"/>
      <c r="HIP75" s="386"/>
      <c r="HIQ75" s="386"/>
      <c r="HIR75" s="386"/>
      <c r="HIS75" s="386"/>
      <c r="HIT75" s="386"/>
      <c r="HIU75" s="386"/>
      <c r="HIV75" s="386"/>
      <c r="HIW75" s="386"/>
      <c r="HIX75" s="386"/>
      <c r="HIY75" s="386"/>
      <c r="HIZ75" s="386"/>
      <c r="HJA75" s="386"/>
      <c r="HJB75" s="386"/>
      <c r="HJC75" s="386"/>
      <c r="HJD75" s="386"/>
      <c r="HJE75" s="386"/>
      <c r="HJF75" s="386"/>
      <c r="HJG75" s="386"/>
      <c r="HJH75" s="386"/>
      <c r="HJI75" s="386"/>
      <c r="HJJ75" s="386"/>
      <c r="HJK75" s="386"/>
      <c r="HJL75" s="386"/>
      <c r="HJM75" s="386"/>
      <c r="HJN75" s="386"/>
      <c r="HJO75" s="386"/>
      <c r="HJP75" s="386"/>
      <c r="HJQ75" s="386"/>
      <c r="HJR75" s="386"/>
      <c r="HJS75" s="386"/>
      <c r="HJT75" s="386"/>
      <c r="HJU75" s="386"/>
      <c r="HJV75" s="386"/>
      <c r="HJW75" s="386"/>
      <c r="HJX75" s="386"/>
      <c r="HJY75" s="386"/>
      <c r="HJZ75" s="386"/>
      <c r="HKA75" s="386"/>
      <c r="HKB75" s="386"/>
      <c r="HKC75" s="386"/>
      <c r="HKD75" s="386"/>
      <c r="HKE75" s="386"/>
      <c r="HKF75" s="386"/>
      <c r="HKG75" s="386"/>
      <c r="HKH75" s="386"/>
      <c r="HKI75" s="386"/>
      <c r="HKJ75" s="386"/>
      <c r="HKK75" s="386"/>
      <c r="HKL75" s="386"/>
      <c r="HKM75" s="386"/>
      <c r="HKN75" s="386"/>
      <c r="HKO75" s="386"/>
      <c r="HKP75" s="386"/>
      <c r="HKQ75" s="386"/>
      <c r="HKR75" s="386"/>
      <c r="HKS75" s="386"/>
      <c r="HKT75" s="386"/>
      <c r="HKU75" s="386"/>
      <c r="HKV75" s="386"/>
      <c r="HKW75" s="386"/>
      <c r="HKX75" s="386"/>
      <c r="HKY75" s="386"/>
      <c r="HKZ75" s="386"/>
      <c r="HLA75" s="386"/>
      <c r="HLB75" s="386"/>
      <c r="HLC75" s="386"/>
      <c r="HLD75" s="386"/>
      <c r="HLE75" s="386"/>
      <c r="HLF75" s="386"/>
      <c r="HLG75" s="386"/>
      <c r="HLH75" s="386"/>
      <c r="HLI75" s="386"/>
      <c r="HLJ75" s="386"/>
      <c r="HLK75" s="386"/>
      <c r="HLL75" s="386"/>
      <c r="HLM75" s="386"/>
      <c r="HLN75" s="386"/>
      <c r="HLO75" s="386"/>
      <c r="HLP75" s="386"/>
      <c r="HLQ75" s="386"/>
      <c r="HLR75" s="386"/>
      <c r="HLS75" s="386"/>
      <c r="HLT75" s="386"/>
      <c r="HLU75" s="386"/>
      <c r="HLV75" s="386"/>
      <c r="HLW75" s="386"/>
      <c r="HLX75" s="386"/>
      <c r="HLY75" s="386"/>
      <c r="HLZ75" s="386"/>
      <c r="HMA75" s="386"/>
      <c r="HMB75" s="386"/>
      <c r="HMC75" s="386"/>
      <c r="HMD75" s="386"/>
      <c r="HME75" s="386"/>
      <c r="HMF75" s="386"/>
      <c r="HMG75" s="386"/>
      <c r="HMH75" s="386"/>
      <c r="HMI75" s="386"/>
      <c r="HMJ75" s="386"/>
      <c r="HMK75" s="386"/>
      <c r="HML75" s="386"/>
      <c r="HMM75" s="386"/>
      <c r="HMN75" s="386"/>
      <c r="HMO75" s="386"/>
      <c r="HMP75" s="386"/>
      <c r="HMQ75" s="386"/>
      <c r="HMR75" s="386"/>
      <c r="HMS75" s="386"/>
      <c r="HMT75" s="386"/>
      <c r="HMU75" s="386"/>
      <c r="HMV75" s="386"/>
      <c r="HMW75" s="386"/>
      <c r="HMX75" s="386"/>
      <c r="HMY75" s="386"/>
      <c r="HMZ75" s="386"/>
      <c r="HNA75" s="386"/>
      <c r="HNB75" s="386"/>
      <c r="HNC75" s="386"/>
      <c r="HND75" s="386"/>
      <c r="HNE75" s="386"/>
      <c r="HNF75" s="386"/>
      <c r="HNG75" s="386"/>
      <c r="HNH75" s="386"/>
      <c r="HNI75" s="386"/>
      <c r="HNJ75" s="386"/>
      <c r="HNK75" s="386"/>
      <c r="HNL75" s="386"/>
      <c r="HNM75" s="386"/>
      <c r="HNN75" s="386"/>
      <c r="HNO75" s="386"/>
      <c r="HNP75" s="386"/>
      <c r="HNQ75" s="386"/>
      <c r="HNR75" s="386"/>
      <c r="HNS75" s="386"/>
      <c r="HNT75" s="386"/>
      <c r="HNU75" s="386"/>
      <c r="HNV75" s="386"/>
      <c r="HNW75" s="386"/>
      <c r="HNX75" s="386"/>
      <c r="HNY75" s="386"/>
      <c r="HNZ75" s="386"/>
      <c r="HOA75" s="386"/>
      <c r="HOB75" s="386"/>
      <c r="HOC75" s="386"/>
      <c r="HOD75" s="386"/>
      <c r="HOE75" s="386"/>
      <c r="HOF75" s="386"/>
      <c r="HOG75" s="386"/>
      <c r="HOH75" s="386"/>
      <c r="HOI75" s="386"/>
      <c r="HOJ75" s="386"/>
      <c r="HOK75" s="386"/>
      <c r="HOL75" s="386"/>
      <c r="HOM75" s="386"/>
      <c r="HON75" s="386"/>
      <c r="HOO75" s="386"/>
      <c r="HOP75" s="386"/>
      <c r="HOQ75" s="386"/>
      <c r="HOR75" s="386"/>
      <c r="HOS75" s="386"/>
      <c r="HOT75" s="386"/>
      <c r="HOU75" s="386"/>
      <c r="HOV75" s="386"/>
      <c r="HOW75" s="386"/>
      <c r="HOX75" s="386"/>
      <c r="HOY75" s="386"/>
      <c r="HOZ75" s="386"/>
      <c r="HPA75" s="386"/>
      <c r="HPB75" s="386"/>
      <c r="HPC75" s="386"/>
      <c r="HPD75" s="386"/>
      <c r="HPE75" s="386"/>
      <c r="HPF75" s="386"/>
      <c r="HPG75" s="386"/>
      <c r="HPH75" s="386"/>
      <c r="HPI75" s="386"/>
      <c r="HPJ75" s="386"/>
      <c r="HPK75" s="386"/>
      <c r="HPL75" s="386"/>
      <c r="HPM75" s="386"/>
      <c r="HPN75" s="386"/>
      <c r="HPO75" s="386"/>
      <c r="HPP75" s="386"/>
      <c r="HPQ75" s="386"/>
      <c r="HPR75" s="386"/>
      <c r="HPS75" s="386"/>
      <c r="HPT75" s="386"/>
      <c r="HPU75" s="386"/>
      <c r="HPV75" s="386"/>
      <c r="HPW75" s="386"/>
      <c r="HPX75" s="386"/>
      <c r="HPY75" s="386"/>
      <c r="HPZ75" s="386"/>
      <c r="HQA75" s="386"/>
      <c r="HQB75" s="386"/>
      <c r="HQC75" s="386"/>
      <c r="HQD75" s="386"/>
      <c r="HQE75" s="386"/>
      <c r="HQF75" s="386"/>
      <c r="HQG75" s="386"/>
      <c r="HQH75" s="386"/>
      <c r="HQI75" s="386"/>
      <c r="HQJ75" s="386"/>
      <c r="HQK75" s="386"/>
      <c r="HQL75" s="386"/>
      <c r="HQM75" s="386"/>
      <c r="HQN75" s="386"/>
      <c r="HQO75" s="386"/>
      <c r="HQP75" s="386"/>
      <c r="HQQ75" s="386"/>
      <c r="HQR75" s="386"/>
      <c r="HQS75" s="386"/>
      <c r="HQT75" s="386"/>
      <c r="HQU75" s="386"/>
      <c r="HQV75" s="386"/>
      <c r="HQW75" s="386"/>
      <c r="HQX75" s="386"/>
      <c r="HQY75" s="386"/>
      <c r="HQZ75" s="386"/>
      <c r="HRA75" s="386"/>
      <c r="HRB75" s="386"/>
      <c r="HRC75" s="386"/>
      <c r="HRD75" s="386"/>
      <c r="HRE75" s="386"/>
      <c r="HRF75" s="386"/>
      <c r="HRG75" s="386"/>
      <c r="HRH75" s="386"/>
      <c r="HRI75" s="386"/>
      <c r="HRJ75" s="386"/>
      <c r="HRK75" s="386"/>
      <c r="HRL75" s="386"/>
      <c r="HRM75" s="386"/>
      <c r="HRN75" s="386"/>
      <c r="HRO75" s="386"/>
      <c r="HRP75" s="386"/>
      <c r="HRQ75" s="386"/>
      <c r="HRR75" s="386"/>
      <c r="HRS75" s="386"/>
      <c r="HRT75" s="386"/>
      <c r="HRU75" s="386"/>
      <c r="HRV75" s="386"/>
      <c r="HRW75" s="386"/>
      <c r="HRX75" s="386"/>
      <c r="HRY75" s="386"/>
      <c r="HRZ75" s="386"/>
      <c r="HSA75" s="386"/>
      <c r="HSB75" s="386"/>
      <c r="HSC75" s="386"/>
      <c r="HSD75" s="386"/>
      <c r="HSE75" s="386"/>
      <c r="HSF75" s="386"/>
      <c r="HSG75" s="386"/>
      <c r="HSH75" s="386"/>
      <c r="HSI75" s="386"/>
      <c r="HSJ75" s="386"/>
      <c r="HSK75" s="386"/>
      <c r="HSL75" s="386"/>
      <c r="HSM75" s="386"/>
      <c r="HSN75" s="386"/>
      <c r="HSO75" s="386"/>
      <c r="HSP75" s="386"/>
      <c r="HSQ75" s="386"/>
      <c r="HSR75" s="386"/>
      <c r="HSS75" s="386"/>
      <c r="HST75" s="386"/>
      <c r="HSU75" s="386"/>
      <c r="HSV75" s="386"/>
      <c r="HSW75" s="386"/>
      <c r="HSX75" s="386"/>
      <c r="HSY75" s="386"/>
      <c r="HSZ75" s="386"/>
      <c r="HTA75" s="386"/>
      <c r="HTB75" s="386"/>
      <c r="HTC75" s="386"/>
      <c r="HTD75" s="386"/>
      <c r="HTE75" s="386"/>
      <c r="HTF75" s="386"/>
      <c r="HTG75" s="386"/>
      <c r="HTH75" s="386"/>
      <c r="HTI75" s="386"/>
      <c r="HTJ75" s="386"/>
      <c r="HTK75" s="386"/>
      <c r="HTL75" s="386"/>
      <c r="HTM75" s="386"/>
      <c r="HTN75" s="386"/>
      <c r="HTO75" s="386"/>
      <c r="HTP75" s="386"/>
      <c r="HTQ75" s="386"/>
      <c r="HTR75" s="386"/>
      <c r="HTS75" s="386"/>
      <c r="HTT75" s="386"/>
      <c r="HTU75" s="386"/>
      <c r="HTV75" s="386"/>
      <c r="HTW75" s="386"/>
      <c r="HTX75" s="386"/>
      <c r="HTY75" s="386"/>
      <c r="HTZ75" s="386"/>
      <c r="HUA75" s="386"/>
      <c r="HUB75" s="386"/>
      <c r="HUC75" s="386"/>
      <c r="HUD75" s="386"/>
      <c r="HUE75" s="386"/>
      <c r="HUF75" s="386"/>
      <c r="HUG75" s="386"/>
      <c r="HUH75" s="386"/>
      <c r="HUI75" s="386"/>
      <c r="HUJ75" s="386"/>
      <c r="HUK75" s="386"/>
      <c r="HUL75" s="386"/>
      <c r="HUM75" s="386"/>
      <c r="HUN75" s="386"/>
      <c r="HUO75" s="386"/>
      <c r="HUP75" s="386"/>
      <c r="HUQ75" s="386"/>
      <c r="HUR75" s="386"/>
      <c r="HUS75" s="386"/>
      <c r="HUT75" s="386"/>
      <c r="HUU75" s="386"/>
      <c r="HUV75" s="386"/>
      <c r="HUW75" s="386"/>
      <c r="HUX75" s="386"/>
      <c r="HUY75" s="386"/>
      <c r="HUZ75" s="386"/>
      <c r="HVA75" s="386"/>
      <c r="HVB75" s="386"/>
      <c r="HVC75" s="386"/>
      <c r="HVD75" s="386"/>
      <c r="HVE75" s="386"/>
      <c r="HVF75" s="386"/>
      <c r="HVG75" s="386"/>
      <c r="HVH75" s="386"/>
      <c r="HVI75" s="386"/>
      <c r="HVJ75" s="386"/>
      <c r="HVK75" s="386"/>
      <c r="HVL75" s="386"/>
      <c r="HVM75" s="386"/>
      <c r="HVN75" s="386"/>
      <c r="HVO75" s="386"/>
      <c r="HVP75" s="386"/>
      <c r="HVQ75" s="386"/>
      <c r="HVR75" s="386"/>
      <c r="HVS75" s="386"/>
      <c r="HVT75" s="386"/>
      <c r="HVU75" s="386"/>
      <c r="HVV75" s="386"/>
      <c r="HVW75" s="386"/>
      <c r="HVX75" s="386"/>
      <c r="HVY75" s="386"/>
      <c r="HVZ75" s="386"/>
      <c r="HWA75" s="386"/>
      <c r="HWB75" s="386"/>
      <c r="HWC75" s="386"/>
      <c r="HWD75" s="386"/>
      <c r="HWE75" s="386"/>
      <c r="HWF75" s="386"/>
      <c r="HWG75" s="386"/>
      <c r="HWH75" s="386"/>
      <c r="HWI75" s="386"/>
      <c r="HWJ75" s="386"/>
      <c r="HWK75" s="386"/>
      <c r="HWL75" s="386"/>
      <c r="HWM75" s="386"/>
      <c r="HWN75" s="386"/>
      <c r="HWO75" s="386"/>
      <c r="HWP75" s="386"/>
      <c r="HWQ75" s="386"/>
      <c r="HWR75" s="386"/>
      <c r="HWS75" s="386"/>
      <c r="HWT75" s="386"/>
      <c r="HWU75" s="386"/>
      <c r="HWV75" s="386"/>
      <c r="HWW75" s="386"/>
      <c r="HWX75" s="386"/>
      <c r="HWY75" s="386"/>
      <c r="HWZ75" s="386"/>
      <c r="HXA75" s="386"/>
      <c r="HXB75" s="386"/>
      <c r="HXC75" s="386"/>
      <c r="HXD75" s="386"/>
      <c r="HXE75" s="386"/>
      <c r="HXF75" s="386"/>
      <c r="HXG75" s="386"/>
      <c r="HXH75" s="386"/>
      <c r="HXI75" s="386"/>
      <c r="HXJ75" s="386"/>
      <c r="HXK75" s="386"/>
      <c r="HXL75" s="386"/>
      <c r="HXM75" s="386"/>
      <c r="HXN75" s="386"/>
      <c r="HXO75" s="386"/>
      <c r="HXP75" s="386"/>
      <c r="HXQ75" s="386"/>
      <c r="HXR75" s="386"/>
      <c r="HXS75" s="386"/>
      <c r="HXT75" s="386"/>
      <c r="HXU75" s="386"/>
      <c r="HXV75" s="386"/>
      <c r="HXW75" s="386"/>
      <c r="HXX75" s="386"/>
      <c r="HXY75" s="386"/>
      <c r="HXZ75" s="386"/>
      <c r="HYA75" s="386"/>
      <c r="HYB75" s="386"/>
      <c r="HYC75" s="386"/>
      <c r="HYD75" s="386"/>
      <c r="HYE75" s="386"/>
      <c r="HYF75" s="386"/>
      <c r="HYG75" s="386"/>
      <c r="HYH75" s="386"/>
      <c r="HYI75" s="386"/>
      <c r="HYJ75" s="386"/>
      <c r="HYK75" s="386"/>
      <c r="HYL75" s="386"/>
      <c r="HYM75" s="386"/>
      <c r="HYN75" s="386"/>
      <c r="HYO75" s="386"/>
      <c r="HYP75" s="386"/>
      <c r="HYQ75" s="386"/>
      <c r="HYR75" s="386"/>
      <c r="HYS75" s="386"/>
      <c r="HYT75" s="386"/>
      <c r="HYU75" s="386"/>
      <c r="HYV75" s="386"/>
      <c r="HYW75" s="386"/>
      <c r="HYX75" s="386"/>
      <c r="HYY75" s="386"/>
      <c r="HYZ75" s="386"/>
      <c r="HZA75" s="386"/>
      <c r="HZB75" s="386"/>
      <c r="HZC75" s="386"/>
      <c r="HZD75" s="386"/>
      <c r="HZE75" s="386"/>
      <c r="HZF75" s="386"/>
      <c r="HZG75" s="386"/>
      <c r="HZH75" s="386"/>
      <c r="HZI75" s="386"/>
      <c r="HZJ75" s="386"/>
      <c r="HZK75" s="386"/>
      <c r="HZL75" s="386"/>
      <c r="HZM75" s="386"/>
      <c r="HZN75" s="386"/>
      <c r="HZO75" s="386"/>
      <c r="HZP75" s="386"/>
      <c r="HZQ75" s="386"/>
      <c r="HZR75" s="386"/>
      <c r="HZS75" s="386"/>
      <c r="HZT75" s="386"/>
      <c r="HZU75" s="386"/>
      <c r="HZV75" s="386"/>
      <c r="HZW75" s="386"/>
      <c r="HZX75" s="386"/>
      <c r="HZY75" s="386"/>
      <c r="HZZ75" s="386"/>
      <c r="IAA75" s="386"/>
      <c r="IAB75" s="386"/>
      <c r="IAC75" s="386"/>
      <c r="IAD75" s="386"/>
      <c r="IAE75" s="386"/>
      <c r="IAF75" s="386"/>
      <c r="IAG75" s="386"/>
      <c r="IAH75" s="386"/>
      <c r="IAI75" s="386"/>
      <c r="IAJ75" s="386"/>
      <c r="IAK75" s="386"/>
      <c r="IAL75" s="386"/>
      <c r="IAM75" s="386"/>
      <c r="IAN75" s="386"/>
      <c r="IAO75" s="386"/>
      <c r="IAP75" s="386"/>
      <c r="IAQ75" s="386"/>
      <c r="IAR75" s="386"/>
      <c r="IAS75" s="386"/>
      <c r="IAT75" s="386"/>
      <c r="IAU75" s="386"/>
      <c r="IAV75" s="386"/>
      <c r="IAW75" s="386"/>
      <c r="IAX75" s="386"/>
      <c r="IAY75" s="386"/>
      <c r="IAZ75" s="386"/>
      <c r="IBA75" s="386"/>
      <c r="IBB75" s="386"/>
      <c r="IBC75" s="386"/>
      <c r="IBD75" s="386"/>
      <c r="IBE75" s="386"/>
      <c r="IBF75" s="386"/>
      <c r="IBG75" s="386"/>
      <c r="IBH75" s="386"/>
      <c r="IBI75" s="386"/>
      <c r="IBJ75" s="386"/>
      <c r="IBK75" s="386"/>
      <c r="IBL75" s="386"/>
      <c r="IBM75" s="386"/>
      <c r="IBN75" s="386"/>
      <c r="IBO75" s="386"/>
      <c r="IBP75" s="386"/>
      <c r="IBQ75" s="386"/>
      <c r="IBR75" s="386"/>
      <c r="IBS75" s="386"/>
      <c r="IBT75" s="386"/>
      <c r="IBU75" s="386"/>
      <c r="IBV75" s="386"/>
      <c r="IBW75" s="386"/>
      <c r="IBX75" s="386"/>
      <c r="IBY75" s="386"/>
      <c r="IBZ75" s="386"/>
      <c r="ICA75" s="386"/>
      <c r="ICB75" s="386"/>
      <c r="ICC75" s="386"/>
      <c r="ICD75" s="386"/>
      <c r="ICE75" s="386"/>
      <c r="ICF75" s="386"/>
      <c r="ICG75" s="386"/>
      <c r="ICH75" s="386"/>
      <c r="ICI75" s="386"/>
      <c r="ICJ75" s="386"/>
      <c r="ICK75" s="386"/>
      <c r="ICL75" s="386"/>
      <c r="ICM75" s="386"/>
      <c r="ICN75" s="386"/>
      <c r="ICO75" s="386"/>
      <c r="ICP75" s="386"/>
      <c r="ICQ75" s="386"/>
      <c r="ICR75" s="386"/>
      <c r="ICS75" s="386"/>
      <c r="ICT75" s="386"/>
      <c r="ICU75" s="386"/>
      <c r="ICV75" s="386"/>
      <c r="ICW75" s="386"/>
      <c r="ICX75" s="386"/>
      <c r="ICY75" s="386"/>
      <c r="ICZ75" s="386"/>
      <c r="IDA75" s="386"/>
      <c r="IDB75" s="386"/>
      <c r="IDC75" s="386"/>
      <c r="IDD75" s="386"/>
      <c r="IDE75" s="386"/>
      <c r="IDF75" s="386"/>
      <c r="IDG75" s="386"/>
      <c r="IDH75" s="386"/>
      <c r="IDI75" s="386"/>
      <c r="IDJ75" s="386"/>
      <c r="IDK75" s="386"/>
      <c r="IDL75" s="386"/>
      <c r="IDM75" s="386"/>
      <c r="IDN75" s="386"/>
      <c r="IDO75" s="386"/>
      <c r="IDP75" s="386"/>
      <c r="IDQ75" s="386"/>
      <c r="IDR75" s="386"/>
      <c r="IDS75" s="386"/>
      <c r="IDT75" s="386"/>
      <c r="IDU75" s="386"/>
      <c r="IDV75" s="386"/>
      <c r="IDW75" s="386"/>
      <c r="IDX75" s="386"/>
      <c r="IDY75" s="386"/>
      <c r="IDZ75" s="386"/>
      <c r="IEA75" s="386"/>
      <c r="IEB75" s="386"/>
      <c r="IEC75" s="386"/>
      <c r="IED75" s="386"/>
      <c r="IEE75" s="386"/>
      <c r="IEF75" s="386"/>
      <c r="IEG75" s="386"/>
      <c r="IEH75" s="386"/>
      <c r="IEI75" s="386"/>
      <c r="IEJ75" s="386"/>
      <c r="IEK75" s="386"/>
      <c r="IEL75" s="386"/>
      <c r="IEM75" s="386"/>
      <c r="IEN75" s="386"/>
      <c r="IEO75" s="386"/>
      <c r="IEP75" s="386"/>
      <c r="IEQ75" s="386"/>
      <c r="IER75" s="386"/>
      <c r="IES75" s="386"/>
      <c r="IET75" s="386"/>
      <c r="IEU75" s="386"/>
      <c r="IEV75" s="386"/>
      <c r="IEW75" s="386"/>
      <c r="IEX75" s="386"/>
      <c r="IEY75" s="386"/>
      <c r="IEZ75" s="386"/>
      <c r="IFA75" s="386"/>
      <c r="IFB75" s="386"/>
      <c r="IFC75" s="386"/>
      <c r="IFD75" s="386"/>
      <c r="IFE75" s="386"/>
      <c r="IFF75" s="386"/>
      <c r="IFG75" s="386"/>
      <c r="IFH75" s="386"/>
      <c r="IFI75" s="386"/>
      <c r="IFJ75" s="386"/>
      <c r="IFK75" s="386"/>
      <c r="IFL75" s="386"/>
      <c r="IFM75" s="386"/>
      <c r="IFN75" s="386"/>
      <c r="IFO75" s="386"/>
      <c r="IFP75" s="386"/>
      <c r="IFQ75" s="386"/>
      <c r="IFR75" s="386"/>
      <c r="IFS75" s="386"/>
      <c r="IFT75" s="386"/>
      <c r="IFU75" s="386"/>
      <c r="IFV75" s="386"/>
      <c r="IFW75" s="386"/>
      <c r="IFX75" s="386"/>
      <c r="IFY75" s="386"/>
      <c r="IFZ75" s="386"/>
      <c r="IGA75" s="386"/>
      <c r="IGB75" s="386"/>
      <c r="IGC75" s="386"/>
      <c r="IGD75" s="386"/>
      <c r="IGE75" s="386"/>
      <c r="IGF75" s="386"/>
      <c r="IGG75" s="386"/>
      <c r="IGH75" s="386"/>
      <c r="IGI75" s="386"/>
      <c r="IGJ75" s="386"/>
      <c r="IGK75" s="386"/>
      <c r="IGL75" s="386"/>
      <c r="IGM75" s="386"/>
      <c r="IGN75" s="386"/>
      <c r="IGO75" s="386"/>
      <c r="IGP75" s="386"/>
      <c r="IGQ75" s="386"/>
      <c r="IGR75" s="386"/>
      <c r="IGS75" s="386"/>
      <c r="IGT75" s="386"/>
      <c r="IGU75" s="386"/>
      <c r="IGV75" s="386"/>
      <c r="IGW75" s="386"/>
      <c r="IGX75" s="386"/>
      <c r="IGY75" s="386"/>
      <c r="IGZ75" s="386"/>
      <c r="IHA75" s="386"/>
      <c r="IHB75" s="386"/>
      <c r="IHC75" s="386"/>
      <c r="IHD75" s="386"/>
      <c r="IHE75" s="386"/>
      <c r="IHF75" s="386"/>
      <c r="IHG75" s="386"/>
      <c r="IHH75" s="386"/>
      <c r="IHI75" s="386"/>
      <c r="IHJ75" s="386"/>
      <c r="IHK75" s="386"/>
      <c r="IHL75" s="386"/>
      <c r="IHM75" s="386"/>
      <c r="IHN75" s="386"/>
      <c r="IHO75" s="386"/>
      <c r="IHP75" s="386"/>
      <c r="IHQ75" s="386"/>
      <c r="IHR75" s="386"/>
      <c r="IHS75" s="386"/>
      <c r="IHT75" s="386"/>
      <c r="IHU75" s="386"/>
      <c r="IHV75" s="386"/>
      <c r="IHW75" s="386"/>
      <c r="IHX75" s="386"/>
      <c r="IHY75" s="386"/>
      <c r="IHZ75" s="386"/>
      <c r="IIA75" s="386"/>
      <c r="IIB75" s="386"/>
      <c r="IIC75" s="386"/>
      <c r="IID75" s="386"/>
      <c r="IIE75" s="386"/>
      <c r="IIF75" s="386"/>
      <c r="IIG75" s="386"/>
      <c r="IIH75" s="386"/>
      <c r="III75" s="386"/>
      <c r="IIJ75" s="386"/>
      <c r="IIK75" s="386"/>
      <c r="IIL75" s="386"/>
      <c r="IIM75" s="386"/>
      <c r="IIN75" s="386"/>
      <c r="IIO75" s="386"/>
      <c r="IIP75" s="386"/>
      <c r="IIQ75" s="386"/>
      <c r="IIR75" s="386"/>
      <c r="IIS75" s="386"/>
      <c r="IIT75" s="386"/>
      <c r="IIU75" s="386"/>
      <c r="IIV75" s="386"/>
      <c r="IIW75" s="386"/>
      <c r="IIX75" s="386"/>
      <c r="IIY75" s="386"/>
      <c r="IIZ75" s="386"/>
      <c r="IJA75" s="386"/>
      <c r="IJB75" s="386"/>
      <c r="IJC75" s="386"/>
      <c r="IJD75" s="386"/>
      <c r="IJE75" s="386"/>
      <c r="IJF75" s="386"/>
      <c r="IJG75" s="386"/>
      <c r="IJH75" s="386"/>
      <c r="IJI75" s="386"/>
      <c r="IJJ75" s="386"/>
      <c r="IJK75" s="386"/>
      <c r="IJL75" s="386"/>
      <c r="IJM75" s="386"/>
      <c r="IJN75" s="386"/>
      <c r="IJO75" s="386"/>
      <c r="IJP75" s="386"/>
      <c r="IJQ75" s="386"/>
      <c r="IJR75" s="386"/>
      <c r="IJS75" s="386"/>
      <c r="IJT75" s="386"/>
      <c r="IJU75" s="386"/>
      <c r="IJV75" s="386"/>
      <c r="IJW75" s="386"/>
      <c r="IJX75" s="386"/>
      <c r="IJY75" s="386"/>
      <c r="IJZ75" s="386"/>
      <c r="IKA75" s="386"/>
      <c r="IKB75" s="386"/>
      <c r="IKC75" s="386"/>
      <c r="IKD75" s="386"/>
      <c r="IKE75" s="386"/>
      <c r="IKF75" s="386"/>
      <c r="IKG75" s="386"/>
      <c r="IKH75" s="386"/>
      <c r="IKI75" s="386"/>
      <c r="IKJ75" s="386"/>
      <c r="IKK75" s="386"/>
      <c r="IKL75" s="386"/>
      <c r="IKM75" s="386"/>
      <c r="IKN75" s="386"/>
      <c r="IKO75" s="386"/>
      <c r="IKP75" s="386"/>
      <c r="IKQ75" s="386"/>
      <c r="IKR75" s="386"/>
      <c r="IKS75" s="386"/>
      <c r="IKT75" s="386"/>
      <c r="IKU75" s="386"/>
      <c r="IKV75" s="386"/>
      <c r="IKW75" s="386"/>
      <c r="IKX75" s="386"/>
      <c r="IKY75" s="386"/>
      <c r="IKZ75" s="386"/>
      <c r="ILA75" s="386"/>
      <c r="ILB75" s="386"/>
      <c r="ILC75" s="386"/>
      <c r="ILD75" s="386"/>
      <c r="ILE75" s="386"/>
      <c r="ILF75" s="386"/>
      <c r="ILG75" s="386"/>
      <c r="ILH75" s="386"/>
      <c r="ILI75" s="386"/>
      <c r="ILJ75" s="386"/>
      <c r="ILK75" s="386"/>
      <c r="ILL75" s="386"/>
      <c r="ILM75" s="386"/>
      <c r="ILN75" s="386"/>
      <c r="ILO75" s="386"/>
      <c r="ILP75" s="386"/>
      <c r="ILQ75" s="386"/>
      <c r="ILR75" s="386"/>
      <c r="ILS75" s="386"/>
      <c r="ILT75" s="386"/>
      <c r="ILU75" s="386"/>
      <c r="ILV75" s="386"/>
      <c r="ILW75" s="386"/>
      <c r="ILX75" s="386"/>
      <c r="ILY75" s="386"/>
      <c r="ILZ75" s="386"/>
      <c r="IMA75" s="386"/>
      <c r="IMB75" s="386"/>
      <c r="IMC75" s="386"/>
      <c r="IMD75" s="386"/>
      <c r="IME75" s="386"/>
      <c r="IMF75" s="386"/>
      <c r="IMG75" s="386"/>
      <c r="IMH75" s="386"/>
      <c r="IMI75" s="386"/>
      <c r="IMJ75" s="386"/>
      <c r="IMK75" s="386"/>
      <c r="IML75" s="386"/>
      <c r="IMM75" s="386"/>
      <c r="IMN75" s="386"/>
      <c r="IMO75" s="386"/>
      <c r="IMP75" s="386"/>
      <c r="IMQ75" s="386"/>
      <c r="IMR75" s="386"/>
      <c r="IMS75" s="386"/>
      <c r="IMT75" s="386"/>
      <c r="IMU75" s="386"/>
      <c r="IMV75" s="386"/>
      <c r="IMW75" s="386"/>
      <c r="IMX75" s="386"/>
      <c r="IMY75" s="386"/>
      <c r="IMZ75" s="386"/>
      <c r="INA75" s="386"/>
      <c r="INB75" s="386"/>
      <c r="INC75" s="386"/>
      <c r="IND75" s="386"/>
      <c r="INE75" s="386"/>
      <c r="INF75" s="386"/>
      <c r="ING75" s="386"/>
      <c r="INH75" s="386"/>
      <c r="INI75" s="386"/>
      <c r="INJ75" s="386"/>
      <c r="INK75" s="386"/>
      <c r="INL75" s="386"/>
      <c r="INM75" s="386"/>
      <c r="INN75" s="386"/>
      <c r="INO75" s="386"/>
      <c r="INP75" s="386"/>
      <c r="INQ75" s="386"/>
      <c r="INR75" s="386"/>
      <c r="INS75" s="386"/>
      <c r="INT75" s="386"/>
      <c r="INU75" s="386"/>
      <c r="INV75" s="386"/>
      <c r="INW75" s="386"/>
      <c r="INX75" s="386"/>
      <c r="INY75" s="386"/>
      <c r="INZ75" s="386"/>
      <c r="IOA75" s="386"/>
      <c r="IOB75" s="386"/>
      <c r="IOC75" s="386"/>
      <c r="IOD75" s="386"/>
      <c r="IOE75" s="386"/>
      <c r="IOF75" s="386"/>
      <c r="IOG75" s="386"/>
      <c r="IOH75" s="386"/>
      <c r="IOI75" s="386"/>
      <c r="IOJ75" s="386"/>
      <c r="IOK75" s="386"/>
      <c r="IOL75" s="386"/>
      <c r="IOM75" s="386"/>
      <c r="ION75" s="386"/>
      <c r="IOO75" s="386"/>
      <c r="IOP75" s="386"/>
      <c r="IOQ75" s="386"/>
      <c r="IOR75" s="386"/>
      <c r="IOS75" s="386"/>
      <c r="IOT75" s="386"/>
      <c r="IOU75" s="386"/>
      <c r="IOV75" s="386"/>
      <c r="IOW75" s="386"/>
      <c r="IOX75" s="386"/>
      <c r="IOY75" s="386"/>
      <c r="IOZ75" s="386"/>
      <c r="IPA75" s="386"/>
      <c r="IPB75" s="386"/>
      <c r="IPC75" s="386"/>
      <c r="IPD75" s="386"/>
      <c r="IPE75" s="386"/>
      <c r="IPF75" s="386"/>
      <c r="IPG75" s="386"/>
      <c r="IPH75" s="386"/>
      <c r="IPI75" s="386"/>
      <c r="IPJ75" s="386"/>
      <c r="IPK75" s="386"/>
      <c r="IPL75" s="386"/>
      <c r="IPM75" s="386"/>
      <c r="IPN75" s="386"/>
      <c r="IPO75" s="386"/>
      <c r="IPP75" s="386"/>
      <c r="IPQ75" s="386"/>
      <c r="IPR75" s="386"/>
      <c r="IPS75" s="386"/>
      <c r="IPT75" s="386"/>
      <c r="IPU75" s="386"/>
      <c r="IPV75" s="386"/>
      <c r="IPW75" s="386"/>
      <c r="IPX75" s="386"/>
      <c r="IPY75" s="386"/>
      <c r="IPZ75" s="386"/>
      <c r="IQA75" s="386"/>
      <c r="IQB75" s="386"/>
      <c r="IQC75" s="386"/>
      <c r="IQD75" s="386"/>
      <c r="IQE75" s="386"/>
      <c r="IQF75" s="386"/>
      <c r="IQG75" s="386"/>
      <c r="IQH75" s="386"/>
      <c r="IQI75" s="386"/>
      <c r="IQJ75" s="386"/>
      <c r="IQK75" s="386"/>
      <c r="IQL75" s="386"/>
      <c r="IQM75" s="386"/>
      <c r="IQN75" s="386"/>
      <c r="IQO75" s="386"/>
      <c r="IQP75" s="386"/>
      <c r="IQQ75" s="386"/>
      <c r="IQR75" s="386"/>
      <c r="IQS75" s="386"/>
      <c r="IQT75" s="386"/>
      <c r="IQU75" s="386"/>
      <c r="IQV75" s="386"/>
      <c r="IQW75" s="386"/>
      <c r="IQX75" s="386"/>
      <c r="IQY75" s="386"/>
      <c r="IQZ75" s="386"/>
      <c r="IRA75" s="386"/>
      <c r="IRB75" s="386"/>
      <c r="IRC75" s="386"/>
      <c r="IRD75" s="386"/>
      <c r="IRE75" s="386"/>
      <c r="IRF75" s="386"/>
      <c r="IRG75" s="386"/>
      <c r="IRH75" s="386"/>
      <c r="IRI75" s="386"/>
      <c r="IRJ75" s="386"/>
      <c r="IRK75" s="386"/>
      <c r="IRL75" s="386"/>
      <c r="IRM75" s="386"/>
      <c r="IRN75" s="386"/>
      <c r="IRO75" s="386"/>
      <c r="IRP75" s="386"/>
      <c r="IRQ75" s="386"/>
      <c r="IRR75" s="386"/>
      <c r="IRS75" s="386"/>
      <c r="IRT75" s="386"/>
      <c r="IRU75" s="386"/>
      <c r="IRV75" s="386"/>
      <c r="IRW75" s="386"/>
      <c r="IRX75" s="386"/>
      <c r="IRY75" s="386"/>
      <c r="IRZ75" s="386"/>
      <c r="ISA75" s="386"/>
      <c r="ISB75" s="386"/>
      <c r="ISC75" s="386"/>
      <c r="ISD75" s="386"/>
      <c r="ISE75" s="386"/>
      <c r="ISF75" s="386"/>
      <c r="ISG75" s="386"/>
      <c r="ISH75" s="386"/>
      <c r="ISI75" s="386"/>
      <c r="ISJ75" s="386"/>
      <c r="ISK75" s="386"/>
      <c r="ISL75" s="386"/>
      <c r="ISM75" s="386"/>
      <c r="ISN75" s="386"/>
      <c r="ISO75" s="386"/>
      <c r="ISP75" s="386"/>
      <c r="ISQ75" s="386"/>
      <c r="ISR75" s="386"/>
      <c r="ISS75" s="386"/>
      <c r="IST75" s="386"/>
      <c r="ISU75" s="386"/>
      <c r="ISV75" s="386"/>
      <c r="ISW75" s="386"/>
      <c r="ISX75" s="386"/>
      <c r="ISY75" s="386"/>
      <c r="ISZ75" s="386"/>
      <c r="ITA75" s="386"/>
      <c r="ITB75" s="386"/>
      <c r="ITC75" s="386"/>
      <c r="ITD75" s="386"/>
      <c r="ITE75" s="386"/>
      <c r="ITF75" s="386"/>
      <c r="ITG75" s="386"/>
      <c r="ITH75" s="386"/>
      <c r="ITI75" s="386"/>
      <c r="ITJ75" s="386"/>
      <c r="ITK75" s="386"/>
      <c r="ITL75" s="386"/>
      <c r="ITM75" s="386"/>
      <c r="ITN75" s="386"/>
      <c r="ITO75" s="386"/>
      <c r="ITP75" s="386"/>
      <c r="ITQ75" s="386"/>
      <c r="ITR75" s="386"/>
      <c r="ITS75" s="386"/>
      <c r="ITT75" s="386"/>
      <c r="ITU75" s="386"/>
      <c r="ITV75" s="386"/>
      <c r="ITW75" s="386"/>
      <c r="ITX75" s="386"/>
      <c r="ITY75" s="386"/>
      <c r="ITZ75" s="386"/>
      <c r="IUA75" s="386"/>
      <c r="IUB75" s="386"/>
      <c r="IUC75" s="386"/>
      <c r="IUD75" s="386"/>
      <c r="IUE75" s="386"/>
      <c r="IUF75" s="386"/>
      <c r="IUG75" s="386"/>
      <c r="IUH75" s="386"/>
      <c r="IUI75" s="386"/>
      <c r="IUJ75" s="386"/>
      <c r="IUK75" s="386"/>
      <c r="IUL75" s="386"/>
      <c r="IUM75" s="386"/>
      <c r="IUN75" s="386"/>
      <c r="IUO75" s="386"/>
      <c r="IUP75" s="386"/>
      <c r="IUQ75" s="386"/>
      <c r="IUR75" s="386"/>
      <c r="IUS75" s="386"/>
      <c r="IUT75" s="386"/>
      <c r="IUU75" s="386"/>
      <c r="IUV75" s="386"/>
      <c r="IUW75" s="386"/>
      <c r="IUX75" s="386"/>
      <c r="IUY75" s="386"/>
      <c r="IUZ75" s="386"/>
      <c r="IVA75" s="386"/>
      <c r="IVB75" s="386"/>
      <c r="IVC75" s="386"/>
      <c r="IVD75" s="386"/>
      <c r="IVE75" s="386"/>
      <c r="IVF75" s="386"/>
      <c r="IVG75" s="386"/>
      <c r="IVH75" s="386"/>
      <c r="IVI75" s="386"/>
      <c r="IVJ75" s="386"/>
      <c r="IVK75" s="386"/>
      <c r="IVL75" s="386"/>
      <c r="IVM75" s="386"/>
      <c r="IVN75" s="386"/>
      <c r="IVO75" s="386"/>
      <c r="IVP75" s="386"/>
      <c r="IVQ75" s="386"/>
      <c r="IVR75" s="386"/>
      <c r="IVS75" s="386"/>
      <c r="IVT75" s="386"/>
      <c r="IVU75" s="386"/>
      <c r="IVV75" s="386"/>
      <c r="IVW75" s="386"/>
      <c r="IVX75" s="386"/>
      <c r="IVY75" s="386"/>
      <c r="IVZ75" s="386"/>
      <c r="IWA75" s="386"/>
      <c r="IWB75" s="386"/>
      <c r="IWC75" s="386"/>
      <c r="IWD75" s="386"/>
      <c r="IWE75" s="386"/>
      <c r="IWF75" s="386"/>
      <c r="IWG75" s="386"/>
      <c r="IWH75" s="386"/>
      <c r="IWI75" s="386"/>
      <c r="IWJ75" s="386"/>
      <c r="IWK75" s="386"/>
      <c r="IWL75" s="386"/>
      <c r="IWM75" s="386"/>
      <c r="IWN75" s="386"/>
      <c r="IWO75" s="386"/>
      <c r="IWP75" s="386"/>
      <c r="IWQ75" s="386"/>
      <c r="IWR75" s="386"/>
      <c r="IWS75" s="386"/>
      <c r="IWT75" s="386"/>
      <c r="IWU75" s="386"/>
      <c r="IWV75" s="386"/>
      <c r="IWW75" s="386"/>
      <c r="IWX75" s="386"/>
      <c r="IWY75" s="386"/>
      <c r="IWZ75" s="386"/>
      <c r="IXA75" s="386"/>
      <c r="IXB75" s="386"/>
      <c r="IXC75" s="386"/>
      <c r="IXD75" s="386"/>
      <c r="IXE75" s="386"/>
      <c r="IXF75" s="386"/>
      <c r="IXG75" s="386"/>
      <c r="IXH75" s="386"/>
      <c r="IXI75" s="386"/>
      <c r="IXJ75" s="386"/>
      <c r="IXK75" s="386"/>
      <c r="IXL75" s="386"/>
      <c r="IXM75" s="386"/>
      <c r="IXN75" s="386"/>
      <c r="IXO75" s="386"/>
      <c r="IXP75" s="386"/>
      <c r="IXQ75" s="386"/>
      <c r="IXR75" s="386"/>
      <c r="IXS75" s="386"/>
      <c r="IXT75" s="386"/>
      <c r="IXU75" s="386"/>
      <c r="IXV75" s="386"/>
      <c r="IXW75" s="386"/>
      <c r="IXX75" s="386"/>
      <c r="IXY75" s="386"/>
      <c r="IXZ75" s="386"/>
      <c r="IYA75" s="386"/>
      <c r="IYB75" s="386"/>
      <c r="IYC75" s="386"/>
      <c r="IYD75" s="386"/>
      <c r="IYE75" s="386"/>
      <c r="IYF75" s="386"/>
      <c r="IYG75" s="386"/>
      <c r="IYH75" s="386"/>
      <c r="IYI75" s="386"/>
      <c r="IYJ75" s="386"/>
      <c r="IYK75" s="386"/>
      <c r="IYL75" s="386"/>
      <c r="IYM75" s="386"/>
      <c r="IYN75" s="386"/>
      <c r="IYO75" s="386"/>
      <c r="IYP75" s="386"/>
      <c r="IYQ75" s="386"/>
      <c r="IYR75" s="386"/>
      <c r="IYS75" s="386"/>
      <c r="IYT75" s="386"/>
      <c r="IYU75" s="386"/>
      <c r="IYV75" s="386"/>
      <c r="IYW75" s="386"/>
      <c r="IYX75" s="386"/>
      <c r="IYY75" s="386"/>
      <c r="IYZ75" s="386"/>
      <c r="IZA75" s="386"/>
      <c r="IZB75" s="386"/>
      <c r="IZC75" s="386"/>
      <c r="IZD75" s="386"/>
      <c r="IZE75" s="386"/>
      <c r="IZF75" s="386"/>
      <c r="IZG75" s="386"/>
      <c r="IZH75" s="386"/>
      <c r="IZI75" s="386"/>
      <c r="IZJ75" s="386"/>
      <c r="IZK75" s="386"/>
      <c r="IZL75" s="386"/>
      <c r="IZM75" s="386"/>
      <c r="IZN75" s="386"/>
      <c r="IZO75" s="386"/>
      <c r="IZP75" s="386"/>
      <c r="IZQ75" s="386"/>
      <c r="IZR75" s="386"/>
      <c r="IZS75" s="386"/>
      <c r="IZT75" s="386"/>
      <c r="IZU75" s="386"/>
      <c r="IZV75" s="386"/>
      <c r="IZW75" s="386"/>
      <c r="IZX75" s="386"/>
      <c r="IZY75" s="386"/>
      <c r="IZZ75" s="386"/>
      <c r="JAA75" s="386"/>
      <c r="JAB75" s="386"/>
      <c r="JAC75" s="386"/>
      <c r="JAD75" s="386"/>
      <c r="JAE75" s="386"/>
      <c r="JAF75" s="386"/>
      <c r="JAG75" s="386"/>
      <c r="JAH75" s="386"/>
      <c r="JAI75" s="386"/>
      <c r="JAJ75" s="386"/>
      <c r="JAK75" s="386"/>
      <c r="JAL75" s="386"/>
      <c r="JAM75" s="386"/>
      <c r="JAN75" s="386"/>
      <c r="JAO75" s="386"/>
      <c r="JAP75" s="386"/>
      <c r="JAQ75" s="386"/>
      <c r="JAR75" s="386"/>
      <c r="JAS75" s="386"/>
      <c r="JAT75" s="386"/>
      <c r="JAU75" s="386"/>
      <c r="JAV75" s="386"/>
      <c r="JAW75" s="386"/>
      <c r="JAX75" s="386"/>
      <c r="JAY75" s="386"/>
      <c r="JAZ75" s="386"/>
      <c r="JBA75" s="386"/>
      <c r="JBB75" s="386"/>
      <c r="JBC75" s="386"/>
      <c r="JBD75" s="386"/>
      <c r="JBE75" s="386"/>
      <c r="JBF75" s="386"/>
      <c r="JBG75" s="386"/>
      <c r="JBH75" s="386"/>
      <c r="JBI75" s="386"/>
      <c r="JBJ75" s="386"/>
      <c r="JBK75" s="386"/>
      <c r="JBL75" s="386"/>
      <c r="JBM75" s="386"/>
      <c r="JBN75" s="386"/>
      <c r="JBO75" s="386"/>
      <c r="JBP75" s="386"/>
      <c r="JBQ75" s="386"/>
      <c r="JBR75" s="386"/>
      <c r="JBS75" s="386"/>
      <c r="JBT75" s="386"/>
      <c r="JBU75" s="386"/>
      <c r="JBV75" s="386"/>
      <c r="JBW75" s="386"/>
      <c r="JBX75" s="386"/>
      <c r="JBY75" s="386"/>
      <c r="JBZ75" s="386"/>
      <c r="JCA75" s="386"/>
      <c r="JCB75" s="386"/>
      <c r="JCC75" s="386"/>
      <c r="JCD75" s="386"/>
      <c r="JCE75" s="386"/>
      <c r="JCF75" s="386"/>
      <c r="JCG75" s="386"/>
      <c r="JCH75" s="386"/>
      <c r="JCI75" s="386"/>
      <c r="JCJ75" s="386"/>
      <c r="JCK75" s="386"/>
      <c r="JCL75" s="386"/>
      <c r="JCM75" s="386"/>
      <c r="JCN75" s="386"/>
      <c r="JCO75" s="386"/>
      <c r="JCP75" s="386"/>
      <c r="JCQ75" s="386"/>
      <c r="JCR75" s="386"/>
      <c r="JCS75" s="386"/>
      <c r="JCT75" s="386"/>
      <c r="JCU75" s="386"/>
      <c r="JCV75" s="386"/>
      <c r="JCW75" s="386"/>
      <c r="JCX75" s="386"/>
      <c r="JCY75" s="386"/>
      <c r="JCZ75" s="386"/>
      <c r="JDA75" s="386"/>
      <c r="JDB75" s="386"/>
      <c r="JDC75" s="386"/>
      <c r="JDD75" s="386"/>
      <c r="JDE75" s="386"/>
      <c r="JDF75" s="386"/>
      <c r="JDG75" s="386"/>
      <c r="JDH75" s="386"/>
      <c r="JDI75" s="386"/>
      <c r="JDJ75" s="386"/>
      <c r="JDK75" s="386"/>
      <c r="JDL75" s="386"/>
      <c r="JDM75" s="386"/>
      <c r="JDN75" s="386"/>
      <c r="JDO75" s="386"/>
      <c r="JDP75" s="386"/>
      <c r="JDQ75" s="386"/>
      <c r="JDR75" s="386"/>
      <c r="JDS75" s="386"/>
      <c r="JDT75" s="386"/>
      <c r="JDU75" s="386"/>
      <c r="JDV75" s="386"/>
      <c r="JDW75" s="386"/>
      <c r="JDX75" s="386"/>
      <c r="JDY75" s="386"/>
      <c r="JDZ75" s="386"/>
      <c r="JEA75" s="386"/>
      <c r="JEB75" s="386"/>
      <c r="JEC75" s="386"/>
      <c r="JED75" s="386"/>
      <c r="JEE75" s="386"/>
      <c r="JEF75" s="386"/>
      <c r="JEG75" s="386"/>
      <c r="JEH75" s="386"/>
      <c r="JEI75" s="386"/>
      <c r="JEJ75" s="386"/>
      <c r="JEK75" s="386"/>
      <c r="JEL75" s="386"/>
      <c r="JEM75" s="386"/>
      <c r="JEN75" s="386"/>
      <c r="JEO75" s="386"/>
      <c r="JEP75" s="386"/>
      <c r="JEQ75" s="386"/>
      <c r="JER75" s="386"/>
      <c r="JES75" s="386"/>
      <c r="JET75" s="386"/>
      <c r="JEU75" s="386"/>
      <c r="JEV75" s="386"/>
      <c r="JEW75" s="386"/>
      <c r="JEX75" s="386"/>
      <c r="JEY75" s="386"/>
      <c r="JEZ75" s="386"/>
      <c r="JFA75" s="386"/>
      <c r="JFB75" s="386"/>
      <c r="JFC75" s="386"/>
      <c r="JFD75" s="386"/>
      <c r="JFE75" s="386"/>
      <c r="JFF75" s="386"/>
      <c r="JFG75" s="386"/>
      <c r="JFH75" s="386"/>
      <c r="JFI75" s="386"/>
      <c r="JFJ75" s="386"/>
      <c r="JFK75" s="386"/>
      <c r="JFL75" s="386"/>
      <c r="JFM75" s="386"/>
      <c r="JFN75" s="386"/>
      <c r="JFO75" s="386"/>
      <c r="JFP75" s="386"/>
      <c r="JFQ75" s="386"/>
      <c r="JFR75" s="386"/>
      <c r="JFS75" s="386"/>
      <c r="JFT75" s="386"/>
      <c r="JFU75" s="386"/>
      <c r="JFV75" s="386"/>
      <c r="JFW75" s="386"/>
      <c r="JFX75" s="386"/>
      <c r="JFY75" s="386"/>
      <c r="JFZ75" s="386"/>
      <c r="JGA75" s="386"/>
      <c r="JGB75" s="386"/>
      <c r="JGC75" s="386"/>
      <c r="JGD75" s="386"/>
      <c r="JGE75" s="386"/>
      <c r="JGF75" s="386"/>
      <c r="JGG75" s="386"/>
      <c r="JGH75" s="386"/>
      <c r="JGI75" s="386"/>
      <c r="JGJ75" s="386"/>
      <c r="JGK75" s="386"/>
      <c r="JGL75" s="386"/>
      <c r="JGM75" s="386"/>
      <c r="JGN75" s="386"/>
      <c r="JGO75" s="386"/>
      <c r="JGP75" s="386"/>
      <c r="JGQ75" s="386"/>
      <c r="JGR75" s="386"/>
      <c r="JGS75" s="386"/>
      <c r="JGT75" s="386"/>
      <c r="JGU75" s="386"/>
      <c r="JGV75" s="386"/>
      <c r="JGW75" s="386"/>
      <c r="JGX75" s="386"/>
      <c r="JGY75" s="386"/>
      <c r="JGZ75" s="386"/>
      <c r="JHA75" s="386"/>
      <c r="JHB75" s="386"/>
      <c r="JHC75" s="386"/>
      <c r="JHD75" s="386"/>
      <c r="JHE75" s="386"/>
      <c r="JHF75" s="386"/>
      <c r="JHG75" s="386"/>
      <c r="JHH75" s="386"/>
      <c r="JHI75" s="386"/>
      <c r="JHJ75" s="386"/>
      <c r="JHK75" s="386"/>
      <c r="JHL75" s="386"/>
      <c r="JHM75" s="386"/>
      <c r="JHN75" s="386"/>
      <c r="JHO75" s="386"/>
      <c r="JHP75" s="386"/>
      <c r="JHQ75" s="386"/>
      <c r="JHR75" s="386"/>
      <c r="JHS75" s="386"/>
      <c r="JHT75" s="386"/>
      <c r="JHU75" s="386"/>
      <c r="JHV75" s="386"/>
      <c r="JHW75" s="386"/>
      <c r="JHX75" s="386"/>
      <c r="JHY75" s="386"/>
      <c r="JHZ75" s="386"/>
      <c r="JIA75" s="386"/>
      <c r="JIB75" s="386"/>
      <c r="JIC75" s="386"/>
      <c r="JID75" s="386"/>
      <c r="JIE75" s="386"/>
      <c r="JIF75" s="386"/>
      <c r="JIG75" s="386"/>
      <c r="JIH75" s="386"/>
      <c r="JII75" s="386"/>
      <c r="JIJ75" s="386"/>
      <c r="JIK75" s="386"/>
      <c r="JIL75" s="386"/>
      <c r="JIM75" s="386"/>
      <c r="JIN75" s="386"/>
      <c r="JIO75" s="386"/>
      <c r="JIP75" s="386"/>
      <c r="JIQ75" s="386"/>
      <c r="JIR75" s="386"/>
      <c r="JIS75" s="386"/>
      <c r="JIT75" s="386"/>
      <c r="JIU75" s="386"/>
      <c r="JIV75" s="386"/>
      <c r="JIW75" s="386"/>
      <c r="JIX75" s="386"/>
      <c r="JIY75" s="386"/>
      <c r="JIZ75" s="386"/>
      <c r="JJA75" s="386"/>
      <c r="JJB75" s="386"/>
      <c r="JJC75" s="386"/>
      <c r="JJD75" s="386"/>
      <c r="JJE75" s="386"/>
      <c r="JJF75" s="386"/>
      <c r="JJG75" s="386"/>
      <c r="JJH75" s="386"/>
      <c r="JJI75" s="386"/>
      <c r="JJJ75" s="386"/>
      <c r="JJK75" s="386"/>
      <c r="JJL75" s="386"/>
      <c r="JJM75" s="386"/>
      <c r="JJN75" s="386"/>
      <c r="JJO75" s="386"/>
      <c r="JJP75" s="386"/>
      <c r="JJQ75" s="386"/>
      <c r="JJR75" s="386"/>
      <c r="JJS75" s="386"/>
      <c r="JJT75" s="386"/>
      <c r="JJU75" s="386"/>
      <c r="JJV75" s="386"/>
      <c r="JJW75" s="386"/>
      <c r="JJX75" s="386"/>
      <c r="JJY75" s="386"/>
      <c r="JJZ75" s="386"/>
      <c r="JKA75" s="386"/>
      <c r="JKB75" s="386"/>
      <c r="JKC75" s="386"/>
      <c r="JKD75" s="386"/>
      <c r="JKE75" s="386"/>
      <c r="JKF75" s="386"/>
      <c r="JKG75" s="386"/>
      <c r="JKH75" s="386"/>
      <c r="JKI75" s="386"/>
      <c r="JKJ75" s="386"/>
      <c r="JKK75" s="386"/>
      <c r="JKL75" s="386"/>
      <c r="JKM75" s="386"/>
      <c r="JKN75" s="386"/>
      <c r="JKO75" s="386"/>
      <c r="JKP75" s="386"/>
      <c r="JKQ75" s="386"/>
      <c r="JKR75" s="386"/>
      <c r="JKS75" s="386"/>
      <c r="JKT75" s="386"/>
      <c r="JKU75" s="386"/>
      <c r="JKV75" s="386"/>
      <c r="JKW75" s="386"/>
      <c r="JKX75" s="386"/>
      <c r="JKY75" s="386"/>
      <c r="JKZ75" s="386"/>
      <c r="JLA75" s="386"/>
      <c r="JLB75" s="386"/>
      <c r="JLC75" s="386"/>
      <c r="JLD75" s="386"/>
      <c r="JLE75" s="386"/>
      <c r="JLF75" s="386"/>
      <c r="JLG75" s="386"/>
      <c r="JLH75" s="386"/>
      <c r="JLI75" s="386"/>
      <c r="JLJ75" s="386"/>
      <c r="JLK75" s="386"/>
      <c r="JLL75" s="386"/>
      <c r="JLM75" s="386"/>
      <c r="JLN75" s="386"/>
      <c r="JLO75" s="386"/>
      <c r="JLP75" s="386"/>
      <c r="JLQ75" s="386"/>
      <c r="JLR75" s="386"/>
      <c r="JLS75" s="386"/>
      <c r="JLT75" s="386"/>
      <c r="JLU75" s="386"/>
      <c r="JLV75" s="386"/>
      <c r="JLW75" s="386"/>
      <c r="JLX75" s="386"/>
      <c r="JLY75" s="386"/>
      <c r="JLZ75" s="386"/>
      <c r="JMA75" s="386"/>
      <c r="JMB75" s="386"/>
      <c r="JMC75" s="386"/>
      <c r="JMD75" s="386"/>
      <c r="JME75" s="386"/>
      <c r="JMF75" s="386"/>
      <c r="JMG75" s="386"/>
      <c r="JMH75" s="386"/>
      <c r="JMI75" s="386"/>
      <c r="JMJ75" s="386"/>
      <c r="JMK75" s="386"/>
      <c r="JML75" s="386"/>
      <c r="JMM75" s="386"/>
      <c r="JMN75" s="386"/>
      <c r="JMO75" s="386"/>
      <c r="JMP75" s="386"/>
      <c r="JMQ75" s="386"/>
      <c r="JMR75" s="386"/>
      <c r="JMS75" s="386"/>
      <c r="JMT75" s="386"/>
      <c r="JMU75" s="386"/>
      <c r="JMV75" s="386"/>
      <c r="JMW75" s="386"/>
      <c r="JMX75" s="386"/>
      <c r="JMY75" s="386"/>
      <c r="JMZ75" s="386"/>
      <c r="JNA75" s="386"/>
      <c r="JNB75" s="386"/>
      <c r="JNC75" s="386"/>
      <c r="JND75" s="386"/>
      <c r="JNE75" s="386"/>
      <c r="JNF75" s="386"/>
      <c r="JNG75" s="386"/>
      <c r="JNH75" s="386"/>
      <c r="JNI75" s="386"/>
      <c r="JNJ75" s="386"/>
      <c r="JNK75" s="386"/>
      <c r="JNL75" s="386"/>
      <c r="JNM75" s="386"/>
      <c r="JNN75" s="386"/>
      <c r="JNO75" s="386"/>
      <c r="JNP75" s="386"/>
      <c r="JNQ75" s="386"/>
      <c r="JNR75" s="386"/>
      <c r="JNS75" s="386"/>
      <c r="JNT75" s="386"/>
      <c r="JNU75" s="386"/>
      <c r="JNV75" s="386"/>
      <c r="JNW75" s="386"/>
      <c r="JNX75" s="386"/>
      <c r="JNY75" s="386"/>
      <c r="JNZ75" s="386"/>
      <c r="JOA75" s="386"/>
      <c r="JOB75" s="386"/>
      <c r="JOC75" s="386"/>
      <c r="JOD75" s="386"/>
      <c r="JOE75" s="386"/>
      <c r="JOF75" s="386"/>
      <c r="JOG75" s="386"/>
      <c r="JOH75" s="386"/>
      <c r="JOI75" s="386"/>
      <c r="JOJ75" s="386"/>
      <c r="JOK75" s="386"/>
      <c r="JOL75" s="386"/>
      <c r="JOM75" s="386"/>
      <c r="JON75" s="386"/>
      <c r="JOO75" s="386"/>
      <c r="JOP75" s="386"/>
      <c r="JOQ75" s="386"/>
      <c r="JOR75" s="386"/>
      <c r="JOS75" s="386"/>
      <c r="JOT75" s="386"/>
      <c r="JOU75" s="386"/>
      <c r="JOV75" s="386"/>
      <c r="JOW75" s="386"/>
      <c r="JOX75" s="386"/>
      <c r="JOY75" s="386"/>
      <c r="JOZ75" s="386"/>
      <c r="JPA75" s="386"/>
      <c r="JPB75" s="386"/>
      <c r="JPC75" s="386"/>
      <c r="JPD75" s="386"/>
      <c r="JPE75" s="386"/>
      <c r="JPF75" s="386"/>
      <c r="JPG75" s="386"/>
      <c r="JPH75" s="386"/>
      <c r="JPI75" s="386"/>
      <c r="JPJ75" s="386"/>
      <c r="JPK75" s="386"/>
      <c r="JPL75" s="386"/>
      <c r="JPM75" s="386"/>
      <c r="JPN75" s="386"/>
      <c r="JPO75" s="386"/>
      <c r="JPP75" s="386"/>
      <c r="JPQ75" s="386"/>
      <c r="JPR75" s="386"/>
      <c r="JPS75" s="386"/>
      <c r="JPT75" s="386"/>
      <c r="JPU75" s="386"/>
      <c r="JPV75" s="386"/>
      <c r="JPW75" s="386"/>
      <c r="JPX75" s="386"/>
      <c r="JPY75" s="386"/>
      <c r="JPZ75" s="386"/>
      <c r="JQA75" s="386"/>
      <c r="JQB75" s="386"/>
      <c r="JQC75" s="386"/>
      <c r="JQD75" s="386"/>
      <c r="JQE75" s="386"/>
      <c r="JQF75" s="386"/>
      <c r="JQG75" s="386"/>
      <c r="JQH75" s="386"/>
      <c r="JQI75" s="386"/>
      <c r="JQJ75" s="386"/>
      <c r="JQK75" s="386"/>
      <c r="JQL75" s="386"/>
      <c r="JQM75" s="386"/>
      <c r="JQN75" s="386"/>
      <c r="JQO75" s="386"/>
      <c r="JQP75" s="386"/>
      <c r="JQQ75" s="386"/>
      <c r="JQR75" s="386"/>
      <c r="JQS75" s="386"/>
      <c r="JQT75" s="386"/>
      <c r="JQU75" s="386"/>
      <c r="JQV75" s="386"/>
      <c r="JQW75" s="386"/>
      <c r="JQX75" s="386"/>
      <c r="JQY75" s="386"/>
      <c r="JQZ75" s="386"/>
      <c r="JRA75" s="386"/>
      <c r="JRB75" s="386"/>
      <c r="JRC75" s="386"/>
      <c r="JRD75" s="386"/>
      <c r="JRE75" s="386"/>
      <c r="JRF75" s="386"/>
      <c r="JRG75" s="386"/>
      <c r="JRH75" s="386"/>
      <c r="JRI75" s="386"/>
      <c r="JRJ75" s="386"/>
      <c r="JRK75" s="386"/>
      <c r="JRL75" s="386"/>
      <c r="JRM75" s="386"/>
      <c r="JRN75" s="386"/>
      <c r="JRO75" s="386"/>
      <c r="JRP75" s="386"/>
      <c r="JRQ75" s="386"/>
      <c r="JRR75" s="386"/>
      <c r="JRS75" s="386"/>
      <c r="JRT75" s="386"/>
      <c r="JRU75" s="386"/>
      <c r="JRV75" s="386"/>
      <c r="JRW75" s="386"/>
      <c r="JRX75" s="386"/>
      <c r="JRY75" s="386"/>
      <c r="JRZ75" s="386"/>
      <c r="JSA75" s="386"/>
      <c r="JSB75" s="386"/>
      <c r="JSC75" s="386"/>
      <c r="JSD75" s="386"/>
      <c r="JSE75" s="386"/>
      <c r="JSF75" s="386"/>
      <c r="JSG75" s="386"/>
      <c r="JSH75" s="386"/>
      <c r="JSI75" s="386"/>
      <c r="JSJ75" s="386"/>
      <c r="JSK75" s="386"/>
      <c r="JSL75" s="386"/>
      <c r="JSM75" s="386"/>
      <c r="JSN75" s="386"/>
      <c r="JSO75" s="386"/>
      <c r="JSP75" s="386"/>
      <c r="JSQ75" s="386"/>
      <c r="JSR75" s="386"/>
      <c r="JSS75" s="386"/>
      <c r="JST75" s="386"/>
      <c r="JSU75" s="386"/>
      <c r="JSV75" s="386"/>
      <c r="JSW75" s="386"/>
      <c r="JSX75" s="386"/>
      <c r="JSY75" s="386"/>
      <c r="JSZ75" s="386"/>
      <c r="JTA75" s="386"/>
      <c r="JTB75" s="386"/>
      <c r="JTC75" s="386"/>
      <c r="JTD75" s="386"/>
      <c r="JTE75" s="386"/>
      <c r="JTF75" s="386"/>
      <c r="JTG75" s="386"/>
      <c r="JTH75" s="386"/>
      <c r="JTI75" s="386"/>
      <c r="JTJ75" s="386"/>
      <c r="JTK75" s="386"/>
      <c r="JTL75" s="386"/>
      <c r="JTM75" s="386"/>
      <c r="JTN75" s="386"/>
      <c r="JTO75" s="386"/>
      <c r="JTP75" s="386"/>
      <c r="JTQ75" s="386"/>
      <c r="JTR75" s="386"/>
      <c r="JTS75" s="386"/>
      <c r="JTT75" s="386"/>
      <c r="JTU75" s="386"/>
      <c r="JTV75" s="386"/>
      <c r="JTW75" s="386"/>
      <c r="JTX75" s="386"/>
      <c r="JTY75" s="386"/>
      <c r="JTZ75" s="386"/>
      <c r="JUA75" s="386"/>
      <c r="JUB75" s="386"/>
      <c r="JUC75" s="386"/>
      <c r="JUD75" s="386"/>
      <c r="JUE75" s="386"/>
      <c r="JUF75" s="386"/>
      <c r="JUG75" s="386"/>
      <c r="JUH75" s="386"/>
      <c r="JUI75" s="386"/>
      <c r="JUJ75" s="386"/>
      <c r="JUK75" s="386"/>
      <c r="JUL75" s="386"/>
      <c r="JUM75" s="386"/>
      <c r="JUN75" s="386"/>
      <c r="JUO75" s="386"/>
      <c r="JUP75" s="386"/>
      <c r="JUQ75" s="386"/>
      <c r="JUR75" s="386"/>
      <c r="JUS75" s="386"/>
      <c r="JUT75" s="386"/>
      <c r="JUU75" s="386"/>
      <c r="JUV75" s="386"/>
      <c r="JUW75" s="386"/>
      <c r="JUX75" s="386"/>
      <c r="JUY75" s="386"/>
      <c r="JUZ75" s="386"/>
      <c r="JVA75" s="386"/>
      <c r="JVB75" s="386"/>
      <c r="JVC75" s="386"/>
      <c r="JVD75" s="386"/>
      <c r="JVE75" s="386"/>
      <c r="JVF75" s="386"/>
      <c r="JVG75" s="386"/>
      <c r="JVH75" s="386"/>
      <c r="JVI75" s="386"/>
      <c r="JVJ75" s="386"/>
      <c r="JVK75" s="386"/>
      <c r="JVL75" s="386"/>
      <c r="JVM75" s="386"/>
      <c r="JVN75" s="386"/>
      <c r="JVO75" s="386"/>
      <c r="JVP75" s="386"/>
      <c r="JVQ75" s="386"/>
      <c r="JVR75" s="386"/>
      <c r="JVS75" s="386"/>
      <c r="JVT75" s="386"/>
      <c r="JVU75" s="386"/>
      <c r="JVV75" s="386"/>
      <c r="JVW75" s="386"/>
      <c r="JVX75" s="386"/>
      <c r="JVY75" s="386"/>
      <c r="JVZ75" s="386"/>
      <c r="JWA75" s="386"/>
      <c r="JWB75" s="386"/>
      <c r="JWC75" s="386"/>
      <c r="JWD75" s="386"/>
      <c r="JWE75" s="386"/>
      <c r="JWF75" s="386"/>
      <c r="JWG75" s="386"/>
      <c r="JWH75" s="386"/>
      <c r="JWI75" s="386"/>
      <c r="JWJ75" s="386"/>
      <c r="JWK75" s="386"/>
      <c r="JWL75" s="386"/>
      <c r="JWM75" s="386"/>
      <c r="JWN75" s="386"/>
      <c r="JWO75" s="386"/>
      <c r="JWP75" s="386"/>
      <c r="JWQ75" s="386"/>
      <c r="JWR75" s="386"/>
      <c r="JWS75" s="386"/>
      <c r="JWT75" s="386"/>
      <c r="JWU75" s="386"/>
      <c r="JWV75" s="386"/>
      <c r="JWW75" s="386"/>
      <c r="JWX75" s="386"/>
      <c r="JWY75" s="386"/>
      <c r="JWZ75" s="386"/>
      <c r="JXA75" s="386"/>
      <c r="JXB75" s="386"/>
      <c r="JXC75" s="386"/>
      <c r="JXD75" s="386"/>
      <c r="JXE75" s="386"/>
      <c r="JXF75" s="386"/>
      <c r="JXG75" s="386"/>
      <c r="JXH75" s="386"/>
      <c r="JXI75" s="386"/>
      <c r="JXJ75" s="386"/>
      <c r="JXK75" s="386"/>
      <c r="JXL75" s="386"/>
      <c r="JXM75" s="386"/>
      <c r="JXN75" s="386"/>
      <c r="JXO75" s="386"/>
      <c r="JXP75" s="386"/>
      <c r="JXQ75" s="386"/>
      <c r="JXR75" s="386"/>
      <c r="JXS75" s="386"/>
      <c r="JXT75" s="386"/>
      <c r="JXU75" s="386"/>
      <c r="JXV75" s="386"/>
      <c r="JXW75" s="386"/>
      <c r="JXX75" s="386"/>
      <c r="JXY75" s="386"/>
      <c r="JXZ75" s="386"/>
      <c r="JYA75" s="386"/>
      <c r="JYB75" s="386"/>
      <c r="JYC75" s="386"/>
      <c r="JYD75" s="386"/>
      <c r="JYE75" s="386"/>
      <c r="JYF75" s="386"/>
      <c r="JYG75" s="386"/>
      <c r="JYH75" s="386"/>
      <c r="JYI75" s="386"/>
      <c r="JYJ75" s="386"/>
      <c r="JYK75" s="386"/>
      <c r="JYL75" s="386"/>
      <c r="JYM75" s="386"/>
      <c r="JYN75" s="386"/>
      <c r="JYO75" s="386"/>
      <c r="JYP75" s="386"/>
      <c r="JYQ75" s="386"/>
      <c r="JYR75" s="386"/>
      <c r="JYS75" s="386"/>
      <c r="JYT75" s="386"/>
      <c r="JYU75" s="386"/>
      <c r="JYV75" s="386"/>
      <c r="JYW75" s="386"/>
      <c r="JYX75" s="386"/>
      <c r="JYY75" s="386"/>
      <c r="JYZ75" s="386"/>
      <c r="JZA75" s="386"/>
      <c r="JZB75" s="386"/>
      <c r="JZC75" s="386"/>
      <c r="JZD75" s="386"/>
      <c r="JZE75" s="386"/>
      <c r="JZF75" s="386"/>
      <c r="JZG75" s="386"/>
      <c r="JZH75" s="386"/>
      <c r="JZI75" s="386"/>
      <c r="JZJ75" s="386"/>
      <c r="JZK75" s="386"/>
      <c r="JZL75" s="386"/>
      <c r="JZM75" s="386"/>
      <c r="JZN75" s="386"/>
      <c r="JZO75" s="386"/>
      <c r="JZP75" s="386"/>
      <c r="JZQ75" s="386"/>
      <c r="JZR75" s="386"/>
      <c r="JZS75" s="386"/>
      <c r="JZT75" s="386"/>
      <c r="JZU75" s="386"/>
      <c r="JZV75" s="386"/>
      <c r="JZW75" s="386"/>
      <c r="JZX75" s="386"/>
      <c r="JZY75" s="386"/>
      <c r="JZZ75" s="386"/>
      <c r="KAA75" s="386"/>
      <c r="KAB75" s="386"/>
      <c r="KAC75" s="386"/>
      <c r="KAD75" s="386"/>
      <c r="KAE75" s="386"/>
      <c r="KAF75" s="386"/>
      <c r="KAG75" s="386"/>
      <c r="KAH75" s="386"/>
      <c r="KAI75" s="386"/>
      <c r="KAJ75" s="386"/>
      <c r="KAK75" s="386"/>
      <c r="KAL75" s="386"/>
      <c r="KAM75" s="386"/>
      <c r="KAN75" s="386"/>
      <c r="KAO75" s="386"/>
      <c r="KAP75" s="386"/>
      <c r="KAQ75" s="386"/>
      <c r="KAR75" s="386"/>
      <c r="KAS75" s="386"/>
      <c r="KAT75" s="386"/>
      <c r="KAU75" s="386"/>
      <c r="KAV75" s="386"/>
      <c r="KAW75" s="386"/>
      <c r="KAX75" s="386"/>
      <c r="KAY75" s="386"/>
      <c r="KAZ75" s="386"/>
      <c r="KBA75" s="386"/>
      <c r="KBB75" s="386"/>
      <c r="KBC75" s="386"/>
      <c r="KBD75" s="386"/>
      <c r="KBE75" s="386"/>
      <c r="KBF75" s="386"/>
      <c r="KBG75" s="386"/>
      <c r="KBH75" s="386"/>
      <c r="KBI75" s="386"/>
      <c r="KBJ75" s="386"/>
      <c r="KBK75" s="386"/>
      <c r="KBL75" s="386"/>
      <c r="KBM75" s="386"/>
      <c r="KBN75" s="386"/>
      <c r="KBO75" s="386"/>
      <c r="KBP75" s="386"/>
      <c r="KBQ75" s="386"/>
      <c r="KBR75" s="386"/>
      <c r="KBS75" s="386"/>
      <c r="KBT75" s="386"/>
      <c r="KBU75" s="386"/>
      <c r="KBV75" s="386"/>
      <c r="KBW75" s="386"/>
      <c r="KBX75" s="386"/>
      <c r="KBY75" s="386"/>
      <c r="KBZ75" s="386"/>
      <c r="KCA75" s="386"/>
      <c r="KCB75" s="386"/>
      <c r="KCC75" s="386"/>
      <c r="KCD75" s="386"/>
      <c r="KCE75" s="386"/>
      <c r="KCF75" s="386"/>
      <c r="KCG75" s="386"/>
      <c r="KCH75" s="386"/>
      <c r="KCI75" s="386"/>
      <c r="KCJ75" s="386"/>
      <c r="KCK75" s="386"/>
      <c r="KCL75" s="386"/>
      <c r="KCM75" s="386"/>
      <c r="KCN75" s="386"/>
      <c r="KCO75" s="386"/>
      <c r="KCP75" s="386"/>
      <c r="KCQ75" s="386"/>
      <c r="KCR75" s="386"/>
      <c r="KCS75" s="386"/>
      <c r="KCT75" s="386"/>
      <c r="KCU75" s="386"/>
      <c r="KCV75" s="386"/>
      <c r="KCW75" s="386"/>
      <c r="KCX75" s="386"/>
      <c r="KCY75" s="386"/>
      <c r="KCZ75" s="386"/>
      <c r="KDA75" s="386"/>
      <c r="KDB75" s="386"/>
      <c r="KDC75" s="386"/>
      <c r="KDD75" s="386"/>
      <c r="KDE75" s="386"/>
      <c r="KDF75" s="386"/>
      <c r="KDG75" s="386"/>
      <c r="KDH75" s="386"/>
      <c r="KDI75" s="386"/>
      <c r="KDJ75" s="386"/>
      <c r="KDK75" s="386"/>
      <c r="KDL75" s="386"/>
      <c r="KDM75" s="386"/>
      <c r="KDN75" s="386"/>
      <c r="KDO75" s="386"/>
      <c r="KDP75" s="386"/>
      <c r="KDQ75" s="386"/>
      <c r="KDR75" s="386"/>
      <c r="KDS75" s="386"/>
      <c r="KDT75" s="386"/>
      <c r="KDU75" s="386"/>
      <c r="KDV75" s="386"/>
      <c r="KDW75" s="386"/>
      <c r="KDX75" s="386"/>
      <c r="KDY75" s="386"/>
      <c r="KDZ75" s="386"/>
      <c r="KEA75" s="386"/>
      <c r="KEB75" s="386"/>
      <c r="KEC75" s="386"/>
      <c r="KED75" s="386"/>
      <c r="KEE75" s="386"/>
      <c r="KEF75" s="386"/>
      <c r="KEG75" s="386"/>
      <c r="KEH75" s="386"/>
      <c r="KEI75" s="386"/>
      <c r="KEJ75" s="386"/>
      <c r="KEK75" s="386"/>
      <c r="KEL75" s="386"/>
      <c r="KEM75" s="386"/>
      <c r="KEN75" s="386"/>
      <c r="KEO75" s="386"/>
      <c r="KEP75" s="386"/>
      <c r="KEQ75" s="386"/>
      <c r="KER75" s="386"/>
      <c r="KES75" s="386"/>
      <c r="KET75" s="386"/>
      <c r="KEU75" s="386"/>
      <c r="KEV75" s="386"/>
      <c r="KEW75" s="386"/>
      <c r="KEX75" s="386"/>
      <c r="KEY75" s="386"/>
      <c r="KEZ75" s="386"/>
      <c r="KFA75" s="386"/>
      <c r="KFB75" s="386"/>
      <c r="KFC75" s="386"/>
      <c r="KFD75" s="386"/>
      <c r="KFE75" s="386"/>
      <c r="KFF75" s="386"/>
      <c r="KFG75" s="386"/>
      <c r="KFH75" s="386"/>
      <c r="KFI75" s="386"/>
      <c r="KFJ75" s="386"/>
      <c r="KFK75" s="386"/>
      <c r="KFL75" s="386"/>
      <c r="KFM75" s="386"/>
      <c r="KFN75" s="386"/>
      <c r="KFO75" s="386"/>
      <c r="KFP75" s="386"/>
      <c r="KFQ75" s="386"/>
      <c r="KFR75" s="386"/>
      <c r="KFS75" s="386"/>
      <c r="KFT75" s="386"/>
      <c r="KFU75" s="386"/>
      <c r="KFV75" s="386"/>
      <c r="KFW75" s="386"/>
      <c r="KFX75" s="386"/>
      <c r="KFY75" s="386"/>
      <c r="KFZ75" s="386"/>
      <c r="KGA75" s="386"/>
      <c r="KGB75" s="386"/>
      <c r="KGC75" s="386"/>
      <c r="KGD75" s="386"/>
      <c r="KGE75" s="386"/>
      <c r="KGF75" s="386"/>
      <c r="KGG75" s="386"/>
      <c r="KGH75" s="386"/>
      <c r="KGI75" s="386"/>
      <c r="KGJ75" s="386"/>
      <c r="KGK75" s="386"/>
      <c r="KGL75" s="386"/>
      <c r="KGM75" s="386"/>
      <c r="KGN75" s="386"/>
      <c r="KGO75" s="386"/>
      <c r="KGP75" s="386"/>
      <c r="KGQ75" s="386"/>
      <c r="KGR75" s="386"/>
      <c r="KGS75" s="386"/>
      <c r="KGT75" s="386"/>
      <c r="KGU75" s="386"/>
      <c r="KGV75" s="386"/>
      <c r="KGW75" s="386"/>
      <c r="KGX75" s="386"/>
      <c r="KGY75" s="386"/>
      <c r="KGZ75" s="386"/>
      <c r="KHA75" s="386"/>
      <c r="KHB75" s="386"/>
      <c r="KHC75" s="386"/>
      <c r="KHD75" s="386"/>
      <c r="KHE75" s="386"/>
      <c r="KHF75" s="386"/>
      <c r="KHG75" s="386"/>
      <c r="KHH75" s="386"/>
      <c r="KHI75" s="386"/>
      <c r="KHJ75" s="386"/>
      <c r="KHK75" s="386"/>
      <c r="KHL75" s="386"/>
      <c r="KHM75" s="386"/>
      <c r="KHN75" s="386"/>
      <c r="KHO75" s="386"/>
      <c r="KHP75" s="386"/>
      <c r="KHQ75" s="386"/>
      <c r="KHR75" s="386"/>
      <c r="KHS75" s="386"/>
      <c r="KHT75" s="386"/>
      <c r="KHU75" s="386"/>
      <c r="KHV75" s="386"/>
      <c r="KHW75" s="386"/>
      <c r="KHX75" s="386"/>
      <c r="KHY75" s="386"/>
      <c r="KHZ75" s="386"/>
      <c r="KIA75" s="386"/>
      <c r="KIB75" s="386"/>
      <c r="KIC75" s="386"/>
      <c r="KID75" s="386"/>
      <c r="KIE75" s="386"/>
      <c r="KIF75" s="386"/>
      <c r="KIG75" s="386"/>
      <c r="KIH75" s="386"/>
      <c r="KII75" s="386"/>
      <c r="KIJ75" s="386"/>
      <c r="KIK75" s="386"/>
      <c r="KIL75" s="386"/>
      <c r="KIM75" s="386"/>
      <c r="KIN75" s="386"/>
      <c r="KIO75" s="386"/>
      <c r="KIP75" s="386"/>
      <c r="KIQ75" s="386"/>
      <c r="KIR75" s="386"/>
      <c r="KIS75" s="386"/>
      <c r="KIT75" s="386"/>
      <c r="KIU75" s="386"/>
      <c r="KIV75" s="386"/>
      <c r="KIW75" s="386"/>
      <c r="KIX75" s="386"/>
      <c r="KIY75" s="386"/>
      <c r="KIZ75" s="386"/>
      <c r="KJA75" s="386"/>
      <c r="KJB75" s="386"/>
      <c r="KJC75" s="386"/>
      <c r="KJD75" s="386"/>
      <c r="KJE75" s="386"/>
      <c r="KJF75" s="386"/>
      <c r="KJG75" s="386"/>
      <c r="KJH75" s="386"/>
      <c r="KJI75" s="386"/>
      <c r="KJJ75" s="386"/>
      <c r="KJK75" s="386"/>
      <c r="KJL75" s="386"/>
      <c r="KJM75" s="386"/>
      <c r="KJN75" s="386"/>
      <c r="KJO75" s="386"/>
      <c r="KJP75" s="386"/>
      <c r="KJQ75" s="386"/>
      <c r="KJR75" s="386"/>
      <c r="KJS75" s="386"/>
      <c r="KJT75" s="386"/>
      <c r="KJU75" s="386"/>
      <c r="KJV75" s="386"/>
      <c r="KJW75" s="386"/>
      <c r="KJX75" s="386"/>
      <c r="KJY75" s="386"/>
      <c r="KJZ75" s="386"/>
      <c r="KKA75" s="386"/>
      <c r="KKB75" s="386"/>
      <c r="KKC75" s="386"/>
      <c r="KKD75" s="386"/>
      <c r="KKE75" s="386"/>
      <c r="KKF75" s="386"/>
      <c r="KKG75" s="386"/>
      <c r="KKH75" s="386"/>
      <c r="KKI75" s="386"/>
      <c r="KKJ75" s="386"/>
      <c r="KKK75" s="386"/>
      <c r="KKL75" s="386"/>
      <c r="KKM75" s="386"/>
      <c r="KKN75" s="386"/>
      <c r="KKO75" s="386"/>
      <c r="KKP75" s="386"/>
      <c r="KKQ75" s="386"/>
      <c r="KKR75" s="386"/>
      <c r="KKS75" s="386"/>
      <c r="KKT75" s="386"/>
      <c r="KKU75" s="386"/>
      <c r="KKV75" s="386"/>
      <c r="KKW75" s="386"/>
      <c r="KKX75" s="386"/>
      <c r="KKY75" s="386"/>
      <c r="KKZ75" s="386"/>
      <c r="KLA75" s="386"/>
      <c r="KLB75" s="386"/>
      <c r="KLC75" s="386"/>
      <c r="KLD75" s="386"/>
      <c r="KLE75" s="386"/>
      <c r="KLF75" s="386"/>
      <c r="KLG75" s="386"/>
      <c r="KLH75" s="386"/>
      <c r="KLI75" s="386"/>
      <c r="KLJ75" s="386"/>
      <c r="KLK75" s="386"/>
      <c r="KLL75" s="386"/>
      <c r="KLM75" s="386"/>
      <c r="KLN75" s="386"/>
      <c r="KLO75" s="386"/>
      <c r="KLP75" s="386"/>
      <c r="KLQ75" s="386"/>
      <c r="KLR75" s="386"/>
      <c r="KLS75" s="386"/>
      <c r="KLT75" s="386"/>
      <c r="KLU75" s="386"/>
      <c r="KLV75" s="386"/>
      <c r="KLW75" s="386"/>
      <c r="KLX75" s="386"/>
      <c r="KLY75" s="386"/>
      <c r="KLZ75" s="386"/>
      <c r="KMA75" s="386"/>
      <c r="KMB75" s="386"/>
      <c r="KMC75" s="386"/>
      <c r="KMD75" s="386"/>
      <c r="KME75" s="386"/>
      <c r="KMF75" s="386"/>
      <c r="KMG75" s="386"/>
      <c r="KMH75" s="386"/>
      <c r="KMI75" s="386"/>
      <c r="KMJ75" s="386"/>
      <c r="KMK75" s="386"/>
      <c r="KML75" s="386"/>
      <c r="KMM75" s="386"/>
      <c r="KMN75" s="386"/>
      <c r="KMO75" s="386"/>
      <c r="KMP75" s="386"/>
      <c r="KMQ75" s="386"/>
      <c r="KMR75" s="386"/>
      <c r="KMS75" s="386"/>
      <c r="KMT75" s="386"/>
      <c r="KMU75" s="386"/>
      <c r="KMV75" s="386"/>
      <c r="KMW75" s="386"/>
      <c r="KMX75" s="386"/>
      <c r="KMY75" s="386"/>
      <c r="KMZ75" s="386"/>
      <c r="KNA75" s="386"/>
      <c r="KNB75" s="386"/>
      <c r="KNC75" s="386"/>
      <c r="KND75" s="386"/>
      <c r="KNE75" s="386"/>
      <c r="KNF75" s="386"/>
      <c r="KNG75" s="386"/>
      <c r="KNH75" s="386"/>
      <c r="KNI75" s="386"/>
      <c r="KNJ75" s="386"/>
      <c r="KNK75" s="386"/>
      <c r="KNL75" s="386"/>
      <c r="KNM75" s="386"/>
      <c r="KNN75" s="386"/>
      <c r="KNO75" s="386"/>
      <c r="KNP75" s="386"/>
      <c r="KNQ75" s="386"/>
      <c r="KNR75" s="386"/>
      <c r="KNS75" s="386"/>
      <c r="KNT75" s="386"/>
      <c r="KNU75" s="386"/>
      <c r="KNV75" s="386"/>
      <c r="KNW75" s="386"/>
      <c r="KNX75" s="386"/>
      <c r="KNY75" s="386"/>
      <c r="KNZ75" s="386"/>
      <c r="KOA75" s="386"/>
      <c r="KOB75" s="386"/>
      <c r="KOC75" s="386"/>
      <c r="KOD75" s="386"/>
      <c r="KOE75" s="386"/>
      <c r="KOF75" s="386"/>
      <c r="KOG75" s="386"/>
      <c r="KOH75" s="386"/>
      <c r="KOI75" s="386"/>
      <c r="KOJ75" s="386"/>
      <c r="KOK75" s="386"/>
      <c r="KOL75" s="386"/>
      <c r="KOM75" s="386"/>
      <c r="KON75" s="386"/>
      <c r="KOO75" s="386"/>
      <c r="KOP75" s="386"/>
      <c r="KOQ75" s="386"/>
      <c r="KOR75" s="386"/>
      <c r="KOS75" s="386"/>
      <c r="KOT75" s="386"/>
      <c r="KOU75" s="386"/>
      <c r="KOV75" s="386"/>
      <c r="KOW75" s="386"/>
      <c r="KOX75" s="386"/>
      <c r="KOY75" s="386"/>
      <c r="KOZ75" s="386"/>
      <c r="KPA75" s="386"/>
      <c r="KPB75" s="386"/>
      <c r="KPC75" s="386"/>
      <c r="KPD75" s="386"/>
      <c r="KPE75" s="386"/>
      <c r="KPF75" s="386"/>
      <c r="KPG75" s="386"/>
      <c r="KPH75" s="386"/>
      <c r="KPI75" s="386"/>
      <c r="KPJ75" s="386"/>
      <c r="KPK75" s="386"/>
      <c r="KPL75" s="386"/>
      <c r="KPM75" s="386"/>
      <c r="KPN75" s="386"/>
      <c r="KPO75" s="386"/>
      <c r="KPP75" s="386"/>
      <c r="KPQ75" s="386"/>
      <c r="KPR75" s="386"/>
      <c r="KPS75" s="386"/>
      <c r="KPT75" s="386"/>
      <c r="KPU75" s="386"/>
      <c r="KPV75" s="386"/>
      <c r="KPW75" s="386"/>
      <c r="KPX75" s="386"/>
      <c r="KPY75" s="386"/>
      <c r="KPZ75" s="386"/>
      <c r="KQA75" s="386"/>
      <c r="KQB75" s="386"/>
      <c r="KQC75" s="386"/>
      <c r="KQD75" s="386"/>
      <c r="KQE75" s="386"/>
      <c r="KQF75" s="386"/>
      <c r="KQG75" s="386"/>
      <c r="KQH75" s="386"/>
      <c r="KQI75" s="386"/>
      <c r="KQJ75" s="386"/>
      <c r="KQK75" s="386"/>
      <c r="KQL75" s="386"/>
      <c r="KQM75" s="386"/>
      <c r="KQN75" s="386"/>
      <c r="KQO75" s="386"/>
      <c r="KQP75" s="386"/>
      <c r="KQQ75" s="386"/>
      <c r="KQR75" s="386"/>
      <c r="KQS75" s="386"/>
      <c r="KQT75" s="386"/>
      <c r="KQU75" s="386"/>
      <c r="KQV75" s="386"/>
      <c r="KQW75" s="386"/>
      <c r="KQX75" s="386"/>
      <c r="KQY75" s="386"/>
      <c r="KQZ75" s="386"/>
      <c r="KRA75" s="386"/>
      <c r="KRB75" s="386"/>
      <c r="KRC75" s="386"/>
      <c r="KRD75" s="386"/>
      <c r="KRE75" s="386"/>
      <c r="KRF75" s="386"/>
      <c r="KRG75" s="386"/>
      <c r="KRH75" s="386"/>
      <c r="KRI75" s="386"/>
      <c r="KRJ75" s="386"/>
      <c r="KRK75" s="386"/>
      <c r="KRL75" s="386"/>
      <c r="KRM75" s="386"/>
      <c r="KRN75" s="386"/>
      <c r="KRO75" s="386"/>
      <c r="KRP75" s="386"/>
      <c r="KRQ75" s="386"/>
      <c r="KRR75" s="386"/>
      <c r="KRS75" s="386"/>
      <c r="KRT75" s="386"/>
      <c r="KRU75" s="386"/>
      <c r="KRV75" s="386"/>
      <c r="KRW75" s="386"/>
      <c r="KRX75" s="386"/>
      <c r="KRY75" s="386"/>
      <c r="KRZ75" s="386"/>
      <c r="KSA75" s="386"/>
      <c r="KSB75" s="386"/>
      <c r="KSC75" s="386"/>
      <c r="KSD75" s="386"/>
      <c r="KSE75" s="386"/>
      <c r="KSF75" s="386"/>
      <c r="KSG75" s="386"/>
      <c r="KSH75" s="386"/>
      <c r="KSI75" s="386"/>
      <c r="KSJ75" s="386"/>
      <c r="KSK75" s="386"/>
      <c r="KSL75" s="386"/>
      <c r="KSM75" s="386"/>
      <c r="KSN75" s="386"/>
      <c r="KSO75" s="386"/>
      <c r="KSP75" s="386"/>
      <c r="KSQ75" s="386"/>
      <c r="KSR75" s="386"/>
      <c r="KSS75" s="386"/>
      <c r="KST75" s="386"/>
      <c r="KSU75" s="386"/>
      <c r="KSV75" s="386"/>
      <c r="KSW75" s="386"/>
      <c r="KSX75" s="386"/>
      <c r="KSY75" s="386"/>
      <c r="KSZ75" s="386"/>
      <c r="KTA75" s="386"/>
      <c r="KTB75" s="386"/>
      <c r="KTC75" s="386"/>
      <c r="KTD75" s="386"/>
      <c r="KTE75" s="386"/>
      <c r="KTF75" s="386"/>
      <c r="KTG75" s="386"/>
      <c r="KTH75" s="386"/>
      <c r="KTI75" s="386"/>
      <c r="KTJ75" s="386"/>
      <c r="KTK75" s="386"/>
      <c r="KTL75" s="386"/>
      <c r="KTM75" s="386"/>
      <c r="KTN75" s="386"/>
      <c r="KTO75" s="386"/>
      <c r="KTP75" s="386"/>
      <c r="KTQ75" s="386"/>
      <c r="KTR75" s="386"/>
      <c r="KTS75" s="386"/>
      <c r="KTT75" s="386"/>
      <c r="KTU75" s="386"/>
      <c r="KTV75" s="386"/>
      <c r="KTW75" s="386"/>
      <c r="KTX75" s="386"/>
      <c r="KTY75" s="386"/>
      <c r="KTZ75" s="386"/>
      <c r="KUA75" s="386"/>
      <c r="KUB75" s="386"/>
      <c r="KUC75" s="386"/>
      <c r="KUD75" s="386"/>
      <c r="KUE75" s="386"/>
      <c r="KUF75" s="386"/>
      <c r="KUG75" s="386"/>
      <c r="KUH75" s="386"/>
      <c r="KUI75" s="386"/>
      <c r="KUJ75" s="386"/>
      <c r="KUK75" s="386"/>
      <c r="KUL75" s="386"/>
      <c r="KUM75" s="386"/>
      <c r="KUN75" s="386"/>
      <c r="KUO75" s="386"/>
      <c r="KUP75" s="386"/>
      <c r="KUQ75" s="386"/>
      <c r="KUR75" s="386"/>
      <c r="KUS75" s="386"/>
      <c r="KUT75" s="386"/>
      <c r="KUU75" s="386"/>
      <c r="KUV75" s="386"/>
      <c r="KUW75" s="386"/>
      <c r="KUX75" s="386"/>
      <c r="KUY75" s="386"/>
      <c r="KUZ75" s="386"/>
      <c r="KVA75" s="386"/>
      <c r="KVB75" s="386"/>
      <c r="KVC75" s="386"/>
      <c r="KVD75" s="386"/>
      <c r="KVE75" s="386"/>
      <c r="KVF75" s="386"/>
      <c r="KVG75" s="386"/>
      <c r="KVH75" s="386"/>
      <c r="KVI75" s="386"/>
      <c r="KVJ75" s="386"/>
      <c r="KVK75" s="386"/>
      <c r="KVL75" s="386"/>
      <c r="KVM75" s="386"/>
      <c r="KVN75" s="386"/>
      <c r="KVO75" s="386"/>
      <c r="KVP75" s="386"/>
      <c r="KVQ75" s="386"/>
      <c r="KVR75" s="386"/>
      <c r="KVS75" s="386"/>
      <c r="KVT75" s="386"/>
      <c r="KVU75" s="386"/>
      <c r="KVV75" s="386"/>
      <c r="KVW75" s="386"/>
      <c r="KVX75" s="386"/>
      <c r="KVY75" s="386"/>
      <c r="KVZ75" s="386"/>
      <c r="KWA75" s="386"/>
      <c r="KWB75" s="386"/>
      <c r="KWC75" s="386"/>
      <c r="KWD75" s="386"/>
      <c r="KWE75" s="386"/>
      <c r="KWF75" s="386"/>
      <c r="KWG75" s="386"/>
      <c r="KWH75" s="386"/>
      <c r="KWI75" s="386"/>
      <c r="KWJ75" s="386"/>
      <c r="KWK75" s="386"/>
      <c r="KWL75" s="386"/>
      <c r="KWM75" s="386"/>
      <c r="KWN75" s="386"/>
      <c r="KWO75" s="386"/>
      <c r="KWP75" s="386"/>
      <c r="KWQ75" s="386"/>
      <c r="KWR75" s="386"/>
      <c r="KWS75" s="386"/>
      <c r="KWT75" s="386"/>
      <c r="KWU75" s="386"/>
      <c r="KWV75" s="386"/>
      <c r="KWW75" s="386"/>
      <c r="KWX75" s="386"/>
      <c r="KWY75" s="386"/>
      <c r="KWZ75" s="386"/>
      <c r="KXA75" s="386"/>
      <c r="KXB75" s="386"/>
      <c r="KXC75" s="386"/>
      <c r="KXD75" s="386"/>
      <c r="KXE75" s="386"/>
      <c r="KXF75" s="386"/>
      <c r="KXG75" s="386"/>
      <c r="KXH75" s="386"/>
      <c r="KXI75" s="386"/>
      <c r="KXJ75" s="386"/>
      <c r="KXK75" s="386"/>
      <c r="KXL75" s="386"/>
      <c r="KXM75" s="386"/>
      <c r="KXN75" s="386"/>
      <c r="KXO75" s="386"/>
      <c r="KXP75" s="386"/>
      <c r="KXQ75" s="386"/>
      <c r="KXR75" s="386"/>
      <c r="KXS75" s="386"/>
      <c r="KXT75" s="386"/>
      <c r="KXU75" s="386"/>
      <c r="KXV75" s="386"/>
      <c r="KXW75" s="386"/>
      <c r="KXX75" s="386"/>
      <c r="KXY75" s="386"/>
      <c r="KXZ75" s="386"/>
      <c r="KYA75" s="386"/>
      <c r="KYB75" s="386"/>
      <c r="KYC75" s="386"/>
      <c r="KYD75" s="386"/>
      <c r="KYE75" s="386"/>
      <c r="KYF75" s="386"/>
      <c r="KYG75" s="386"/>
      <c r="KYH75" s="386"/>
      <c r="KYI75" s="386"/>
      <c r="KYJ75" s="386"/>
      <c r="KYK75" s="386"/>
      <c r="KYL75" s="386"/>
      <c r="KYM75" s="386"/>
      <c r="KYN75" s="386"/>
      <c r="KYO75" s="386"/>
      <c r="KYP75" s="386"/>
      <c r="KYQ75" s="386"/>
      <c r="KYR75" s="386"/>
      <c r="KYS75" s="386"/>
      <c r="KYT75" s="386"/>
      <c r="KYU75" s="386"/>
      <c r="KYV75" s="386"/>
      <c r="KYW75" s="386"/>
      <c r="KYX75" s="386"/>
      <c r="KYY75" s="386"/>
      <c r="KYZ75" s="386"/>
      <c r="KZA75" s="386"/>
      <c r="KZB75" s="386"/>
      <c r="KZC75" s="386"/>
      <c r="KZD75" s="386"/>
      <c r="KZE75" s="386"/>
      <c r="KZF75" s="386"/>
      <c r="KZG75" s="386"/>
      <c r="KZH75" s="386"/>
      <c r="KZI75" s="386"/>
      <c r="KZJ75" s="386"/>
      <c r="KZK75" s="386"/>
      <c r="KZL75" s="386"/>
      <c r="KZM75" s="386"/>
      <c r="KZN75" s="386"/>
      <c r="KZO75" s="386"/>
      <c r="KZP75" s="386"/>
      <c r="KZQ75" s="386"/>
      <c r="KZR75" s="386"/>
      <c r="KZS75" s="386"/>
      <c r="KZT75" s="386"/>
      <c r="KZU75" s="386"/>
      <c r="KZV75" s="386"/>
      <c r="KZW75" s="386"/>
      <c r="KZX75" s="386"/>
      <c r="KZY75" s="386"/>
      <c r="KZZ75" s="386"/>
      <c r="LAA75" s="386"/>
      <c r="LAB75" s="386"/>
      <c r="LAC75" s="386"/>
      <c r="LAD75" s="386"/>
      <c r="LAE75" s="386"/>
      <c r="LAF75" s="386"/>
      <c r="LAG75" s="386"/>
      <c r="LAH75" s="386"/>
      <c r="LAI75" s="386"/>
      <c r="LAJ75" s="386"/>
      <c r="LAK75" s="386"/>
      <c r="LAL75" s="386"/>
      <c r="LAM75" s="386"/>
      <c r="LAN75" s="386"/>
      <c r="LAO75" s="386"/>
      <c r="LAP75" s="386"/>
      <c r="LAQ75" s="386"/>
      <c r="LAR75" s="386"/>
      <c r="LAS75" s="386"/>
      <c r="LAT75" s="386"/>
      <c r="LAU75" s="386"/>
      <c r="LAV75" s="386"/>
      <c r="LAW75" s="386"/>
      <c r="LAX75" s="386"/>
      <c r="LAY75" s="386"/>
      <c r="LAZ75" s="386"/>
      <c r="LBA75" s="386"/>
      <c r="LBB75" s="386"/>
      <c r="LBC75" s="386"/>
      <c r="LBD75" s="386"/>
      <c r="LBE75" s="386"/>
      <c r="LBF75" s="386"/>
      <c r="LBG75" s="386"/>
      <c r="LBH75" s="386"/>
      <c r="LBI75" s="386"/>
      <c r="LBJ75" s="386"/>
      <c r="LBK75" s="386"/>
      <c r="LBL75" s="386"/>
      <c r="LBM75" s="386"/>
      <c r="LBN75" s="386"/>
      <c r="LBO75" s="386"/>
      <c r="LBP75" s="386"/>
      <c r="LBQ75" s="386"/>
      <c r="LBR75" s="386"/>
      <c r="LBS75" s="386"/>
      <c r="LBT75" s="386"/>
      <c r="LBU75" s="386"/>
      <c r="LBV75" s="386"/>
      <c r="LBW75" s="386"/>
      <c r="LBX75" s="386"/>
      <c r="LBY75" s="386"/>
      <c r="LBZ75" s="386"/>
      <c r="LCA75" s="386"/>
      <c r="LCB75" s="386"/>
      <c r="LCC75" s="386"/>
      <c r="LCD75" s="386"/>
      <c r="LCE75" s="386"/>
      <c r="LCF75" s="386"/>
      <c r="LCG75" s="386"/>
      <c r="LCH75" s="386"/>
      <c r="LCI75" s="386"/>
      <c r="LCJ75" s="386"/>
      <c r="LCK75" s="386"/>
      <c r="LCL75" s="386"/>
      <c r="LCM75" s="386"/>
      <c r="LCN75" s="386"/>
      <c r="LCO75" s="386"/>
      <c r="LCP75" s="386"/>
      <c r="LCQ75" s="386"/>
      <c r="LCR75" s="386"/>
      <c r="LCS75" s="386"/>
      <c r="LCT75" s="386"/>
      <c r="LCU75" s="386"/>
      <c r="LCV75" s="386"/>
      <c r="LCW75" s="386"/>
      <c r="LCX75" s="386"/>
      <c r="LCY75" s="386"/>
      <c r="LCZ75" s="386"/>
      <c r="LDA75" s="386"/>
      <c r="LDB75" s="386"/>
      <c r="LDC75" s="386"/>
      <c r="LDD75" s="386"/>
      <c r="LDE75" s="386"/>
      <c r="LDF75" s="386"/>
      <c r="LDG75" s="386"/>
      <c r="LDH75" s="386"/>
      <c r="LDI75" s="386"/>
      <c r="LDJ75" s="386"/>
      <c r="LDK75" s="386"/>
      <c r="LDL75" s="386"/>
      <c r="LDM75" s="386"/>
      <c r="LDN75" s="386"/>
      <c r="LDO75" s="386"/>
      <c r="LDP75" s="386"/>
      <c r="LDQ75" s="386"/>
      <c r="LDR75" s="386"/>
      <c r="LDS75" s="386"/>
      <c r="LDT75" s="386"/>
      <c r="LDU75" s="386"/>
      <c r="LDV75" s="386"/>
      <c r="LDW75" s="386"/>
      <c r="LDX75" s="386"/>
      <c r="LDY75" s="386"/>
      <c r="LDZ75" s="386"/>
      <c r="LEA75" s="386"/>
      <c r="LEB75" s="386"/>
      <c r="LEC75" s="386"/>
      <c r="LED75" s="386"/>
      <c r="LEE75" s="386"/>
      <c r="LEF75" s="386"/>
      <c r="LEG75" s="386"/>
      <c r="LEH75" s="386"/>
      <c r="LEI75" s="386"/>
      <c r="LEJ75" s="386"/>
      <c r="LEK75" s="386"/>
      <c r="LEL75" s="386"/>
      <c r="LEM75" s="386"/>
      <c r="LEN75" s="386"/>
      <c r="LEO75" s="386"/>
      <c r="LEP75" s="386"/>
      <c r="LEQ75" s="386"/>
      <c r="LER75" s="386"/>
      <c r="LES75" s="386"/>
      <c r="LET75" s="386"/>
      <c r="LEU75" s="386"/>
      <c r="LEV75" s="386"/>
      <c r="LEW75" s="386"/>
      <c r="LEX75" s="386"/>
      <c r="LEY75" s="386"/>
      <c r="LEZ75" s="386"/>
      <c r="LFA75" s="386"/>
      <c r="LFB75" s="386"/>
      <c r="LFC75" s="386"/>
      <c r="LFD75" s="386"/>
      <c r="LFE75" s="386"/>
      <c r="LFF75" s="386"/>
      <c r="LFG75" s="386"/>
      <c r="LFH75" s="386"/>
      <c r="LFI75" s="386"/>
      <c r="LFJ75" s="386"/>
      <c r="LFK75" s="386"/>
      <c r="LFL75" s="386"/>
      <c r="LFM75" s="386"/>
      <c r="LFN75" s="386"/>
      <c r="LFO75" s="386"/>
      <c r="LFP75" s="386"/>
      <c r="LFQ75" s="386"/>
      <c r="LFR75" s="386"/>
      <c r="LFS75" s="386"/>
      <c r="LFT75" s="386"/>
      <c r="LFU75" s="386"/>
      <c r="LFV75" s="386"/>
      <c r="LFW75" s="386"/>
      <c r="LFX75" s="386"/>
      <c r="LFY75" s="386"/>
      <c r="LFZ75" s="386"/>
      <c r="LGA75" s="386"/>
      <c r="LGB75" s="386"/>
      <c r="LGC75" s="386"/>
      <c r="LGD75" s="386"/>
      <c r="LGE75" s="386"/>
      <c r="LGF75" s="386"/>
      <c r="LGG75" s="386"/>
      <c r="LGH75" s="386"/>
      <c r="LGI75" s="386"/>
      <c r="LGJ75" s="386"/>
      <c r="LGK75" s="386"/>
      <c r="LGL75" s="386"/>
      <c r="LGM75" s="386"/>
      <c r="LGN75" s="386"/>
      <c r="LGO75" s="386"/>
      <c r="LGP75" s="386"/>
      <c r="LGQ75" s="386"/>
      <c r="LGR75" s="386"/>
      <c r="LGS75" s="386"/>
      <c r="LGT75" s="386"/>
      <c r="LGU75" s="386"/>
      <c r="LGV75" s="386"/>
      <c r="LGW75" s="386"/>
      <c r="LGX75" s="386"/>
      <c r="LGY75" s="386"/>
      <c r="LGZ75" s="386"/>
      <c r="LHA75" s="386"/>
      <c r="LHB75" s="386"/>
      <c r="LHC75" s="386"/>
      <c r="LHD75" s="386"/>
      <c r="LHE75" s="386"/>
      <c r="LHF75" s="386"/>
      <c r="LHG75" s="386"/>
      <c r="LHH75" s="386"/>
      <c r="LHI75" s="386"/>
      <c r="LHJ75" s="386"/>
      <c r="LHK75" s="386"/>
      <c r="LHL75" s="386"/>
      <c r="LHM75" s="386"/>
      <c r="LHN75" s="386"/>
      <c r="LHO75" s="386"/>
      <c r="LHP75" s="386"/>
      <c r="LHQ75" s="386"/>
      <c r="LHR75" s="386"/>
      <c r="LHS75" s="386"/>
      <c r="LHT75" s="386"/>
      <c r="LHU75" s="386"/>
      <c r="LHV75" s="386"/>
      <c r="LHW75" s="386"/>
      <c r="LHX75" s="386"/>
      <c r="LHY75" s="386"/>
      <c r="LHZ75" s="386"/>
      <c r="LIA75" s="386"/>
      <c r="LIB75" s="386"/>
      <c r="LIC75" s="386"/>
      <c r="LID75" s="386"/>
      <c r="LIE75" s="386"/>
      <c r="LIF75" s="386"/>
      <c r="LIG75" s="386"/>
      <c r="LIH75" s="386"/>
      <c r="LII75" s="386"/>
      <c r="LIJ75" s="386"/>
      <c r="LIK75" s="386"/>
      <c r="LIL75" s="386"/>
      <c r="LIM75" s="386"/>
      <c r="LIN75" s="386"/>
      <c r="LIO75" s="386"/>
      <c r="LIP75" s="386"/>
      <c r="LIQ75" s="386"/>
      <c r="LIR75" s="386"/>
      <c r="LIS75" s="386"/>
      <c r="LIT75" s="386"/>
      <c r="LIU75" s="386"/>
      <c r="LIV75" s="386"/>
      <c r="LIW75" s="386"/>
      <c r="LIX75" s="386"/>
      <c r="LIY75" s="386"/>
      <c r="LIZ75" s="386"/>
      <c r="LJA75" s="386"/>
      <c r="LJB75" s="386"/>
      <c r="LJC75" s="386"/>
      <c r="LJD75" s="386"/>
      <c r="LJE75" s="386"/>
      <c r="LJF75" s="386"/>
      <c r="LJG75" s="386"/>
      <c r="LJH75" s="386"/>
      <c r="LJI75" s="386"/>
      <c r="LJJ75" s="386"/>
      <c r="LJK75" s="386"/>
      <c r="LJL75" s="386"/>
      <c r="LJM75" s="386"/>
      <c r="LJN75" s="386"/>
      <c r="LJO75" s="386"/>
      <c r="LJP75" s="386"/>
      <c r="LJQ75" s="386"/>
      <c r="LJR75" s="386"/>
      <c r="LJS75" s="386"/>
      <c r="LJT75" s="386"/>
      <c r="LJU75" s="386"/>
      <c r="LJV75" s="386"/>
      <c r="LJW75" s="386"/>
      <c r="LJX75" s="386"/>
      <c r="LJY75" s="386"/>
      <c r="LJZ75" s="386"/>
      <c r="LKA75" s="386"/>
      <c r="LKB75" s="386"/>
      <c r="LKC75" s="386"/>
      <c r="LKD75" s="386"/>
      <c r="LKE75" s="386"/>
      <c r="LKF75" s="386"/>
      <c r="LKG75" s="386"/>
      <c r="LKH75" s="386"/>
      <c r="LKI75" s="386"/>
      <c r="LKJ75" s="386"/>
      <c r="LKK75" s="386"/>
      <c r="LKL75" s="386"/>
      <c r="LKM75" s="386"/>
      <c r="LKN75" s="386"/>
      <c r="LKO75" s="386"/>
      <c r="LKP75" s="386"/>
      <c r="LKQ75" s="386"/>
      <c r="LKR75" s="386"/>
      <c r="LKS75" s="386"/>
      <c r="LKT75" s="386"/>
      <c r="LKU75" s="386"/>
      <c r="LKV75" s="386"/>
      <c r="LKW75" s="386"/>
      <c r="LKX75" s="386"/>
      <c r="LKY75" s="386"/>
      <c r="LKZ75" s="386"/>
      <c r="LLA75" s="386"/>
      <c r="LLB75" s="386"/>
      <c r="LLC75" s="386"/>
      <c r="LLD75" s="386"/>
      <c r="LLE75" s="386"/>
      <c r="LLF75" s="386"/>
      <c r="LLG75" s="386"/>
      <c r="LLH75" s="386"/>
      <c r="LLI75" s="386"/>
      <c r="LLJ75" s="386"/>
      <c r="LLK75" s="386"/>
      <c r="LLL75" s="386"/>
      <c r="LLM75" s="386"/>
      <c r="LLN75" s="386"/>
      <c r="LLO75" s="386"/>
      <c r="LLP75" s="386"/>
      <c r="LLQ75" s="386"/>
      <c r="LLR75" s="386"/>
      <c r="LLS75" s="386"/>
      <c r="LLT75" s="386"/>
      <c r="LLU75" s="386"/>
      <c r="LLV75" s="386"/>
      <c r="LLW75" s="386"/>
      <c r="LLX75" s="386"/>
      <c r="LLY75" s="386"/>
      <c r="LLZ75" s="386"/>
      <c r="LMA75" s="386"/>
      <c r="LMB75" s="386"/>
      <c r="LMC75" s="386"/>
      <c r="LMD75" s="386"/>
      <c r="LME75" s="386"/>
      <c r="LMF75" s="386"/>
      <c r="LMG75" s="386"/>
      <c r="LMH75" s="386"/>
      <c r="LMI75" s="386"/>
      <c r="LMJ75" s="386"/>
      <c r="LMK75" s="386"/>
      <c r="LML75" s="386"/>
      <c r="LMM75" s="386"/>
      <c r="LMN75" s="386"/>
      <c r="LMO75" s="386"/>
      <c r="LMP75" s="386"/>
      <c r="LMQ75" s="386"/>
      <c r="LMR75" s="386"/>
      <c r="LMS75" s="386"/>
      <c r="LMT75" s="386"/>
      <c r="LMU75" s="386"/>
      <c r="LMV75" s="386"/>
      <c r="LMW75" s="386"/>
      <c r="LMX75" s="386"/>
      <c r="LMY75" s="386"/>
      <c r="LMZ75" s="386"/>
      <c r="LNA75" s="386"/>
      <c r="LNB75" s="386"/>
      <c r="LNC75" s="386"/>
      <c r="LND75" s="386"/>
      <c r="LNE75" s="386"/>
      <c r="LNF75" s="386"/>
      <c r="LNG75" s="386"/>
      <c r="LNH75" s="386"/>
      <c r="LNI75" s="386"/>
      <c r="LNJ75" s="386"/>
      <c r="LNK75" s="386"/>
      <c r="LNL75" s="386"/>
      <c r="LNM75" s="386"/>
      <c r="LNN75" s="386"/>
      <c r="LNO75" s="386"/>
      <c r="LNP75" s="386"/>
      <c r="LNQ75" s="386"/>
      <c r="LNR75" s="386"/>
      <c r="LNS75" s="386"/>
      <c r="LNT75" s="386"/>
      <c r="LNU75" s="386"/>
      <c r="LNV75" s="386"/>
      <c r="LNW75" s="386"/>
      <c r="LNX75" s="386"/>
      <c r="LNY75" s="386"/>
      <c r="LNZ75" s="386"/>
      <c r="LOA75" s="386"/>
      <c r="LOB75" s="386"/>
      <c r="LOC75" s="386"/>
      <c r="LOD75" s="386"/>
      <c r="LOE75" s="386"/>
      <c r="LOF75" s="386"/>
      <c r="LOG75" s="386"/>
      <c r="LOH75" s="386"/>
      <c r="LOI75" s="386"/>
      <c r="LOJ75" s="386"/>
      <c r="LOK75" s="386"/>
      <c r="LOL75" s="386"/>
      <c r="LOM75" s="386"/>
      <c r="LON75" s="386"/>
      <c r="LOO75" s="386"/>
      <c r="LOP75" s="386"/>
      <c r="LOQ75" s="386"/>
      <c r="LOR75" s="386"/>
      <c r="LOS75" s="386"/>
      <c r="LOT75" s="386"/>
      <c r="LOU75" s="386"/>
      <c r="LOV75" s="386"/>
      <c r="LOW75" s="386"/>
      <c r="LOX75" s="386"/>
      <c r="LOY75" s="386"/>
      <c r="LOZ75" s="386"/>
      <c r="LPA75" s="386"/>
      <c r="LPB75" s="386"/>
      <c r="LPC75" s="386"/>
      <c r="LPD75" s="386"/>
      <c r="LPE75" s="386"/>
      <c r="LPF75" s="386"/>
      <c r="LPG75" s="386"/>
      <c r="LPH75" s="386"/>
      <c r="LPI75" s="386"/>
      <c r="LPJ75" s="386"/>
      <c r="LPK75" s="386"/>
      <c r="LPL75" s="386"/>
      <c r="LPM75" s="386"/>
      <c r="LPN75" s="386"/>
      <c r="LPO75" s="386"/>
      <c r="LPP75" s="386"/>
      <c r="LPQ75" s="386"/>
      <c r="LPR75" s="386"/>
      <c r="LPS75" s="386"/>
      <c r="LPT75" s="386"/>
      <c r="LPU75" s="386"/>
      <c r="LPV75" s="386"/>
      <c r="LPW75" s="386"/>
      <c r="LPX75" s="386"/>
      <c r="LPY75" s="386"/>
      <c r="LPZ75" s="386"/>
      <c r="LQA75" s="386"/>
      <c r="LQB75" s="386"/>
      <c r="LQC75" s="386"/>
      <c r="LQD75" s="386"/>
      <c r="LQE75" s="386"/>
      <c r="LQF75" s="386"/>
      <c r="LQG75" s="386"/>
      <c r="LQH75" s="386"/>
      <c r="LQI75" s="386"/>
      <c r="LQJ75" s="386"/>
      <c r="LQK75" s="386"/>
      <c r="LQL75" s="386"/>
      <c r="LQM75" s="386"/>
      <c r="LQN75" s="386"/>
      <c r="LQO75" s="386"/>
      <c r="LQP75" s="386"/>
      <c r="LQQ75" s="386"/>
      <c r="LQR75" s="386"/>
      <c r="LQS75" s="386"/>
      <c r="LQT75" s="386"/>
      <c r="LQU75" s="386"/>
      <c r="LQV75" s="386"/>
      <c r="LQW75" s="386"/>
      <c r="LQX75" s="386"/>
      <c r="LQY75" s="386"/>
      <c r="LQZ75" s="386"/>
      <c r="LRA75" s="386"/>
      <c r="LRB75" s="386"/>
      <c r="LRC75" s="386"/>
      <c r="LRD75" s="386"/>
      <c r="LRE75" s="386"/>
      <c r="LRF75" s="386"/>
      <c r="LRG75" s="386"/>
      <c r="LRH75" s="386"/>
      <c r="LRI75" s="386"/>
      <c r="LRJ75" s="386"/>
      <c r="LRK75" s="386"/>
      <c r="LRL75" s="386"/>
      <c r="LRM75" s="386"/>
      <c r="LRN75" s="386"/>
      <c r="LRO75" s="386"/>
      <c r="LRP75" s="386"/>
      <c r="LRQ75" s="386"/>
      <c r="LRR75" s="386"/>
      <c r="LRS75" s="386"/>
      <c r="LRT75" s="386"/>
      <c r="LRU75" s="386"/>
      <c r="LRV75" s="386"/>
      <c r="LRW75" s="386"/>
      <c r="LRX75" s="386"/>
      <c r="LRY75" s="386"/>
      <c r="LRZ75" s="386"/>
      <c r="LSA75" s="386"/>
      <c r="LSB75" s="386"/>
      <c r="LSC75" s="386"/>
      <c r="LSD75" s="386"/>
      <c r="LSE75" s="386"/>
      <c r="LSF75" s="386"/>
      <c r="LSG75" s="386"/>
      <c r="LSH75" s="386"/>
      <c r="LSI75" s="386"/>
      <c r="LSJ75" s="386"/>
      <c r="LSK75" s="386"/>
      <c r="LSL75" s="386"/>
      <c r="LSM75" s="386"/>
      <c r="LSN75" s="386"/>
      <c r="LSO75" s="386"/>
      <c r="LSP75" s="386"/>
      <c r="LSQ75" s="386"/>
      <c r="LSR75" s="386"/>
      <c r="LSS75" s="386"/>
      <c r="LST75" s="386"/>
      <c r="LSU75" s="386"/>
      <c r="LSV75" s="386"/>
      <c r="LSW75" s="386"/>
      <c r="LSX75" s="386"/>
      <c r="LSY75" s="386"/>
      <c r="LSZ75" s="386"/>
      <c r="LTA75" s="386"/>
      <c r="LTB75" s="386"/>
      <c r="LTC75" s="386"/>
      <c r="LTD75" s="386"/>
      <c r="LTE75" s="386"/>
      <c r="LTF75" s="386"/>
      <c r="LTG75" s="386"/>
      <c r="LTH75" s="386"/>
      <c r="LTI75" s="386"/>
      <c r="LTJ75" s="386"/>
      <c r="LTK75" s="386"/>
      <c r="LTL75" s="386"/>
      <c r="LTM75" s="386"/>
      <c r="LTN75" s="386"/>
      <c r="LTO75" s="386"/>
      <c r="LTP75" s="386"/>
      <c r="LTQ75" s="386"/>
      <c r="LTR75" s="386"/>
      <c r="LTS75" s="386"/>
      <c r="LTT75" s="386"/>
      <c r="LTU75" s="386"/>
      <c r="LTV75" s="386"/>
      <c r="LTW75" s="386"/>
      <c r="LTX75" s="386"/>
      <c r="LTY75" s="386"/>
      <c r="LTZ75" s="386"/>
      <c r="LUA75" s="386"/>
      <c r="LUB75" s="386"/>
      <c r="LUC75" s="386"/>
      <c r="LUD75" s="386"/>
      <c r="LUE75" s="386"/>
      <c r="LUF75" s="386"/>
      <c r="LUG75" s="386"/>
      <c r="LUH75" s="386"/>
      <c r="LUI75" s="386"/>
      <c r="LUJ75" s="386"/>
      <c r="LUK75" s="386"/>
      <c r="LUL75" s="386"/>
      <c r="LUM75" s="386"/>
      <c r="LUN75" s="386"/>
      <c r="LUO75" s="386"/>
      <c r="LUP75" s="386"/>
      <c r="LUQ75" s="386"/>
      <c r="LUR75" s="386"/>
      <c r="LUS75" s="386"/>
      <c r="LUT75" s="386"/>
      <c r="LUU75" s="386"/>
      <c r="LUV75" s="386"/>
      <c r="LUW75" s="386"/>
      <c r="LUX75" s="386"/>
      <c r="LUY75" s="386"/>
      <c r="LUZ75" s="386"/>
      <c r="LVA75" s="386"/>
      <c r="LVB75" s="386"/>
      <c r="LVC75" s="386"/>
      <c r="LVD75" s="386"/>
      <c r="LVE75" s="386"/>
      <c r="LVF75" s="386"/>
      <c r="LVG75" s="386"/>
      <c r="LVH75" s="386"/>
      <c r="LVI75" s="386"/>
      <c r="LVJ75" s="386"/>
      <c r="LVK75" s="386"/>
      <c r="LVL75" s="386"/>
      <c r="LVM75" s="386"/>
      <c r="LVN75" s="386"/>
      <c r="LVO75" s="386"/>
      <c r="LVP75" s="386"/>
      <c r="LVQ75" s="386"/>
      <c r="LVR75" s="386"/>
      <c r="LVS75" s="386"/>
      <c r="LVT75" s="386"/>
      <c r="LVU75" s="386"/>
      <c r="LVV75" s="386"/>
      <c r="LVW75" s="386"/>
      <c r="LVX75" s="386"/>
      <c r="LVY75" s="386"/>
      <c r="LVZ75" s="386"/>
      <c r="LWA75" s="386"/>
      <c r="LWB75" s="386"/>
      <c r="LWC75" s="386"/>
      <c r="LWD75" s="386"/>
      <c r="LWE75" s="386"/>
      <c r="LWF75" s="386"/>
      <c r="LWG75" s="386"/>
      <c r="LWH75" s="386"/>
      <c r="LWI75" s="386"/>
      <c r="LWJ75" s="386"/>
      <c r="LWK75" s="386"/>
      <c r="LWL75" s="386"/>
      <c r="LWM75" s="386"/>
      <c r="LWN75" s="386"/>
      <c r="LWO75" s="386"/>
      <c r="LWP75" s="386"/>
      <c r="LWQ75" s="386"/>
      <c r="LWR75" s="386"/>
      <c r="LWS75" s="386"/>
      <c r="LWT75" s="386"/>
      <c r="LWU75" s="386"/>
      <c r="LWV75" s="386"/>
      <c r="LWW75" s="386"/>
      <c r="LWX75" s="386"/>
      <c r="LWY75" s="386"/>
      <c r="LWZ75" s="386"/>
      <c r="LXA75" s="386"/>
      <c r="LXB75" s="386"/>
      <c r="LXC75" s="386"/>
      <c r="LXD75" s="386"/>
      <c r="LXE75" s="386"/>
      <c r="LXF75" s="386"/>
      <c r="LXG75" s="386"/>
      <c r="LXH75" s="386"/>
      <c r="LXI75" s="386"/>
      <c r="LXJ75" s="386"/>
      <c r="LXK75" s="386"/>
      <c r="LXL75" s="386"/>
      <c r="LXM75" s="386"/>
      <c r="LXN75" s="386"/>
      <c r="LXO75" s="386"/>
      <c r="LXP75" s="386"/>
      <c r="LXQ75" s="386"/>
      <c r="LXR75" s="386"/>
      <c r="LXS75" s="386"/>
      <c r="LXT75" s="386"/>
      <c r="LXU75" s="386"/>
      <c r="LXV75" s="386"/>
      <c r="LXW75" s="386"/>
      <c r="LXX75" s="386"/>
      <c r="LXY75" s="386"/>
      <c r="LXZ75" s="386"/>
      <c r="LYA75" s="386"/>
      <c r="LYB75" s="386"/>
      <c r="LYC75" s="386"/>
      <c r="LYD75" s="386"/>
      <c r="LYE75" s="386"/>
      <c r="LYF75" s="386"/>
      <c r="LYG75" s="386"/>
      <c r="LYH75" s="386"/>
      <c r="LYI75" s="386"/>
      <c r="LYJ75" s="386"/>
      <c r="LYK75" s="386"/>
      <c r="LYL75" s="386"/>
      <c r="LYM75" s="386"/>
      <c r="LYN75" s="386"/>
      <c r="LYO75" s="386"/>
      <c r="LYP75" s="386"/>
      <c r="LYQ75" s="386"/>
      <c r="LYR75" s="386"/>
      <c r="LYS75" s="386"/>
      <c r="LYT75" s="386"/>
      <c r="LYU75" s="386"/>
      <c r="LYV75" s="386"/>
      <c r="LYW75" s="386"/>
      <c r="LYX75" s="386"/>
      <c r="LYY75" s="386"/>
      <c r="LYZ75" s="386"/>
      <c r="LZA75" s="386"/>
      <c r="LZB75" s="386"/>
      <c r="LZC75" s="386"/>
      <c r="LZD75" s="386"/>
      <c r="LZE75" s="386"/>
      <c r="LZF75" s="386"/>
      <c r="LZG75" s="386"/>
      <c r="LZH75" s="386"/>
      <c r="LZI75" s="386"/>
      <c r="LZJ75" s="386"/>
      <c r="LZK75" s="386"/>
      <c r="LZL75" s="386"/>
      <c r="LZM75" s="386"/>
      <c r="LZN75" s="386"/>
      <c r="LZO75" s="386"/>
      <c r="LZP75" s="386"/>
      <c r="LZQ75" s="386"/>
      <c r="LZR75" s="386"/>
      <c r="LZS75" s="386"/>
      <c r="LZT75" s="386"/>
      <c r="LZU75" s="386"/>
      <c r="LZV75" s="386"/>
      <c r="LZW75" s="386"/>
      <c r="LZX75" s="386"/>
      <c r="LZY75" s="386"/>
      <c r="LZZ75" s="386"/>
      <c r="MAA75" s="386"/>
      <c r="MAB75" s="386"/>
      <c r="MAC75" s="386"/>
      <c r="MAD75" s="386"/>
      <c r="MAE75" s="386"/>
      <c r="MAF75" s="386"/>
      <c r="MAG75" s="386"/>
      <c r="MAH75" s="386"/>
      <c r="MAI75" s="386"/>
      <c r="MAJ75" s="386"/>
      <c r="MAK75" s="386"/>
      <c r="MAL75" s="386"/>
      <c r="MAM75" s="386"/>
      <c r="MAN75" s="386"/>
      <c r="MAO75" s="386"/>
      <c r="MAP75" s="386"/>
      <c r="MAQ75" s="386"/>
      <c r="MAR75" s="386"/>
      <c r="MAS75" s="386"/>
      <c r="MAT75" s="386"/>
      <c r="MAU75" s="386"/>
      <c r="MAV75" s="386"/>
      <c r="MAW75" s="386"/>
      <c r="MAX75" s="386"/>
      <c r="MAY75" s="386"/>
      <c r="MAZ75" s="386"/>
      <c r="MBA75" s="386"/>
      <c r="MBB75" s="386"/>
      <c r="MBC75" s="386"/>
      <c r="MBD75" s="386"/>
      <c r="MBE75" s="386"/>
      <c r="MBF75" s="386"/>
      <c r="MBG75" s="386"/>
      <c r="MBH75" s="386"/>
      <c r="MBI75" s="386"/>
      <c r="MBJ75" s="386"/>
      <c r="MBK75" s="386"/>
      <c r="MBL75" s="386"/>
      <c r="MBM75" s="386"/>
      <c r="MBN75" s="386"/>
      <c r="MBO75" s="386"/>
      <c r="MBP75" s="386"/>
      <c r="MBQ75" s="386"/>
      <c r="MBR75" s="386"/>
      <c r="MBS75" s="386"/>
      <c r="MBT75" s="386"/>
      <c r="MBU75" s="386"/>
      <c r="MBV75" s="386"/>
      <c r="MBW75" s="386"/>
      <c r="MBX75" s="386"/>
      <c r="MBY75" s="386"/>
      <c r="MBZ75" s="386"/>
      <c r="MCA75" s="386"/>
      <c r="MCB75" s="386"/>
      <c r="MCC75" s="386"/>
      <c r="MCD75" s="386"/>
      <c r="MCE75" s="386"/>
      <c r="MCF75" s="386"/>
      <c r="MCG75" s="386"/>
      <c r="MCH75" s="386"/>
      <c r="MCI75" s="386"/>
      <c r="MCJ75" s="386"/>
      <c r="MCK75" s="386"/>
      <c r="MCL75" s="386"/>
      <c r="MCM75" s="386"/>
      <c r="MCN75" s="386"/>
      <c r="MCO75" s="386"/>
      <c r="MCP75" s="386"/>
      <c r="MCQ75" s="386"/>
      <c r="MCR75" s="386"/>
      <c r="MCS75" s="386"/>
      <c r="MCT75" s="386"/>
      <c r="MCU75" s="386"/>
      <c r="MCV75" s="386"/>
      <c r="MCW75" s="386"/>
      <c r="MCX75" s="386"/>
      <c r="MCY75" s="386"/>
      <c r="MCZ75" s="386"/>
      <c r="MDA75" s="386"/>
      <c r="MDB75" s="386"/>
      <c r="MDC75" s="386"/>
      <c r="MDD75" s="386"/>
      <c r="MDE75" s="386"/>
      <c r="MDF75" s="386"/>
      <c r="MDG75" s="386"/>
      <c r="MDH75" s="386"/>
      <c r="MDI75" s="386"/>
      <c r="MDJ75" s="386"/>
      <c r="MDK75" s="386"/>
      <c r="MDL75" s="386"/>
      <c r="MDM75" s="386"/>
      <c r="MDN75" s="386"/>
      <c r="MDO75" s="386"/>
      <c r="MDP75" s="386"/>
      <c r="MDQ75" s="386"/>
      <c r="MDR75" s="386"/>
      <c r="MDS75" s="386"/>
      <c r="MDT75" s="386"/>
      <c r="MDU75" s="386"/>
      <c r="MDV75" s="386"/>
      <c r="MDW75" s="386"/>
      <c r="MDX75" s="386"/>
      <c r="MDY75" s="386"/>
      <c r="MDZ75" s="386"/>
      <c r="MEA75" s="386"/>
      <c r="MEB75" s="386"/>
      <c r="MEC75" s="386"/>
      <c r="MED75" s="386"/>
      <c r="MEE75" s="386"/>
      <c r="MEF75" s="386"/>
      <c r="MEG75" s="386"/>
      <c r="MEH75" s="386"/>
      <c r="MEI75" s="386"/>
      <c r="MEJ75" s="386"/>
      <c r="MEK75" s="386"/>
      <c r="MEL75" s="386"/>
      <c r="MEM75" s="386"/>
      <c r="MEN75" s="386"/>
      <c r="MEO75" s="386"/>
      <c r="MEP75" s="386"/>
      <c r="MEQ75" s="386"/>
      <c r="MER75" s="386"/>
      <c r="MES75" s="386"/>
      <c r="MET75" s="386"/>
      <c r="MEU75" s="386"/>
      <c r="MEV75" s="386"/>
      <c r="MEW75" s="386"/>
      <c r="MEX75" s="386"/>
      <c r="MEY75" s="386"/>
      <c r="MEZ75" s="386"/>
      <c r="MFA75" s="386"/>
      <c r="MFB75" s="386"/>
      <c r="MFC75" s="386"/>
      <c r="MFD75" s="386"/>
      <c r="MFE75" s="386"/>
      <c r="MFF75" s="386"/>
      <c r="MFG75" s="386"/>
      <c r="MFH75" s="386"/>
      <c r="MFI75" s="386"/>
      <c r="MFJ75" s="386"/>
      <c r="MFK75" s="386"/>
      <c r="MFL75" s="386"/>
      <c r="MFM75" s="386"/>
      <c r="MFN75" s="386"/>
      <c r="MFO75" s="386"/>
      <c r="MFP75" s="386"/>
      <c r="MFQ75" s="386"/>
      <c r="MFR75" s="386"/>
      <c r="MFS75" s="386"/>
      <c r="MFT75" s="386"/>
      <c r="MFU75" s="386"/>
      <c r="MFV75" s="386"/>
      <c r="MFW75" s="386"/>
      <c r="MFX75" s="386"/>
      <c r="MFY75" s="386"/>
      <c r="MFZ75" s="386"/>
      <c r="MGA75" s="386"/>
      <c r="MGB75" s="386"/>
      <c r="MGC75" s="386"/>
      <c r="MGD75" s="386"/>
      <c r="MGE75" s="386"/>
      <c r="MGF75" s="386"/>
      <c r="MGG75" s="386"/>
      <c r="MGH75" s="386"/>
      <c r="MGI75" s="386"/>
      <c r="MGJ75" s="386"/>
      <c r="MGK75" s="386"/>
      <c r="MGL75" s="386"/>
      <c r="MGM75" s="386"/>
      <c r="MGN75" s="386"/>
      <c r="MGO75" s="386"/>
      <c r="MGP75" s="386"/>
      <c r="MGQ75" s="386"/>
      <c r="MGR75" s="386"/>
      <c r="MGS75" s="386"/>
      <c r="MGT75" s="386"/>
      <c r="MGU75" s="386"/>
      <c r="MGV75" s="386"/>
      <c r="MGW75" s="386"/>
      <c r="MGX75" s="386"/>
      <c r="MGY75" s="386"/>
      <c r="MGZ75" s="386"/>
      <c r="MHA75" s="386"/>
      <c r="MHB75" s="386"/>
      <c r="MHC75" s="386"/>
      <c r="MHD75" s="386"/>
      <c r="MHE75" s="386"/>
      <c r="MHF75" s="386"/>
      <c r="MHG75" s="386"/>
      <c r="MHH75" s="386"/>
      <c r="MHI75" s="386"/>
      <c r="MHJ75" s="386"/>
      <c r="MHK75" s="386"/>
      <c r="MHL75" s="386"/>
      <c r="MHM75" s="386"/>
      <c r="MHN75" s="386"/>
      <c r="MHO75" s="386"/>
      <c r="MHP75" s="386"/>
      <c r="MHQ75" s="386"/>
      <c r="MHR75" s="386"/>
      <c r="MHS75" s="386"/>
      <c r="MHT75" s="386"/>
      <c r="MHU75" s="386"/>
      <c r="MHV75" s="386"/>
      <c r="MHW75" s="386"/>
      <c r="MHX75" s="386"/>
      <c r="MHY75" s="386"/>
      <c r="MHZ75" s="386"/>
      <c r="MIA75" s="386"/>
      <c r="MIB75" s="386"/>
      <c r="MIC75" s="386"/>
      <c r="MID75" s="386"/>
      <c r="MIE75" s="386"/>
      <c r="MIF75" s="386"/>
      <c r="MIG75" s="386"/>
      <c r="MIH75" s="386"/>
      <c r="MII75" s="386"/>
      <c r="MIJ75" s="386"/>
      <c r="MIK75" s="386"/>
      <c r="MIL75" s="386"/>
      <c r="MIM75" s="386"/>
      <c r="MIN75" s="386"/>
      <c r="MIO75" s="386"/>
      <c r="MIP75" s="386"/>
      <c r="MIQ75" s="386"/>
      <c r="MIR75" s="386"/>
      <c r="MIS75" s="386"/>
      <c r="MIT75" s="386"/>
      <c r="MIU75" s="386"/>
      <c r="MIV75" s="386"/>
      <c r="MIW75" s="386"/>
      <c r="MIX75" s="386"/>
      <c r="MIY75" s="386"/>
      <c r="MIZ75" s="386"/>
      <c r="MJA75" s="386"/>
      <c r="MJB75" s="386"/>
      <c r="MJC75" s="386"/>
      <c r="MJD75" s="386"/>
      <c r="MJE75" s="386"/>
      <c r="MJF75" s="386"/>
      <c r="MJG75" s="386"/>
      <c r="MJH75" s="386"/>
      <c r="MJI75" s="386"/>
      <c r="MJJ75" s="386"/>
      <c r="MJK75" s="386"/>
      <c r="MJL75" s="386"/>
      <c r="MJM75" s="386"/>
      <c r="MJN75" s="386"/>
      <c r="MJO75" s="386"/>
      <c r="MJP75" s="386"/>
      <c r="MJQ75" s="386"/>
      <c r="MJR75" s="386"/>
      <c r="MJS75" s="386"/>
      <c r="MJT75" s="386"/>
      <c r="MJU75" s="386"/>
      <c r="MJV75" s="386"/>
      <c r="MJW75" s="386"/>
      <c r="MJX75" s="386"/>
      <c r="MJY75" s="386"/>
      <c r="MJZ75" s="386"/>
      <c r="MKA75" s="386"/>
      <c r="MKB75" s="386"/>
      <c r="MKC75" s="386"/>
      <c r="MKD75" s="386"/>
      <c r="MKE75" s="386"/>
      <c r="MKF75" s="386"/>
      <c r="MKG75" s="386"/>
      <c r="MKH75" s="386"/>
      <c r="MKI75" s="386"/>
      <c r="MKJ75" s="386"/>
      <c r="MKK75" s="386"/>
      <c r="MKL75" s="386"/>
      <c r="MKM75" s="386"/>
      <c r="MKN75" s="386"/>
      <c r="MKO75" s="386"/>
      <c r="MKP75" s="386"/>
      <c r="MKQ75" s="386"/>
      <c r="MKR75" s="386"/>
      <c r="MKS75" s="386"/>
      <c r="MKT75" s="386"/>
      <c r="MKU75" s="386"/>
      <c r="MKV75" s="386"/>
      <c r="MKW75" s="386"/>
      <c r="MKX75" s="386"/>
      <c r="MKY75" s="386"/>
      <c r="MKZ75" s="386"/>
      <c r="MLA75" s="386"/>
      <c r="MLB75" s="386"/>
      <c r="MLC75" s="386"/>
      <c r="MLD75" s="386"/>
      <c r="MLE75" s="386"/>
      <c r="MLF75" s="386"/>
      <c r="MLG75" s="386"/>
      <c r="MLH75" s="386"/>
      <c r="MLI75" s="386"/>
      <c r="MLJ75" s="386"/>
      <c r="MLK75" s="386"/>
      <c r="MLL75" s="386"/>
      <c r="MLM75" s="386"/>
      <c r="MLN75" s="386"/>
      <c r="MLO75" s="386"/>
      <c r="MLP75" s="386"/>
      <c r="MLQ75" s="386"/>
      <c r="MLR75" s="386"/>
      <c r="MLS75" s="386"/>
      <c r="MLT75" s="386"/>
      <c r="MLU75" s="386"/>
      <c r="MLV75" s="386"/>
      <c r="MLW75" s="386"/>
      <c r="MLX75" s="386"/>
      <c r="MLY75" s="386"/>
      <c r="MLZ75" s="386"/>
      <c r="MMA75" s="386"/>
      <c r="MMB75" s="386"/>
      <c r="MMC75" s="386"/>
      <c r="MMD75" s="386"/>
      <c r="MME75" s="386"/>
      <c r="MMF75" s="386"/>
      <c r="MMG75" s="386"/>
      <c r="MMH75" s="386"/>
      <c r="MMI75" s="386"/>
      <c r="MMJ75" s="386"/>
      <c r="MMK75" s="386"/>
      <c r="MML75" s="386"/>
      <c r="MMM75" s="386"/>
      <c r="MMN75" s="386"/>
      <c r="MMO75" s="386"/>
      <c r="MMP75" s="386"/>
      <c r="MMQ75" s="386"/>
      <c r="MMR75" s="386"/>
      <c r="MMS75" s="386"/>
      <c r="MMT75" s="386"/>
      <c r="MMU75" s="386"/>
      <c r="MMV75" s="386"/>
      <c r="MMW75" s="386"/>
      <c r="MMX75" s="386"/>
      <c r="MMY75" s="386"/>
      <c r="MMZ75" s="386"/>
      <c r="MNA75" s="386"/>
      <c r="MNB75" s="386"/>
      <c r="MNC75" s="386"/>
      <c r="MND75" s="386"/>
      <c r="MNE75" s="386"/>
      <c r="MNF75" s="386"/>
      <c r="MNG75" s="386"/>
      <c r="MNH75" s="386"/>
      <c r="MNI75" s="386"/>
      <c r="MNJ75" s="386"/>
      <c r="MNK75" s="386"/>
      <c r="MNL75" s="386"/>
      <c r="MNM75" s="386"/>
      <c r="MNN75" s="386"/>
      <c r="MNO75" s="386"/>
      <c r="MNP75" s="386"/>
      <c r="MNQ75" s="386"/>
      <c r="MNR75" s="386"/>
      <c r="MNS75" s="386"/>
      <c r="MNT75" s="386"/>
      <c r="MNU75" s="386"/>
      <c r="MNV75" s="386"/>
      <c r="MNW75" s="386"/>
      <c r="MNX75" s="386"/>
      <c r="MNY75" s="386"/>
      <c r="MNZ75" s="386"/>
      <c r="MOA75" s="386"/>
      <c r="MOB75" s="386"/>
      <c r="MOC75" s="386"/>
      <c r="MOD75" s="386"/>
      <c r="MOE75" s="386"/>
      <c r="MOF75" s="386"/>
      <c r="MOG75" s="386"/>
      <c r="MOH75" s="386"/>
      <c r="MOI75" s="386"/>
      <c r="MOJ75" s="386"/>
      <c r="MOK75" s="386"/>
      <c r="MOL75" s="386"/>
      <c r="MOM75" s="386"/>
      <c r="MON75" s="386"/>
      <c r="MOO75" s="386"/>
      <c r="MOP75" s="386"/>
      <c r="MOQ75" s="386"/>
      <c r="MOR75" s="386"/>
      <c r="MOS75" s="386"/>
      <c r="MOT75" s="386"/>
      <c r="MOU75" s="386"/>
      <c r="MOV75" s="386"/>
      <c r="MOW75" s="386"/>
      <c r="MOX75" s="386"/>
      <c r="MOY75" s="386"/>
      <c r="MOZ75" s="386"/>
      <c r="MPA75" s="386"/>
      <c r="MPB75" s="386"/>
      <c r="MPC75" s="386"/>
      <c r="MPD75" s="386"/>
      <c r="MPE75" s="386"/>
      <c r="MPF75" s="386"/>
      <c r="MPG75" s="386"/>
      <c r="MPH75" s="386"/>
      <c r="MPI75" s="386"/>
      <c r="MPJ75" s="386"/>
      <c r="MPK75" s="386"/>
      <c r="MPL75" s="386"/>
      <c r="MPM75" s="386"/>
      <c r="MPN75" s="386"/>
      <c r="MPO75" s="386"/>
      <c r="MPP75" s="386"/>
      <c r="MPQ75" s="386"/>
      <c r="MPR75" s="386"/>
      <c r="MPS75" s="386"/>
      <c r="MPT75" s="386"/>
      <c r="MPU75" s="386"/>
      <c r="MPV75" s="386"/>
      <c r="MPW75" s="386"/>
      <c r="MPX75" s="386"/>
      <c r="MPY75" s="386"/>
      <c r="MPZ75" s="386"/>
      <c r="MQA75" s="386"/>
      <c r="MQB75" s="386"/>
      <c r="MQC75" s="386"/>
      <c r="MQD75" s="386"/>
      <c r="MQE75" s="386"/>
      <c r="MQF75" s="386"/>
      <c r="MQG75" s="386"/>
      <c r="MQH75" s="386"/>
      <c r="MQI75" s="386"/>
      <c r="MQJ75" s="386"/>
      <c r="MQK75" s="386"/>
      <c r="MQL75" s="386"/>
      <c r="MQM75" s="386"/>
      <c r="MQN75" s="386"/>
      <c r="MQO75" s="386"/>
      <c r="MQP75" s="386"/>
      <c r="MQQ75" s="386"/>
      <c r="MQR75" s="386"/>
      <c r="MQS75" s="386"/>
      <c r="MQT75" s="386"/>
      <c r="MQU75" s="386"/>
      <c r="MQV75" s="386"/>
      <c r="MQW75" s="386"/>
      <c r="MQX75" s="386"/>
      <c r="MQY75" s="386"/>
      <c r="MQZ75" s="386"/>
      <c r="MRA75" s="386"/>
      <c r="MRB75" s="386"/>
      <c r="MRC75" s="386"/>
      <c r="MRD75" s="386"/>
      <c r="MRE75" s="386"/>
      <c r="MRF75" s="386"/>
      <c r="MRG75" s="386"/>
      <c r="MRH75" s="386"/>
      <c r="MRI75" s="386"/>
      <c r="MRJ75" s="386"/>
      <c r="MRK75" s="386"/>
      <c r="MRL75" s="386"/>
      <c r="MRM75" s="386"/>
      <c r="MRN75" s="386"/>
      <c r="MRO75" s="386"/>
      <c r="MRP75" s="386"/>
      <c r="MRQ75" s="386"/>
      <c r="MRR75" s="386"/>
      <c r="MRS75" s="386"/>
      <c r="MRT75" s="386"/>
      <c r="MRU75" s="386"/>
      <c r="MRV75" s="386"/>
      <c r="MRW75" s="386"/>
      <c r="MRX75" s="386"/>
      <c r="MRY75" s="386"/>
      <c r="MRZ75" s="386"/>
      <c r="MSA75" s="386"/>
      <c r="MSB75" s="386"/>
      <c r="MSC75" s="386"/>
      <c r="MSD75" s="386"/>
      <c r="MSE75" s="386"/>
      <c r="MSF75" s="386"/>
      <c r="MSG75" s="386"/>
      <c r="MSH75" s="386"/>
      <c r="MSI75" s="386"/>
      <c r="MSJ75" s="386"/>
      <c r="MSK75" s="386"/>
      <c r="MSL75" s="386"/>
      <c r="MSM75" s="386"/>
      <c r="MSN75" s="386"/>
      <c r="MSO75" s="386"/>
      <c r="MSP75" s="386"/>
      <c r="MSQ75" s="386"/>
      <c r="MSR75" s="386"/>
      <c r="MSS75" s="386"/>
      <c r="MST75" s="386"/>
      <c r="MSU75" s="386"/>
      <c r="MSV75" s="386"/>
      <c r="MSW75" s="386"/>
      <c r="MSX75" s="386"/>
      <c r="MSY75" s="386"/>
      <c r="MSZ75" s="386"/>
      <c r="MTA75" s="386"/>
      <c r="MTB75" s="386"/>
      <c r="MTC75" s="386"/>
      <c r="MTD75" s="386"/>
      <c r="MTE75" s="386"/>
      <c r="MTF75" s="386"/>
      <c r="MTG75" s="386"/>
      <c r="MTH75" s="386"/>
      <c r="MTI75" s="386"/>
      <c r="MTJ75" s="386"/>
      <c r="MTK75" s="386"/>
      <c r="MTL75" s="386"/>
      <c r="MTM75" s="386"/>
      <c r="MTN75" s="386"/>
      <c r="MTO75" s="386"/>
      <c r="MTP75" s="386"/>
      <c r="MTQ75" s="386"/>
      <c r="MTR75" s="386"/>
      <c r="MTS75" s="386"/>
      <c r="MTT75" s="386"/>
      <c r="MTU75" s="386"/>
      <c r="MTV75" s="386"/>
      <c r="MTW75" s="386"/>
      <c r="MTX75" s="386"/>
      <c r="MTY75" s="386"/>
      <c r="MTZ75" s="386"/>
      <c r="MUA75" s="386"/>
      <c r="MUB75" s="386"/>
      <c r="MUC75" s="386"/>
      <c r="MUD75" s="386"/>
      <c r="MUE75" s="386"/>
      <c r="MUF75" s="386"/>
      <c r="MUG75" s="386"/>
      <c r="MUH75" s="386"/>
      <c r="MUI75" s="386"/>
      <c r="MUJ75" s="386"/>
      <c r="MUK75" s="386"/>
      <c r="MUL75" s="386"/>
      <c r="MUM75" s="386"/>
      <c r="MUN75" s="386"/>
      <c r="MUO75" s="386"/>
      <c r="MUP75" s="386"/>
      <c r="MUQ75" s="386"/>
      <c r="MUR75" s="386"/>
      <c r="MUS75" s="386"/>
      <c r="MUT75" s="386"/>
      <c r="MUU75" s="386"/>
      <c r="MUV75" s="386"/>
      <c r="MUW75" s="386"/>
      <c r="MUX75" s="386"/>
      <c r="MUY75" s="386"/>
      <c r="MUZ75" s="386"/>
      <c r="MVA75" s="386"/>
      <c r="MVB75" s="386"/>
      <c r="MVC75" s="386"/>
      <c r="MVD75" s="386"/>
      <c r="MVE75" s="386"/>
      <c r="MVF75" s="386"/>
      <c r="MVG75" s="386"/>
      <c r="MVH75" s="386"/>
      <c r="MVI75" s="386"/>
      <c r="MVJ75" s="386"/>
      <c r="MVK75" s="386"/>
      <c r="MVL75" s="386"/>
      <c r="MVM75" s="386"/>
      <c r="MVN75" s="386"/>
      <c r="MVO75" s="386"/>
      <c r="MVP75" s="386"/>
      <c r="MVQ75" s="386"/>
      <c r="MVR75" s="386"/>
      <c r="MVS75" s="386"/>
      <c r="MVT75" s="386"/>
      <c r="MVU75" s="386"/>
      <c r="MVV75" s="386"/>
      <c r="MVW75" s="386"/>
      <c r="MVX75" s="386"/>
      <c r="MVY75" s="386"/>
      <c r="MVZ75" s="386"/>
      <c r="MWA75" s="386"/>
      <c r="MWB75" s="386"/>
      <c r="MWC75" s="386"/>
      <c r="MWD75" s="386"/>
      <c r="MWE75" s="386"/>
      <c r="MWF75" s="386"/>
      <c r="MWG75" s="386"/>
      <c r="MWH75" s="386"/>
      <c r="MWI75" s="386"/>
      <c r="MWJ75" s="386"/>
      <c r="MWK75" s="386"/>
      <c r="MWL75" s="386"/>
      <c r="MWM75" s="386"/>
      <c r="MWN75" s="386"/>
      <c r="MWO75" s="386"/>
      <c r="MWP75" s="386"/>
      <c r="MWQ75" s="386"/>
      <c r="MWR75" s="386"/>
      <c r="MWS75" s="386"/>
      <c r="MWT75" s="386"/>
      <c r="MWU75" s="386"/>
      <c r="MWV75" s="386"/>
      <c r="MWW75" s="386"/>
      <c r="MWX75" s="386"/>
      <c r="MWY75" s="386"/>
      <c r="MWZ75" s="386"/>
      <c r="MXA75" s="386"/>
      <c r="MXB75" s="386"/>
      <c r="MXC75" s="386"/>
      <c r="MXD75" s="386"/>
      <c r="MXE75" s="386"/>
      <c r="MXF75" s="386"/>
      <c r="MXG75" s="386"/>
      <c r="MXH75" s="386"/>
      <c r="MXI75" s="386"/>
      <c r="MXJ75" s="386"/>
      <c r="MXK75" s="386"/>
      <c r="MXL75" s="386"/>
      <c r="MXM75" s="386"/>
      <c r="MXN75" s="386"/>
      <c r="MXO75" s="386"/>
      <c r="MXP75" s="386"/>
      <c r="MXQ75" s="386"/>
      <c r="MXR75" s="386"/>
      <c r="MXS75" s="386"/>
      <c r="MXT75" s="386"/>
      <c r="MXU75" s="386"/>
      <c r="MXV75" s="386"/>
      <c r="MXW75" s="386"/>
      <c r="MXX75" s="386"/>
      <c r="MXY75" s="386"/>
      <c r="MXZ75" s="386"/>
      <c r="MYA75" s="386"/>
      <c r="MYB75" s="386"/>
      <c r="MYC75" s="386"/>
      <c r="MYD75" s="386"/>
      <c r="MYE75" s="386"/>
      <c r="MYF75" s="386"/>
      <c r="MYG75" s="386"/>
      <c r="MYH75" s="386"/>
      <c r="MYI75" s="386"/>
      <c r="MYJ75" s="386"/>
      <c r="MYK75" s="386"/>
      <c r="MYL75" s="386"/>
      <c r="MYM75" s="386"/>
      <c r="MYN75" s="386"/>
      <c r="MYO75" s="386"/>
      <c r="MYP75" s="386"/>
      <c r="MYQ75" s="386"/>
      <c r="MYR75" s="386"/>
      <c r="MYS75" s="386"/>
      <c r="MYT75" s="386"/>
      <c r="MYU75" s="386"/>
      <c r="MYV75" s="386"/>
      <c r="MYW75" s="386"/>
      <c r="MYX75" s="386"/>
      <c r="MYY75" s="386"/>
      <c r="MYZ75" s="386"/>
      <c r="MZA75" s="386"/>
      <c r="MZB75" s="386"/>
      <c r="MZC75" s="386"/>
      <c r="MZD75" s="386"/>
      <c r="MZE75" s="386"/>
      <c r="MZF75" s="386"/>
      <c r="MZG75" s="386"/>
      <c r="MZH75" s="386"/>
      <c r="MZI75" s="386"/>
      <c r="MZJ75" s="386"/>
      <c r="MZK75" s="386"/>
      <c r="MZL75" s="386"/>
      <c r="MZM75" s="386"/>
      <c r="MZN75" s="386"/>
      <c r="MZO75" s="386"/>
      <c r="MZP75" s="386"/>
      <c r="MZQ75" s="386"/>
      <c r="MZR75" s="386"/>
      <c r="MZS75" s="386"/>
      <c r="MZT75" s="386"/>
      <c r="MZU75" s="386"/>
      <c r="MZV75" s="386"/>
      <c r="MZW75" s="386"/>
      <c r="MZX75" s="386"/>
      <c r="MZY75" s="386"/>
      <c r="MZZ75" s="386"/>
      <c r="NAA75" s="386"/>
      <c r="NAB75" s="386"/>
      <c r="NAC75" s="386"/>
      <c r="NAD75" s="386"/>
      <c r="NAE75" s="386"/>
      <c r="NAF75" s="386"/>
      <c r="NAG75" s="386"/>
      <c r="NAH75" s="386"/>
      <c r="NAI75" s="386"/>
      <c r="NAJ75" s="386"/>
      <c r="NAK75" s="386"/>
      <c r="NAL75" s="386"/>
      <c r="NAM75" s="386"/>
      <c r="NAN75" s="386"/>
      <c r="NAO75" s="386"/>
      <c r="NAP75" s="386"/>
      <c r="NAQ75" s="386"/>
      <c r="NAR75" s="386"/>
      <c r="NAS75" s="386"/>
      <c r="NAT75" s="386"/>
      <c r="NAU75" s="386"/>
      <c r="NAV75" s="386"/>
      <c r="NAW75" s="386"/>
      <c r="NAX75" s="386"/>
      <c r="NAY75" s="386"/>
      <c r="NAZ75" s="386"/>
      <c r="NBA75" s="386"/>
      <c r="NBB75" s="386"/>
      <c r="NBC75" s="386"/>
      <c r="NBD75" s="386"/>
      <c r="NBE75" s="386"/>
      <c r="NBF75" s="386"/>
      <c r="NBG75" s="386"/>
      <c r="NBH75" s="386"/>
      <c r="NBI75" s="386"/>
      <c r="NBJ75" s="386"/>
      <c r="NBK75" s="386"/>
      <c r="NBL75" s="386"/>
      <c r="NBM75" s="386"/>
      <c r="NBN75" s="386"/>
      <c r="NBO75" s="386"/>
      <c r="NBP75" s="386"/>
      <c r="NBQ75" s="386"/>
      <c r="NBR75" s="386"/>
      <c r="NBS75" s="386"/>
      <c r="NBT75" s="386"/>
      <c r="NBU75" s="386"/>
      <c r="NBV75" s="386"/>
      <c r="NBW75" s="386"/>
      <c r="NBX75" s="386"/>
      <c r="NBY75" s="386"/>
      <c r="NBZ75" s="386"/>
      <c r="NCA75" s="386"/>
      <c r="NCB75" s="386"/>
      <c r="NCC75" s="386"/>
      <c r="NCD75" s="386"/>
      <c r="NCE75" s="386"/>
      <c r="NCF75" s="386"/>
      <c r="NCG75" s="386"/>
      <c r="NCH75" s="386"/>
      <c r="NCI75" s="386"/>
      <c r="NCJ75" s="386"/>
      <c r="NCK75" s="386"/>
      <c r="NCL75" s="386"/>
      <c r="NCM75" s="386"/>
      <c r="NCN75" s="386"/>
      <c r="NCO75" s="386"/>
      <c r="NCP75" s="386"/>
      <c r="NCQ75" s="386"/>
      <c r="NCR75" s="386"/>
      <c r="NCS75" s="386"/>
      <c r="NCT75" s="386"/>
      <c r="NCU75" s="386"/>
      <c r="NCV75" s="386"/>
      <c r="NCW75" s="386"/>
      <c r="NCX75" s="386"/>
      <c r="NCY75" s="386"/>
      <c r="NCZ75" s="386"/>
      <c r="NDA75" s="386"/>
      <c r="NDB75" s="386"/>
      <c r="NDC75" s="386"/>
      <c r="NDD75" s="386"/>
      <c r="NDE75" s="386"/>
      <c r="NDF75" s="386"/>
      <c r="NDG75" s="386"/>
      <c r="NDH75" s="386"/>
      <c r="NDI75" s="386"/>
      <c r="NDJ75" s="386"/>
      <c r="NDK75" s="386"/>
      <c r="NDL75" s="386"/>
      <c r="NDM75" s="386"/>
      <c r="NDN75" s="386"/>
      <c r="NDO75" s="386"/>
      <c r="NDP75" s="386"/>
      <c r="NDQ75" s="386"/>
      <c r="NDR75" s="386"/>
      <c r="NDS75" s="386"/>
      <c r="NDT75" s="386"/>
      <c r="NDU75" s="386"/>
      <c r="NDV75" s="386"/>
      <c r="NDW75" s="386"/>
      <c r="NDX75" s="386"/>
      <c r="NDY75" s="386"/>
      <c r="NDZ75" s="386"/>
      <c r="NEA75" s="386"/>
      <c r="NEB75" s="386"/>
      <c r="NEC75" s="386"/>
      <c r="NED75" s="386"/>
      <c r="NEE75" s="386"/>
      <c r="NEF75" s="386"/>
      <c r="NEG75" s="386"/>
      <c r="NEH75" s="386"/>
      <c r="NEI75" s="386"/>
      <c r="NEJ75" s="386"/>
      <c r="NEK75" s="386"/>
      <c r="NEL75" s="386"/>
      <c r="NEM75" s="386"/>
      <c r="NEN75" s="386"/>
      <c r="NEO75" s="386"/>
      <c r="NEP75" s="386"/>
      <c r="NEQ75" s="386"/>
      <c r="NER75" s="386"/>
      <c r="NES75" s="386"/>
      <c r="NET75" s="386"/>
      <c r="NEU75" s="386"/>
      <c r="NEV75" s="386"/>
      <c r="NEW75" s="386"/>
      <c r="NEX75" s="386"/>
      <c r="NEY75" s="386"/>
      <c r="NEZ75" s="386"/>
      <c r="NFA75" s="386"/>
      <c r="NFB75" s="386"/>
      <c r="NFC75" s="386"/>
      <c r="NFD75" s="386"/>
      <c r="NFE75" s="386"/>
      <c r="NFF75" s="386"/>
      <c r="NFG75" s="386"/>
      <c r="NFH75" s="386"/>
      <c r="NFI75" s="386"/>
      <c r="NFJ75" s="386"/>
      <c r="NFK75" s="386"/>
      <c r="NFL75" s="386"/>
      <c r="NFM75" s="386"/>
      <c r="NFN75" s="386"/>
      <c r="NFO75" s="386"/>
      <c r="NFP75" s="386"/>
      <c r="NFQ75" s="386"/>
      <c r="NFR75" s="386"/>
      <c r="NFS75" s="386"/>
      <c r="NFT75" s="386"/>
      <c r="NFU75" s="386"/>
      <c r="NFV75" s="386"/>
      <c r="NFW75" s="386"/>
      <c r="NFX75" s="386"/>
      <c r="NFY75" s="386"/>
      <c r="NFZ75" s="386"/>
      <c r="NGA75" s="386"/>
      <c r="NGB75" s="386"/>
      <c r="NGC75" s="386"/>
      <c r="NGD75" s="386"/>
      <c r="NGE75" s="386"/>
      <c r="NGF75" s="386"/>
      <c r="NGG75" s="386"/>
      <c r="NGH75" s="386"/>
      <c r="NGI75" s="386"/>
      <c r="NGJ75" s="386"/>
      <c r="NGK75" s="386"/>
      <c r="NGL75" s="386"/>
      <c r="NGM75" s="386"/>
      <c r="NGN75" s="386"/>
      <c r="NGO75" s="386"/>
      <c r="NGP75" s="386"/>
      <c r="NGQ75" s="386"/>
      <c r="NGR75" s="386"/>
      <c r="NGS75" s="386"/>
      <c r="NGT75" s="386"/>
      <c r="NGU75" s="386"/>
      <c r="NGV75" s="386"/>
      <c r="NGW75" s="386"/>
      <c r="NGX75" s="386"/>
      <c r="NGY75" s="386"/>
      <c r="NGZ75" s="386"/>
      <c r="NHA75" s="386"/>
      <c r="NHB75" s="386"/>
      <c r="NHC75" s="386"/>
      <c r="NHD75" s="386"/>
      <c r="NHE75" s="386"/>
      <c r="NHF75" s="386"/>
      <c r="NHG75" s="386"/>
      <c r="NHH75" s="386"/>
      <c r="NHI75" s="386"/>
      <c r="NHJ75" s="386"/>
      <c r="NHK75" s="386"/>
      <c r="NHL75" s="386"/>
      <c r="NHM75" s="386"/>
      <c r="NHN75" s="386"/>
      <c r="NHO75" s="386"/>
      <c r="NHP75" s="386"/>
      <c r="NHQ75" s="386"/>
      <c r="NHR75" s="386"/>
      <c r="NHS75" s="386"/>
      <c r="NHT75" s="386"/>
      <c r="NHU75" s="386"/>
      <c r="NHV75" s="386"/>
      <c r="NHW75" s="386"/>
      <c r="NHX75" s="386"/>
      <c r="NHY75" s="386"/>
      <c r="NHZ75" s="386"/>
      <c r="NIA75" s="386"/>
      <c r="NIB75" s="386"/>
      <c r="NIC75" s="386"/>
      <c r="NID75" s="386"/>
      <c r="NIE75" s="386"/>
      <c r="NIF75" s="386"/>
      <c r="NIG75" s="386"/>
      <c r="NIH75" s="386"/>
      <c r="NII75" s="386"/>
      <c r="NIJ75" s="386"/>
      <c r="NIK75" s="386"/>
      <c r="NIL75" s="386"/>
      <c r="NIM75" s="386"/>
      <c r="NIN75" s="386"/>
      <c r="NIO75" s="386"/>
      <c r="NIP75" s="386"/>
      <c r="NIQ75" s="386"/>
      <c r="NIR75" s="386"/>
      <c r="NIS75" s="386"/>
      <c r="NIT75" s="386"/>
      <c r="NIU75" s="386"/>
      <c r="NIV75" s="386"/>
      <c r="NIW75" s="386"/>
      <c r="NIX75" s="386"/>
      <c r="NIY75" s="386"/>
      <c r="NIZ75" s="386"/>
      <c r="NJA75" s="386"/>
      <c r="NJB75" s="386"/>
      <c r="NJC75" s="386"/>
      <c r="NJD75" s="386"/>
      <c r="NJE75" s="386"/>
      <c r="NJF75" s="386"/>
      <c r="NJG75" s="386"/>
      <c r="NJH75" s="386"/>
      <c r="NJI75" s="386"/>
      <c r="NJJ75" s="386"/>
      <c r="NJK75" s="386"/>
      <c r="NJL75" s="386"/>
      <c r="NJM75" s="386"/>
      <c r="NJN75" s="386"/>
      <c r="NJO75" s="386"/>
      <c r="NJP75" s="386"/>
      <c r="NJQ75" s="386"/>
      <c r="NJR75" s="386"/>
      <c r="NJS75" s="386"/>
      <c r="NJT75" s="386"/>
      <c r="NJU75" s="386"/>
      <c r="NJV75" s="386"/>
      <c r="NJW75" s="386"/>
      <c r="NJX75" s="386"/>
      <c r="NJY75" s="386"/>
      <c r="NJZ75" s="386"/>
      <c r="NKA75" s="386"/>
      <c r="NKB75" s="386"/>
      <c r="NKC75" s="386"/>
      <c r="NKD75" s="386"/>
      <c r="NKE75" s="386"/>
      <c r="NKF75" s="386"/>
      <c r="NKG75" s="386"/>
      <c r="NKH75" s="386"/>
      <c r="NKI75" s="386"/>
      <c r="NKJ75" s="386"/>
      <c r="NKK75" s="386"/>
      <c r="NKL75" s="386"/>
      <c r="NKM75" s="386"/>
      <c r="NKN75" s="386"/>
      <c r="NKO75" s="386"/>
      <c r="NKP75" s="386"/>
      <c r="NKQ75" s="386"/>
      <c r="NKR75" s="386"/>
      <c r="NKS75" s="386"/>
      <c r="NKT75" s="386"/>
      <c r="NKU75" s="386"/>
      <c r="NKV75" s="386"/>
      <c r="NKW75" s="386"/>
      <c r="NKX75" s="386"/>
      <c r="NKY75" s="386"/>
      <c r="NKZ75" s="386"/>
      <c r="NLA75" s="386"/>
      <c r="NLB75" s="386"/>
      <c r="NLC75" s="386"/>
      <c r="NLD75" s="386"/>
      <c r="NLE75" s="386"/>
      <c r="NLF75" s="386"/>
      <c r="NLG75" s="386"/>
      <c r="NLH75" s="386"/>
      <c r="NLI75" s="386"/>
      <c r="NLJ75" s="386"/>
      <c r="NLK75" s="386"/>
      <c r="NLL75" s="386"/>
      <c r="NLM75" s="386"/>
      <c r="NLN75" s="386"/>
      <c r="NLO75" s="386"/>
      <c r="NLP75" s="386"/>
      <c r="NLQ75" s="386"/>
      <c r="NLR75" s="386"/>
      <c r="NLS75" s="386"/>
      <c r="NLT75" s="386"/>
      <c r="NLU75" s="386"/>
      <c r="NLV75" s="386"/>
      <c r="NLW75" s="386"/>
      <c r="NLX75" s="386"/>
      <c r="NLY75" s="386"/>
      <c r="NLZ75" s="386"/>
      <c r="NMA75" s="386"/>
      <c r="NMB75" s="386"/>
      <c r="NMC75" s="386"/>
      <c r="NMD75" s="386"/>
      <c r="NME75" s="386"/>
      <c r="NMF75" s="386"/>
      <c r="NMG75" s="386"/>
      <c r="NMH75" s="386"/>
      <c r="NMI75" s="386"/>
      <c r="NMJ75" s="386"/>
      <c r="NMK75" s="386"/>
      <c r="NML75" s="386"/>
      <c r="NMM75" s="386"/>
      <c r="NMN75" s="386"/>
      <c r="NMO75" s="386"/>
      <c r="NMP75" s="386"/>
      <c r="NMQ75" s="386"/>
      <c r="NMR75" s="386"/>
      <c r="NMS75" s="386"/>
      <c r="NMT75" s="386"/>
      <c r="NMU75" s="386"/>
      <c r="NMV75" s="386"/>
      <c r="NMW75" s="386"/>
      <c r="NMX75" s="386"/>
      <c r="NMY75" s="386"/>
      <c r="NMZ75" s="386"/>
      <c r="NNA75" s="386"/>
      <c r="NNB75" s="386"/>
      <c r="NNC75" s="386"/>
      <c r="NND75" s="386"/>
      <c r="NNE75" s="386"/>
      <c r="NNF75" s="386"/>
      <c r="NNG75" s="386"/>
      <c r="NNH75" s="386"/>
      <c r="NNI75" s="386"/>
      <c r="NNJ75" s="386"/>
      <c r="NNK75" s="386"/>
      <c r="NNL75" s="386"/>
      <c r="NNM75" s="386"/>
      <c r="NNN75" s="386"/>
      <c r="NNO75" s="386"/>
      <c r="NNP75" s="386"/>
      <c r="NNQ75" s="386"/>
      <c r="NNR75" s="386"/>
      <c r="NNS75" s="386"/>
      <c r="NNT75" s="386"/>
      <c r="NNU75" s="386"/>
      <c r="NNV75" s="386"/>
      <c r="NNW75" s="386"/>
      <c r="NNX75" s="386"/>
      <c r="NNY75" s="386"/>
      <c r="NNZ75" s="386"/>
      <c r="NOA75" s="386"/>
      <c r="NOB75" s="386"/>
      <c r="NOC75" s="386"/>
      <c r="NOD75" s="386"/>
      <c r="NOE75" s="386"/>
      <c r="NOF75" s="386"/>
      <c r="NOG75" s="386"/>
      <c r="NOH75" s="386"/>
      <c r="NOI75" s="386"/>
      <c r="NOJ75" s="386"/>
      <c r="NOK75" s="386"/>
      <c r="NOL75" s="386"/>
      <c r="NOM75" s="386"/>
      <c r="NON75" s="386"/>
      <c r="NOO75" s="386"/>
      <c r="NOP75" s="386"/>
      <c r="NOQ75" s="386"/>
      <c r="NOR75" s="386"/>
      <c r="NOS75" s="386"/>
      <c r="NOT75" s="386"/>
      <c r="NOU75" s="386"/>
      <c r="NOV75" s="386"/>
      <c r="NOW75" s="386"/>
      <c r="NOX75" s="386"/>
      <c r="NOY75" s="386"/>
      <c r="NOZ75" s="386"/>
      <c r="NPA75" s="386"/>
      <c r="NPB75" s="386"/>
      <c r="NPC75" s="386"/>
      <c r="NPD75" s="386"/>
      <c r="NPE75" s="386"/>
      <c r="NPF75" s="386"/>
      <c r="NPG75" s="386"/>
      <c r="NPH75" s="386"/>
      <c r="NPI75" s="386"/>
      <c r="NPJ75" s="386"/>
      <c r="NPK75" s="386"/>
      <c r="NPL75" s="386"/>
      <c r="NPM75" s="386"/>
      <c r="NPN75" s="386"/>
      <c r="NPO75" s="386"/>
      <c r="NPP75" s="386"/>
      <c r="NPQ75" s="386"/>
      <c r="NPR75" s="386"/>
      <c r="NPS75" s="386"/>
      <c r="NPT75" s="386"/>
      <c r="NPU75" s="386"/>
      <c r="NPV75" s="386"/>
      <c r="NPW75" s="386"/>
      <c r="NPX75" s="386"/>
      <c r="NPY75" s="386"/>
      <c r="NPZ75" s="386"/>
      <c r="NQA75" s="386"/>
      <c r="NQB75" s="386"/>
      <c r="NQC75" s="386"/>
      <c r="NQD75" s="386"/>
      <c r="NQE75" s="386"/>
      <c r="NQF75" s="386"/>
      <c r="NQG75" s="386"/>
      <c r="NQH75" s="386"/>
      <c r="NQI75" s="386"/>
      <c r="NQJ75" s="386"/>
      <c r="NQK75" s="386"/>
      <c r="NQL75" s="386"/>
      <c r="NQM75" s="386"/>
      <c r="NQN75" s="386"/>
      <c r="NQO75" s="386"/>
      <c r="NQP75" s="386"/>
      <c r="NQQ75" s="386"/>
      <c r="NQR75" s="386"/>
      <c r="NQS75" s="386"/>
      <c r="NQT75" s="386"/>
      <c r="NQU75" s="386"/>
      <c r="NQV75" s="386"/>
      <c r="NQW75" s="386"/>
      <c r="NQX75" s="386"/>
      <c r="NQY75" s="386"/>
      <c r="NQZ75" s="386"/>
      <c r="NRA75" s="386"/>
      <c r="NRB75" s="386"/>
      <c r="NRC75" s="386"/>
      <c r="NRD75" s="386"/>
      <c r="NRE75" s="386"/>
      <c r="NRF75" s="386"/>
      <c r="NRG75" s="386"/>
      <c r="NRH75" s="386"/>
      <c r="NRI75" s="386"/>
      <c r="NRJ75" s="386"/>
      <c r="NRK75" s="386"/>
      <c r="NRL75" s="386"/>
      <c r="NRM75" s="386"/>
      <c r="NRN75" s="386"/>
      <c r="NRO75" s="386"/>
      <c r="NRP75" s="386"/>
      <c r="NRQ75" s="386"/>
      <c r="NRR75" s="386"/>
      <c r="NRS75" s="386"/>
      <c r="NRT75" s="386"/>
      <c r="NRU75" s="386"/>
      <c r="NRV75" s="386"/>
      <c r="NRW75" s="386"/>
      <c r="NRX75" s="386"/>
      <c r="NRY75" s="386"/>
      <c r="NRZ75" s="386"/>
      <c r="NSA75" s="386"/>
      <c r="NSB75" s="386"/>
      <c r="NSC75" s="386"/>
      <c r="NSD75" s="386"/>
      <c r="NSE75" s="386"/>
      <c r="NSF75" s="386"/>
      <c r="NSG75" s="386"/>
      <c r="NSH75" s="386"/>
      <c r="NSI75" s="386"/>
      <c r="NSJ75" s="386"/>
      <c r="NSK75" s="386"/>
      <c r="NSL75" s="386"/>
      <c r="NSM75" s="386"/>
      <c r="NSN75" s="386"/>
      <c r="NSO75" s="386"/>
      <c r="NSP75" s="386"/>
      <c r="NSQ75" s="386"/>
      <c r="NSR75" s="386"/>
      <c r="NSS75" s="386"/>
      <c r="NST75" s="386"/>
      <c r="NSU75" s="386"/>
      <c r="NSV75" s="386"/>
      <c r="NSW75" s="386"/>
      <c r="NSX75" s="386"/>
      <c r="NSY75" s="386"/>
      <c r="NSZ75" s="386"/>
      <c r="NTA75" s="386"/>
      <c r="NTB75" s="386"/>
      <c r="NTC75" s="386"/>
      <c r="NTD75" s="386"/>
      <c r="NTE75" s="386"/>
      <c r="NTF75" s="386"/>
      <c r="NTG75" s="386"/>
      <c r="NTH75" s="386"/>
      <c r="NTI75" s="386"/>
      <c r="NTJ75" s="386"/>
      <c r="NTK75" s="386"/>
      <c r="NTL75" s="386"/>
      <c r="NTM75" s="386"/>
      <c r="NTN75" s="386"/>
      <c r="NTO75" s="386"/>
      <c r="NTP75" s="386"/>
      <c r="NTQ75" s="386"/>
      <c r="NTR75" s="386"/>
      <c r="NTS75" s="386"/>
      <c r="NTT75" s="386"/>
      <c r="NTU75" s="386"/>
      <c r="NTV75" s="386"/>
      <c r="NTW75" s="386"/>
      <c r="NTX75" s="386"/>
      <c r="NTY75" s="386"/>
      <c r="NTZ75" s="386"/>
      <c r="NUA75" s="386"/>
      <c r="NUB75" s="386"/>
      <c r="NUC75" s="386"/>
      <c r="NUD75" s="386"/>
      <c r="NUE75" s="386"/>
      <c r="NUF75" s="386"/>
      <c r="NUG75" s="386"/>
      <c r="NUH75" s="386"/>
      <c r="NUI75" s="386"/>
      <c r="NUJ75" s="386"/>
      <c r="NUK75" s="386"/>
      <c r="NUL75" s="386"/>
      <c r="NUM75" s="386"/>
      <c r="NUN75" s="386"/>
      <c r="NUO75" s="386"/>
      <c r="NUP75" s="386"/>
      <c r="NUQ75" s="386"/>
      <c r="NUR75" s="386"/>
      <c r="NUS75" s="386"/>
      <c r="NUT75" s="386"/>
      <c r="NUU75" s="386"/>
      <c r="NUV75" s="386"/>
      <c r="NUW75" s="386"/>
      <c r="NUX75" s="386"/>
      <c r="NUY75" s="386"/>
      <c r="NUZ75" s="386"/>
      <c r="NVA75" s="386"/>
      <c r="NVB75" s="386"/>
      <c r="NVC75" s="386"/>
      <c r="NVD75" s="386"/>
      <c r="NVE75" s="386"/>
      <c r="NVF75" s="386"/>
      <c r="NVG75" s="386"/>
      <c r="NVH75" s="386"/>
      <c r="NVI75" s="386"/>
      <c r="NVJ75" s="386"/>
      <c r="NVK75" s="386"/>
      <c r="NVL75" s="386"/>
      <c r="NVM75" s="386"/>
      <c r="NVN75" s="386"/>
      <c r="NVO75" s="386"/>
      <c r="NVP75" s="386"/>
      <c r="NVQ75" s="386"/>
      <c r="NVR75" s="386"/>
      <c r="NVS75" s="386"/>
      <c r="NVT75" s="386"/>
      <c r="NVU75" s="386"/>
      <c r="NVV75" s="386"/>
      <c r="NVW75" s="386"/>
      <c r="NVX75" s="386"/>
      <c r="NVY75" s="386"/>
      <c r="NVZ75" s="386"/>
      <c r="NWA75" s="386"/>
      <c r="NWB75" s="386"/>
      <c r="NWC75" s="386"/>
      <c r="NWD75" s="386"/>
      <c r="NWE75" s="386"/>
      <c r="NWF75" s="386"/>
      <c r="NWG75" s="386"/>
      <c r="NWH75" s="386"/>
      <c r="NWI75" s="386"/>
      <c r="NWJ75" s="386"/>
      <c r="NWK75" s="386"/>
      <c r="NWL75" s="386"/>
      <c r="NWM75" s="386"/>
      <c r="NWN75" s="386"/>
      <c r="NWO75" s="386"/>
      <c r="NWP75" s="386"/>
      <c r="NWQ75" s="386"/>
      <c r="NWR75" s="386"/>
      <c r="NWS75" s="386"/>
      <c r="NWT75" s="386"/>
      <c r="NWU75" s="386"/>
      <c r="NWV75" s="386"/>
      <c r="NWW75" s="386"/>
      <c r="NWX75" s="386"/>
      <c r="NWY75" s="386"/>
      <c r="NWZ75" s="386"/>
      <c r="NXA75" s="386"/>
      <c r="NXB75" s="386"/>
      <c r="NXC75" s="386"/>
      <c r="NXD75" s="386"/>
      <c r="NXE75" s="386"/>
      <c r="NXF75" s="386"/>
      <c r="NXG75" s="386"/>
      <c r="NXH75" s="386"/>
      <c r="NXI75" s="386"/>
      <c r="NXJ75" s="386"/>
      <c r="NXK75" s="386"/>
      <c r="NXL75" s="386"/>
      <c r="NXM75" s="386"/>
      <c r="NXN75" s="386"/>
      <c r="NXO75" s="386"/>
      <c r="NXP75" s="386"/>
      <c r="NXQ75" s="386"/>
      <c r="NXR75" s="386"/>
      <c r="NXS75" s="386"/>
      <c r="NXT75" s="386"/>
      <c r="NXU75" s="386"/>
      <c r="NXV75" s="386"/>
      <c r="NXW75" s="386"/>
      <c r="NXX75" s="386"/>
      <c r="NXY75" s="386"/>
      <c r="NXZ75" s="386"/>
      <c r="NYA75" s="386"/>
      <c r="NYB75" s="386"/>
      <c r="NYC75" s="386"/>
      <c r="NYD75" s="386"/>
      <c r="NYE75" s="386"/>
      <c r="NYF75" s="386"/>
      <c r="NYG75" s="386"/>
      <c r="NYH75" s="386"/>
      <c r="NYI75" s="386"/>
      <c r="NYJ75" s="386"/>
      <c r="NYK75" s="386"/>
      <c r="NYL75" s="386"/>
      <c r="NYM75" s="386"/>
      <c r="NYN75" s="386"/>
      <c r="NYO75" s="386"/>
      <c r="NYP75" s="386"/>
      <c r="NYQ75" s="386"/>
      <c r="NYR75" s="386"/>
      <c r="NYS75" s="386"/>
      <c r="NYT75" s="386"/>
      <c r="NYU75" s="386"/>
      <c r="NYV75" s="386"/>
      <c r="NYW75" s="386"/>
      <c r="NYX75" s="386"/>
      <c r="NYY75" s="386"/>
      <c r="NYZ75" s="386"/>
      <c r="NZA75" s="386"/>
      <c r="NZB75" s="386"/>
      <c r="NZC75" s="386"/>
      <c r="NZD75" s="386"/>
      <c r="NZE75" s="386"/>
      <c r="NZF75" s="386"/>
      <c r="NZG75" s="386"/>
      <c r="NZH75" s="386"/>
      <c r="NZI75" s="386"/>
      <c r="NZJ75" s="386"/>
      <c r="NZK75" s="386"/>
      <c r="NZL75" s="386"/>
      <c r="NZM75" s="386"/>
      <c r="NZN75" s="386"/>
      <c r="NZO75" s="386"/>
      <c r="NZP75" s="386"/>
      <c r="NZQ75" s="386"/>
      <c r="NZR75" s="386"/>
      <c r="NZS75" s="386"/>
      <c r="NZT75" s="386"/>
      <c r="NZU75" s="386"/>
      <c r="NZV75" s="386"/>
      <c r="NZW75" s="386"/>
      <c r="NZX75" s="386"/>
      <c r="NZY75" s="386"/>
      <c r="NZZ75" s="386"/>
      <c r="OAA75" s="386"/>
      <c r="OAB75" s="386"/>
      <c r="OAC75" s="386"/>
      <c r="OAD75" s="386"/>
      <c r="OAE75" s="386"/>
      <c r="OAF75" s="386"/>
      <c r="OAG75" s="386"/>
      <c r="OAH75" s="386"/>
      <c r="OAI75" s="386"/>
      <c r="OAJ75" s="386"/>
      <c r="OAK75" s="386"/>
      <c r="OAL75" s="386"/>
      <c r="OAM75" s="386"/>
      <c r="OAN75" s="386"/>
      <c r="OAO75" s="386"/>
      <c r="OAP75" s="386"/>
      <c r="OAQ75" s="386"/>
      <c r="OAR75" s="386"/>
      <c r="OAS75" s="386"/>
      <c r="OAT75" s="386"/>
      <c r="OAU75" s="386"/>
      <c r="OAV75" s="386"/>
      <c r="OAW75" s="386"/>
      <c r="OAX75" s="386"/>
      <c r="OAY75" s="386"/>
      <c r="OAZ75" s="386"/>
      <c r="OBA75" s="386"/>
      <c r="OBB75" s="386"/>
      <c r="OBC75" s="386"/>
      <c r="OBD75" s="386"/>
      <c r="OBE75" s="386"/>
      <c r="OBF75" s="386"/>
      <c r="OBG75" s="386"/>
      <c r="OBH75" s="386"/>
      <c r="OBI75" s="386"/>
      <c r="OBJ75" s="386"/>
      <c r="OBK75" s="386"/>
      <c r="OBL75" s="386"/>
      <c r="OBM75" s="386"/>
      <c r="OBN75" s="386"/>
      <c r="OBO75" s="386"/>
      <c r="OBP75" s="386"/>
      <c r="OBQ75" s="386"/>
      <c r="OBR75" s="386"/>
      <c r="OBS75" s="386"/>
      <c r="OBT75" s="386"/>
      <c r="OBU75" s="386"/>
      <c r="OBV75" s="386"/>
      <c r="OBW75" s="386"/>
      <c r="OBX75" s="386"/>
      <c r="OBY75" s="386"/>
      <c r="OBZ75" s="386"/>
      <c r="OCA75" s="386"/>
      <c r="OCB75" s="386"/>
      <c r="OCC75" s="386"/>
      <c r="OCD75" s="386"/>
      <c r="OCE75" s="386"/>
      <c r="OCF75" s="386"/>
      <c r="OCG75" s="386"/>
      <c r="OCH75" s="386"/>
      <c r="OCI75" s="386"/>
      <c r="OCJ75" s="386"/>
      <c r="OCK75" s="386"/>
      <c r="OCL75" s="386"/>
      <c r="OCM75" s="386"/>
      <c r="OCN75" s="386"/>
      <c r="OCO75" s="386"/>
      <c r="OCP75" s="386"/>
      <c r="OCQ75" s="386"/>
      <c r="OCR75" s="386"/>
      <c r="OCS75" s="386"/>
      <c r="OCT75" s="386"/>
      <c r="OCU75" s="386"/>
      <c r="OCV75" s="386"/>
      <c r="OCW75" s="386"/>
      <c r="OCX75" s="386"/>
      <c r="OCY75" s="386"/>
      <c r="OCZ75" s="386"/>
      <c r="ODA75" s="386"/>
      <c r="ODB75" s="386"/>
      <c r="ODC75" s="386"/>
      <c r="ODD75" s="386"/>
      <c r="ODE75" s="386"/>
      <c r="ODF75" s="386"/>
      <c r="ODG75" s="386"/>
      <c r="ODH75" s="386"/>
      <c r="ODI75" s="386"/>
      <c r="ODJ75" s="386"/>
      <c r="ODK75" s="386"/>
      <c r="ODL75" s="386"/>
      <c r="ODM75" s="386"/>
      <c r="ODN75" s="386"/>
      <c r="ODO75" s="386"/>
      <c r="ODP75" s="386"/>
      <c r="ODQ75" s="386"/>
      <c r="ODR75" s="386"/>
      <c r="ODS75" s="386"/>
      <c r="ODT75" s="386"/>
      <c r="ODU75" s="386"/>
      <c r="ODV75" s="386"/>
      <c r="ODW75" s="386"/>
      <c r="ODX75" s="386"/>
      <c r="ODY75" s="386"/>
      <c r="ODZ75" s="386"/>
      <c r="OEA75" s="386"/>
      <c r="OEB75" s="386"/>
      <c r="OEC75" s="386"/>
      <c r="OED75" s="386"/>
      <c r="OEE75" s="386"/>
      <c r="OEF75" s="386"/>
      <c r="OEG75" s="386"/>
      <c r="OEH75" s="386"/>
      <c r="OEI75" s="386"/>
      <c r="OEJ75" s="386"/>
      <c r="OEK75" s="386"/>
      <c r="OEL75" s="386"/>
      <c r="OEM75" s="386"/>
      <c r="OEN75" s="386"/>
      <c r="OEO75" s="386"/>
      <c r="OEP75" s="386"/>
      <c r="OEQ75" s="386"/>
      <c r="OER75" s="386"/>
      <c r="OES75" s="386"/>
      <c r="OET75" s="386"/>
      <c r="OEU75" s="386"/>
      <c r="OEV75" s="386"/>
      <c r="OEW75" s="386"/>
      <c r="OEX75" s="386"/>
      <c r="OEY75" s="386"/>
      <c r="OEZ75" s="386"/>
      <c r="OFA75" s="386"/>
      <c r="OFB75" s="386"/>
      <c r="OFC75" s="386"/>
      <c r="OFD75" s="386"/>
      <c r="OFE75" s="386"/>
      <c r="OFF75" s="386"/>
      <c r="OFG75" s="386"/>
      <c r="OFH75" s="386"/>
      <c r="OFI75" s="386"/>
      <c r="OFJ75" s="386"/>
      <c r="OFK75" s="386"/>
      <c r="OFL75" s="386"/>
      <c r="OFM75" s="386"/>
      <c r="OFN75" s="386"/>
      <c r="OFO75" s="386"/>
      <c r="OFP75" s="386"/>
      <c r="OFQ75" s="386"/>
      <c r="OFR75" s="386"/>
      <c r="OFS75" s="386"/>
      <c r="OFT75" s="386"/>
      <c r="OFU75" s="386"/>
      <c r="OFV75" s="386"/>
      <c r="OFW75" s="386"/>
      <c r="OFX75" s="386"/>
      <c r="OFY75" s="386"/>
      <c r="OFZ75" s="386"/>
      <c r="OGA75" s="386"/>
      <c r="OGB75" s="386"/>
      <c r="OGC75" s="386"/>
      <c r="OGD75" s="386"/>
      <c r="OGE75" s="386"/>
      <c r="OGF75" s="386"/>
      <c r="OGG75" s="386"/>
      <c r="OGH75" s="386"/>
      <c r="OGI75" s="386"/>
      <c r="OGJ75" s="386"/>
      <c r="OGK75" s="386"/>
      <c r="OGL75" s="386"/>
      <c r="OGM75" s="386"/>
      <c r="OGN75" s="386"/>
      <c r="OGO75" s="386"/>
      <c r="OGP75" s="386"/>
      <c r="OGQ75" s="386"/>
      <c r="OGR75" s="386"/>
      <c r="OGS75" s="386"/>
      <c r="OGT75" s="386"/>
      <c r="OGU75" s="386"/>
      <c r="OGV75" s="386"/>
      <c r="OGW75" s="386"/>
      <c r="OGX75" s="386"/>
      <c r="OGY75" s="386"/>
      <c r="OGZ75" s="386"/>
      <c r="OHA75" s="386"/>
      <c r="OHB75" s="386"/>
      <c r="OHC75" s="386"/>
      <c r="OHD75" s="386"/>
      <c r="OHE75" s="386"/>
      <c r="OHF75" s="386"/>
      <c r="OHG75" s="386"/>
      <c r="OHH75" s="386"/>
      <c r="OHI75" s="386"/>
      <c r="OHJ75" s="386"/>
      <c r="OHK75" s="386"/>
      <c r="OHL75" s="386"/>
      <c r="OHM75" s="386"/>
      <c r="OHN75" s="386"/>
      <c r="OHO75" s="386"/>
      <c r="OHP75" s="386"/>
      <c r="OHQ75" s="386"/>
      <c r="OHR75" s="386"/>
      <c r="OHS75" s="386"/>
      <c r="OHT75" s="386"/>
      <c r="OHU75" s="386"/>
      <c r="OHV75" s="386"/>
      <c r="OHW75" s="386"/>
      <c r="OHX75" s="386"/>
      <c r="OHY75" s="386"/>
      <c r="OHZ75" s="386"/>
      <c r="OIA75" s="386"/>
      <c r="OIB75" s="386"/>
      <c r="OIC75" s="386"/>
      <c r="OID75" s="386"/>
      <c r="OIE75" s="386"/>
      <c r="OIF75" s="386"/>
      <c r="OIG75" s="386"/>
      <c r="OIH75" s="386"/>
      <c r="OII75" s="386"/>
      <c r="OIJ75" s="386"/>
      <c r="OIK75" s="386"/>
      <c r="OIL75" s="386"/>
      <c r="OIM75" s="386"/>
      <c r="OIN75" s="386"/>
      <c r="OIO75" s="386"/>
      <c r="OIP75" s="386"/>
      <c r="OIQ75" s="386"/>
      <c r="OIR75" s="386"/>
      <c r="OIS75" s="386"/>
      <c r="OIT75" s="386"/>
      <c r="OIU75" s="386"/>
      <c r="OIV75" s="386"/>
      <c r="OIW75" s="386"/>
      <c r="OIX75" s="386"/>
      <c r="OIY75" s="386"/>
      <c r="OIZ75" s="386"/>
      <c r="OJA75" s="386"/>
      <c r="OJB75" s="386"/>
      <c r="OJC75" s="386"/>
      <c r="OJD75" s="386"/>
      <c r="OJE75" s="386"/>
      <c r="OJF75" s="386"/>
      <c r="OJG75" s="386"/>
      <c r="OJH75" s="386"/>
      <c r="OJI75" s="386"/>
      <c r="OJJ75" s="386"/>
      <c r="OJK75" s="386"/>
      <c r="OJL75" s="386"/>
      <c r="OJM75" s="386"/>
      <c r="OJN75" s="386"/>
      <c r="OJO75" s="386"/>
      <c r="OJP75" s="386"/>
      <c r="OJQ75" s="386"/>
      <c r="OJR75" s="386"/>
      <c r="OJS75" s="386"/>
      <c r="OJT75" s="386"/>
      <c r="OJU75" s="386"/>
      <c r="OJV75" s="386"/>
      <c r="OJW75" s="386"/>
      <c r="OJX75" s="386"/>
      <c r="OJY75" s="386"/>
      <c r="OJZ75" s="386"/>
      <c r="OKA75" s="386"/>
      <c r="OKB75" s="386"/>
      <c r="OKC75" s="386"/>
      <c r="OKD75" s="386"/>
      <c r="OKE75" s="386"/>
      <c r="OKF75" s="386"/>
      <c r="OKG75" s="386"/>
      <c r="OKH75" s="386"/>
      <c r="OKI75" s="386"/>
      <c r="OKJ75" s="386"/>
      <c r="OKK75" s="386"/>
      <c r="OKL75" s="386"/>
      <c r="OKM75" s="386"/>
      <c r="OKN75" s="386"/>
      <c r="OKO75" s="386"/>
      <c r="OKP75" s="386"/>
      <c r="OKQ75" s="386"/>
      <c r="OKR75" s="386"/>
      <c r="OKS75" s="386"/>
      <c r="OKT75" s="386"/>
      <c r="OKU75" s="386"/>
      <c r="OKV75" s="386"/>
      <c r="OKW75" s="386"/>
      <c r="OKX75" s="386"/>
      <c r="OKY75" s="386"/>
      <c r="OKZ75" s="386"/>
      <c r="OLA75" s="386"/>
      <c r="OLB75" s="386"/>
      <c r="OLC75" s="386"/>
      <c r="OLD75" s="386"/>
      <c r="OLE75" s="386"/>
      <c r="OLF75" s="386"/>
      <c r="OLG75" s="386"/>
      <c r="OLH75" s="386"/>
      <c r="OLI75" s="386"/>
      <c r="OLJ75" s="386"/>
      <c r="OLK75" s="386"/>
      <c r="OLL75" s="386"/>
      <c r="OLM75" s="386"/>
      <c r="OLN75" s="386"/>
      <c r="OLO75" s="386"/>
      <c r="OLP75" s="386"/>
      <c r="OLQ75" s="386"/>
      <c r="OLR75" s="386"/>
      <c r="OLS75" s="386"/>
      <c r="OLT75" s="386"/>
      <c r="OLU75" s="386"/>
      <c r="OLV75" s="386"/>
      <c r="OLW75" s="386"/>
      <c r="OLX75" s="386"/>
      <c r="OLY75" s="386"/>
      <c r="OLZ75" s="386"/>
      <c r="OMA75" s="386"/>
      <c r="OMB75" s="386"/>
      <c r="OMC75" s="386"/>
      <c r="OMD75" s="386"/>
      <c r="OME75" s="386"/>
      <c r="OMF75" s="386"/>
      <c r="OMG75" s="386"/>
      <c r="OMH75" s="386"/>
      <c r="OMI75" s="386"/>
      <c r="OMJ75" s="386"/>
      <c r="OMK75" s="386"/>
      <c r="OML75" s="386"/>
      <c r="OMM75" s="386"/>
      <c r="OMN75" s="386"/>
      <c r="OMO75" s="386"/>
      <c r="OMP75" s="386"/>
      <c r="OMQ75" s="386"/>
      <c r="OMR75" s="386"/>
      <c r="OMS75" s="386"/>
      <c r="OMT75" s="386"/>
      <c r="OMU75" s="386"/>
      <c r="OMV75" s="386"/>
      <c r="OMW75" s="386"/>
      <c r="OMX75" s="386"/>
      <c r="OMY75" s="386"/>
      <c r="OMZ75" s="386"/>
      <c r="ONA75" s="386"/>
      <c r="ONB75" s="386"/>
      <c r="ONC75" s="386"/>
      <c r="OND75" s="386"/>
      <c r="ONE75" s="386"/>
      <c r="ONF75" s="386"/>
      <c r="ONG75" s="386"/>
      <c r="ONH75" s="386"/>
      <c r="ONI75" s="386"/>
      <c r="ONJ75" s="386"/>
      <c r="ONK75" s="386"/>
      <c r="ONL75" s="386"/>
      <c r="ONM75" s="386"/>
      <c r="ONN75" s="386"/>
      <c r="ONO75" s="386"/>
      <c r="ONP75" s="386"/>
      <c r="ONQ75" s="386"/>
      <c r="ONR75" s="386"/>
      <c r="ONS75" s="386"/>
      <c r="ONT75" s="386"/>
      <c r="ONU75" s="386"/>
      <c r="ONV75" s="386"/>
      <c r="ONW75" s="386"/>
      <c r="ONX75" s="386"/>
      <c r="ONY75" s="386"/>
      <c r="ONZ75" s="386"/>
      <c r="OOA75" s="386"/>
      <c r="OOB75" s="386"/>
      <c r="OOC75" s="386"/>
      <c r="OOD75" s="386"/>
      <c r="OOE75" s="386"/>
      <c r="OOF75" s="386"/>
      <c r="OOG75" s="386"/>
      <c r="OOH75" s="386"/>
      <c r="OOI75" s="386"/>
      <c r="OOJ75" s="386"/>
      <c r="OOK75" s="386"/>
      <c r="OOL75" s="386"/>
      <c r="OOM75" s="386"/>
      <c r="OON75" s="386"/>
      <c r="OOO75" s="386"/>
      <c r="OOP75" s="386"/>
      <c r="OOQ75" s="386"/>
      <c r="OOR75" s="386"/>
      <c r="OOS75" s="386"/>
      <c r="OOT75" s="386"/>
      <c r="OOU75" s="386"/>
      <c r="OOV75" s="386"/>
      <c r="OOW75" s="386"/>
      <c r="OOX75" s="386"/>
      <c r="OOY75" s="386"/>
      <c r="OOZ75" s="386"/>
      <c r="OPA75" s="386"/>
      <c r="OPB75" s="386"/>
      <c r="OPC75" s="386"/>
      <c r="OPD75" s="386"/>
      <c r="OPE75" s="386"/>
      <c r="OPF75" s="386"/>
      <c r="OPG75" s="386"/>
      <c r="OPH75" s="386"/>
      <c r="OPI75" s="386"/>
      <c r="OPJ75" s="386"/>
      <c r="OPK75" s="386"/>
      <c r="OPL75" s="386"/>
      <c r="OPM75" s="386"/>
      <c r="OPN75" s="386"/>
      <c r="OPO75" s="386"/>
      <c r="OPP75" s="386"/>
      <c r="OPQ75" s="386"/>
      <c r="OPR75" s="386"/>
      <c r="OPS75" s="386"/>
      <c r="OPT75" s="386"/>
      <c r="OPU75" s="386"/>
      <c r="OPV75" s="386"/>
      <c r="OPW75" s="386"/>
      <c r="OPX75" s="386"/>
      <c r="OPY75" s="386"/>
      <c r="OPZ75" s="386"/>
      <c r="OQA75" s="386"/>
      <c r="OQB75" s="386"/>
      <c r="OQC75" s="386"/>
      <c r="OQD75" s="386"/>
      <c r="OQE75" s="386"/>
      <c r="OQF75" s="386"/>
      <c r="OQG75" s="386"/>
      <c r="OQH75" s="386"/>
      <c r="OQI75" s="386"/>
      <c r="OQJ75" s="386"/>
      <c r="OQK75" s="386"/>
      <c r="OQL75" s="386"/>
      <c r="OQM75" s="386"/>
      <c r="OQN75" s="386"/>
      <c r="OQO75" s="386"/>
      <c r="OQP75" s="386"/>
      <c r="OQQ75" s="386"/>
      <c r="OQR75" s="386"/>
      <c r="OQS75" s="386"/>
      <c r="OQT75" s="386"/>
      <c r="OQU75" s="386"/>
      <c r="OQV75" s="386"/>
      <c r="OQW75" s="386"/>
      <c r="OQX75" s="386"/>
      <c r="OQY75" s="386"/>
      <c r="OQZ75" s="386"/>
      <c r="ORA75" s="386"/>
      <c r="ORB75" s="386"/>
      <c r="ORC75" s="386"/>
      <c r="ORD75" s="386"/>
      <c r="ORE75" s="386"/>
      <c r="ORF75" s="386"/>
      <c r="ORG75" s="386"/>
      <c r="ORH75" s="386"/>
      <c r="ORI75" s="386"/>
      <c r="ORJ75" s="386"/>
      <c r="ORK75" s="386"/>
      <c r="ORL75" s="386"/>
      <c r="ORM75" s="386"/>
      <c r="ORN75" s="386"/>
      <c r="ORO75" s="386"/>
      <c r="ORP75" s="386"/>
      <c r="ORQ75" s="386"/>
      <c r="ORR75" s="386"/>
      <c r="ORS75" s="386"/>
      <c r="ORT75" s="386"/>
      <c r="ORU75" s="386"/>
      <c r="ORV75" s="386"/>
      <c r="ORW75" s="386"/>
      <c r="ORX75" s="386"/>
      <c r="ORY75" s="386"/>
      <c r="ORZ75" s="386"/>
      <c r="OSA75" s="386"/>
      <c r="OSB75" s="386"/>
      <c r="OSC75" s="386"/>
      <c r="OSD75" s="386"/>
      <c r="OSE75" s="386"/>
      <c r="OSF75" s="386"/>
      <c r="OSG75" s="386"/>
      <c r="OSH75" s="386"/>
      <c r="OSI75" s="386"/>
      <c r="OSJ75" s="386"/>
      <c r="OSK75" s="386"/>
      <c r="OSL75" s="386"/>
      <c r="OSM75" s="386"/>
      <c r="OSN75" s="386"/>
      <c r="OSO75" s="386"/>
      <c r="OSP75" s="386"/>
      <c r="OSQ75" s="386"/>
      <c r="OSR75" s="386"/>
      <c r="OSS75" s="386"/>
      <c r="OST75" s="386"/>
      <c r="OSU75" s="386"/>
      <c r="OSV75" s="386"/>
      <c r="OSW75" s="386"/>
      <c r="OSX75" s="386"/>
      <c r="OSY75" s="386"/>
      <c r="OSZ75" s="386"/>
      <c r="OTA75" s="386"/>
      <c r="OTB75" s="386"/>
      <c r="OTC75" s="386"/>
      <c r="OTD75" s="386"/>
      <c r="OTE75" s="386"/>
      <c r="OTF75" s="386"/>
      <c r="OTG75" s="386"/>
      <c r="OTH75" s="386"/>
      <c r="OTI75" s="386"/>
      <c r="OTJ75" s="386"/>
      <c r="OTK75" s="386"/>
      <c r="OTL75" s="386"/>
      <c r="OTM75" s="386"/>
      <c r="OTN75" s="386"/>
      <c r="OTO75" s="386"/>
      <c r="OTP75" s="386"/>
      <c r="OTQ75" s="386"/>
      <c r="OTR75" s="386"/>
      <c r="OTS75" s="386"/>
      <c r="OTT75" s="386"/>
      <c r="OTU75" s="386"/>
      <c r="OTV75" s="386"/>
      <c r="OTW75" s="386"/>
      <c r="OTX75" s="386"/>
      <c r="OTY75" s="386"/>
      <c r="OTZ75" s="386"/>
      <c r="OUA75" s="386"/>
      <c r="OUB75" s="386"/>
      <c r="OUC75" s="386"/>
      <c r="OUD75" s="386"/>
      <c r="OUE75" s="386"/>
      <c r="OUF75" s="386"/>
      <c r="OUG75" s="386"/>
      <c r="OUH75" s="386"/>
      <c r="OUI75" s="386"/>
      <c r="OUJ75" s="386"/>
      <c r="OUK75" s="386"/>
      <c r="OUL75" s="386"/>
      <c r="OUM75" s="386"/>
      <c r="OUN75" s="386"/>
      <c r="OUO75" s="386"/>
      <c r="OUP75" s="386"/>
      <c r="OUQ75" s="386"/>
      <c r="OUR75" s="386"/>
      <c r="OUS75" s="386"/>
      <c r="OUT75" s="386"/>
      <c r="OUU75" s="386"/>
      <c r="OUV75" s="386"/>
      <c r="OUW75" s="386"/>
      <c r="OUX75" s="386"/>
      <c r="OUY75" s="386"/>
      <c r="OUZ75" s="386"/>
      <c r="OVA75" s="386"/>
      <c r="OVB75" s="386"/>
      <c r="OVC75" s="386"/>
      <c r="OVD75" s="386"/>
      <c r="OVE75" s="386"/>
      <c r="OVF75" s="386"/>
      <c r="OVG75" s="386"/>
      <c r="OVH75" s="386"/>
      <c r="OVI75" s="386"/>
      <c r="OVJ75" s="386"/>
      <c r="OVK75" s="386"/>
      <c r="OVL75" s="386"/>
      <c r="OVM75" s="386"/>
      <c r="OVN75" s="386"/>
      <c r="OVO75" s="386"/>
      <c r="OVP75" s="386"/>
      <c r="OVQ75" s="386"/>
      <c r="OVR75" s="386"/>
      <c r="OVS75" s="386"/>
      <c r="OVT75" s="386"/>
      <c r="OVU75" s="386"/>
      <c r="OVV75" s="386"/>
      <c r="OVW75" s="386"/>
      <c r="OVX75" s="386"/>
      <c r="OVY75" s="386"/>
      <c r="OVZ75" s="386"/>
      <c r="OWA75" s="386"/>
      <c r="OWB75" s="386"/>
      <c r="OWC75" s="386"/>
      <c r="OWD75" s="386"/>
      <c r="OWE75" s="386"/>
      <c r="OWF75" s="386"/>
      <c r="OWG75" s="386"/>
      <c r="OWH75" s="386"/>
      <c r="OWI75" s="386"/>
      <c r="OWJ75" s="386"/>
      <c r="OWK75" s="386"/>
      <c r="OWL75" s="386"/>
      <c r="OWM75" s="386"/>
      <c r="OWN75" s="386"/>
      <c r="OWO75" s="386"/>
      <c r="OWP75" s="386"/>
      <c r="OWQ75" s="386"/>
      <c r="OWR75" s="386"/>
      <c r="OWS75" s="386"/>
      <c r="OWT75" s="386"/>
      <c r="OWU75" s="386"/>
      <c r="OWV75" s="386"/>
      <c r="OWW75" s="386"/>
      <c r="OWX75" s="386"/>
      <c r="OWY75" s="386"/>
      <c r="OWZ75" s="386"/>
      <c r="OXA75" s="386"/>
      <c r="OXB75" s="386"/>
      <c r="OXC75" s="386"/>
      <c r="OXD75" s="386"/>
      <c r="OXE75" s="386"/>
      <c r="OXF75" s="386"/>
      <c r="OXG75" s="386"/>
      <c r="OXH75" s="386"/>
      <c r="OXI75" s="386"/>
      <c r="OXJ75" s="386"/>
      <c r="OXK75" s="386"/>
      <c r="OXL75" s="386"/>
      <c r="OXM75" s="386"/>
      <c r="OXN75" s="386"/>
      <c r="OXO75" s="386"/>
      <c r="OXP75" s="386"/>
      <c r="OXQ75" s="386"/>
      <c r="OXR75" s="386"/>
      <c r="OXS75" s="386"/>
      <c r="OXT75" s="386"/>
      <c r="OXU75" s="386"/>
      <c r="OXV75" s="386"/>
      <c r="OXW75" s="386"/>
      <c r="OXX75" s="386"/>
      <c r="OXY75" s="386"/>
      <c r="OXZ75" s="386"/>
      <c r="OYA75" s="386"/>
      <c r="OYB75" s="386"/>
      <c r="OYC75" s="386"/>
      <c r="OYD75" s="386"/>
      <c r="OYE75" s="386"/>
      <c r="OYF75" s="386"/>
      <c r="OYG75" s="386"/>
      <c r="OYH75" s="386"/>
      <c r="OYI75" s="386"/>
      <c r="OYJ75" s="386"/>
      <c r="OYK75" s="386"/>
      <c r="OYL75" s="386"/>
      <c r="OYM75" s="386"/>
      <c r="OYN75" s="386"/>
      <c r="OYO75" s="386"/>
      <c r="OYP75" s="386"/>
      <c r="OYQ75" s="386"/>
      <c r="OYR75" s="386"/>
      <c r="OYS75" s="386"/>
      <c r="OYT75" s="386"/>
      <c r="OYU75" s="386"/>
      <c r="OYV75" s="386"/>
      <c r="OYW75" s="386"/>
      <c r="OYX75" s="386"/>
      <c r="OYY75" s="386"/>
      <c r="OYZ75" s="386"/>
      <c r="OZA75" s="386"/>
      <c r="OZB75" s="386"/>
      <c r="OZC75" s="386"/>
      <c r="OZD75" s="386"/>
      <c r="OZE75" s="386"/>
      <c r="OZF75" s="386"/>
      <c r="OZG75" s="386"/>
      <c r="OZH75" s="386"/>
      <c r="OZI75" s="386"/>
      <c r="OZJ75" s="386"/>
      <c r="OZK75" s="386"/>
      <c r="OZL75" s="386"/>
      <c r="OZM75" s="386"/>
      <c r="OZN75" s="386"/>
      <c r="OZO75" s="386"/>
      <c r="OZP75" s="386"/>
      <c r="OZQ75" s="386"/>
      <c r="OZR75" s="386"/>
      <c r="OZS75" s="386"/>
      <c r="OZT75" s="386"/>
      <c r="OZU75" s="386"/>
      <c r="OZV75" s="386"/>
      <c r="OZW75" s="386"/>
      <c r="OZX75" s="386"/>
      <c r="OZY75" s="386"/>
      <c r="OZZ75" s="386"/>
      <c r="PAA75" s="386"/>
      <c r="PAB75" s="386"/>
      <c r="PAC75" s="386"/>
      <c r="PAD75" s="386"/>
      <c r="PAE75" s="386"/>
      <c r="PAF75" s="386"/>
      <c r="PAG75" s="386"/>
      <c r="PAH75" s="386"/>
      <c r="PAI75" s="386"/>
      <c r="PAJ75" s="386"/>
      <c r="PAK75" s="386"/>
      <c r="PAL75" s="386"/>
      <c r="PAM75" s="386"/>
      <c r="PAN75" s="386"/>
      <c r="PAO75" s="386"/>
      <c r="PAP75" s="386"/>
      <c r="PAQ75" s="386"/>
      <c r="PAR75" s="386"/>
      <c r="PAS75" s="386"/>
      <c r="PAT75" s="386"/>
      <c r="PAU75" s="386"/>
      <c r="PAV75" s="386"/>
      <c r="PAW75" s="386"/>
      <c r="PAX75" s="386"/>
      <c r="PAY75" s="386"/>
      <c r="PAZ75" s="386"/>
      <c r="PBA75" s="386"/>
      <c r="PBB75" s="386"/>
      <c r="PBC75" s="386"/>
      <c r="PBD75" s="386"/>
      <c r="PBE75" s="386"/>
      <c r="PBF75" s="386"/>
      <c r="PBG75" s="386"/>
      <c r="PBH75" s="386"/>
      <c r="PBI75" s="386"/>
      <c r="PBJ75" s="386"/>
      <c r="PBK75" s="386"/>
      <c r="PBL75" s="386"/>
      <c r="PBM75" s="386"/>
      <c r="PBN75" s="386"/>
      <c r="PBO75" s="386"/>
      <c r="PBP75" s="386"/>
      <c r="PBQ75" s="386"/>
      <c r="PBR75" s="386"/>
      <c r="PBS75" s="386"/>
      <c r="PBT75" s="386"/>
      <c r="PBU75" s="386"/>
      <c r="PBV75" s="386"/>
      <c r="PBW75" s="386"/>
      <c r="PBX75" s="386"/>
      <c r="PBY75" s="386"/>
      <c r="PBZ75" s="386"/>
      <c r="PCA75" s="386"/>
      <c r="PCB75" s="386"/>
      <c r="PCC75" s="386"/>
      <c r="PCD75" s="386"/>
      <c r="PCE75" s="386"/>
      <c r="PCF75" s="386"/>
      <c r="PCG75" s="386"/>
      <c r="PCH75" s="386"/>
      <c r="PCI75" s="386"/>
      <c r="PCJ75" s="386"/>
      <c r="PCK75" s="386"/>
      <c r="PCL75" s="386"/>
      <c r="PCM75" s="386"/>
      <c r="PCN75" s="386"/>
      <c r="PCO75" s="386"/>
      <c r="PCP75" s="386"/>
      <c r="PCQ75" s="386"/>
      <c r="PCR75" s="386"/>
      <c r="PCS75" s="386"/>
      <c r="PCT75" s="386"/>
      <c r="PCU75" s="386"/>
      <c r="PCV75" s="386"/>
      <c r="PCW75" s="386"/>
      <c r="PCX75" s="386"/>
      <c r="PCY75" s="386"/>
      <c r="PCZ75" s="386"/>
      <c r="PDA75" s="386"/>
      <c r="PDB75" s="386"/>
      <c r="PDC75" s="386"/>
      <c r="PDD75" s="386"/>
      <c r="PDE75" s="386"/>
      <c r="PDF75" s="386"/>
      <c r="PDG75" s="386"/>
      <c r="PDH75" s="386"/>
      <c r="PDI75" s="386"/>
      <c r="PDJ75" s="386"/>
      <c r="PDK75" s="386"/>
      <c r="PDL75" s="386"/>
      <c r="PDM75" s="386"/>
      <c r="PDN75" s="386"/>
      <c r="PDO75" s="386"/>
      <c r="PDP75" s="386"/>
      <c r="PDQ75" s="386"/>
      <c r="PDR75" s="386"/>
      <c r="PDS75" s="386"/>
      <c r="PDT75" s="386"/>
      <c r="PDU75" s="386"/>
      <c r="PDV75" s="386"/>
      <c r="PDW75" s="386"/>
      <c r="PDX75" s="386"/>
      <c r="PDY75" s="386"/>
      <c r="PDZ75" s="386"/>
      <c r="PEA75" s="386"/>
      <c r="PEB75" s="386"/>
      <c r="PEC75" s="386"/>
      <c r="PED75" s="386"/>
      <c r="PEE75" s="386"/>
      <c r="PEF75" s="386"/>
      <c r="PEG75" s="386"/>
      <c r="PEH75" s="386"/>
      <c r="PEI75" s="386"/>
      <c r="PEJ75" s="386"/>
      <c r="PEK75" s="386"/>
      <c r="PEL75" s="386"/>
      <c r="PEM75" s="386"/>
      <c r="PEN75" s="386"/>
      <c r="PEO75" s="386"/>
      <c r="PEP75" s="386"/>
      <c r="PEQ75" s="386"/>
      <c r="PER75" s="386"/>
      <c r="PES75" s="386"/>
      <c r="PET75" s="386"/>
      <c r="PEU75" s="386"/>
      <c r="PEV75" s="386"/>
      <c r="PEW75" s="386"/>
      <c r="PEX75" s="386"/>
      <c r="PEY75" s="386"/>
      <c r="PEZ75" s="386"/>
      <c r="PFA75" s="386"/>
      <c r="PFB75" s="386"/>
      <c r="PFC75" s="386"/>
      <c r="PFD75" s="386"/>
      <c r="PFE75" s="386"/>
      <c r="PFF75" s="386"/>
      <c r="PFG75" s="386"/>
      <c r="PFH75" s="386"/>
      <c r="PFI75" s="386"/>
      <c r="PFJ75" s="386"/>
      <c r="PFK75" s="386"/>
      <c r="PFL75" s="386"/>
      <c r="PFM75" s="386"/>
      <c r="PFN75" s="386"/>
      <c r="PFO75" s="386"/>
      <c r="PFP75" s="386"/>
      <c r="PFQ75" s="386"/>
      <c r="PFR75" s="386"/>
      <c r="PFS75" s="386"/>
      <c r="PFT75" s="386"/>
      <c r="PFU75" s="386"/>
      <c r="PFV75" s="386"/>
      <c r="PFW75" s="386"/>
      <c r="PFX75" s="386"/>
      <c r="PFY75" s="386"/>
      <c r="PFZ75" s="386"/>
      <c r="PGA75" s="386"/>
      <c r="PGB75" s="386"/>
      <c r="PGC75" s="386"/>
      <c r="PGD75" s="386"/>
      <c r="PGE75" s="386"/>
      <c r="PGF75" s="386"/>
      <c r="PGG75" s="386"/>
      <c r="PGH75" s="386"/>
      <c r="PGI75" s="386"/>
      <c r="PGJ75" s="386"/>
      <c r="PGK75" s="386"/>
      <c r="PGL75" s="386"/>
      <c r="PGM75" s="386"/>
      <c r="PGN75" s="386"/>
      <c r="PGO75" s="386"/>
      <c r="PGP75" s="386"/>
      <c r="PGQ75" s="386"/>
      <c r="PGR75" s="386"/>
      <c r="PGS75" s="386"/>
      <c r="PGT75" s="386"/>
      <c r="PGU75" s="386"/>
      <c r="PGV75" s="386"/>
      <c r="PGW75" s="386"/>
      <c r="PGX75" s="386"/>
      <c r="PGY75" s="386"/>
      <c r="PGZ75" s="386"/>
      <c r="PHA75" s="386"/>
      <c r="PHB75" s="386"/>
      <c r="PHC75" s="386"/>
      <c r="PHD75" s="386"/>
      <c r="PHE75" s="386"/>
      <c r="PHF75" s="386"/>
      <c r="PHG75" s="386"/>
      <c r="PHH75" s="386"/>
      <c r="PHI75" s="386"/>
      <c r="PHJ75" s="386"/>
      <c r="PHK75" s="386"/>
      <c r="PHL75" s="386"/>
      <c r="PHM75" s="386"/>
      <c r="PHN75" s="386"/>
      <c r="PHO75" s="386"/>
      <c r="PHP75" s="386"/>
      <c r="PHQ75" s="386"/>
      <c r="PHR75" s="386"/>
      <c r="PHS75" s="386"/>
      <c r="PHT75" s="386"/>
      <c r="PHU75" s="386"/>
      <c r="PHV75" s="386"/>
      <c r="PHW75" s="386"/>
      <c r="PHX75" s="386"/>
      <c r="PHY75" s="386"/>
      <c r="PHZ75" s="386"/>
      <c r="PIA75" s="386"/>
      <c r="PIB75" s="386"/>
      <c r="PIC75" s="386"/>
      <c r="PID75" s="386"/>
      <c r="PIE75" s="386"/>
      <c r="PIF75" s="386"/>
      <c r="PIG75" s="386"/>
      <c r="PIH75" s="386"/>
      <c r="PII75" s="386"/>
      <c r="PIJ75" s="386"/>
      <c r="PIK75" s="386"/>
      <c r="PIL75" s="386"/>
      <c r="PIM75" s="386"/>
      <c r="PIN75" s="386"/>
      <c r="PIO75" s="386"/>
      <c r="PIP75" s="386"/>
      <c r="PIQ75" s="386"/>
      <c r="PIR75" s="386"/>
      <c r="PIS75" s="386"/>
      <c r="PIT75" s="386"/>
      <c r="PIU75" s="386"/>
      <c r="PIV75" s="386"/>
      <c r="PIW75" s="386"/>
      <c r="PIX75" s="386"/>
      <c r="PIY75" s="386"/>
      <c r="PIZ75" s="386"/>
      <c r="PJA75" s="386"/>
      <c r="PJB75" s="386"/>
      <c r="PJC75" s="386"/>
      <c r="PJD75" s="386"/>
      <c r="PJE75" s="386"/>
      <c r="PJF75" s="386"/>
      <c r="PJG75" s="386"/>
      <c r="PJH75" s="386"/>
      <c r="PJI75" s="386"/>
      <c r="PJJ75" s="386"/>
      <c r="PJK75" s="386"/>
      <c r="PJL75" s="386"/>
      <c r="PJM75" s="386"/>
      <c r="PJN75" s="386"/>
      <c r="PJO75" s="386"/>
      <c r="PJP75" s="386"/>
      <c r="PJQ75" s="386"/>
      <c r="PJR75" s="386"/>
      <c r="PJS75" s="386"/>
      <c r="PJT75" s="386"/>
      <c r="PJU75" s="386"/>
      <c r="PJV75" s="386"/>
      <c r="PJW75" s="386"/>
      <c r="PJX75" s="386"/>
      <c r="PJY75" s="386"/>
      <c r="PJZ75" s="386"/>
      <c r="PKA75" s="386"/>
      <c r="PKB75" s="386"/>
      <c r="PKC75" s="386"/>
      <c r="PKD75" s="386"/>
      <c r="PKE75" s="386"/>
      <c r="PKF75" s="386"/>
      <c r="PKG75" s="386"/>
      <c r="PKH75" s="386"/>
      <c r="PKI75" s="386"/>
      <c r="PKJ75" s="386"/>
      <c r="PKK75" s="386"/>
      <c r="PKL75" s="386"/>
      <c r="PKM75" s="386"/>
      <c r="PKN75" s="386"/>
      <c r="PKO75" s="386"/>
      <c r="PKP75" s="386"/>
      <c r="PKQ75" s="386"/>
      <c r="PKR75" s="386"/>
      <c r="PKS75" s="386"/>
      <c r="PKT75" s="386"/>
      <c r="PKU75" s="386"/>
      <c r="PKV75" s="386"/>
      <c r="PKW75" s="386"/>
      <c r="PKX75" s="386"/>
      <c r="PKY75" s="386"/>
      <c r="PKZ75" s="386"/>
      <c r="PLA75" s="386"/>
      <c r="PLB75" s="386"/>
      <c r="PLC75" s="386"/>
      <c r="PLD75" s="386"/>
      <c r="PLE75" s="386"/>
      <c r="PLF75" s="386"/>
      <c r="PLG75" s="386"/>
      <c r="PLH75" s="386"/>
      <c r="PLI75" s="386"/>
      <c r="PLJ75" s="386"/>
      <c r="PLK75" s="386"/>
      <c r="PLL75" s="386"/>
      <c r="PLM75" s="386"/>
      <c r="PLN75" s="386"/>
      <c r="PLO75" s="386"/>
      <c r="PLP75" s="386"/>
      <c r="PLQ75" s="386"/>
      <c r="PLR75" s="386"/>
      <c r="PLS75" s="386"/>
      <c r="PLT75" s="386"/>
      <c r="PLU75" s="386"/>
      <c r="PLV75" s="386"/>
      <c r="PLW75" s="386"/>
      <c r="PLX75" s="386"/>
      <c r="PLY75" s="386"/>
      <c r="PLZ75" s="386"/>
      <c r="PMA75" s="386"/>
      <c r="PMB75" s="386"/>
      <c r="PMC75" s="386"/>
      <c r="PMD75" s="386"/>
      <c r="PME75" s="386"/>
      <c r="PMF75" s="386"/>
      <c r="PMG75" s="386"/>
      <c r="PMH75" s="386"/>
      <c r="PMI75" s="386"/>
      <c r="PMJ75" s="386"/>
      <c r="PMK75" s="386"/>
      <c r="PML75" s="386"/>
      <c r="PMM75" s="386"/>
      <c r="PMN75" s="386"/>
      <c r="PMO75" s="386"/>
      <c r="PMP75" s="386"/>
      <c r="PMQ75" s="386"/>
      <c r="PMR75" s="386"/>
      <c r="PMS75" s="386"/>
      <c r="PMT75" s="386"/>
      <c r="PMU75" s="386"/>
      <c r="PMV75" s="386"/>
      <c r="PMW75" s="386"/>
      <c r="PMX75" s="386"/>
      <c r="PMY75" s="386"/>
      <c r="PMZ75" s="386"/>
      <c r="PNA75" s="386"/>
      <c r="PNB75" s="386"/>
      <c r="PNC75" s="386"/>
      <c r="PND75" s="386"/>
      <c r="PNE75" s="386"/>
      <c r="PNF75" s="386"/>
      <c r="PNG75" s="386"/>
      <c r="PNH75" s="386"/>
      <c r="PNI75" s="386"/>
      <c r="PNJ75" s="386"/>
      <c r="PNK75" s="386"/>
      <c r="PNL75" s="386"/>
      <c r="PNM75" s="386"/>
      <c r="PNN75" s="386"/>
      <c r="PNO75" s="386"/>
      <c r="PNP75" s="386"/>
      <c r="PNQ75" s="386"/>
      <c r="PNR75" s="386"/>
      <c r="PNS75" s="386"/>
      <c r="PNT75" s="386"/>
      <c r="PNU75" s="386"/>
      <c r="PNV75" s="386"/>
      <c r="PNW75" s="386"/>
      <c r="PNX75" s="386"/>
      <c r="PNY75" s="386"/>
      <c r="PNZ75" s="386"/>
      <c r="POA75" s="386"/>
      <c r="POB75" s="386"/>
      <c r="POC75" s="386"/>
      <c r="POD75" s="386"/>
      <c r="POE75" s="386"/>
      <c r="POF75" s="386"/>
      <c r="POG75" s="386"/>
      <c r="POH75" s="386"/>
      <c r="POI75" s="386"/>
      <c r="POJ75" s="386"/>
      <c r="POK75" s="386"/>
      <c r="POL75" s="386"/>
      <c r="POM75" s="386"/>
      <c r="PON75" s="386"/>
      <c r="POO75" s="386"/>
      <c r="POP75" s="386"/>
      <c r="POQ75" s="386"/>
      <c r="POR75" s="386"/>
      <c r="POS75" s="386"/>
      <c r="POT75" s="386"/>
      <c r="POU75" s="386"/>
      <c r="POV75" s="386"/>
      <c r="POW75" s="386"/>
      <c r="POX75" s="386"/>
      <c r="POY75" s="386"/>
      <c r="POZ75" s="386"/>
      <c r="PPA75" s="386"/>
      <c r="PPB75" s="386"/>
      <c r="PPC75" s="386"/>
      <c r="PPD75" s="386"/>
      <c r="PPE75" s="386"/>
      <c r="PPF75" s="386"/>
      <c r="PPG75" s="386"/>
      <c r="PPH75" s="386"/>
      <c r="PPI75" s="386"/>
      <c r="PPJ75" s="386"/>
      <c r="PPK75" s="386"/>
      <c r="PPL75" s="386"/>
      <c r="PPM75" s="386"/>
      <c r="PPN75" s="386"/>
      <c r="PPO75" s="386"/>
      <c r="PPP75" s="386"/>
      <c r="PPQ75" s="386"/>
      <c r="PPR75" s="386"/>
      <c r="PPS75" s="386"/>
      <c r="PPT75" s="386"/>
      <c r="PPU75" s="386"/>
      <c r="PPV75" s="386"/>
      <c r="PPW75" s="386"/>
      <c r="PPX75" s="386"/>
      <c r="PPY75" s="386"/>
      <c r="PPZ75" s="386"/>
      <c r="PQA75" s="386"/>
      <c r="PQB75" s="386"/>
      <c r="PQC75" s="386"/>
      <c r="PQD75" s="386"/>
      <c r="PQE75" s="386"/>
      <c r="PQF75" s="386"/>
      <c r="PQG75" s="386"/>
      <c r="PQH75" s="386"/>
      <c r="PQI75" s="386"/>
      <c r="PQJ75" s="386"/>
      <c r="PQK75" s="386"/>
      <c r="PQL75" s="386"/>
      <c r="PQM75" s="386"/>
      <c r="PQN75" s="386"/>
      <c r="PQO75" s="386"/>
      <c r="PQP75" s="386"/>
      <c r="PQQ75" s="386"/>
      <c r="PQR75" s="386"/>
      <c r="PQS75" s="386"/>
      <c r="PQT75" s="386"/>
      <c r="PQU75" s="386"/>
      <c r="PQV75" s="386"/>
      <c r="PQW75" s="386"/>
      <c r="PQX75" s="386"/>
      <c r="PQY75" s="386"/>
      <c r="PQZ75" s="386"/>
      <c r="PRA75" s="386"/>
      <c r="PRB75" s="386"/>
      <c r="PRC75" s="386"/>
      <c r="PRD75" s="386"/>
      <c r="PRE75" s="386"/>
      <c r="PRF75" s="386"/>
      <c r="PRG75" s="386"/>
      <c r="PRH75" s="386"/>
      <c r="PRI75" s="386"/>
      <c r="PRJ75" s="386"/>
      <c r="PRK75" s="386"/>
      <c r="PRL75" s="386"/>
      <c r="PRM75" s="386"/>
      <c r="PRN75" s="386"/>
      <c r="PRO75" s="386"/>
      <c r="PRP75" s="386"/>
      <c r="PRQ75" s="386"/>
      <c r="PRR75" s="386"/>
      <c r="PRS75" s="386"/>
      <c r="PRT75" s="386"/>
      <c r="PRU75" s="386"/>
      <c r="PRV75" s="386"/>
      <c r="PRW75" s="386"/>
      <c r="PRX75" s="386"/>
      <c r="PRY75" s="386"/>
      <c r="PRZ75" s="386"/>
      <c r="PSA75" s="386"/>
      <c r="PSB75" s="386"/>
      <c r="PSC75" s="386"/>
      <c r="PSD75" s="386"/>
      <c r="PSE75" s="386"/>
      <c r="PSF75" s="386"/>
      <c r="PSG75" s="386"/>
      <c r="PSH75" s="386"/>
      <c r="PSI75" s="386"/>
      <c r="PSJ75" s="386"/>
      <c r="PSK75" s="386"/>
      <c r="PSL75" s="386"/>
      <c r="PSM75" s="386"/>
      <c r="PSN75" s="386"/>
      <c r="PSO75" s="386"/>
      <c r="PSP75" s="386"/>
      <c r="PSQ75" s="386"/>
      <c r="PSR75" s="386"/>
      <c r="PSS75" s="386"/>
      <c r="PST75" s="386"/>
      <c r="PSU75" s="386"/>
      <c r="PSV75" s="386"/>
      <c r="PSW75" s="386"/>
      <c r="PSX75" s="386"/>
      <c r="PSY75" s="386"/>
      <c r="PSZ75" s="386"/>
      <c r="PTA75" s="386"/>
      <c r="PTB75" s="386"/>
      <c r="PTC75" s="386"/>
      <c r="PTD75" s="386"/>
      <c r="PTE75" s="386"/>
      <c r="PTF75" s="386"/>
      <c r="PTG75" s="386"/>
      <c r="PTH75" s="386"/>
      <c r="PTI75" s="386"/>
      <c r="PTJ75" s="386"/>
      <c r="PTK75" s="386"/>
      <c r="PTL75" s="386"/>
      <c r="PTM75" s="386"/>
      <c r="PTN75" s="386"/>
      <c r="PTO75" s="386"/>
      <c r="PTP75" s="386"/>
      <c r="PTQ75" s="386"/>
      <c r="PTR75" s="386"/>
      <c r="PTS75" s="386"/>
      <c r="PTT75" s="386"/>
      <c r="PTU75" s="386"/>
      <c r="PTV75" s="386"/>
      <c r="PTW75" s="386"/>
      <c r="PTX75" s="386"/>
      <c r="PTY75" s="386"/>
      <c r="PTZ75" s="386"/>
      <c r="PUA75" s="386"/>
      <c r="PUB75" s="386"/>
      <c r="PUC75" s="386"/>
      <c r="PUD75" s="386"/>
      <c r="PUE75" s="386"/>
      <c r="PUF75" s="386"/>
      <c r="PUG75" s="386"/>
      <c r="PUH75" s="386"/>
      <c r="PUI75" s="386"/>
      <c r="PUJ75" s="386"/>
      <c r="PUK75" s="386"/>
      <c r="PUL75" s="386"/>
      <c r="PUM75" s="386"/>
      <c r="PUN75" s="386"/>
      <c r="PUO75" s="386"/>
      <c r="PUP75" s="386"/>
      <c r="PUQ75" s="386"/>
      <c r="PUR75" s="386"/>
      <c r="PUS75" s="386"/>
      <c r="PUT75" s="386"/>
      <c r="PUU75" s="386"/>
      <c r="PUV75" s="386"/>
      <c r="PUW75" s="386"/>
      <c r="PUX75" s="386"/>
      <c r="PUY75" s="386"/>
      <c r="PUZ75" s="386"/>
      <c r="PVA75" s="386"/>
      <c r="PVB75" s="386"/>
      <c r="PVC75" s="386"/>
      <c r="PVD75" s="386"/>
      <c r="PVE75" s="386"/>
      <c r="PVF75" s="386"/>
      <c r="PVG75" s="386"/>
      <c r="PVH75" s="386"/>
      <c r="PVI75" s="386"/>
      <c r="PVJ75" s="386"/>
      <c r="PVK75" s="386"/>
      <c r="PVL75" s="386"/>
      <c r="PVM75" s="386"/>
      <c r="PVN75" s="386"/>
      <c r="PVO75" s="386"/>
      <c r="PVP75" s="386"/>
      <c r="PVQ75" s="386"/>
      <c r="PVR75" s="386"/>
      <c r="PVS75" s="386"/>
      <c r="PVT75" s="386"/>
      <c r="PVU75" s="386"/>
      <c r="PVV75" s="386"/>
      <c r="PVW75" s="386"/>
      <c r="PVX75" s="386"/>
      <c r="PVY75" s="386"/>
      <c r="PVZ75" s="386"/>
      <c r="PWA75" s="386"/>
      <c r="PWB75" s="386"/>
      <c r="PWC75" s="386"/>
      <c r="PWD75" s="386"/>
      <c r="PWE75" s="386"/>
      <c r="PWF75" s="386"/>
      <c r="PWG75" s="386"/>
      <c r="PWH75" s="386"/>
      <c r="PWI75" s="386"/>
      <c r="PWJ75" s="386"/>
      <c r="PWK75" s="386"/>
      <c r="PWL75" s="386"/>
      <c r="PWM75" s="386"/>
      <c r="PWN75" s="386"/>
      <c r="PWO75" s="386"/>
      <c r="PWP75" s="386"/>
      <c r="PWQ75" s="386"/>
      <c r="PWR75" s="386"/>
      <c r="PWS75" s="386"/>
      <c r="PWT75" s="386"/>
      <c r="PWU75" s="386"/>
      <c r="PWV75" s="386"/>
      <c r="PWW75" s="386"/>
      <c r="PWX75" s="386"/>
      <c r="PWY75" s="386"/>
      <c r="PWZ75" s="386"/>
      <c r="PXA75" s="386"/>
      <c r="PXB75" s="386"/>
      <c r="PXC75" s="386"/>
      <c r="PXD75" s="386"/>
      <c r="PXE75" s="386"/>
      <c r="PXF75" s="386"/>
      <c r="PXG75" s="386"/>
      <c r="PXH75" s="386"/>
      <c r="PXI75" s="386"/>
      <c r="PXJ75" s="386"/>
      <c r="PXK75" s="386"/>
      <c r="PXL75" s="386"/>
      <c r="PXM75" s="386"/>
      <c r="PXN75" s="386"/>
      <c r="PXO75" s="386"/>
      <c r="PXP75" s="386"/>
      <c r="PXQ75" s="386"/>
      <c r="PXR75" s="386"/>
      <c r="PXS75" s="386"/>
      <c r="PXT75" s="386"/>
      <c r="PXU75" s="386"/>
      <c r="PXV75" s="386"/>
      <c r="PXW75" s="386"/>
      <c r="PXX75" s="386"/>
      <c r="PXY75" s="386"/>
      <c r="PXZ75" s="386"/>
      <c r="PYA75" s="386"/>
      <c r="PYB75" s="386"/>
      <c r="PYC75" s="386"/>
      <c r="PYD75" s="386"/>
      <c r="PYE75" s="386"/>
      <c r="PYF75" s="386"/>
      <c r="PYG75" s="386"/>
      <c r="PYH75" s="386"/>
      <c r="PYI75" s="386"/>
      <c r="PYJ75" s="386"/>
      <c r="PYK75" s="386"/>
      <c r="PYL75" s="386"/>
      <c r="PYM75" s="386"/>
      <c r="PYN75" s="386"/>
      <c r="PYO75" s="386"/>
      <c r="PYP75" s="386"/>
      <c r="PYQ75" s="386"/>
      <c r="PYR75" s="386"/>
      <c r="PYS75" s="386"/>
      <c r="PYT75" s="386"/>
      <c r="PYU75" s="386"/>
      <c r="PYV75" s="386"/>
      <c r="PYW75" s="386"/>
      <c r="PYX75" s="386"/>
      <c r="PYY75" s="386"/>
      <c r="PYZ75" s="386"/>
      <c r="PZA75" s="386"/>
      <c r="PZB75" s="386"/>
      <c r="PZC75" s="386"/>
      <c r="PZD75" s="386"/>
      <c r="PZE75" s="386"/>
      <c r="PZF75" s="386"/>
      <c r="PZG75" s="386"/>
      <c r="PZH75" s="386"/>
      <c r="PZI75" s="386"/>
      <c r="PZJ75" s="386"/>
      <c r="PZK75" s="386"/>
      <c r="PZL75" s="386"/>
      <c r="PZM75" s="386"/>
      <c r="PZN75" s="386"/>
      <c r="PZO75" s="386"/>
      <c r="PZP75" s="386"/>
      <c r="PZQ75" s="386"/>
      <c r="PZR75" s="386"/>
      <c r="PZS75" s="386"/>
      <c r="PZT75" s="386"/>
      <c r="PZU75" s="386"/>
      <c r="PZV75" s="386"/>
      <c r="PZW75" s="386"/>
      <c r="PZX75" s="386"/>
      <c r="PZY75" s="386"/>
      <c r="PZZ75" s="386"/>
      <c r="QAA75" s="386"/>
      <c r="QAB75" s="386"/>
      <c r="QAC75" s="386"/>
      <c r="QAD75" s="386"/>
      <c r="QAE75" s="386"/>
      <c r="QAF75" s="386"/>
      <c r="QAG75" s="386"/>
      <c r="QAH75" s="386"/>
      <c r="QAI75" s="386"/>
      <c r="QAJ75" s="386"/>
      <c r="QAK75" s="386"/>
      <c r="QAL75" s="386"/>
      <c r="QAM75" s="386"/>
      <c r="QAN75" s="386"/>
      <c r="QAO75" s="386"/>
      <c r="QAP75" s="386"/>
      <c r="QAQ75" s="386"/>
      <c r="QAR75" s="386"/>
      <c r="QAS75" s="386"/>
      <c r="QAT75" s="386"/>
      <c r="QAU75" s="386"/>
      <c r="QAV75" s="386"/>
      <c r="QAW75" s="386"/>
      <c r="QAX75" s="386"/>
      <c r="QAY75" s="386"/>
      <c r="QAZ75" s="386"/>
      <c r="QBA75" s="386"/>
      <c r="QBB75" s="386"/>
      <c r="QBC75" s="386"/>
      <c r="QBD75" s="386"/>
      <c r="QBE75" s="386"/>
      <c r="QBF75" s="386"/>
      <c r="QBG75" s="386"/>
      <c r="QBH75" s="386"/>
      <c r="QBI75" s="386"/>
      <c r="QBJ75" s="386"/>
      <c r="QBK75" s="386"/>
      <c r="QBL75" s="386"/>
      <c r="QBM75" s="386"/>
      <c r="QBN75" s="386"/>
      <c r="QBO75" s="386"/>
      <c r="QBP75" s="386"/>
      <c r="QBQ75" s="386"/>
      <c r="QBR75" s="386"/>
      <c r="QBS75" s="386"/>
      <c r="QBT75" s="386"/>
      <c r="QBU75" s="386"/>
      <c r="QBV75" s="386"/>
      <c r="QBW75" s="386"/>
      <c r="QBX75" s="386"/>
      <c r="QBY75" s="386"/>
      <c r="QBZ75" s="386"/>
      <c r="QCA75" s="386"/>
      <c r="QCB75" s="386"/>
      <c r="QCC75" s="386"/>
      <c r="QCD75" s="386"/>
      <c r="QCE75" s="386"/>
      <c r="QCF75" s="386"/>
      <c r="QCG75" s="386"/>
      <c r="QCH75" s="386"/>
      <c r="QCI75" s="386"/>
      <c r="QCJ75" s="386"/>
      <c r="QCK75" s="386"/>
      <c r="QCL75" s="386"/>
      <c r="QCM75" s="386"/>
      <c r="QCN75" s="386"/>
      <c r="QCO75" s="386"/>
      <c r="QCP75" s="386"/>
      <c r="QCQ75" s="386"/>
      <c r="QCR75" s="386"/>
      <c r="QCS75" s="386"/>
      <c r="QCT75" s="386"/>
      <c r="QCU75" s="386"/>
      <c r="QCV75" s="386"/>
      <c r="QCW75" s="386"/>
      <c r="QCX75" s="386"/>
      <c r="QCY75" s="386"/>
      <c r="QCZ75" s="386"/>
      <c r="QDA75" s="386"/>
      <c r="QDB75" s="386"/>
      <c r="QDC75" s="386"/>
      <c r="QDD75" s="386"/>
      <c r="QDE75" s="386"/>
      <c r="QDF75" s="386"/>
      <c r="QDG75" s="386"/>
      <c r="QDH75" s="386"/>
      <c r="QDI75" s="386"/>
      <c r="QDJ75" s="386"/>
      <c r="QDK75" s="386"/>
      <c r="QDL75" s="386"/>
      <c r="QDM75" s="386"/>
      <c r="QDN75" s="386"/>
      <c r="QDO75" s="386"/>
      <c r="QDP75" s="386"/>
      <c r="QDQ75" s="386"/>
      <c r="QDR75" s="386"/>
      <c r="QDS75" s="386"/>
      <c r="QDT75" s="386"/>
      <c r="QDU75" s="386"/>
      <c r="QDV75" s="386"/>
      <c r="QDW75" s="386"/>
      <c r="QDX75" s="386"/>
      <c r="QDY75" s="386"/>
      <c r="QDZ75" s="386"/>
      <c r="QEA75" s="386"/>
      <c r="QEB75" s="386"/>
      <c r="QEC75" s="386"/>
      <c r="QED75" s="386"/>
      <c r="QEE75" s="386"/>
      <c r="QEF75" s="386"/>
      <c r="QEG75" s="386"/>
      <c r="QEH75" s="386"/>
      <c r="QEI75" s="386"/>
      <c r="QEJ75" s="386"/>
      <c r="QEK75" s="386"/>
      <c r="QEL75" s="386"/>
      <c r="QEM75" s="386"/>
      <c r="QEN75" s="386"/>
      <c r="QEO75" s="386"/>
      <c r="QEP75" s="386"/>
      <c r="QEQ75" s="386"/>
      <c r="QER75" s="386"/>
      <c r="QES75" s="386"/>
      <c r="QET75" s="386"/>
      <c r="QEU75" s="386"/>
      <c r="QEV75" s="386"/>
      <c r="QEW75" s="386"/>
      <c r="QEX75" s="386"/>
      <c r="QEY75" s="386"/>
      <c r="QEZ75" s="386"/>
      <c r="QFA75" s="386"/>
      <c r="QFB75" s="386"/>
      <c r="QFC75" s="386"/>
      <c r="QFD75" s="386"/>
      <c r="QFE75" s="386"/>
      <c r="QFF75" s="386"/>
      <c r="QFG75" s="386"/>
      <c r="QFH75" s="386"/>
      <c r="QFI75" s="386"/>
      <c r="QFJ75" s="386"/>
      <c r="QFK75" s="386"/>
      <c r="QFL75" s="386"/>
      <c r="QFM75" s="386"/>
      <c r="QFN75" s="386"/>
      <c r="QFO75" s="386"/>
      <c r="QFP75" s="386"/>
      <c r="QFQ75" s="386"/>
      <c r="QFR75" s="386"/>
      <c r="QFS75" s="386"/>
      <c r="QFT75" s="386"/>
      <c r="QFU75" s="386"/>
      <c r="QFV75" s="386"/>
      <c r="QFW75" s="386"/>
      <c r="QFX75" s="386"/>
      <c r="QFY75" s="386"/>
      <c r="QFZ75" s="386"/>
      <c r="QGA75" s="386"/>
      <c r="QGB75" s="386"/>
      <c r="QGC75" s="386"/>
      <c r="QGD75" s="386"/>
      <c r="QGE75" s="386"/>
      <c r="QGF75" s="386"/>
      <c r="QGG75" s="386"/>
      <c r="QGH75" s="386"/>
      <c r="QGI75" s="386"/>
      <c r="QGJ75" s="386"/>
      <c r="QGK75" s="386"/>
      <c r="QGL75" s="386"/>
      <c r="QGM75" s="386"/>
      <c r="QGN75" s="386"/>
      <c r="QGO75" s="386"/>
      <c r="QGP75" s="386"/>
      <c r="QGQ75" s="386"/>
      <c r="QGR75" s="386"/>
      <c r="QGS75" s="386"/>
      <c r="QGT75" s="386"/>
      <c r="QGU75" s="386"/>
      <c r="QGV75" s="386"/>
      <c r="QGW75" s="386"/>
      <c r="QGX75" s="386"/>
      <c r="QGY75" s="386"/>
      <c r="QGZ75" s="386"/>
      <c r="QHA75" s="386"/>
      <c r="QHB75" s="386"/>
      <c r="QHC75" s="386"/>
      <c r="QHD75" s="386"/>
      <c r="QHE75" s="386"/>
      <c r="QHF75" s="386"/>
      <c r="QHG75" s="386"/>
      <c r="QHH75" s="386"/>
      <c r="QHI75" s="386"/>
      <c r="QHJ75" s="386"/>
      <c r="QHK75" s="386"/>
      <c r="QHL75" s="386"/>
      <c r="QHM75" s="386"/>
      <c r="QHN75" s="386"/>
      <c r="QHO75" s="386"/>
      <c r="QHP75" s="386"/>
      <c r="QHQ75" s="386"/>
      <c r="QHR75" s="386"/>
      <c r="QHS75" s="386"/>
      <c r="QHT75" s="386"/>
      <c r="QHU75" s="386"/>
      <c r="QHV75" s="386"/>
      <c r="QHW75" s="386"/>
      <c r="QHX75" s="386"/>
      <c r="QHY75" s="386"/>
      <c r="QHZ75" s="386"/>
      <c r="QIA75" s="386"/>
      <c r="QIB75" s="386"/>
      <c r="QIC75" s="386"/>
      <c r="QID75" s="386"/>
      <c r="QIE75" s="386"/>
      <c r="QIF75" s="386"/>
      <c r="QIG75" s="386"/>
      <c r="QIH75" s="386"/>
      <c r="QII75" s="386"/>
      <c r="QIJ75" s="386"/>
      <c r="QIK75" s="386"/>
      <c r="QIL75" s="386"/>
      <c r="QIM75" s="386"/>
      <c r="QIN75" s="386"/>
      <c r="QIO75" s="386"/>
      <c r="QIP75" s="386"/>
      <c r="QIQ75" s="386"/>
      <c r="QIR75" s="386"/>
      <c r="QIS75" s="386"/>
      <c r="QIT75" s="386"/>
      <c r="QIU75" s="386"/>
      <c r="QIV75" s="386"/>
      <c r="QIW75" s="386"/>
      <c r="QIX75" s="386"/>
      <c r="QIY75" s="386"/>
      <c r="QIZ75" s="386"/>
      <c r="QJA75" s="386"/>
      <c r="QJB75" s="386"/>
      <c r="QJC75" s="386"/>
      <c r="QJD75" s="386"/>
      <c r="QJE75" s="386"/>
      <c r="QJF75" s="386"/>
      <c r="QJG75" s="386"/>
      <c r="QJH75" s="386"/>
      <c r="QJI75" s="386"/>
      <c r="QJJ75" s="386"/>
      <c r="QJK75" s="386"/>
      <c r="QJL75" s="386"/>
      <c r="QJM75" s="386"/>
      <c r="QJN75" s="386"/>
      <c r="QJO75" s="386"/>
      <c r="QJP75" s="386"/>
      <c r="QJQ75" s="386"/>
      <c r="QJR75" s="386"/>
      <c r="QJS75" s="386"/>
      <c r="QJT75" s="386"/>
      <c r="QJU75" s="386"/>
      <c r="QJV75" s="386"/>
      <c r="QJW75" s="386"/>
      <c r="QJX75" s="386"/>
      <c r="QJY75" s="386"/>
      <c r="QJZ75" s="386"/>
      <c r="QKA75" s="386"/>
      <c r="QKB75" s="386"/>
      <c r="QKC75" s="386"/>
      <c r="QKD75" s="386"/>
      <c r="QKE75" s="386"/>
      <c r="QKF75" s="386"/>
      <c r="QKG75" s="386"/>
      <c r="QKH75" s="386"/>
      <c r="QKI75" s="386"/>
      <c r="QKJ75" s="386"/>
      <c r="QKK75" s="386"/>
      <c r="QKL75" s="386"/>
      <c r="QKM75" s="386"/>
      <c r="QKN75" s="386"/>
      <c r="QKO75" s="386"/>
      <c r="QKP75" s="386"/>
      <c r="QKQ75" s="386"/>
      <c r="QKR75" s="386"/>
      <c r="QKS75" s="386"/>
      <c r="QKT75" s="386"/>
      <c r="QKU75" s="386"/>
      <c r="QKV75" s="386"/>
      <c r="QKW75" s="386"/>
      <c r="QKX75" s="386"/>
      <c r="QKY75" s="386"/>
      <c r="QKZ75" s="386"/>
      <c r="QLA75" s="386"/>
      <c r="QLB75" s="386"/>
      <c r="QLC75" s="386"/>
      <c r="QLD75" s="386"/>
      <c r="QLE75" s="386"/>
      <c r="QLF75" s="386"/>
      <c r="QLG75" s="386"/>
      <c r="QLH75" s="386"/>
      <c r="QLI75" s="386"/>
      <c r="QLJ75" s="386"/>
      <c r="QLK75" s="386"/>
      <c r="QLL75" s="386"/>
      <c r="QLM75" s="386"/>
      <c r="QLN75" s="386"/>
      <c r="QLO75" s="386"/>
      <c r="QLP75" s="386"/>
      <c r="QLQ75" s="386"/>
      <c r="QLR75" s="386"/>
      <c r="QLS75" s="386"/>
      <c r="QLT75" s="386"/>
      <c r="QLU75" s="386"/>
      <c r="QLV75" s="386"/>
      <c r="QLW75" s="386"/>
      <c r="QLX75" s="386"/>
      <c r="QLY75" s="386"/>
      <c r="QLZ75" s="386"/>
      <c r="QMA75" s="386"/>
      <c r="QMB75" s="386"/>
      <c r="QMC75" s="386"/>
      <c r="QMD75" s="386"/>
      <c r="QME75" s="386"/>
      <c r="QMF75" s="386"/>
      <c r="QMG75" s="386"/>
      <c r="QMH75" s="386"/>
      <c r="QMI75" s="386"/>
      <c r="QMJ75" s="386"/>
      <c r="QMK75" s="386"/>
      <c r="QML75" s="386"/>
      <c r="QMM75" s="386"/>
      <c r="QMN75" s="386"/>
      <c r="QMO75" s="386"/>
      <c r="QMP75" s="386"/>
      <c r="QMQ75" s="386"/>
      <c r="QMR75" s="386"/>
      <c r="QMS75" s="386"/>
      <c r="QMT75" s="386"/>
      <c r="QMU75" s="386"/>
      <c r="QMV75" s="386"/>
      <c r="QMW75" s="386"/>
      <c r="QMX75" s="386"/>
      <c r="QMY75" s="386"/>
      <c r="QMZ75" s="386"/>
      <c r="QNA75" s="386"/>
      <c r="QNB75" s="386"/>
      <c r="QNC75" s="386"/>
      <c r="QND75" s="386"/>
      <c r="QNE75" s="386"/>
      <c r="QNF75" s="386"/>
      <c r="QNG75" s="386"/>
      <c r="QNH75" s="386"/>
      <c r="QNI75" s="386"/>
      <c r="QNJ75" s="386"/>
      <c r="QNK75" s="386"/>
      <c r="QNL75" s="386"/>
      <c r="QNM75" s="386"/>
      <c r="QNN75" s="386"/>
      <c r="QNO75" s="386"/>
      <c r="QNP75" s="386"/>
      <c r="QNQ75" s="386"/>
      <c r="QNR75" s="386"/>
      <c r="QNS75" s="386"/>
      <c r="QNT75" s="386"/>
      <c r="QNU75" s="386"/>
      <c r="QNV75" s="386"/>
      <c r="QNW75" s="386"/>
      <c r="QNX75" s="386"/>
      <c r="QNY75" s="386"/>
      <c r="QNZ75" s="386"/>
      <c r="QOA75" s="386"/>
      <c r="QOB75" s="386"/>
      <c r="QOC75" s="386"/>
      <c r="QOD75" s="386"/>
      <c r="QOE75" s="386"/>
      <c r="QOF75" s="386"/>
      <c r="QOG75" s="386"/>
      <c r="QOH75" s="386"/>
      <c r="QOI75" s="386"/>
      <c r="QOJ75" s="386"/>
      <c r="QOK75" s="386"/>
      <c r="QOL75" s="386"/>
      <c r="QOM75" s="386"/>
      <c r="QON75" s="386"/>
      <c r="QOO75" s="386"/>
      <c r="QOP75" s="386"/>
      <c r="QOQ75" s="386"/>
      <c r="QOR75" s="386"/>
      <c r="QOS75" s="386"/>
      <c r="QOT75" s="386"/>
      <c r="QOU75" s="386"/>
      <c r="QOV75" s="386"/>
      <c r="QOW75" s="386"/>
      <c r="QOX75" s="386"/>
      <c r="QOY75" s="386"/>
      <c r="QOZ75" s="386"/>
      <c r="QPA75" s="386"/>
      <c r="QPB75" s="386"/>
      <c r="QPC75" s="386"/>
      <c r="QPD75" s="386"/>
      <c r="QPE75" s="386"/>
      <c r="QPF75" s="386"/>
      <c r="QPG75" s="386"/>
      <c r="QPH75" s="386"/>
      <c r="QPI75" s="386"/>
      <c r="QPJ75" s="386"/>
      <c r="QPK75" s="386"/>
      <c r="QPL75" s="386"/>
      <c r="QPM75" s="386"/>
      <c r="QPN75" s="386"/>
      <c r="QPO75" s="386"/>
      <c r="QPP75" s="386"/>
      <c r="QPQ75" s="386"/>
      <c r="QPR75" s="386"/>
      <c r="QPS75" s="386"/>
      <c r="QPT75" s="386"/>
      <c r="QPU75" s="386"/>
      <c r="QPV75" s="386"/>
      <c r="QPW75" s="386"/>
      <c r="QPX75" s="386"/>
      <c r="QPY75" s="386"/>
      <c r="QPZ75" s="386"/>
      <c r="QQA75" s="386"/>
      <c r="QQB75" s="386"/>
      <c r="QQC75" s="386"/>
      <c r="QQD75" s="386"/>
      <c r="QQE75" s="386"/>
      <c r="QQF75" s="386"/>
      <c r="QQG75" s="386"/>
      <c r="QQH75" s="386"/>
      <c r="QQI75" s="386"/>
      <c r="QQJ75" s="386"/>
      <c r="QQK75" s="386"/>
      <c r="QQL75" s="386"/>
      <c r="QQM75" s="386"/>
      <c r="QQN75" s="386"/>
      <c r="QQO75" s="386"/>
      <c r="QQP75" s="386"/>
      <c r="QQQ75" s="386"/>
      <c r="QQR75" s="386"/>
      <c r="QQS75" s="386"/>
      <c r="QQT75" s="386"/>
      <c r="QQU75" s="386"/>
      <c r="QQV75" s="386"/>
      <c r="QQW75" s="386"/>
      <c r="QQX75" s="386"/>
      <c r="QQY75" s="386"/>
      <c r="QQZ75" s="386"/>
      <c r="QRA75" s="386"/>
      <c r="QRB75" s="386"/>
      <c r="QRC75" s="386"/>
      <c r="QRD75" s="386"/>
      <c r="QRE75" s="386"/>
      <c r="QRF75" s="386"/>
      <c r="QRG75" s="386"/>
      <c r="QRH75" s="386"/>
      <c r="QRI75" s="386"/>
      <c r="QRJ75" s="386"/>
      <c r="QRK75" s="386"/>
      <c r="QRL75" s="386"/>
      <c r="QRM75" s="386"/>
      <c r="QRN75" s="386"/>
      <c r="QRO75" s="386"/>
      <c r="QRP75" s="386"/>
      <c r="QRQ75" s="386"/>
      <c r="QRR75" s="386"/>
      <c r="QRS75" s="386"/>
      <c r="QRT75" s="386"/>
      <c r="QRU75" s="386"/>
      <c r="QRV75" s="386"/>
      <c r="QRW75" s="386"/>
      <c r="QRX75" s="386"/>
      <c r="QRY75" s="386"/>
      <c r="QRZ75" s="386"/>
      <c r="QSA75" s="386"/>
      <c r="QSB75" s="386"/>
      <c r="QSC75" s="386"/>
      <c r="QSD75" s="386"/>
      <c r="QSE75" s="386"/>
      <c r="QSF75" s="386"/>
      <c r="QSG75" s="386"/>
      <c r="QSH75" s="386"/>
      <c r="QSI75" s="386"/>
      <c r="QSJ75" s="386"/>
      <c r="QSK75" s="386"/>
      <c r="QSL75" s="386"/>
      <c r="QSM75" s="386"/>
      <c r="QSN75" s="386"/>
      <c r="QSO75" s="386"/>
      <c r="QSP75" s="386"/>
      <c r="QSQ75" s="386"/>
      <c r="QSR75" s="386"/>
      <c r="QSS75" s="386"/>
      <c r="QST75" s="386"/>
      <c r="QSU75" s="386"/>
      <c r="QSV75" s="386"/>
      <c r="QSW75" s="386"/>
      <c r="QSX75" s="386"/>
      <c r="QSY75" s="386"/>
      <c r="QSZ75" s="386"/>
      <c r="QTA75" s="386"/>
      <c r="QTB75" s="386"/>
      <c r="QTC75" s="386"/>
      <c r="QTD75" s="386"/>
      <c r="QTE75" s="386"/>
      <c r="QTF75" s="386"/>
      <c r="QTG75" s="386"/>
      <c r="QTH75" s="386"/>
      <c r="QTI75" s="386"/>
      <c r="QTJ75" s="386"/>
      <c r="QTK75" s="386"/>
      <c r="QTL75" s="386"/>
      <c r="QTM75" s="386"/>
      <c r="QTN75" s="386"/>
      <c r="QTO75" s="386"/>
      <c r="QTP75" s="386"/>
      <c r="QTQ75" s="386"/>
      <c r="QTR75" s="386"/>
      <c r="QTS75" s="386"/>
      <c r="QTT75" s="386"/>
      <c r="QTU75" s="386"/>
      <c r="QTV75" s="386"/>
      <c r="QTW75" s="386"/>
      <c r="QTX75" s="386"/>
      <c r="QTY75" s="386"/>
      <c r="QTZ75" s="386"/>
      <c r="QUA75" s="386"/>
      <c r="QUB75" s="386"/>
      <c r="QUC75" s="386"/>
      <c r="QUD75" s="386"/>
      <c r="QUE75" s="386"/>
      <c r="QUF75" s="386"/>
      <c r="QUG75" s="386"/>
      <c r="QUH75" s="386"/>
      <c r="QUI75" s="386"/>
      <c r="QUJ75" s="386"/>
      <c r="QUK75" s="386"/>
      <c r="QUL75" s="386"/>
      <c r="QUM75" s="386"/>
      <c r="QUN75" s="386"/>
      <c r="QUO75" s="386"/>
      <c r="QUP75" s="386"/>
      <c r="QUQ75" s="386"/>
      <c r="QUR75" s="386"/>
      <c r="QUS75" s="386"/>
      <c r="QUT75" s="386"/>
      <c r="QUU75" s="386"/>
      <c r="QUV75" s="386"/>
      <c r="QUW75" s="386"/>
      <c r="QUX75" s="386"/>
      <c r="QUY75" s="386"/>
      <c r="QUZ75" s="386"/>
      <c r="QVA75" s="386"/>
      <c r="QVB75" s="386"/>
      <c r="QVC75" s="386"/>
      <c r="QVD75" s="386"/>
      <c r="QVE75" s="386"/>
      <c r="QVF75" s="386"/>
      <c r="QVG75" s="386"/>
      <c r="QVH75" s="386"/>
      <c r="QVI75" s="386"/>
      <c r="QVJ75" s="386"/>
      <c r="QVK75" s="386"/>
      <c r="QVL75" s="386"/>
      <c r="QVM75" s="386"/>
      <c r="QVN75" s="386"/>
      <c r="QVO75" s="386"/>
      <c r="QVP75" s="386"/>
      <c r="QVQ75" s="386"/>
      <c r="QVR75" s="386"/>
      <c r="QVS75" s="386"/>
      <c r="QVT75" s="386"/>
      <c r="QVU75" s="386"/>
      <c r="QVV75" s="386"/>
      <c r="QVW75" s="386"/>
      <c r="QVX75" s="386"/>
      <c r="QVY75" s="386"/>
      <c r="QVZ75" s="386"/>
      <c r="QWA75" s="386"/>
      <c r="QWB75" s="386"/>
      <c r="QWC75" s="386"/>
      <c r="QWD75" s="386"/>
      <c r="QWE75" s="386"/>
      <c r="QWF75" s="386"/>
      <c r="QWG75" s="386"/>
      <c r="QWH75" s="386"/>
      <c r="QWI75" s="386"/>
      <c r="QWJ75" s="386"/>
      <c r="QWK75" s="386"/>
      <c r="QWL75" s="386"/>
      <c r="QWM75" s="386"/>
      <c r="QWN75" s="386"/>
      <c r="QWO75" s="386"/>
      <c r="QWP75" s="386"/>
      <c r="QWQ75" s="386"/>
      <c r="QWR75" s="386"/>
      <c r="QWS75" s="386"/>
      <c r="QWT75" s="386"/>
      <c r="QWU75" s="386"/>
      <c r="QWV75" s="386"/>
      <c r="QWW75" s="386"/>
      <c r="QWX75" s="386"/>
      <c r="QWY75" s="386"/>
      <c r="QWZ75" s="386"/>
      <c r="QXA75" s="386"/>
      <c r="QXB75" s="386"/>
      <c r="QXC75" s="386"/>
      <c r="QXD75" s="386"/>
      <c r="QXE75" s="386"/>
      <c r="QXF75" s="386"/>
      <c r="QXG75" s="386"/>
      <c r="QXH75" s="386"/>
      <c r="QXI75" s="386"/>
      <c r="QXJ75" s="386"/>
      <c r="QXK75" s="386"/>
      <c r="QXL75" s="386"/>
      <c r="QXM75" s="386"/>
      <c r="QXN75" s="386"/>
      <c r="QXO75" s="386"/>
      <c r="QXP75" s="386"/>
      <c r="QXQ75" s="386"/>
      <c r="QXR75" s="386"/>
      <c r="QXS75" s="386"/>
      <c r="QXT75" s="386"/>
      <c r="QXU75" s="386"/>
      <c r="QXV75" s="386"/>
      <c r="QXW75" s="386"/>
      <c r="QXX75" s="386"/>
      <c r="QXY75" s="386"/>
      <c r="QXZ75" s="386"/>
      <c r="QYA75" s="386"/>
      <c r="QYB75" s="386"/>
      <c r="QYC75" s="386"/>
      <c r="QYD75" s="386"/>
      <c r="QYE75" s="386"/>
      <c r="QYF75" s="386"/>
      <c r="QYG75" s="386"/>
      <c r="QYH75" s="386"/>
      <c r="QYI75" s="386"/>
      <c r="QYJ75" s="386"/>
      <c r="QYK75" s="386"/>
      <c r="QYL75" s="386"/>
      <c r="QYM75" s="386"/>
      <c r="QYN75" s="386"/>
      <c r="QYO75" s="386"/>
      <c r="QYP75" s="386"/>
      <c r="QYQ75" s="386"/>
      <c r="QYR75" s="386"/>
      <c r="QYS75" s="386"/>
      <c r="QYT75" s="386"/>
      <c r="QYU75" s="386"/>
      <c r="QYV75" s="386"/>
      <c r="QYW75" s="386"/>
      <c r="QYX75" s="386"/>
      <c r="QYY75" s="386"/>
      <c r="QYZ75" s="386"/>
      <c r="QZA75" s="386"/>
      <c r="QZB75" s="386"/>
      <c r="QZC75" s="386"/>
      <c r="QZD75" s="386"/>
      <c r="QZE75" s="386"/>
      <c r="QZF75" s="386"/>
      <c r="QZG75" s="386"/>
      <c r="QZH75" s="386"/>
      <c r="QZI75" s="386"/>
      <c r="QZJ75" s="386"/>
      <c r="QZK75" s="386"/>
      <c r="QZL75" s="386"/>
      <c r="QZM75" s="386"/>
      <c r="QZN75" s="386"/>
      <c r="QZO75" s="386"/>
      <c r="QZP75" s="386"/>
      <c r="QZQ75" s="386"/>
      <c r="QZR75" s="386"/>
      <c r="QZS75" s="386"/>
      <c r="QZT75" s="386"/>
      <c r="QZU75" s="386"/>
      <c r="QZV75" s="386"/>
      <c r="QZW75" s="386"/>
      <c r="QZX75" s="386"/>
      <c r="QZY75" s="386"/>
      <c r="QZZ75" s="386"/>
      <c r="RAA75" s="386"/>
      <c r="RAB75" s="386"/>
      <c r="RAC75" s="386"/>
      <c r="RAD75" s="386"/>
      <c r="RAE75" s="386"/>
      <c r="RAF75" s="386"/>
      <c r="RAG75" s="386"/>
      <c r="RAH75" s="386"/>
      <c r="RAI75" s="386"/>
      <c r="RAJ75" s="386"/>
      <c r="RAK75" s="386"/>
      <c r="RAL75" s="386"/>
      <c r="RAM75" s="386"/>
      <c r="RAN75" s="386"/>
      <c r="RAO75" s="386"/>
      <c r="RAP75" s="386"/>
      <c r="RAQ75" s="386"/>
      <c r="RAR75" s="386"/>
      <c r="RAS75" s="386"/>
      <c r="RAT75" s="386"/>
      <c r="RAU75" s="386"/>
      <c r="RAV75" s="386"/>
      <c r="RAW75" s="386"/>
      <c r="RAX75" s="386"/>
      <c r="RAY75" s="386"/>
      <c r="RAZ75" s="386"/>
      <c r="RBA75" s="386"/>
      <c r="RBB75" s="386"/>
      <c r="RBC75" s="386"/>
      <c r="RBD75" s="386"/>
      <c r="RBE75" s="386"/>
      <c r="RBF75" s="386"/>
      <c r="RBG75" s="386"/>
      <c r="RBH75" s="386"/>
      <c r="RBI75" s="386"/>
      <c r="RBJ75" s="386"/>
      <c r="RBK75" s="386"/>
      <c r="RBL75" s="386"/>
      <c r="RBM75" s="386"/>
      <c r="RBN75" s="386"/>
      <c r="RBO75" s="386"/>
      <c r="RBP75" s="386"/>
      <c r="RBQ75" s="386"/>
      <c r="RBR75" s="386"/>
      <c r="RBS75" s="386"/>
      <c r="RBT75" s="386"/>
      <c r="RBU75" s="386"/>
      <c r="RBV75" s="386"/>
      <c r="RBW75" s="386"/>
      <c r="RBX75" s="386"/>
      <c r="RBY75" s="386"/>
      <c r="RBZ75" s="386"/>
      <c r="RCA75" s="386"/>
      <c r="RCB75" s="386"/>
      <c r="RCC75" s="386"/>
      <c r="RCD75" s="386"/>
      <c r="RCE75" s="386"/>
      <c r="RCF75" s="386"/>
      <c r="RCG75" s="386"/>
      <c r="RCH75" s="386"/>
      <c r="RCI75" s="386"/>
      <c r="RCJ75" s="386"/>
      <c r="RCK75" s="386"/>
      <c r="RCL75" s="386"/>
      <c r="RCM75" s="386"/>
      <c r="RCN75" s="386"/>
      <c r="RCO75" s="386"/>
      <c r="RCP75" s="386"/>
      <c r="RCQ75" s="386"/>
      <c r="RCR75" s="386"/>
      <c r="RCS75" s="386"/>
      <c r="RCT75" s="386"/>
      <c r="RCU75" s="386"/>
      <c r="RCV75" s="386"/>
      <c r="RCW75" s="386"/>
      <c r="RCX75" s="386"/>
      <c r="RCY75" s="386"/>
      <c r="RCZ75" s="386"/>
      <c r="RDA75" s="386"/>
      <c r="RDB75" s="386"/>
      <c r="RDC75" s="386"/>
      <c r="RDD75" s="386"/>
      <c r="RDE75" s="386"/>
      <c r="RDF75" s="386"/>
      <c r="RDG75" s="386"/>
      <c r="RDH75" s="386"/>
      <c r="RDI75" s="386"/>
      <c r="RDJ75" s="386"/>
      <c r="RDK75" s="386"/>
      <c r="RDL75" s="386"/>
      <c r="RDM75" s="386"/>
      <c r="RDN75" s="386"/>
      <c r="RDO75" s="386"/>
      <c r="RDP75" s="386"/>
      <c r="RDQ75" s="386"/>
      <c r="RDR75" s="386"/>
      <c r="RDS75" s="386"/>
      <c r="RDT75" s="386"/>
      <c r="RDU75" s="386"/>
      <c r="RDV75" s="386"/>
      <c r="RDW75" s="386"/>
      <c r="RDX75" s="386"/>
      <c r="RDY75" s="386"/>
      <c r="RDZ75" s="386"/>
      <c r="REA75" s="386"/>
      <c r="REB75" s="386"/>
      <c r="REC75" s="386"/>
      <c r="RED75" s="386"/>
      <c r="REE75" s="386"/>
      <c r="REF75" s="386"/>
      <c r="REG75" s="386"/>
      <c r="REH75" s="386"/>
      <c r="REI75" s="386"/>
      <c r="REJ75" s="386"/>
      <c r="REK75" s="386"/>
      <c r="REL75" s="386"/>
      <c r="REM75" s="386"/>
      <c r="REN75" s="386"/>
      <c r="REO75" s="386"/>
      <c r="REP75" s="386"/>
      <c r="REQ75" s="386"/>
      <c r="RER75" s="386"/>
      <c r="RES75" s="386"/>
      <c r="RET75" s="386"/>
      <c r="REU75" s="386"/>
      <c r="REV75" s="386"/>
      <c r="REW75" s="386"/>
      <c r="REX75" s="386"/>
      <c r="REY75" s="386"/>
      <c r="REZ75" s="386"/>
      <c r="RFA75" s="386"/>
      <c r="RFB75" s="386"/>
      <c r="RFC75" s="386"/>
      <c r="RFD75" s="386"/>
      <c r="RFE75" s="386"/>
      <c r="RFF75" s="386"/>
      <c r="RFG75" s="386"/>
      <c r="RFH75" s="386"/>
      <c r="RFI75" s="386"/>
      <c r="RFJ75" s="386"/>
      <c r="RFK75" s="386"/>
      <c r="RFL75" s="386"/>
      <c r="RFM75" s="386"/>
      <c r="RFN75" s="386"/>
      <c r="RFO75" s="386"/>
      <c r="RFP75" s="386"/>
      <c r="RFQ75" s="386"/>
      <c r="RFR75" s="386"/>
      <c r="RFS75" s="386"/>
      <c r="RFT75" s="386"/>
      <c r="RFU75" s="386"/>
      <c r="RFV75" s="386"/>
      <c r="RFW75" s="386"/>
      <c r="RFX75" s="386"/>
      <c r="RFY75" s="386"/>
      <c r="RFZ75" s="386"/>
      <c r="RGA75" s="386"/>
      <c r="RGB75" s="386"/>
      <c r="RGC75" s="386"/>
      <c r="RGD75" s="386"/>
      <c r="RGE75" s="386"/>
      <c r="RGF75" s="386"/>
      <c r="RGG75" s="386"/>
      <c r="RGH75" s="386"/>
      <c r="RGI75" s="386"/>
      <c r="RGJ75" s="386"/>
      <c r="RGK75" s="386"/>
      <c r="RGL75" s="386"/>
      <c r="RGM75" s="386"/>
      <c r="RGN75" s="386"/>
      <c r="RGO75" s="386"/>
      <c r="RGP75" s="386"/>
      <c r="RGQ75" s="386"/>
      <c r="RGR75" s="386"/>
      <c r="RGS75" s="386"/>
      <c r="RGT75" s="386"/>
      <c r="RGU75" s="386"/>
      <c r="RGV75" s="386"/>
      <c r="RGW75" s="386"/>
      <c r="RGX75" s="386"/>
      <c r="RGY75" s="386"/>
      <c r="RGZ75" s="386"/>
      <c r="RHA75" s="386"/>
      <c r="RHB75" s="386"/>
      <c r="RHC75" s="386"/>
      <c r="RHD75" s="386"/>
      <c r="RHE75" s="386"/>
      <c r="RHF75" s="386"/>
      <c r="RHG75" s="386"/>
      <c r="RHH75" s="386"/>
      <c r="RHI75" s="386"/>
      <c r="RHJ75" s="386"/>
      <c r="RHK75" s="386"/>
      <c r="RHL75" s="386"/>
      <c r="RHM75" s="386"/>
      <c r="RHN75" s="386"/>
      <c r="RHO75" s="386"/>
      <c r="RHP75" s="386"/>
      <c r="RHQ75" s="386"/>
      <c r="RHR75" s="386"/>
      <c r="RHS75" s="386"/>
      <c r="RHT75" s="386"/>
      <c r="RHU75" s="386"/>
      <c r="RHV75" s="386"/>
      <c r="RHW75" s="386"/>
      <c r="RHX75" s="386"/>
      <c r="RHY75" s="386"/>
      <c r="RHZ75" s="386"/>
      <c r="RIA75" s="386"/>
      <c r="RIB75" s="386"/>
      <c r="RIC75" s="386"/>
      <c r="RID75" s="386"/>
      <c r="RIE75" s="386"/>
      <c r="RIF75" s="386"/>
      <c r="RIG75" s="386"/>
      <c r="RIH75" s="386"/>
      <c r="RII75" s="386"/>
      <c r="RIJ75" s="386"/>
      <c r="RIK75" s="386"/>
      <c r="RIL75" s="386"/>
      <c r="RIM75" s="386"/>
      <c r="RIN75" s="386"/>
      <c r="RIO75" s="386"/>
      <c r="RIP75" s="386"/>
      <c r="RIQ75" s="386"/>
      <c r="RIR75" s="386"/>
      <c r="RIS75" s="386"/>
      <c r="RIT75" s="386"/>
      <c r="RIU75" s="386"/>
      <c r="RIV75" s="386"/>
      <c r="RIW75" s="386"/>
      <c r="RIX75" s="386"/>
      <c r="RIY75" s="386"/>
      <c r="RIZ75" s="386"/>
      <c r="RJA75" s="386"/>
      <c r="RJB75" s="386"/>
      <c r="RJC75" s="386"/>
      <c r="RJD75" s="386"/>
      <c r="RJE75" s="386"/>
      <c r="RJF75" s="386"/>
      <c r="RJG75" s="386"/>
      <c r="RJH75" s="386"/>
      <c r="RJI75" s="386"/>
      <c r="RJJ75" s="386"/>
      <c r="RJK75" s="386"/>
      <c r="RJL75" s="386"/>
      <c r="RJM75" s="386"/>
      <c r="RJN75" s="386"/>
      <c r="RJO75" s="386"/>
      <c r="RJP75" s="386"/>
      <c r="RJQ75" s="386"/>
      <c r="RJR75" s="386"/>
      <c r="RJS75" s="386"/>
      <c r="RJT75" s="386"/>
      <c r="RJU75" s="386"/>
      <c r="RJV75" s="386"/>
      <c r="RJW75" s="386"/>
      <c r="RJX75" s="386"/>
      <c r="RJY75" s="386"/>
      <c r="RJZ75" s="386"/>
      <c r="RKA75" s="386"/>
      <c r="RKB75" s="386"/>
      <c r="RKC75" s="386"/>
      <c r="RKD75" s="386"/>
      <c r="RKE75" s="386"/>
      <c r="RKF75" s="386"/>
      <c r="RKG75" s="386"/>
      <c r="RKH75" s="386"/>
      <c r="RKI75" s="386"/>
      <c r="RKJ75" s="386"/>
      <c r="RKK75" s="386"/>
      <c r="RKL75" s="386"/>
      <c r="RKM75" s="386"/>
      <c r="RKN75" s="386"/>
      <c r="RKO75" s="386"/>
      <c r="RKP75" s="386"/>
      <c r="RKQ75" s="386"/>
      <c r="RKR75" s="386"/>
      <c r="RKS75" s="386"/>
      <c r="RKT75" s="386"/>
      <c r="RKU75" s="386"/>
      <c r="RKV75" s="386"/>
      <c r="RKW75" s="386"/>
      <c r="RKX75" s="386"/>
      <c r="RKY75" s="386"/>
      <c r="RKZ75" s="386"/>
      <c r="RLA75" s="386"/>
      <c r="RLB75" s="386"/>
      <c r="RLC75" s="386"/>
      <c r="RLD75" s="386"/>
      <c r="RLE75" s="386"/>
      <c r="RLF75" s="386"/>
      <c r="RLG75" s="386"/>
      <c r="RLH75" s="386"/>
      <c r="RLI75" s="386"/>
      <c r="RLJ75" s="386"/>
      <c r="RLK75" s="386"/>
      <c r="RLL75" s="386"/>
      <c r="RLM75" s="386"/>
      <c r="RLN75" s="386"/>
      <c r="RLO75" s="386"/>
      <c r="RLP75" s="386"/>
      <c r="RLQ75" s="386"/>
      <c r="RLR75" s="386"/>
      <c r="RLS75" s="386"/>
      <c r="RLT75" s="386"/>
      <c r="RLU75" s="386"/>
      <c r="RLV75" s="386"/>
      <c r="RLW75" s="386"/>
      <c r="RLX75" s="386"/>
      <c r="RLY75" s="386"/>
      <c r="RLZ75" s="386"/>
      <c r="RMA75" s="386"/>
      <c r="RMB75" s="386"/>
      <c r="RMC75" s="386"/>
      <c r="RMD75" s="386"/>
      <c r="RME75" s="386"/>
      <c r="RMF75" s="386"/>
      <c r="RMG75" s="386"/>
      <c r="RMH75" s="386"/>
      <c r="RMI75" s="386"/>
      <c r="RMJ75" s="386"/>
      <c r="RMK75" s="386"/>
      <c r="RML75" s="386"/>
      <c r="RMM75" s="386"/>
      <c r="RMN75" s="386"/>
      <c r="RMO75" s="386"/>
      <c r="RMP75" s="386"/>
      <c r="RMQ75" s="386"/>
      <c r="RMR75" s="386"/>
      <c r="RMS75" s="386"/>
      <c r="RMT75" s="386"/>
      <c r="RMU75" s="386"/>
      <c r="RMV75" s="386"/>
      <c r="RMW75" s="386"/>
      <c r="RMX75" s="386"/>
      <c r="RMY75" s="386"/>
      <c r="RMZ75" s="386"/>
      <c r="RNA75" s="386"/>
      <c r="RNB75" s="386"/>
      <c r="RNC75" s="386"/>
      <c r="RND75" s="386"/>
      <c r="RNE75" s="386"/>
      <c r="RNF75" s="386"/>
      <c r="RNG75" s="386"/>
      <c r="RNH75" s="386"/>
      <c r="RNI75" s="386"/>
      <c r="RNJ75" s="386"/>
      <c r="RNK75" s="386"/>
      <c r="RNL75" s="386"/>
      <c r="RNM75" s="386"/>
      <c r="RNN75" s="386"/>
      <c r="RNO75" s="386"/>
      <c r="RNP75" s="386"/>
      <c r="RNQ75" s="386"/>
      <c r="RNR75" s="386"/>
      <c r="RNS75" s="386"/>
      <c r="RNT75" s="386"/>
      <c r="RNU75" s="386"/>
      <c r="RNV75" s="386"/>
      <c r="RNW75" s="386"/>
      <c r="RNX75" s="386"/>
      <c r="RNY75" s="386"/>
      <c r="RNZ75" s="386"/>
      <c r="ROA75" s="386"/>
      <c r="ROB75" s="386"/>
      <c r="ROC75" s="386"/>
      <c r="ROD75" s="386"/>
      <c r="ROE75" s="386"/>
      <c r="ROF75" s="386"/>
      <c r="ROG75" s="386"/>
      <c r="ROH75" s="386"/>
      <c r="ROI75" s="386"/>
      <c r="ROJ75" s="386"/>
      <c r="ROK75" s="386"/>
      <c r="ROL75" s="386"/>
      <c r="ROM75" s="386"/>
      <c r="RON75" s="386"/>
      <c r="ROO75" s="386"/>
      <c r="ROP75" s="386"/>
      <c r="ROQ75" s="386"/>
      <c r="ROR75" s="386"/>
      <c r="ROS75" s="386"/>
      <c r="ROT75" s="386"/>
      <c r="ROU75" s="386"/>
      <c r="ROV75" s="386"/>
      <c r="ROW75" s="386"/>
      <c r="ROX75" s="386"/>
      <c r="ROY75" s="386"/>
      <c r="ROZ75" s="386"/>
      <c r="RPA75" s="386"/>
      <c r="RPB75" s="386"/>
      <c r="RPC75" s="386"/>
      <c r="RPD75" s="386"/>
      <c r="RPE75" s="386"/>
      <c r="RPF75" s="386"/>
      <c r="RPG75" s="386"/>
      <c r="RPH75" s="386"/>
      <c r="RPI75" s="386"/>
      <c r="RPJ75" s="386"/>
      <c r="RPK75" s="386"/>
      <c r="RPL75" s="386"/>
      <c r="RPM75" s="386"/>
      <c r="RPN75" s="386"/>
      <c r="RPO75" s="386"/>
      <c r="RPP75" s="386"/>
      <c r="RPQ75" s="386"/>
      <c r="RPR75" s="386"/>
      <c r="RPS75" s="386"/>
      <c r="RPT75" s="386"/>
      <c r="RPU75" s="386"/>
      <c r="RPV75" s="386"/>
      <c r="RPW75" s="386"/>
      <c r="RPX75" s="386"/>
      <c r="RPY75" s="386"/>
      <c r="RPZ75" s="386"/>
      <c r="RQA75" s="386"/>
      <c r="RQB75" s="386"/>
      <c r="RQC75" s="386"/>
      <c r="RQD75" s="386"/>
      <c r="RQE75" s="386"/>
      <c r="RQF75" s="386"/>
      <c r="RQG75" s="386"/>
      <c r="RQH75" s="386"/>
      <c r="RQI75" s="386"/>
      <c r="RQJ75" s="386"/>
      <c r="RQK75" s="386"/>
      <c r="RQL75" s="386"/>
      <c r="RQM75" s="386"/>
      <c r="RQN75" s="386"/>
      <c r="RQO75" s="386"/>
      <c r="RQP75" s="386"/>
      <c r="RQQ75" s="386"/>
      <c r="RQR75" s="386"/>
      <c r="RQS75" s="386"/>
      <c r="RQT75" s="386"/>
      <c r="RQU75" s="386"/>
      <c r="RQV75" s="386"/>
      <c r="RQW75" s="386"/>
      <c r="RQX75" s="386"/>
      <c r="RQY75" s="386"/>
      <c r="RQZ75" s="386"/>
      <c r="RRA75" s="386"/>
      <c r="RRB75" s="386"/>
      <c r="RRC75" s="386"/>
      <c r="RRD75" s="386"/>
      <c r="RRE75" s="386"/>
      <c r="RRF75" s="386"/>
      <c r="RRG75" s="386"/>
      <c r="RRH75" s="386"/>
      <c r="RRI75" s="386"/>
      <c r="RRJ75" s="386"/>
      <c r="RRK75" s="386"/>
      <c r="RRL75" s="386"/>
      <c r="RRM75" s="386"/>
      <c r="RRN75" s="386"/>
      <c r="RRO75" s="386"/>
      <c r="RRP75" s="386"/>
      <c r="RRQ75" s="386"/>
      <c r="RRR75" s="386"/>
      <c r="RRS75" s="386"/>
      <c r="RRT75" s="386"/>
      <c r="RRU75" s="386"/>
      <c r="RRV75" s="386"/>
      <c r="RRW75" s="386"/>
      <c r="RRX75" s="386"/>
      <c r="RRY75" s="386"/>
      <c r="RRZ75" s="386"/>
      <c r="RSA75" s="386"/>
      <c r="RSB75" s="386"/>
      <c r="RSC75" s="386"/>
      <c r="RSD75" s="386"/>
      <c r="RSE75" s="386"/>
      <c r="RSF75" s="386"/>
      <c r="RSG75" s="386"/>
      <c r="RSH75" s="386"/>
      <c r="RSI75" s="386"/>
      <c r="RSJ75" s="386"/>
      <c r="RSK75" s="386"/>
      <c r="RSL75" s="386"/>
      <c r="RSM75" s="386"/>
      <c r="RSN75" s="386"/>
      <c r="RSO75" s="386"/>
      <c r="RSP75" s="386"/>
      <c r="RSQ75" s="386"/>
      <c r="RSR75" s="386"/>
      <c r="RSS75" s="386"/>
      <c r="RST75" s="386"/>
      <c r="RSU75" s="386"/>
      <c r="RSV75" s="386"/>
      <c r="RSW75" s="386"/>
      <c r="RSX75" s="386"/>
      <c r="RSY75" s="386"/>
      <c r="RSZ75" s="386"/>
      <c r="RTA75" s="386"/>
      <c r="RTB75" s="386"/>
      <c r="RTC75" s="386"/>
      <c r="RTD75" s="386"/>
      <c r="RTE75" s="386"/>
      <c r="RTF75" s="386"/>
      <c r="RTG75" s="386"/>
      <c r="RTH75" s="386"/>
      <c r="RTI75" s="386"/>
      <c r="RTJ75" s="386"/>
      <c r="RTK75" s="386"/>
      <c r="RTL75" s="386"/>
      <c r="RTM75" s="386"/>
      <c r="RTN75" s="386"/>
      <c r="RTO75" s="386"/>
      <c r="RTP75" s="386"/>
      <c r="RTQ75" s="386"/>
      <c r="RTR75" s="386"/>
      <c r="RTS75" s="386"/>
      <c r="RTT75" s="386"/>
      <c r="RTU75" s="386"/>
      <c r="RTV75" s="386"/>
      <c r="RTW75" s="386"/>
      <c r="RTX75" s="386"/>
      <c r="RTY75" s="386"/>
      <c r="RTZ75" s="386"/>
      <c r="RUA75" s="386"/>
      <c r="RUB75" s="386"/>
      <c r="RUC75" s="386"/>
      <c r="RUD75" s="386"/>
      <c r="RUE75" s="386"/>
      <c r="RUF75" s="386"/>
      <c r="RUG75" s="386"/>
      <c r="RUH75" s="386"/>
      <c r="RUI75" s="386"/>
      <c r="RUJ75" s="386"/>
      <c r="RUK75" s="386"/>
      <c r="RUL75" s="386"/>
      <c r="RUM75" s="386"/>
      <c r="RUN75" s="386"/>
      <c r="RUO75" s="386"/>
      <c r="RUP75" s="386"/>
      <c r="RUQ75" s="386"/>
      <c r="RUR75" s="386"/>
      <c r="RUS75" s="386"/>
      <c r="RUT75" s="386"/>
      <c r="RUU75" s="386"/>
      <c r="RUV75" s="386"/>
      <c r="RUW75" s="386"/>
      <c r="RUX75" s="386"/>
      <c r="RUY75" s="386"/>
      <c r="RUZ75" s="386"/>
      <c r="RVA75" s="386"/>
      <c r="RVB75" s="386"/>
      <c r="RVC75" s="386"/>
      <c r="RVD75" s="386"/>
      <c r="RVE75" s="386"/>
      <c r="RVF75" s="386"/>
      <c r="RVG75" s="386"/>
      <c r="RVH75" s="386"/>
      <c r="RVI75" s="386"/>
      <c r="RVJ75" s="386"/>
      <c r="RVK75" s="386"/>
      <c r="RVL75" s="386"/>
      <c r="RVM75" s="386"/>
      <c r="RVN75" s="386"/>
      <c r="RVO75" s="386"/>
      <c r="RVP75" s="386"/>
      <c r="RVQ75" s="386"/>
      <c r="RVR75" s="386"/>
      <c r="RVS75" s="386"/>
      <c r="RVT75" s="386"/>
      <c r="RVU75" s="386"/>
      <c r="RVV75" s="386"/>
      <c r="RVW75" s="386"/>
      <c r="RVX75" s="386"/>
      <c r="RVY75" s="386"/>
      <c r="RVZ75" s="386"/>
      <c r="RWA75" s="386"/>
      <c r="RWB75" s="386"/>
      <c r="RWC75" s="386"/>
      <c r="RWD75" s="386"/>
      <c r="RWE75" s="386"/>
      <c r="RWF75" s="386"/>
      <c r="RWG75" s="386"/>
      <c r="RWH75" s="386"/>
      <c r="RWI75" s="386"/>
      <c r="RWJ75" s="386"/>
      <c r="RWK75" s="386"/>
      <c r="RWL75" s="386"/>
      <c r="RWM75" s="386"/>
      <c r="RWN75" s="386"/>
      <c r="RWO75" s="386"/>
      <c r="RWP75" s="386"/>
      <c r="RWQ75" s="386"/>
      <c r="RWR75" s="386"/>
      <c r="RWS75" s="386"/>
      <c r="RWT75" s="386"/>
      <c r="RWU75" s="386"/>
      <c r="RWV75" s="386"/>
      <c r="RWW75" s="386"/>
      <c r="RWX75" s="386"/>
      <c r="RWY75" s="386"/>
      <c r="RWZ75" s="386"/>
      <c r="RXA75" s="386"/>
      <c r="RXB75" s="386"/>
      <c r="RXC75" s="386"/>
      <c r="RXD75" s="386"/>
      <c r="RXE75" s="386"/>
      <c r="RXF75" s="386"/>
      <c r="RXG75" s="386"/>
      <c r="RXH75" s="386"/>
      <c r="RXI75" s="386"/>
      <c r="RXJ75" s="386"/>
      <c r="RXK75" s="386"/>
      <c r="RXL75" s="386"/>
      <c r="RXM75" s="386"/>
      <c r="RXN75" s="386"/>
      <c r="RXO75" s="386"/>
      <c r="RXP75" s="386"/>
      <c r="RXQ75" s="386"/>
      <c r="RXR75" s="386"/>
      <c r="RXS75" s="386"/>
      <c r="RXT75" s="386"/>
      <c r="RXU75" s="386"/>
      <c r="RXV75" s="386"/>
      <c r="RXW75" s="386"/>
      <c r="RXX75" s="386"/>
      <c r="RXY75" s="386"/>
      <c r="RXZ75" s="386"/>
      <c r="RYA75" s="386"/>
      <c r="RYB75" s="386"/>
      <c r="RYC75" s="386"/>
      <c r="RYD75" s="386"/>
      <c r="RYE75" s="386"/>
      <c r="RYF75" s="386"/>
      <c r="RYG75" s="386"/>
      <c r="RYH75" s="386"/>
      <c r="RYI75" s="386"/>
      <c r="RYJ75" s="386"/>
      <c r="RYK75" s="386"/>
      <c r="RYL75" s="386"/>
      <c r="RYM75" s="386"/>
      <c r="RYN75" s="386"/>
      <c r="RYO75" s="386"/>
      <c r="RYP75" s="386"/>
      <c r="RYQ75" s="386"/>
      <c r="RYR75" s="386"/>
      <c r="RYS75" s="386"/>
      <c r="RYT75" s="386"/>
      <c r="RYU75" s="386"/>
      <c r="RYV75" s="386"/>
      <c r="RYW75" s="386"/>
      <c r="RYX75" s="386"/>
      <c r="RYY75" s="386"/>
      <c r="RYZ75" s="386"/>
      <c r="RZA75" s="386"/>
      <c r="RZB75" s="386"/>
      <c r="RZC75" s="386"/>
      <c r="RZD75" s="386"/>
      <c r="RZE75" s="386"/>
      <c r="RZF75" s="386"/>
      <c r="RZG75" s="386"/>
      <c r="RZH75" s="386"/>
      <c r="RZI75" s="386"/>
      <c r="RZJ75" s="386"/>
      <c r="RZK75" s="386"/>
      <c r="RZL75" s="386"/>
      <c r="RZM75" s="386"/>
      <c r="RZN75" s="386"/>
      <c r="RZO75" s="386"/>
      <c r="RZP75" s="386"/>
      <c r="RZQ75" s="386"/>
      <c r="RZR75" s="386"/>
      <c r="RZS75" s="386"/>
      <c r="RZT75" s="386"/>
      <c r="RZU75" s="386"/>
      <c r="RZV75" s="386"/>
      <c r="RZW75" s="386"/>
      <c r="RZX75" s="386"/>
      <c r="RZY75" s="386"/>
      <c r="RZZ75" s="386"/>
      <c r="SAA75" s="386"/>
      <c r="SAB75" s="386"/>
      <c r="SAC75" s="386"/>
      <c r="SAD75" s="386"/>
      <c r="SAE75" s="386"/>
      <c r="SAF75" s="386"/>
      <c r="SAG75" s="386"/>
      <c r="SAH75" s="386"/>
      <c r="SAI75" s="386"/>
      <c r="SAJ75" s="386"/>
      <c r="SAK75" s="386"/>
      <c r="SAL75" s="386"/>
      <c r="SAM75" s="386"/>
      <c r="SAN75" s="386"/>
      <c r="SAO75" s="386"/>
      <c r="SAP75" s="386"/>
      <c r="SAQ75" s="386"/>
      <c r="SAR75" s="386"/>
      <c r="SAS75" s="386"/>
      <c r="SAT75" s="386"/>
      <c r="SAU75" s="386"/>
      <c r="SAV75" s="386"/>
      <c r="SAW75" s="386"/>
      <c r="SAX75" s="386"/>
      <c r="SAY75" s="386"/>
      <c r="SAZ75" s="386"/>
      <c r="SBA75" s="386"/>
      <c r="SBB75" s="386"/>
      <c r="SBC75" s="386"/>
      <c r="SBD75" s="386"/>
      <c r="SBE75" s="386"/>
      <c r="SBF75" s="386"/>
      <c r="SBG75" s="386"/>
      <c r="SBH75" s="386"/>
      <c r="SBI75" s="386"/>
      <c r="SBJ75" s="386"/>
      <c r="SBK75" s="386"/>
      <c r="SBL75" s="386"/>
      <c r="SBM75" s="386"/>
      <c r="SBN75" s="386"/>
      <c r="SBO75" s="386"/>
      <c r="SBP75" s="386"/>
      <c r="SBQ75" s="386"/>
      <c r="SBR75" s="386"/>
      <c r="SBS75" s="386"/>
      <c r="SBT75" s="386"/>
      <c r="SBU75" s="386"/>
      <c r="SBV75" s="386"/>
      <c r="SBW75" s="386"/>
      <c r="SBX75" s="386"/>
      <c r="SBY75" s="386"/>
      <c r="SBZ75" s="386"/>
      <c r="SCA75" s="386"/>
      <c r="SCB75" s="386"/>
      <c r="SCC75" s="386"/>
      <c r="SCD75" s="386"/>
      <c r="SCE75" s="386"/>
      <c r="SCF75" s="386"/>
      <c r="SCG75" s="386"/>
      <c r="SCH75" s="386"/>
      <c r="SCI75" s="386"/>
      <c r="SCJ75" s="386"/>
      <c r="SCK75" s="386"/>
      <c r="SCL75" s="386"/>
      <c r="SCM75" s="386"/>
      <c r="SCN75" s="386"/>
      <c r="SCO75" s="386"/>
      <c r="SCP75" s="386"/>
      <c r="SCQ75" s="386"/>
      <c r="SCR75" s="386"/>
      <c r="SCS75" s="386"/>
      <c r="SCT75" s="386"/>
      <c r="SCU75" s="386"/>
      <c r="SCV75" s="386"/>
      <c r="SCW75" s="386"/>
      <c r="SCX75" s="386"/>
      <c r="SCY75" s="386"/>
      <c r="SCZ75" s="386"/>
      <c r="SDA75" s="386"/>
      <c r="SDB75" s="386"/>
      <c r="SDC75" s="386"/>
      <c r="SDD75" s="386"/>
      <c r="SDE75" s="386"/>
      <c r="SDF75" s="386"/>
      <c r="SDG75" s="386"/>
      <c r="SDH75" s="386"/>
      <c r="SDI75" s="386"/>
      <c r="SDJ75" s="386"/>
      <c r="SDK75" s="386"/>
      <c r="SDL75" s="386"/>
      <c r="SDM75" s="386"/>
      <c r="SDN75" s="386"/>
      <c r="SDO75" s="386"/>
      <c r="SDP75" s="386"/>
      <c r="SDQ75" s="386"/>
      <c r="SDR75" s="386"/>
      <c r="SDS75" s="386"/>
      <c r="SDT75" s="386"/>
      <c r="SDU75" s="386"/>
      <c r="SDV75" s="386"/>
      <c r="SDW75" s="386"/>
      <c r="SDX75" s="386"/>
      <c r="SDY75" s="386"/>
      <c r="SDZ75" s="386"/>
      <c r="SEA75" s="386"/>
      <c r="SEB75" s="386"/>
      <c r="SEC75" s="386"/>
      <c r="SED75" s="386"/>
      <c r="SEE75" s="386"/>
      <c r="SEF75" s="386"/>
      <c r="SEG75" s="386"/>
      <c r="SEH75" s="386"/>
      <c r="SEI75" s="386"/>
      <c r="SEJ75" s="386"/>
      <c r="SEK75" s="386"/>
      <c r="SEL75" s="386"/>
      <c r="SEM75" s="386"/>
      <c r="SEN75" s="386"/>
      <c r="SEO75" s="386"/>
      <c r="SEP75" s="386"/>
      <c r="SEQ75" s="386"/>
      <c r="SER75" s="386"/>
      <c r="SES75" s="386"/>
      <c r="SET75" s="386"/>
      <c r="SEU75" s="386"/>
      <c r="SEV75" s="386"/>
      <c r="SEW75" s="386"/>
      <c r="SEX75" s="386"/>
      <c r="SEY75" s="386"/>
      <c r="SEZ75" s="386"/>
      <c r="SFA75" s="386"/>
      <c r="SFB75" s="386"/>
      <c r="SFC75" s="386"/>
      <c r="SFD75" s="386"/>
      <c r="SFE75" s="386"/>
      <c r="SFF75" s="386"/>
      <c r="SFG75" s="386"/>
      <c r="SFH75" s="386"/>
      <c r="SFI75" s="386"/>
      <c r="SFJ75" s="386"/>
      <c r="SFK75" s="386"/>
      <c r="SFL75" s="386"/>
      <c r="SFM75" s="386"/>
      <c r="SFN75" s="386"/>
      <c r="SFO75" s="386"/>
      <c r="SFP75" s="386"/>
      <c r="SFQ75" s="386"/>
      <c r="SFR75" s="386"/>
      <c r="SFS75" s="386"/>
      <c r="SFT75" s="386"/>
      <c r="SFU75" s="386"/>
      <c r="SFV75" s="386"/>
      <c r="SFW75" s="386"/>
      <c r="SFX75" s="386"/>
      <c r="SFY75" s="386"/>
      <c r="SFZ75" s="386"/>
      <c r="SGA75" s="386"/>
      <c r="SGB75" s="386"/>
      <c r="SGC75" s="386"/>
      <c r="SGD75" s="386"/>
      <c r="SGE75" s="386"/>
      <c r="SGF75" s="386"/>
      <c r="SGG75" s="386"/>
      <c r="SGH75" s="386"/>
      <c r="SGI75" s="386"/>
      <c r="SGJ75" s="386"/>
      <c r="SGK75" s="386"/>
      <c r="SGL75" s="386"/>
      <c r="SGM75" s="386"/>
      <c r="SGN75" s="386"/>
      <c r="SGO75" s="386"/>
      <c r="SGP75" s="386"/>
      <c r="SGQ75" s="386"/>
      <c r="SGR75" s="386"/>
      <c r="SGS75" s="386"/>
      <c r="SGT75" s="386"/>
      <c r="SGU75" s="386"/>
      <c r="SGV75" s="386"/>
      <c r="SGW75" s="386"/>
      <c r="SGX75" s="386"/>
      <c r="SGY75" s="386"/>
      <c r="SGZ75" s="386"/>
      <c r="SHA75" s="386"/>
      <c r="SHB75" s="386"/>
      <c r="SHC75" s="386"/>
      <c r="SHD75" s="386"/>
      <c r="SHE75" s="386"/>
      <c r="SHF75" s="386"/>
      <c r="SHG75" s="386"/>
      <c r="SHH75" s="386"/>
      <c r="SHI75" s="386"/>
      <c r="SHJ75" s="386"/>
      <c r="SHK75" s="386"/>
      <c r="SHL75" s="386"/>
      <c r="SHM75" s="386"/>
      <c r="SHN75" s="386"/>
      <c r="SHO75" s="386"/>
      <c r="SHP75" s="386"/>
      <c r="SHQ75" s="386"/>
      <c r="SHR75" s="386"/>
      <c r="SHS75" s="386"/>
      <c r="SHT75" s="386"/>
      <c r="SHU75" s="386"/>
      <c r="SHV75" s="386"/>
      <c r="SHW75" s="386"/>
      <c r="SHX75" s="386"/>
      <c r="SHY75" s="386"/>
      <c r="SHZ75" s="386"/>
      <c r="SIA75" s="386"/>
      <c r="SIB75" s="386"/>
      <c r="SIC75" s="386"/>
      <c r="SID75" s="386"/>
      <c r="SIE75" s="386"/>
      <c r="SIF75" s="386"/>
      <c r="SIG75" s="386"/>
      <c r="SIH75" s="386"/>
      <c r="SII75" s="386"/>
      <c r="SIJ75" s="386"/>
      <c r="SIK75" s="386"/>
      <c r="SIL75" s="386"/>
      <c r="SIM75" s="386"/>
      <c r="SIN75" s="386"/>
      <c r="SIO75" s="386"/>
      <c r="SIP75" s="386"/>
      <c r="SIQ75" s="386"/>
      <c r="SIR75" s="386"/>
      <c r="SIS75" s="386"/>
      <c r="SIT75" s="386"/>
      <c r="SIU75" s="386"/>
      <c r="SIV75" s="386"/>
      <c r="SIW75" s="386"/>
      <c r="SIX75" s="386"/>
      <c r="SIY75" s="386"/>
      <c r="SIZ75" s="386"/>
      <c r="SJA75" s="386"/>
      <c r="SJB75" s="386"/>
      <c r="SJC75" s="386"/>
      <c r="SJD75" s="386"/>
      <c r="SJE75" s="386"/>
      <c r="SJF75" s="386"/>
      <c r="SJG75" s="386"/>
      <c r="SJH75" s="386"/>
      <c r="SJI75" s="386"/>
      <c r="SJJ75" s="386"/>
      <c r="SJK75" s="386"/>
      <c r="SJL75" s="386"/>
      <c r="SJM75" s="386"/>
      <c r="SJN75" s="386"/>
      <c r="SJO75" s="386"/>
      <c r="SJP75" s="386"/>
      <c r="SJQ75" s="386"/>
      <c r="SJR75" s="386"/>
      <c r="SJS75" s="386"/>
      <c r="SJT75" s="386"/>
      <c r="SJU75" s="386"/>
      <c r="SJV75" s="386"/>
      <c r="SJW75" s="386"/>
      <c r="SJX75" s="386"/>
      <c r="SJY75" s="386"/>
      <c r="SJZ75" s="386"/>
      <c r="SKA75" s="386"/>
      <c r="SKB75" s="386"/>
      <c r="SKC75" s="386"/>
      <c r="SKD75" s="386"/>
      <c r="SKE75" s="386"/>
      <c r="SKF75" s="386"/>
      <c r="SKG75" s="386"/>
      <c r="SKH75" s="386"/>
      <c r="SKI75" s="386"/>
      <c r="SKJ75" s="386"/>
      <c r="SKK75" s="386"/>
      <c r="SKL75" s="386"/>
      <c r="SKM75" s="386"/>
      <c r="SKN75" s="386"/>
      <c r="SKO75" s="386"/>
      <c r="SKP75" s="386"/>
      <c r="SKQ75" s="386"/>
      <c r="SKR75" s="386"/>
      <c r="SKS75" s="386"/>
      <c r="SKT75" s="386"/>
      <c r="SKU75" s="386"/>
      <c r="SKV75" s="386"/>
      <c r="SKW75" s="386"/>
      <c r="SKX75" s="386"/>
      <c r="SKY75" s="386"/>
      <c r="SKZ75" s="386"/>
      <c r="SLA75" s="386"/>
      <c r="SLB75" s="386"/>
      <c r="SLC75" s="386"/>
      <c r="SLD75" s="386"/>
      <c r="SLE75" s="386"/>
      <c r="SLF75" s="386"/>
      <c r="SLG75" s="386"/>
      <c r="SLH75" s="386"/>
      <c r="SLI75" s="386"/>
      <c r="SLJ75" s="386"/>
      <c r="SLK75" s="386"/>
      <c r="SLL75" s="386"/>
      <c r="SLM75" s="386"/>
      <c r="SLN75" s="386"/>
      <c r="SLO75" s="386"/>
      <c r="SLP75" s="386"/>
      <c r="SLQ75" s="386"/>
      <c r="SLR75" s="386"/>
      <c r="SLS75" s="386"/>
      <c r="SLT75" s="386"/>
      <c r="SLU75" s="386"/>
      <c r="SLV75" s="386"/>
      <c r="SLW75" s="386"/>
      <c r="SLX75" s="386"/>
      <c r="SLY75" s="386"/>
      <c r="SLZ75" s="386"/>
      <c r="SMA75" s="386"/>
      <c r="SMB75" s="386"/>
      <c r="SMC75" s="386"/>
      <c r="SMD75" s="386"/>
      <c r="SME75" s="386"/>
      <c r="SMF75" s="386"/>
      <c r="SMG75" s="386"/>
      <c r="SMH75" s="386"/>
      <c r="SMI75" s="386"/>
      <c r="SMJ75" s="386"/>
      <c r="SMK75" s="386"/>
      <c r="SML75" s="386"/>
      <c r="SMM75" s="386"/>
      <c r="SMN75" s="386"/>
      <c r="SMO75" s="386"/>
      <c r="SMP75" s="386"/>
      <c r="SMQ75" s="386"/>
      <c r="SMR75" s="386"/>
      <c r="SMS75" s="386"/>
      <c r="SMT75" s="386"/>
      <c r="SMU75" s="386"/>
      <c r="SMV75" s="386"/>
      <c r="SMW75" s="386"/>
      <c r="SMX75" s="386"/>
      <c r="SMY75" s="386"/>
      <c r="SMZ75" s="386"/>
      <c r="SNA75" s="386"/>
      <c r="SNB75" s="386"/>
      <c r="SNC75" s="386"/>
      <c r="SND75" s="386"/>
      <c r="SNE75" s="386"/>
      <c r="SNF75" s="386"/>
      <c r="SNG75" s="386"/>
      <c r="SNH75" s="386"/>
      <c r="SNI75" s="386"/>
      <c r="SNJ75" s="386"/>
      <c r="SNK75" s="386"/>
      <c r="SNL75" s="386"/>
      <c r="SNM75" s="386"/>
      <c r="SNN75" s="386"/>
      <c r="SNO75" s="386"/>
      <c r="SNP75" s="386"/>
      <c r="SNQ75" s="386"/>
      <c r="SNR75" s="386"/>
      <c r="SNS75" s="386"/>
      <c r="SNT75" s="386"/>
      <c r="SNU75" s="386"/>
      <c r="SNV75" s="386"/>
      <c r="SNW75" s="386"/>
      <c r="SNX75" s="386"/>
      <c r="SNY75" s="386"/>
      <c r="SNZ75" s="386"/>
      <c r="SOA75" s="386"/>
      <c r="SOB75" s="386"/>
      <c r="SOC75" s="386"/>
      <c r="SOD75" s="386"/>
      <c r="SOE75" s="386"/>
      <c r="SOF75" s="386"/>
      <c r="SOG75" s="386"/>
      <c r="SOH75" s="386"/>
      <c r="SOI75" s="386"/>
      <c r="SOJ75" s="386"/>
      <c r="SOK75" s="386"/>
      <c r="SOL75" s="386"/>
      <c r="SOM75" s="386"/>
      <c r="SON75" s="386"/>
      <c r="SOO75" s="386"/>
      <c r="SOP75" s="386"/>
      <c r="SOQ75" s="386"/>
      <c r="SOR75" s="386"/>
      <c r="SOS75" s="386"/>
      <c r="SOT75" s="386"/>
      <c r="SOU75" s="386"/>
      <c r="SOV75" s="386"/>
      <c r="SOW75" s="386"/>
      <c r="SOX75" s="386"/>
      <c r="SOY75" s="386"/>
      <c r="SOZ75" s="386"/>
      <c r="SPA75" s="386"/>
      <c r="SPB75" s="386"/>
      <c r="SPC75" s="386"/>
      <c r="SPD75" s="386"/>
      <c r="SPE75" s="386"/>
      <c r="SPF75" s="386"/>
      <c r="SPG75" s="386"/>
      <c r="SPH75" s="386"/>
      <c r="SPI75" s="386"/>
      <c r="SPJ75" s="386"/>
      <c r="SPK75" s="386"/>
      <c r="SPL75" s="386"/>
      <c r="SPM75" s="386"/>
      <c r="SPN75" s="386"/>
      <c r="SPO75" s="386"/>
      <c r="SPP75" s="386"/>
      <c r="SPQ75" s="386"/>
      <c r="SPR75" s="386"/>
      <c r="SPS75" s="386"/>
      <c r="SPT75" s="386"/>
      <c r="SPU75" s="386"/>
      <c r="SPV75" s="386"/>
      <c r="SPW75" s="386"/>
      <c r="SPX75" s="386"/>
      <c r="SPY75" s="386"/>
      <c r="SPZ75" s="386"/>
      <c r="SQA75" s="386"/>
      <c r="SQB75" s="386"/>
      <c r="SQC75" s="386"/>
      <c r="SQD75" s="386"/>
      <c r="SQE75" s="386"/>
      <c r="SQF75" s="386"/>
      <c r="SQG75" s="386"/>
      <c r="SQH75" s="386"/>
      <c r="SQI75" s="386"/>
      <c r="SQJ75" s="386"/>
      <c r="SQK75" s="386"/>
      <c r="SQL75" s="386"/>
      <c r="SQM75" s="386"/>
      <c r="SQN75" s="386"/>
      <c r="SQO75" s="386"/>
      <c r="SQP75" s="386"/>
      <c r="SQQ75" s="386"/>
      <c r="SQR75" s="386"/>
      <c r="SQS75" s="386"/>
      <c r="SQT75" s="386"/>
      <c r="SQU75" s="386"/>
      <c r="SQV75" s="386"/>
      <c r="SQW75" s="386"/>
      <c r="SQX75" s="386"/>
      <c r="SQY75" s="386"/>
      <c r="SQZ75" s="386"/>
      <c r="SRA75" s="386"/>
      <c r="SRB75" s="386"/>
      <c r="SRC75" s="386"/>
      <c r="SRD75" s="386"/>
      <c r="SRE75" s="386"/>
      <c r="SRF75" s="386"/>
      <c r="SRG75" s="386"/>
      <c r="SRH75" s="386"/>
      <c r="SRI75" s="386"/>
      <c r="SRJ75" s="386"/>
      <c r="SRK75" s="386"/>
      <c r="SRL75" s="386"/>
      <c r="SRM75" s="386"/>
      <c r="SRN75" s="386"/>
      <c r="SRO75" s="386"/>
      <c r="SRP75" s="386"/>
      <c r="SRQ75" s="386"/>
      <c r="SRR75" s="386"/>
      <c r="SRS75" s="386"/>
      <c r="SRT75" s="386"/>
      <c r="SRU75" s="386"/>
      <c r="SRV75" s="386"/>
      <c r="SRW75" s="386"/>
      <c r="SRX75" s="386"/>
      <c r="SRY75" s="386"/>
      <c r="SRZ75" s="386"/>
      <c r="SSA75" s="386"/>
      <c r="SSB75" s="386"/>
      <c r="SSC75" s="386"/>
      <c r="SSD75" s="386"/>
      <c r="SSE75" s="386"/>
      <c r="SSF75" s="386"/>
      <c r="SSG75" s="386"/>
      <c r="SSH75" s="386"/>
      <c r="SSI75" s="386"/>
      <c r="SSJ75" s="386"/>
      <c r="SSK75" s="386"/>
      <c r="SSL75" s="386"/>
      <c r="SSM75" s="386"/>
      <c r="SSN75" s="386"/>
      <c r="SSO75" s="386"/>
      <c r="SSP75" s="386"/>
      <c r="SSQ75" s="386"/>
      <c r="SSR75" s="386"/>
      <c r="SSS75" s="386"/>
      <c r="SST75" s="386"/>
      <c r="SSU75" s="386"/>
      <c r="SSV75" s="386"/>
      <c r="SSW75" s="386"/>
      <c r="SSX75" s="386"/>
      <c r="SSY75" s="386"/>
      <c r="SSZ75" s="386"/>
      <c r="STA75" s="386"/>
      <c r="STB75" s="386"/>
      <c r="STC75" s="386"/>
      <c r="STD75" s="386"/>
      <c r="STE75" s="386"/>
      <c r="STF75" s="386"/>
      <c r="STG75" s="386"/>
      <c r="STH75" s="386"/>
      <c r="STI75" s="386"/>
      <c r="STJ75" s="386"/>
      <c r="STK75" s="386"/>
      <c r="STL75" s="386"/>
      <c r="STM75" s="386"/>
      <c r="STN75" s="386"/>
      <c r="STO75" s="386"/>
      <c r="STP75" s="386"/>
      <c r="STQ75" s="386"/>
      <c r="STR75" s="386"/>
      <c r="STS75" s="386"/>
      <c r="STT75" s="386"/>
      <c r="STU75" s="386"/>
      <c r="STV75" s="386"/>
      <c r="STW75" s="386"/>
      <c r="STX75" s="386"/>
      <c r="STY75" s="386"/>
      <c r="STZ75" s="386"/>
      <c r="SUA75" s="386"/>
      <c r="SUB75" s="386"/>
      <c r="SUC75" s="386"/>
      <c r="SUD75" s="386"/>
      <c r="SUE75" s="386"/>
      <c r="SUF75" s="386"/>
      <c r="SUG75" s="386"/>
      <c r="SUH75" s="386"/>
      <c r="SUI75" s="386"/>
      <c r="SUJ75" s="386"/>
      <c r="SUK75" s="386"/>
      <c r="SUL75" s="386"/>
      <c r="SUM75" s="386"/>
      <c r="SUN75" s="386"/>
      <c r="SUO75" s="386"/>
      <c r="SUP75" s="386"/>
      <c r="SUQ75" s="386"/>
      <c r="SUR75" s="386"/>
      <c r="SUS75" s="386"/>
      <c r="SUT75" s="386"/>
      <c r="SUU75" s="386"/>
      <c r="SUV75" s="386"/>
      <c r="SUW75" s="386"/>
      <c r="SUX75" s="386"/>
      <c r="SUY75" s="386"/>
      <c r="SUZ75" s="386"/>
      <c r="SVA75" s="386"/>
      <c r="SVB75" s="386"/>
      <c r="SVC75" s="386"/>
      <c r="SVD75" s="386"/>
      <c r="SVE75" s="386"/>
      <c r="SVF75" s="386"/>
      <c r="SVG75" s="386"/>
      <c r="SVH75" s="386"/>
      <c r="SVI75" s="386"/>
      <c r="SVJ75" s="386"/>
      <c r="SVK75" s="386"/>
      <c r="SVL75" s="386"/>
      <c r="SVM75" s="386"/>
      <c r="SVN75" s="386"/>
      <c r="SVO75" s="386"/>
      <c r="SVP75" s="386"/>
      <c r="SVQ75" s="386"/>
      <c r="SVR75" s="386"/>
      <c r="SVS75" s="386"/>
      <c r="SVT75" s="386"/>
      <c r="SVU75" s="386"/>
      <c r="SVV75" s="386"/>
      <c r="SVW75" s="386"/>
      <c r="SVX75" s="386"/>
      <c r="SVY75" s="386"/>
      <c r="SVZ75" s="386"/>
      <c r="SWA75" s="386"/>
      <c r="SWB75" s="386"/>
      <c r="SWC75" s="386"/>
      <c r="SWD75" s="386"/>
      <c r="SWE75" s="386"/>
      <c r="SWF75" s="386"/>
      <c r="SWG75" s="386"/>
      <c r="SWH75" s="386"/>
      <c r="SWI75" s="386"/>
      <c r="SWJ75" s="386"/>
      <c r="SWK75" s="386"/>
      <c r="SWL75" s="386"/>
      <c r="SWM75" s="386"/>
      <c r="SWN75" s="386"/>
      <c r="SWO75" s="386"/>
      <c r="SWP75" s="386"/>
      <c r="SWQ75" s="386"/>
      <c r="SWR75" s="386"/>
      <c r="SWS75" s="386"/>
      <c r="SWT75" s="386"/>
      <c r="SWU75" s="386"/>
      <c r="SWV75" s="386"/>
      <c r="SWW75" s="386"/>
      <c r="SWX75" s="386"/>
      <c r="SWY75" s="386"/>
      <c r="SWZ75" s="386"/>
      <c r="SXA75" s="386"/>
      <c r="SXB75" s="386"/>
      <c r="SXC75" s="386"/>
      <c r="SXD75" s="386"/>
      <c r="SXE75" s="386"/>
      <c r="SXF75" s="386"/>
      <c r="SXG75" s="386"/>
      <c r="SXH75" s="386"/>
      <c r="SXI75" s="386"/>
      <c r="SXJ75" s="386"/>
      <c r="SXK75" s="386"/>
      <c r="SXL75" s="386"/>
      <c r="SXM75" s="386"/>
      <c r="SXN75" s="386"/>
      <c r="SXO75" s="386"/>
      <c r="SXP75" s="386"/>
      <c r="SXQ75" s="386"/>
      <c r="SXR75" s="386"/>
      <c r="SXS75" s="386"/>
      <c r="SXT75" s="386"/>
      <c r="SXU75" s="386"/>
      <c r="SXV75" s="386"/>
      <c r="SXW75" s="386"/>
      <c r="SXX75" s="386"/>
      <c r="SXY75" s="386"/>
      <c r="SXZ75" s="386"/>
      <c r="SYA75" s="386"/>
      <c r="SYB75" s="386"/>
      <c r="SYC75" s="386"/>
      <c r="SYD75" s="386"/>
      <c r="SYE75" s="386"/>
      <c r="SYF75" s="386"/>
      <c r="SYG75" s="386"/>
      <c r="SYH75" s="386"/>
      <c r="SYI75" s="386"/>
      <c r="SYJ75" s="386"/>
      <c r="SYK75" s="386"/>
      <c r="SYL75" s="386"/>
      <c r="SYM75" s="386"/>
      <c r="SYN75" s="386"/>
      <c r="SYO75" s="386"/>
      <c r="SYP75" s="386"/>
      <c r="SYQ75" s="386"/>
      <c r="SYR75" s="386"/>
      <c r="SYS75" s="386"/>
      <c r="SYT75" s="386"/>
      <c r="SYU75" s="386"/>
      <c r="SYV75" s="386"/>
      <c r="SYW75" s="386"/>
      <c r="SYX75" s="386"/>
      <c r="SYY75" s="386"/>
      <c r="SYZ75" s="386"/>
      <c r="SZA75" s="386"/>
      <c r="SZB75" s="386"/>
      <c r="SZC75" s="386"/>
      <c r="SZD75" s="386"/>
      <c r="SZE75" s="386"/>
      <c r="SZF75" s="386"/>
      <c r="SZG75" s="386"/>
      <c r="SZH75" s="386"/>
      <c r="SZI75" s="386"/>
      <c r="SZJ75" s="386"/>
      <c r="SZK75" s="386"/>
      <c r="SZL75" s="386"/>
      <c r="SZM75" s="386"/>
      <c r="SZN75" s="386"/>
      <c r="SZO75" s="386"/>
      <c r="SZP75" s="386"/>
      <c r="SZQ75" s="386"/>
      <c r="SZR75" s="386"/>
      <c r="SZS75" s="386"/>
      <c r="SZT75" s="386"/>
      <c r="SZU75" s="386"/>
      <c r="SZV75" s="386"/>
      <c r="SZW75" s="386"/>
      <c r="SZX75" s="386"/>
      <c r="SZY75" s="386"/>
      <c r="SZZ75" s="386"/>
      <c r="TAA75" s="386"/>
      <c r="TAB75" s="386"/>
      <c r="TAC75" s="386"/>
      <c r="TAD75" s="386"/>
      <c r="TAE75" s="386"/>
      <c r="TAF75" s="386"/>
      <c r="TAG75" s="386"/>
      <c r="TAH75" s="386"/>
      <c r="TAI75" s="386"/>
      <c r="TAJ75" s="386"/>
      <c r="TAK75" s="386"/>
      <c r="TAL75" s="386"/>
      <c r="TAM75" s="386"/>
      <c r="TAN75" s="386"/>
      <c r="TAO75" s="386"/>
      <c r="TAP75" s="386"/>
      <c r="TAQ75" s="386"/>
      <c r="TAR75" s="386"/>
      <c r="TAS75" s="386"/>
      <c r="TAT75" s="386"/>
      <c r="TAU75" s="386"/>
      <c r="TAV75" s="386"/>
      <c r="TAW75" s="386"/>
      <c r="TAX75" s="386"/>
      <c r="TAY75" s="386"/>
      <c r="TAZ75" s="386"/>
      <c r="TBA75" s="386"/>
      <c r="TBB75" s="386"/>
      <c r="TBC75" s="386"/>
      <c r="TBD75" s="386"/>
      <c r="TBE75" s="386"/>
      <c r="TBF75" s="386"/>
      <c r="TBG75" s="386"/>
      <c r="TBH75" s="386"/>
      <c r="TBI75" s="386"/>
      <c r="TBJ75" s="386"/>
      <c r="TBK75" s="386"/>
      <c r="TBL75" s="386"/>
      <c r="TBM75" s="386"/>
      <c r="TBN75" s="386"/>
      <c r="TBO75" s="386"/>
      <c r="TBP75" s="386"/>
      <c r="TBQ75" s="386"/>
      <c r="TBR75" s="386"/>
      <c r="TBS75" s="386"/>
      <c r="TBT75" s="386"/>
      <c r="TBU75" s="386"/>
      <c r="TBV75" s="386"/>
      <c r="TBW75" s="386"/>
      <c r="TBX75" s="386"/>
      <c r="TBY75" s="386"/>
      <c r="TBZ75" s="386"/>
      <c r="TCA75" s="386"/>
      <c r="TCB75" s="386"/>
      <c r="TCC75" s="386"/>
      <c r="TCD75" s="386"/>
      <c r="TCE75" s="386"/>
      <c r="TCF75" s="386"/>
      <c r="TCG75" s="386"/>
      <c r="TCH75" s="386"/>
      <c r="TCI75" s="386"/>
      <c r="TCJ75" s="386"/>
      <c r="TCK75" s="386"/>
      <c r="TCL75" s="386"/>
      <c r="TCM75" s="386"/>
      <c r="TCN75" s="386"/>
      <c r="TCO75" s="386"/>
      <c r="TCP75" s="386"/>
      <c r="TCQ75" s="386"/>
      <c r="TCR75" s="386"/>
      <c r="TCS75" s="386"/>
      <c r="TCT75" s="386"/>
      <c r="TCU75" s="386"/>
      <c r="TCV75" s="386"/>
      <c r="TCW75" s="386"/>
      <c r="TCX75" s="386"/>
      <c r="TCY75" s="386"/>
      <c r="TCZ75" s="386"/>
      <c r="TDA75" s="386"/>
      <c r="TDB75" s="386"/>
      <c r="TDC75" s="386"/>
      <c r="TDD75" s="386"/>
      <c r="TDE75" s="386"/>
      <c r="TDF75" s="386"/>
      <c r="TDG75" s="386"/>
      <c r="TDH75" s="386"/>
      <c r="TDI75" s="386"/>
      <c r="TDJ75" s="386"/>
      <c r="TDK75" s="386"/>
      <c r="TDL75" s="386"/>
      <c r="TDM75" s="386"/>
      <c r="TDN75" s="386"/>
      <c r="TDO75" s="386"/>
      <c r="TDP75" s="386"/>
      <c r="TDQ75" s="386"/>
      <c r="TDR75" s="386"/>
      <c r="TDS75" s="386"/>
      <c r="TDT75" s="386"/>
      <c r="TDU75" s="386"/>
      <c r="TDV75" s="386"/>
      <c r="TDW75" s="386"/>
      <c r="TDX75" s="386"/>
      <c r="TDY75" s="386"/>
      <c r="TDZ75" s="386"/>
      <c r="TEA75" s="386"/>
      <c r="TEB75" s="386"/>
      <c r="TEC75" s="386"/>
      <c r="TED75" s="386"/>
      <c r="TEE75" s="386"/>
      <c r="TEF75" s="386"/>
      <c r="TEG75" s="386"/>
      <c r="TEH75" s="386"/>
      <c r="TEI75" s="386"/>
      <c r="TEJ75" s="386"/>
      <c r="TEK75" s="386"/>
      <c r="TEL75" s="386"/>
      <c r="TEM75" s="386"/>
      <c r="TEN75" s="386"/>
      <c r="TEO75" s="386"/>
      <c r="TEP75" s="386"/>
      <c r="TEQ75" s="386"/>
      <c r="TER75" s="386"/>
      <c r="TES75" s="386"/>
      <c r="TET75" s="386"/>
      <c r="TEU75" s="386"/>
      <c r="TEV75" s="386"/>
      <c r="TEW75" s="386"/>
      <c r="TEX75" s="386"/>
      <c r="TEY75" s="386"/>
      <c r="TEZ75" s="386"/>
      <c r="TFA75" s="386"/>
      <c r="TFB75" s="386"/>
      <c r="TFC75" s="386"/>
      <c r="TFD75" s="386"/>
      <c r="TFE75" s="386"/>
      <c r="TFF75" s="386"/>
      <c r="TFG75" s="386"/>
      <c r="TFH75" s="386"/>
      <c r="TFI75" s="386"/>
      <c r="TFJ75" s="386"/>
      <c r="TFK75" s="386"/>
      <c r="TFL75" s="386"/>
      <c r="TFM75" s="386"/>
      <c r="TFN75" s="386"/>
      <c r="TFO75" s="386"/>
      <c r="TFP75" s="386"/>
      <c r="TFQ75" s="386"/>
      <c r="TFR75" s="386"/>
      <c r="TFS75" s="386"/>
      <c r="TFT75" s="386"/>
      <c r="TFU75" s="386"/>
      <c r="TFV75" s="386"/>
      <c r="TFW75" s="386"/>
      <c r="TFX75" s="386"/>
      <c r="TFY75" s="386"/>
      <c r="TFZ75" s="386"/>
      <c r="TGA75" s="386"/>
      <c r="TGB75" s="386"/>
      <c r="TGC75" s="386"/>
      <c r="TGD75" s="386"/>
      <c r="TGE75" s="386"/>
      <c r="TGF75" s="386"/>
      <c r="TGG75" s="386"/>
      <c r="TGH75" s="386"/>
      <c r="TGI75" s="386"/>
      <c r="TGJ75" s="386"/>
      <c r="TGK75" s="386"/>
      <c r="TGL75" s="386"/>
      <c r="TGM75" s="386"/>
      <c r="TGN75" s="386"/>
      <c r="TGO75" s="386"/>
      <c r="TGP75" s="386"/>
      <c r="TGQ75" s="386"/>
      <c r="TGR75" s="386"/>
      <c r="TGS75" s="386"/>
      <c r="TGT75" s="386"/>
      <c r="TGU75" s="386"/>
      <c r="TGV75" s="386"/>
      <c r="TGW75" s="386"/>
      <c r="TGX75" s="386"/>
      <c r="TGY75" s="386"/>
      <c r="TGZ75" s="386"/>
      <c r="THA75" s="386"/>
      <c r="THB75" s="386"/>
      <c r="THC75" s="386"/>
      <c r="THD75" s="386"/>
      <c r="THE75" s="386"/>
      <c r="THF75" s="386"/>
      <c r="THG75" s="386"/>
      <c r="THH75" s="386"/>
      <c r="THI75" s="386"/>
      <c r="THJ75" s="386"/>
      <c r="THK75" s="386"/>
      <c r="THL75" s="386"/>
      <c r="THM75" s="386"/>
      <c r="THN75" s="386"/>
      <c r="THO75" s="386"/>
      <c r="THP75" s="386"/>
      <c r="THQ75" s="386"/>
      <c r="THR75" s="386"/>
      <c r="THS75" s="386"/>
      <c r="THT75" s="386"/>
      <c r="THU75" s="386"/>
      <c r="THV75" s="386"/>
      <c r="THW75" s="386"/>
      <c r="THX75" s="386"/>
      <c r="THY75" s="386"/>
      <c r="THZ75" s="386"/>
      <c r="TIA75" s="386"/>
      <c r="TIB75" s="386"/>
      <c r="TIC75" s="386"/>
      <c r="TID75" s="386"/>
      <c r="TIE75" s="386"/>
      <c r="TIF75" s="386"/>
      <c r="TIG75" s="386"/>
      <c r="TIH75" s="386"/>
      <c r="TII75" s="386"/>
      <c r="TIJ75" s="386"/>
      <c r="TIK75" s="386"/>
      <c r="TIL75" s="386"/>
      <c r="TIM75" s="386"/>
      <c r="TIN75" s="386"/>
      <c r="TIO75" s="386"/>
      <c r="TIP75" s="386"/>
      <c r="TIQ75" s="386"/>
      <c r="TIR75" s="386"/>
      <c r="TIS75" s="386"/>
      <c r="TIT75" s="386"/>
      <c r="TIU75" s="386"/>
      <c r="TIV75" s="386"/>
      <c r="TIW75" s="386"/>
      <c r="TIX75" s="386"/>
      <c r="TIY75" s="386"/>
      <c r="TIZ75" s="386"/>
      <c r="TJA75" s="386"/>
      <c r="TJB75" s="386"/>
      <c r="TJC75" s="386"/>
      <c r="TJD75" s="386"/>
      <c r="TJE75" s="386"/>
      <c r="TJF75" s="386"/>
      <c r="TJG75" s="386"/>
      <c r="TJH75" s="386"/>
      <c r="TJI75" s="386"/>
      <c r="TJJ75" s="386"/>
      <c r="TJK75" s="386"/>
      <c r="TJL75" s="386"/>
      <c r="TJM75" s="386"/>
      <c r="TJN75" s="386"/>
      <c r="TJO75" s="386"/>
      <c r="TJP75" s="386"/>
      <c r="TJQ75" s="386"/>
      <c r="TJR75" s="386"/>
      <c r="TJS75" s="386"/>
      <c r="TJT75" s="386"/>
      <c r="TJU75" s="386"/>
      <c r="TJV75" s="386"/>
      <c r="TJW75" s="386"/>
      <c r="TJX75" s="386"/>
      <c r="TJY75" s="386"/>
      <c r="TJZ75" s="386"/>
      <c r="TKA75" s="386"/>
      <c r="TKB75" s="386"/>
      <c r="TKC75" s="386"/>
      <c r="TKD75" s="386"/>
      <c r="TKE75" s="386"/>
      <c r="TKF75" s="386"/>
      <c r="TKG75" s="386"/>
      <c r="TKH75" s="386"/>
      <c r="TKI75" s="386"/>
      <c r="TKJ75" s="386"/>
      <c r="TKK75" s="386"/>
      <c r="TKL75" s="386"/>
      <c r="TKM75" s="386"/>
      <c r="TKN75" s="386"/>
      <c r="TKO75" s="386"/>
      <c r="TKP75" s="386"/>
      <c r="TKQ75" s="386"/>
      <c r="TKR75" s="386"/>
      <c r="TKS75" s="386"/>
      <c r="TKT75" s="386"/>
      <c r="TKU75" s="386"/>
      <c r="TKV75" s="386"/>
      <c r="TKW75" s="386"/>
      <c r="TKX75" s="386"/>
      <c r="TKY75" s="386"/>
      <c r="TKZ75" s="386"/>
      <c r="TLA75" s="386"/>
      <c r="TLB75" s="386"/>
      <c r="TLC75" s="386"/>
      <c r="TLD75" s="386"/>
      <c r="TLE75" s="386"/>
      <c r="TLF75" s="386"/>
      <c r="TLG75" s="386"/>
      <c r="TLH75" s="386"/>
      <c r="TLI75" s="386"/>
      <c r="TLJ75" s="386"/>
      <c r="TLK75" s="386"/>
      <c r="TLL75" s="386"/>
      <c r="TLM75" s="386"/>
      <c r="TLN75" s="386"/>
      <c r="TLO75" s="386"/>
      <c r="TLP75" s="386"/>
      <c r="TLQ75" s="386"/>
      <c r="TLR75" s="386"/>
      <c r="TLS75" s="386"/>
      <c r="TLT75" s="386"/>
      <c r="TLU75" s="386"/>
      <c r="TLV75" s="386"/>
      <c r="TLW75" s="386"/>
      <c r="TLX75" s="386"/>
      <c r="TLY75" s="386"/>
      <c r="TLZ75" s="386"/>
      <c r="TMA75" s="386"/>
      <c r="TMB75" s="386"/>
      <c r="TMC75" s="386"/>
      <c r="TMD75" s="386"/>
      <c r="TME75" s="386"/>
      <c r="TMF75" s="386"/>
      <c r="TMG75" s="386"/>
      <c r="TMH75" s="386"/>
      <c r="TMI75" s="386"/>
      <c r="TMJ75" s="386"/>
      <c r="TMK75" s="386"/>
      <c r="TML75" s="386"/>
      <c r="TMM75" s="386"/>
      <c r="TMN75" s="386"/>
      <c r="TMO75" s="386"/>
      <c r="TMP75" s="386"/>
      <c r="TMQ75" s="386"/>
      <c r="TMR75" s="386"/>
      <c r="TMS75" s="386"/>
      <c r="TMT75" s="386"/>
      <c r="TMU75" s="386"/>
      <c r="TMV75" s="386"/>
      <c r="TMW75" s="386"/>
      <c r="TMX75" s="386"/>
      <c r="TMY75" s="386"/>
      <c r="TMZ75" s="386"/>
      <c r="TNA75" s="386"/>
      <c r="TNB75" s="386"/>
      <c r="TNC75" s="386"/>
      <c r="TND75" s="386"/>
      <c r="TNE75" s="386"/>
      <c r="TNF75" s="386"/>
      <c r="TNG75" s="386"/>
      <c r="TNH75" s="386"/>
      <c r="TNI75" s="386"/>
      <c r="TNJ75" s="386"/>
      <c r="TNK75" s="386"/>
      <c r="TNL75" s="386"/>
      <c r="TNM75" s="386"/>
      <c r="TNN75" s="386"/>
      <c r="TNO75" s="386"/>
      <c r="TNP75" s="386"/>
      <c r="TNQ75" s="386"/>
      <c r="TNR75" s="386"/>
      <c r="TNS75" s="386"/>
      <c r="TNT75" s="386"/>
      <c r="TNU75" s="386"/>
      <c r="TNV75" s="386"/>
      <c r="TNW75" s="386"/>
      <c r="TNX75" s="386"/>
      <c r="TNY75" s="386"/>
      <c r="TNZ75" s="386"/>
      <c r="TOA75" s="386"/>
      <c r="TOB75" s="386"/>
      <c r="TOC75" s="386"/>
      <c r="TOD75" s="386"/>
      <c r="TOE75" s="386"/>
      <c r="TOF75" s="386"/>
      <c r="TOG75" s="386"/>
      <c r="TOH75" s="386"/>
      <c r="TOI75" s="386"/>
      <c r="TOJ75" s="386"/>
      <c r="TOK75" s="386"/>
      <c r="TOL75" s="386"/>
      <c r="TOM75" s="386"/>
      <c r="TON75" s="386"/>
      <c r="TOO75" s="386"/>
      <c r="TOP75" s="386"/>
      <c r="TOQ75" s="386"/>
      <c r="TOR75" s="386"/>
      <c r="TOS75" s="386"/>
      <c r="TOT75" s="386"/>
      <c r="TOU75" s="386"/>
      <c r="TOV75" s="386"/>
      <c r="TOW75" s="386"/>
      <c r="TOX75" s="386"/>
      <c r="TOY75" s="386"/>
      <c r="TOZ75" s="386"/>
      <c r="TPA75" s="386"/>
      <c r="TPB75" s="386"/>
      <c r="TPC75" s="386"/>
      <c r="TPD75" s="386"/>
      <c r="TPE75" s="386"/>
      <c r="TPF75" s="386"/>
      <c r="TPG75" s="386"/>
      <c r="TPH75" s="386"/>
      <c r="TPI75" s="386"/>
      <c r="TPJ75" s="386"/>
      <c r="TPK75" s="386"/>
      <c r="TPL75" s="386"/>
      <c r="TPM75" s="386"/>
      <c r="TPN75" s="386"/>
      <c r="TPO75" s="386"/>
      <c r="TPP75" s="386"/>
      <c r="TPQ75" s="386"/>
      <c r="TPR75" s="386"/>
      <c r="TPS75" s="386"/>
      <c r="TPT75" s="386"/>
      <c r="TPU75" s="386"/>
      <c r="TPV75" s="386"/>
      <c r="TPW75" s="386"/>
      <c r="TPX75" s="386"/>
      <c r="TPY75" s="386"/>
      <c r="TPZ75" s="386"/>
      <c r="TQA75" s="386"/>
      <c r="TQB75" s="386"/>
      <c r="TQC75" s="386"/>
      <c r="TQD75" s="386"/>
      <c r="TQE75" s="386"/>
      <c r="TQF75" s="386"/>
      <c r="TQG75" s="386"/>
      <c r="TQH75" s="386"/>
      <c r="TQI75" s="386"/>
      <c r="TQJ75" s="386"/>
      <c r="TQK75" s="386"/>
      <c r="TQL75" s="386"/>
      <c r="TQM75" s="386"/>
      <c r="TQN75" s="386"/>
      <c r="TQO75" s="386"/>
      <c r="TQP75" s="386"/>
      <c r="TQQ75" s="386"/>
      <c r="TQR75" s="386"/>
      <c r="TQS75" s="386"/>
      <c r="TQT75" s="386"/>
      <c r="TQU75" s="386"/>
      <c r="TQV75" s="386"/>
      <c r="TQW75" s="386"/>
      <c r="TQX75" s="386"/>
      <c r="TQY75" s="386"/>
      <c r="TQZ75" s="386"/>
      <c r="TRA75" s="386"/>
      <c r="TRB75" s="386"/>
      <c r="TRC75" s="386"/>
      <c r="TRD75" s="386"/>
      <c r="TRE75" s="386"/>
      <c r="TRF75" s="386"/>
      <c r="TRG75" s="386"/>
      <c r="TRH75" s="386"/>
      <c r="TRI75" s="386"/>
      <c r="TRJ75" s="386"/>
      <c r="TRK75" s="386"/>
      <c r="TRL75" s="386"/>
      <c r="TRM75" s="386"/>
      <c r="TRN75" s="386"/>
      <c r="TRO75" s="386"/>
      <c r="TRP75" s="386"/>
      <c r="TRQ75" s="386"/>
      <c r="TRR75" s="386"/>
      <c r="TRS75" s="386"/>
      <c r="TRT75" s="386"/>
      <c r="TRU75" s="386"/>
      <c r="TRV75" s="386"/>
      <c r="TRW75" s="386"/>
      <c r="TRX75" s="386"/>
      <c r="TRY75" s="386"/>
      <c r="TRZ75" s="386"/>
      <c r="TSA75" s="386"/>
      <c r="TSB75" s="386"/>
      <c r="TSC75" s="386"/>
      <c r="TSD75" s="386"/>
      <c r="TSE75" s="386"/>
      <c r="TSF75" s="386"/>
      <c r="TSG75" s="386"/>
      <c r="TSH75" s="386"/>
      <c r="TSI75" s="386"/>
      <c r="TSJ75" s="386"/>
      <c r="TSK75" s="386"/>
      <c r="TSL75" s="386"/>
      <c r="TSM75" s="386"/>
      <c r="TSN75" s="386"/>
      <c r="TSO75" s="386"/>
      <c r="TSP75" s="386"/>
      <c r="TSQ75" s="386"/>
      <c r="TSR75" s="386"/>
      <c r="TSS75" s="386"/>
      <c r="TST75" s="386"/>
      <c r="TSU75" s="386"/>
      <c r="TSV75" s="386"/>
      <c r="TSW75" s="386"/>
      <c r="TSX75" s="386"/>
      <c r="TSY75" s="386"/>
      <c r="TSZ75" s="386"/>
      <c r="TTA75" s="386"/>
      <c r="TTB75" s="386"/>
      <c r="TTC75" s="386"/>
      <c r="TTD75" s="386"/>
      <c r="TTE75" s="386"/>
      <c r="TTF75" s="386"/>
      <c r="TTG75" s="386"/>
      <c r="TTH75" s="386"/>
      <c r="TTI75" s="386"/>
      <c r="TTJ75" s="386"/>
      <c r="TTK75" s="386"/>
      <c r="TTL75" s="386"/>
      <c r="TTM75" s="386"/>
      <c r="TTN75" s="386"/>
      <c r="TTO75" s="386"/>
      <c r="TTP75" s="386"/>
      <c r="TTQ75" s="386"/>
      <c r="TTR75" s="386"/>
      <c r="TTS75" s="386"/>
      <c r="TTT75" s="386"/>
      <c r="TTU75" s="386"/>
      <c r="TTV75" s="386"/>
      <c r="TTW75" s="386"/>
      <c r="TTX75" s="386"/>
      <c r="TTY75" s="386"/>
      <c r="TTZ75" s="386"/>
      <c r="TUA75" s="386"/>
      <c r="TUB75" s="386"/>
      <c r="TUC75" s="386"/>
      <c r="TUD75" s="386"/>
      <c r="TUE75" s="386"/>
      <c r="TUF75" s="386"/>
      <c r="TUG75" s="386"/>
      <c r="TUH75" s="386"/>
      <c r="TUI75" s="386"/>
      <c r="TUJ75" s="386"/>
      <c r="TUK75" s="386"/>
      <c r="TUL75" s="386"/>
      <c r="TUM75" s="386"/>
      <c r="TUN75" s="386"/>
      <c r="TUO75" s="386"/>
      <c r="TUP75" s="386"/>
      <c r="TUQ75" s="386"/>
      <c r="TUR75" s="386"/>
      <c r="TUS75" s="386"/>
      <c r="TUT75" s="386"/>
      <c r="TUU75" s="386"/>
      <c r="TUV75" s="386"/>
      <c r="TUW75" s="386"/>
      <c r="TUX75" s="386"/>
      <c r="TUY75" s="386"/>
      <c r="TUZ75" s="386"/>
      <c r="TVA75" s="386"/>
      <c r="TVB75" s="386"/>
      <c r="TVC75" s="386"/>
      <c r="TVD75" s="386"/>
      <c r="TVE75" s="386"/>
      <c r="TVF75" s="386"/>
      <c r="TVG75" s="386"/>
      <c r="TVH75" s="386"/>
      <c r="TVI75" s="386"/>
      <c r="TVJ75" s="386"/>
      <c r="TVK75" s="386"/>
      <c r="TVL75" s="386"/>
      <c r="TVM75" s="386"/>
      <c r="TVN75" s="386"/>
      <c r="TVO75" s="386"/>
      <c r="TVP75" s="386"/>
      <c r="TVQ75" s="386"/>
      <c r="TVR75" s="386"/>
      <c r="TVS75" s="386"/>
      <c r="TVT75" s="386"/>
      <c r="TVU75" s="386"/>
      <c r="TVV75" s="386"/>
      <c r="TVW75" s="386"/>
      <c r="TVX75" s="386"/>
      <c r="TVY75" s="386"/>
      <c r="TVZ75" s="386"/>
      <c r="TWA75" s="386"/>
      <c r="TWB75" s="386"/>
      <c r="TWC75" s="386"/>
      <c r="TWD75" s="386"/>
      <c r="TWE75" s="386"/>
      <c r="TWF75" s="386"/>
      <c r="TWG75" s="386"/>
      <c r="TWH75" s="386"/>
      <c r="TWI75" s="386"/>
      <c r="TWJ75" s="386"/>
      <c r="TWK75" s="386"/>
      <c r="TWL75" s="386"/>
      <c r="TWM75" s="386"/>
      <c r="TWN75" s="386"/>
      <c r="TWO75" s="386"/>
      <c r="TWP75" s="386"/>
      <c r="TWQ75" s="386"/>
      <c r="TWR75" s="386"/>
      <c r="TWS75" s="386"/>
      <c r="TWT75" s="386"/>
      <c r="TWU75" s="386"/>
      <c r="TWV75" s="386"/>
      <c r="TWW75" s="386"/>
      <c r="TWX75" s="386"/>
      <c r="TWY75" s="386"/>
      <c r="TWZ75" s="386"/>
      <c r="TXA75" s="386"/>
      <c r="TXB75" s="386"/>
      <c r="TXC75" s="386"/>
      <c r="TXD75" s="386"/>
      <c r="TXE75" s="386"/>
      <c r="TXF75" s="386"/>
      <c r="TXG75" s="386"/>
      <c r="TXH75" s="386"/>
      <c r="TXI75" s="386"/>
      <c r="TXJ75" s="386"/>
      <c r="TXK75" s="386"/>
      <c r="TXL75" s="386"/>
      <c r="TXM75" s="386"/>
      <c r="TXN75" s="386"/>
      <c r="TXO75" s="386"/>
      <c r="TXP75" s="386"/>
      <c r="TXQ75" s="386"/>
      <c r="TXR75" s="386"/>
      <c r="TXS75" s="386"/>
      <c r="TXT75" s="386"/>
      <c r="TXU75" s="386"/>
      <c r="TXV75" s="386"/>
      <c r="TXW75" s="386"/>
      <c r="TXX75" s="386"/>
      <c r="TXY75" s="386"/>
      <c r="TXZ75" s="386"/>
      <c r="TYA75" s="386"/>
      <c r="TYB75" s="386"/>
      <c r="TYC75" s="386"/>
      <c r="TYD75" s="386"/>
      <c r="TYE75" s="386"/>
      <c r="TYF75" s="386"/>
      <c r="TYG75" s="386"/>
      <c r="TYH75" s="386"/>
      <c r="TYI75" s="386"/>
      <c r="TYJ75" s="386"/>
      <c r="TYK75" s="386"/>
      <c r="TYL75" s="386"/>
      <c r="TYM75" s="386"/>
      <c r="TYN75" s="386"/>
      <c r="TYO75" s="386"/>
      <c r="TYP75" s="386"/>
      <c r="TYQ75" s="386"/>
      <c r="TYR75" s="386"/>
      <c r="TYS75" s="386"/>
      <c r="TYT75" s="386"/>
      <c r="TYU75" s="386"/>
      <c r="TYV75" s="386"/>
      <c r="TYW75" s="386"/>
      <c r="TYX75" s="386"/>
      <c r="TYY75" s="386"/>
      <c r="TYZ75" s="386"/>
      <c r="TZA75" s="386"/>
      <c r="TZB75" s="386"/>
      <c r="TZC75" s="386"/>
      <c r="TZD75" s="386"/>
      <c r="TZE75" s="386"/>
      <c r="TZF75" s="386"/>
      <c r="TZG75" s="386"/>
      <c r="TZH75" s="386"/>
      <c r="TZI75" s="386"/>
      <c r="TZJ75" s="386"/>
      <c r="TZK75" s="386"/>
      <c r="TZL75" s="386"/>
      <c r="TZM75" s="386"/>
      <c r="TZN75" s="386"/>
      <c r="TZO75" s="386"/>
      <c r="TZP75" s="386"/>
      <c r="TZQ75" s="386"/>
      <c r="TZR75" s="386"/>
      <c r="TZS75" s="386"/>
      <c r="TZT75" s="386"/>
      <c r="TZU75" s="386"/>
      <c r="TZV75" s="386"/>
      <c r="TZW75" s="386"/>
      <c r="TZX75" s="386"/>
      <c r="TZY75" s="386"/>
      <c r="TZZ75" s="386"/>
      <c r="UAA75" s="386"/>
      <c r="UAB75" s="386"/>
      <c r="UAC75" s="386"/>
      <c r="UAD75" s="386"/>
      <c r="UAE75" s="386"/>
      <c r="UAF75" s="386"/>
      <c r="UAG75" s="386"/>
      <c r="UAH75" s="386"/>
      <c r="UAI75" s="386"/>
      <c r="UAJ75" s="386"/>
      <c r="UAK75" s="386"/>
      <c r="UAL75" s="386"/>
      <c r="UAM75" s="386"/>
      <c r="UAN75" s="386"/>
      <c r="UAO75" s="386"/>
      <c r="UAP75" s="386"/>
      <c r="UAQ75" s="386"/>
      <c r="UAR75" s="386"/>
      <c r="UAS75" s="386"/>
      <c r="UAT75" s="386"/>
      <c r="UAU75" s="386"/>
      <c r="UAV75" s="386"/>
      <c r="UAW75" s="386"/>
      <c r="UAX75" s="386"/>
      <c r="UAY75" s="386"/>
      <c r="UAZ75" s="386"/>
      <c r="UBA75" s="386"/>
      <c r="UBB75" s="386"/>
      <c r="UBC75" s="386"/>
      <c r="UBD75" s="386"/>
      <c r="UBE75" s="386"/>
      <c r="UBF75" s="386"/>
      <c r="UBG75" s="386"/>
      <c r="UBH75" s="386"/>
      <c r="UBI75" s="386"/>
      <c r="UBJ75" s="386"/>
      <c r="UBK75" s="386"/>
      <c r="UBL75" s="386"/>
      <c r="UBM75" s="386"/>
      <c r="UBN75" s="386"/>
      <c r="UBO75" s="386"/>
      <c r="UBP75" s="386"/>
      <c r="UBQ75" s="386"/>
      <c r="UBR75" s="386"/>
      <c r="UBS75" s="386"/>
      <c r="UBT75" s="386"/>
      <c r="UBU75" s="386"/>
      <c r="UBV75" s="386"/>
      <c r="UBW75" s="386"/>
      <c r="UBX75" s="386"/>
      <c r="UBY75" s="386"/>
      <c r="UBZ75" s="386"/>
      <c r="UCA75" s="386"/>
      <c r="UCB75" s="386"/>
      <c r="UCC75" s="386"/>
      <c r="UCD75" s="386"/>
      <c r="UCE75" s="386"/>
      <c r="UCF75" s="386"/>
      <c r="UCG75" s="386"/>
      <c r="UCH75" s="386"/>
      <c r="UCI75" s="386"/>
      <c r="UCJ75" s="386"/>
      <c r="UCK75" s="386"/>
      <c r="UCL75" s="386"/>
      <c r="UCM75" s="386"/>
      <c r="UCN75" s="386"/>
      <c r="UCO75" s="386"/>
      <c r="UCP75" s="386"/>
      <c r="UCQ75" s="386"/>
      <c r="UCR75" s="386"/>
      <c r="UCS75" s="386"/>
      <c r="UCT75" s="386"/>
      <c r="UCU75" s="386"/>
      <c r="UCV75" s="386"/>
      <c r="UCW75" s="386"/>
      <c r="UCX75" s="386"/>
      <c r="UCY75" s="386"/>
      <c r="UCZ75" s="386"/>
      <c r="UDA75" s="386"/>
      <c r="UDB75" s="386"/>
      <c r="UDC75" s="386"/>
      <c r="UDD75" s="386"/>
      <c r="UDE75" s="386"/>
      <c r="UDF75" s="386"/>
      <c r="UDG75" s="386"/>
      <c r="UDH75" s="386"/>
      <c r="UDI75" s="386"/>
      <c r="UDJ75" s="386"/>
      <c r="UDK75" s="386"/>
      <c r="UDL75" s="386"/>
      <c r="UDM75" s="386"/>
      <c r="UDN75" s="386"/>
      <c r="UDO75" s="386"/>
      <c r="UDP75" s="386"/>
      <c r="UDQ75" s="386"/>
      <c r="UDR75" s="386"/>
      <c r="UDS75" s="386"/>
      <c r="UDT75" s="386"/>
      <c r="UDU75" s="386"/>
      <c r="UDV75" s="386"/>
      <c r="UDW75" s="386"/>
      <c r="UDX75" s="386"/>
      <c r="UDY75" s="386"/>
      <c r="UDZ75" s="386"/>
      <c r="UEA75" s="386"/>
      <c r="UEB75" s="386"/>
      <c r="UEC75" s="386"/>
      <c r="UED75" s="386"/>
      <c r="UEE75" s="386"/>
      <c r="UEF75" s="386"/>
      <c r="UEG75" s="386"/>
      <c r="UEH75" s="386"/>
      <c r="UEI75" s="386"/>
      <c r="UEJ75" s="386"/>
      <c r="UEK75" s="386"/>
      <c r="UEL75" s="386"/>
      <c r="UEM75" s="386"/>
      <c r="UEN75" s="386"/>
      <c r="UEO75" s="386"/>
      <c r="UEP75" s="386"/>
      <c r="UEQ75" s="386"/>
      <c r="UER75" s="386"/>
      <c r="UES75" s="386"/>
      <c r="UET75" s="386"/>
      <c r="UEU75" s="386"/>
      <c r="UEV75" s="386"/>
      <c r="UEW75" s="386"/>
      <c r="UEX75" s="386"/>
      <c r="UEY75" s="386"/>
      <c r="UEZ75" s="386"/>
      <c r="UFA75" s="386"/>
      <c r="UFB75" s="386"/>
      <c r="UFC75" s="386"/>
      <c r="UFD75" s="386"/>
      <c r="UFE75" s="386"/>
      <c r="UFF75" s="386"/>
      <c r="UFG75" s="386"/>
      <c r="UFH75" s="386"/>
      <c r="UFI75" s="386"/>
      <c r="UFJ75" s="386"/>
      <c r="UFK75" s="386"/>
      <c r="UFL75" s="386"/>
      <c r="UFM75" s="386"/>
      <c r="UFN75" s="386"/>
      <c r="UFO75" s="386"/>
      <c r="UFP75" s="386"/>
      <c r="UFQ75" s="386"/>
      <c r="UFR75" s="386"/>
      <c r="UFS75" s="386"/>
      <c r="UFT75" s="386"/>
      <c r="UFU75" s="386"/>
      <c r="UFV75" s="386"/>
      <c r="UFW75" s="386"/>
      <c r="UFX75" s="386"/>
      <c r="UFY75" s="386"/>
      <c r="UFZ75" s="386"/>
      <c r="UGA75" s="386"/>
      <c r="UGB75" s="386"/>
      <c r="UGC75" s="386"/>
      <c r="UGD75" s="386"/>
      <c r="UGE75" s="386"/>
      <c r="UGF75" s="386"/>
      <c r="UGG75" s="386"/>
      <c r="UGH75" s="386"/>
      <c r="UGI75" s="386"/>
      <c r="UGJ75" s="386"/>
      <c r="UGK75" s="386"/>
      <c r="UGL75" s="386"/>
      <c r="UGM75" s="386"/>
      <c r="UGN75" s="386"/>
      <c r="UGO75" s="386"/>
      <c r="UGP75" s="386"/>
      <c r="UGQ75" s="386"/>
      <c r="UGR75" s="386"/>
      <c r="UGS75" s="386"/>
      <c r="UGT75" s="386"/>
      <c r="UGU75" s="386"/>
      <c r="UGV75" s="386"/>
      <c r="UGW75" s="386"/>
      <c r="UGX75" s="386"/>
      <c r="UGY75" s="386"/>
      <c r="UGZ75" s="386"/>
      <c r="UHA75" s="386"/>
      <c r="UHB75" s="386"/>
      <c r="UHC75" s="386"/>
      <c r="UHD75" s="386"/>
      <c r="UHE75" s="386"/>
      <c r="UHF75" s="386"/>
      <c r="UHG75" s="386"/>
      <c r="UHH75" s="386"/>
      <c r="UHI75" s="386"/>
      <c r="UHJ75" s="386"/>
      <c r="UHK75" s="386"/>
      <c r="UHL75" s="386"/>
      <c r="UHM75" s="386"/>
      <c r="UHN75" s="386"/>
      <c r="UHO75" s="386"/>
      <c r="UHP75" s="386"/>
      <c r="UHQ75" s="386"/>
      <c r="UHR75" s="386"/>
      <c r="UHS75" s="386"/>
      <c r="UHT75" s="386"/>
      <c r="UHU75" s="386"/>
      <c r="UHV75" s="386"/>
      <c r="UHW75" s="386"/>
      <c r="UHX75" s="386"/>
      <c r="UHY75" s="386"/>
      <c r="UHZ75" s="386"/>
      <c r="UIA75" s="386"/>
      <c r="UIB75" s="386"/>
      <c r="UIC75" s="386"/>
      <c r="UID75" s="386"/>
      <c r="UIE75" s="386"/>
      <c r="UIF75" s="386"/>
      <c r="UIG75" s="386"/>
      <c r="UIH75" s="386"/>
      <c r="UII75" s="386"/>
      <c r="UIJ75" s="386"/>
      <c r="UIK75" s="386"/>
      <c r="UIL75" s="386"/>
      <c r="UIM75" s="386"/>
      <c r="UIN75" s="386"/>
      <c r="UIO75" s="386"/>
      <c r="UIP75" s="386"/>
      <c r="UIQ75" s="386"/>
      <c r="UIR75" s="386"/>
      <c r="UIS75" s="386"/>
      <c r="UIT75" s="386"/>
      <c r="UIU75" s="386"/>
      <c r="UIV75" s="386"/>
      <c r="UIW75" s="386"/>
      <c r="UIX75" s="386"/>
      <c r="UIY75" s="386"/>
      <c r="UIZ75" s="386"/>
      <c r="UJA75" s="386"/>
      <c r="UJB75" s="386"/>
      <c r="UJC75" s="386"/>
      <c r="UJD75" s="386"/>
      <c r="UJE75" s="386"/>
      <c r="UJF75" s="386"/>
      <c r="UJG75" s="386"/>
      <c r="UJH75" s="386"/>
      <c r="UJI75" s="386"/>
      <c r="UJJ75" s="386"/>
      <c r="UJK75" s="386"/>
      <c r="UJL75" s="386"/>
      <c r="UJM75" s="386"/>
      <c r="UJN75" s="386"/>
      <c r="UJO75" s="386"/>
      <c r="UJP75" s="386"/>
      <c r="UJQ75" s="386"/>
      <c r="UJR75" s="386"/>
      <c r="UJS75" s="386"/>
      <c r="UJT75" s="386"/>
      <c r="UJU75" s="386"/>
      <c r="UJV75" s="386"/>
      <c r="UJW75" s="386"/>
      <c r="UJX75" s="386"/>
      <c r="UJY75" s="386"/>
      <c r="UJZ75" s="386"/>
      <c r="UKA75" s="386"/>
      <c r="UKB75" s="386"/>
      <c r="UKC75" s="386"/>
      <c r="UKD75" s="386"/>
      <c r="UKE75" s="386"/>
      <c r="UKF75" s="386"/>
      <c r="UKG75" s="386"/>
      <c r="UKH75" s="386"/>
      <c r="UKI75" s="386"/>
      <c r="UKJ75" s="386"/>
      <c r="UKK75" s="386"/>
      <c r="UKL75" s="386"/>
      <c r="UKM75" s="386"/>
      <c r="UKN75" s="386"/>
      <c r="UKO75" s="386"/>
      <c r="UKP75" s="386"/>
      <c r="UKQ75" s="386"/>
      <c r="UKR75" s="386"/>
      <c r="UKS75" s="386"/>
      <c r="UKT75" s="386"/>
      <c r="UKU75" s="386"/>
      <c r="UKV75" s="386"/>
      <c r="UKW75" s="386"/>
      <c r="UKX75" s="386"/>
      <c r="UKY75" s="386"/>
      <c r="UKZ75" s="386"/>
      <c r="ULA75" s="386"/>
      <c r="ULB75" s="386"/>
      <c r="ULC75" s="386"/>
      <c r="ULD75" s="386"/>
      <c r="ULE75" s="386"/>
      <c r="ULF75" s="386"/>
      <c r="ULG75" s="386"/>
      <c r="ULH75" s="386"/>
      <c r="ULI75" s="386"/>
      <c r="ULJ75" s="386"/>
      <c r="ULK75" s="386"/>
      <c r="ULL75" s="386"/>
      <c r="ULM75" s="386"/>
      <c r="ULN75" s="386"/>
      <c r="ULO75" s="386"/>
      <c r="ULP75" s="386"/>
      <c r="ULQ75" s="386"/>
      <c r="ULR75" s="386"/>
      <c r="ULS75" s="386"/>
      <c r="ULT75" s="386"/>
      <c r="ULU75" s="386"/>
      <c r="ULV75" s="386"/>
      <c r="ULW75" s="386"/>
      <c r="ULX75" s="386"/>
      <c r="ULY75" s="386"/>
      <c r="ULZ75" s="386"/>
      <c r="UMA75" s="386"/>
      <c r="UMB75" s="386"/>
      <c r="UMC75" s="386"/>
      <c r="UMD75" s="386"/>
      <c r="UME75" s="386"/>
      <c r="UMF75" s="386"/>
      <c r="UMG75" s="386"/>
      <c r="UMH75" s="386"/>
      <c r="UMI75" s="386"/>
      <c r="UMJ75" s="386"/>
      <c r="UMK75" s="386"/>
      <c r="UML75" s="386"/>
      <c r="UMM75" s="386"/>
      <c r="UMN75" s="386"/>
      <c r="UMO75" s="386"/>
      <c r="UMP75" s="386"/>
      <c r="UMQ75" s="386"/>
      <c r="UMR75" s="386"/>
      <c r="UMS75" s="386"/>
      <c r="UMT75" s="386"/>
      <c r="UMU75" s="386"/>
      <c r="UMV75" s="386"/>
      <c r="UMW75" s="386"/>
      <c r="UMX75" s="386"/>
      <c r="UMY75" s="386"/>
      <c r="UMZ75" s="386"/>
      <c r="UNA75" s="386"/>
      <c r="UNB75" s="386"/>
      <c r="UNC75" s="386"/>
      <c r="UND75" s="386"/>
      <c r="UNE75" s="386"/>
      <c r="UNF75" s="386"/>
      <c r="UNG75" s="386"/>
      <c r="UNH75" s="386"/>
      <c r="UNI75" s="386"/>
      <c r="UNJ75" s="386"/>
      <c r="UNK75" s="386"/>
      <c r="UNL75" s="386"/>
      <c r="UNM75" s="386"/>
      <c r="UNN75" s="386"/>
      <c r="UNO75" s="386"/>
      <c r="UNP75" s="386"/>
      <c r="UNQ75" s="386"/>
      <c r="UNR75" s="386"/>
      <c r="UNS75" s="386"/>
      <c r="UNT75" s="386"/>
      <c r="UNU75" s="386"/>
      <c r="UNV75" s="386"/>
      <c r="UNW75" s="386"/>
      <c r="UNX75" s="386"/>
      <c r="UNY75" s="386"/>
      <c r="UNZ75" s="386"/>
      <c r="UOA75" s="386"/>
      <c r="UOB75" s="386"/>
      <c r="UOC75" s="386"/>
      <c r="UOD75" s="386"/>
      <c r="UOE75" s="386"/>
      <c r="UOF75" s="386"/>
      <c r="UOG75" s="386"/>
      <c r="UOH75" s="386"/>
      <c r="UOI75" s="386"/>
      <c r="UOJ75" s="386"/>
      <c r="UOK75" s="386"/>
      <c r="UOL75" s="386"/>
      <c r="UOM75" s="386"/>
      <c r="UON75" s="386"/>
      <c r="UOO75" s="386"/>
      <c r="UOP75" s="386"/>
      <c r="UOQ75" s="386"/>
      <c r="UOR75" s="386"/>
      <c r="UOS75" s="386"/>
      <c r="UOT75" s="386"/>
      <c r="UOU75" s="386"/>
      <c r="UOV75" s="386"/>
      <c r="UOW75" s="386"/>
      <c r="UOX75" s="386"/>
      <c r="UOY75" s="386"/>
      <c r="UOZ75" s="386"/>
      <c r="UPA75" s="386"/>
      <c r="UPB75" s="386"/>
      <c r="UPC75" s="386"/>
      <c r="UPD75" s="386"/>
      <c r="UPE75" s="386"/>
      <c r="UPF75" s="386"/>
      <c r="UPG75" s="386"/>
      <c r="UPH75" s="386"/>
      <c r="UPI75" s="386"/>
      <c r="UPJ75" s="386"/>
      <c r="UPK75" s="386"/>
      <c r="UPL75" s="386"/>
      <c r="UPM75" s="386"/>
      <c r="UPN75" s="386"/>
      <c r="UPO75" s="386"/>
      <c r="UPP75" s="386"/>
      <c r="UPQ75" s="386"/>
      <c r="UPR75" s="386"/>
      <c r="UPS75" s="386"/>
      <c r="UPT75" s="386"/>
      <c r="UPU75" s="386"/>
      <c r="UPV75" s="386"/>
      <c r="UPW75" s="386"/>
      <c r="UPX75" s="386"/>
      <c r="UPY75" s="386"/>
      <c r="UPZ75" s="386"/>
      <c r="UQA75" s="386"/>
      <c r="UQB75" s="386"/>
      <c r="UQC75" s="386"/>
      <c r="UQD75" s="386"/>
      <c r="UQE75" s="386"/>
      <c r="UQF75" s="386"/>
      <c r="UQG75" s="386"/>
      <c r="UQH75" s="386"/>
      <c r="UQI75" s="386"/>
      <c r="UQJ75" s="386"/>
      <c r="UQK75" s="386"/>
      <c r="UQL75" s="386"/>
      <c r="UQM75" s="386"/>
      <c r="UQN75" s="386"/>
      <c r="UQO75" s="386"/>
      <c r="UQP75" s="386"/>
      <c r="UQQ75" s="386"/>
      <c r="UQR75" s="386"/>
      <c r="UQS75" s="386"/>
      <c r="UQT75" s="386"/>
      <c r="UQU75" s="386"/>
      <c r="UQV75" s="386"/>
      <c r="UQW75" s="386"/>
      <c r="UQX75" s="386"/>
      <c r="UQY75" s="386"/>
      <c r="UQZ75" s="386"/>
      <c r="URA75" s="386"/>
      <c r="URB75" s="386"/>
      <c r="URC75" s="386"/>
      <c r="URD75" s="386"/>
      <c r="URE75" s="386"/>
      <c r="URF75" s="386"/>
      <c r="URG75" s="386"/>
      <c r="URH75" s="386"/>
      <c r="URI75" s="386"/>
      <c r="URJ75" s="386"/>
      <c r="URK75" s="386"/>
      <c r="URL75" s="386"/>
      <c r="URM75" s="386"/>
      <c r="URN75" s="386"/>
      <c r="URO75" s="386"/>
      <c r="URP75" s="386"/>
      <c r="URQ75" s="386"/>
      <c r="URR75" s="386"/>
      <c r="URS75" s="386"/>
      <c r="URT75" s="386"/>
      <c r="URU75" s="386"/>
      <c r="URV75" s="386"/>
      <c r="URW75" s="386"/>
      <c r="URX75" s="386"/>
      <c r="URY75" s="386"/>
      <c r="URZ75" s="386"/>
      <c r="USA75" s="386"/>
      <c r="USB75" s="386"/>
      <c r="USC75" s="386"/>
      <c r="USD75" s="386"/>
      <c r="USE75" s="386"/>
      <c r="USF75" s="386"/>
      <c r="USG75" s="386"/>
      <c r="USH75" s="386"/>
      <c r="USI75" s="386"/>
      <c r="USJ75" s="386"/>
      <c r="USK75" s="386"/>
      <c r="USL75" s="386"/>
      <c r="USM75" s="386"/>
      <c r="USN75" s="386"/>
      <c r="USO75" s="386"/>
      <c r="USP75" s="386"/>
      <c r="USQ75" s="386"/>
      <c r="USR75" s="386"/>
      <c r="USS75" s="386"/>
      <c r="UST75" s="386"/>
      <c r="USU75" s="386"/>
      <c r="USV75" s="386"/>
      <c r="USW75" s="386"/>
      <c r="USX75" s="386"/>
      <c r="USY75" s="386"/>
      <c r="USZ75" s="386"/>
      <c r="UTA75" s="386"/>
      <c r="UTB75" s="386"/>
      <c r="UTC75" s="386"/>
      <c r="UTD75" s="386"/>
      <c r="UTE75" s="386"/>
      <c r="UTF75" s="386"/>
      <c r="UTG75" s="386"/>
      <c r="UTH75" s="386"/>
      <c r="UTI75" s="386"/>
      <c r="UTJ75" s="386"/>
      <c r="UTK75" s="386"/>
      <c r="UTL75" s="386"/>
      <c r="UTM75" s="386"/>
      <c r="UTN75" s="386"/>
      <c r="UTO75" s="386"/>
      <c r="UTP75" s="386"/>
      <c r="UTQ75" s="386"/>
      <c r="UTR75" s="386"/>
      <c r="UTS75" s="386"/>
      <c r="UTT75" s="386"/>
      <c r="UTU75" s="386"/>
      <c r="UTV75" s="386"/>
      <c r="UTW75" s="386"/>
      <c r="UTX75" s="386"/>
      <c r="UTY75" s="386"/>
      <c r="UTZ75" s="386"/>
      <c r="UUA75" s="386"/>
      <c r="UUB75" s="386"/>
      <c r="UUC75" s="386"/>
      <c r="UUD75" s="386"/>
      <c r="UUE75" s="386"/>
      <c r="UUF75" s="386"/>
      <c r="UUG75" s="386"/>
      <c r="UUH75" s="386"/>
      <c r="UUI75" s="386"/>
      <c r="UUJ75" s="386"/>
      <c r="UUK75" s="386"/>
      <c r="UUL75" s="386"/>
      <c r="UUM75" s="386"/>
      <c r="UUN75" s="386"/>
      <c r="UUO75" s="386"/>
      <c r="UUP75" s="386"/>
      <c r="UUQ75" s="386"/>
      <c r="UUR75" s="386"/>
      <c r="UUS75" s="386"/>
      <c r="UUT75" s="386"/>
      <c r="UUU75" s="386"/>
      <c r="UUV75" s="386"/>
      <c r="UUW75" s="386"/>
      <c r="UUX75" s="386"/>
      <c r="UUY75" s="386"/>
      <c r="UUZ75" s="386"/>
      <c r="UVA75" s="386"/>
      <c r="UVB75" s="386"/>
      <c r="UVC75" s="386"/>
      <c r="UVD75" s="386"/>
      <c r="UVE75" s="386"/>
      <c r="UVF75" s="386"/>
      <c r="UVG75" s="386"/>
      <c r="UVH75" s="386"/>
      <c r="UVI75" s="386"/>
      <c r="UVJ75" s="386"/>
      <c r="UVK75" s="386"/>
      <c r="UVL75" s="386"/>
      <c r="UVM75" s="386"/>
      <c r="UVN75" s="386"/>
      <c r="UVO75" s="386"/>
      <c r="UVP75" s="386"/>
      <c r="UVQ75" s="386"/>
      <c r="UVR75" s="386"/>
      <c r="UVS75" s="386"/>
      <c r="UVT75" s="386"/>
      <c r="UVU75" s="386"/>
      <c r="UVV75" s="386"/>
      <c r="UVW75" s="386"/>
      <c r="UVX75" s="386"/>
      <c r="UVY75" s="386"/>
      <c r="UVZ75" s="386"/>
      <c r="UWA75" s="386"/>
      <c r="UWB75" s="386"/>
      <c r="UWC75" s="386"/>
      <c r="UWD75" s="386"/>
      <c r="UWE75" s="386"/>
      <c r="UWF75" s="386"/>
      <c r="UWG75" s="386"/>
      <c r="UWH75" s="386"/>
      <c r="UWI75" s="386"/>
      <c r="UWJ75" s="386"/>
      <c r="UWK75" s="386"/>
      <c r="UWL75" s="386"/>
      <c r="UWM75" s="386"/>
      <c r="UWN75" s="386"/>
      <c r="UWO75" s="386"/>
      <c r="UWP75" s="386"/>
      <c r="UWQ75" s="386"/>
      <c r="UWR75" s="386"/>
      <c r="UWS75" s="386"/>
      <c r="UWT75" s="386"/>
      <c r="UWU75" s="386"/>
      <c r="UWV75" s="386"/>
      <c r="UWW75" s="386"/>
      <c r="UWX75" s="386"/>
      <c r="UWY75" s="386"/>
      <c r="UWZ75" s="386"/>
      <c r="UXA75" s="386"/>
      <c r="UXB75" s="386"/>
      <c r="UXC75" s="386"/>
      <c r="UXD75" s="386"/>
      <c r="UXE75" s="386"/>
      <c r="UXF75" s="386"/>
      <c r="UXG75" s="386"/>
      <c r="UXH75" s="386"/>
      <c r="UXI75" s="386"/>
      <c r="UXJ75" s="386"/>
      <c r="UXK75" s="386"/>
      <c r="UXL75" s="386"/>
      <c r="UXM75" s="386"/>
      <c r="UXN75" s="386"/>
      <c r="UXO75" s="386"/>
      <c r="UXP75" s="386"/>
      <c r="UXQ75" s="386"/>
      <c r="UXR75" s="386"/>
      <c r="UXS75" s="386"/>
      <c r="UXT75" s="386"/>
      <c r="UXU75" s="386"/>
      <c r="UXV75" s="386"/>
      <c r="UXW75" s="386"/>
      <c r="UXX75" s="386"/>
      <c r="UXY75" s="386"/>
      <c r="UXZ75" s="386"/>
      <c r="UYA75" s="386"/>
      <c r="UYB75" s="386"/>
      <c r="UYC75" s="386"/>
      <c r="UYD75" s="386"/>
      <c r="UYE75" s="386"/>
      <c r="UYF75" s="386"/>
      <c r="UYG75" s="386"/>
      <c r="UYH75" s="386"/>
      <c r="UYI75" s="386"/>
      <c r="UYJ75" s="386"/>
      <c r="UYK75" s="386"/>
      <c r="UYL75" s="386"/>
      <c r="UYM75" s="386"/>
      <c r="UYN75" s="386"/>
      <c r="UYO75" s="386"/>
      <c r="UYP75" s="386"/>
      <c r="UYQ75" s="386"/>
      <c r="UYR75" s="386"/>
      <c r="UYS75" s="386"/>
      <c r="UYT75" s="386"/>
      <c r="UYU75" s="386"/>
      <c r="UYV75" s="386"/>
      <c r="UYW75" s="386"/>
      <c r="UYX75" s="386"/>
      <c r="UYY75" s="386"/>
      <c r="UYZ75" s="386"/>
      <c r="UZA75" s="386"/>
      <c r="UZB75" s="386"/>
      <c r="UZC75" s="386"/>
      <c r="UZD75" s="386"/>
      <c r="UZE75" s="386"/>
      <c r="UZF75" s="386"/>
      <c r="UZG75" s="386"/>
      <c r="UZH75" s="386"/>
      <c r="UZI75" s="386"/>
      <c r="UZJ75" s="386"/>
      <c r="UZK75" s="386"/>
      <c r="UZL75" s="386"/>
      <c r="UZM75" s="386"/>
      <c r="UZN75" s="386"/>
      <c r="UZO75" s="386"/>
      <c r="UZP75" s="386"/>
      <c r="UZQ75" s="386"/>
      <c r="UZR75" s="386"/>
      <c r="UZS75" s="386"/>
      <c r="UZT75" s="386"/>
      <c r="UZU75" s="386"/>
      <c r="UZV75" s="386"/>
      <c r="UZW75" s="386"/>
      <c r="UZX75" s="386"/>
      <c r="UZY75" s="386"/>
      <c r="UZZ75" s="386"/>
      <c r="VAA75" s="386"/>
      <c r="VAB75" s="386"/>
      <c r="VAC75" s="386"/>
      <c r="VAD75" s="386"/>
      <c r="VAE75" s="386"/>
      <c r="VAF75" s="386"/>
      <c r="VAG75" s="386"/>
      <c r="VAH75" s="386"/>
      <c r="VAI75" s="386"/>
      <c r="VAJ75" s="386"/>
      <c r="VAK75" s="386"/>
      <c r="VAL75" s="386"/>
      <c r="VAM75" s="386"/>
      <c r="VAN75" s="386"/>
      <c r="VAO75" s="386"/>
      <c r="VAP75" s="386"/>
      <c r="VAQ75" s="386"/>
      <c r="VAR75" s="386"/>
      <c r="VAS75" s="386"/>
      <c r="VAT75" s="386"/>
      <c r="VAU75" s="386"/>
      <c r="VAV75" s="386"/>
      <c r="VAW75" s="386"/>
      <c r="VAX75" s="386"/>
      <c r="VAY75" s="386"/>
      <c r="VAZ75" s="386"/>
      <c r="VBA75" s="386"/>
      <c r="VBB75" s="386"/>
      <c r="VBC75" s="386"/>
      <c r="VBD75" s="386"/>
      <c r="VBE75" s="386"/>
      <c r="VBF75" s="386"/>
      <c r="VBG75" s="386"/>
      <c r="VBH75" s="386"/>
      <c r="VBI75" s="386"/>
      <c r="VBJ75" s="386"/>
      <c r="VBK75" s="386"/>
      <c r="VBL75" s="386"/>
      <c r="VBM75" s="386"/>
      <c r="VBN75" s="386"/>
      <c r="VBO75" s="386"/>
      <c r="VBP75" s="386"/>
      <c r="VBQ75" s="386"/>
      <c r="VBR75" s="386"/>
      <c r="VBS75" s="386"/>
      <c r="VBT75" s="386"/>
      <c r="VBU75" s="386"/>
      <c r="VBV75" s="386"/>
      <c r="VBW75" s="386"/>
      <c r="VBX75" s="386"/>
      <c r="VBY75" s="386"/>
      <c r="VBZ75" s="386"/>
      <c r="VCA75" s="386"/>
      <c r="VCB75" s="386"/>
      <c r="VCC75" s="386"/>
      <c r="VCD75" s="386"/>
      <c r="VCE75" s="386"/>
      <c r="VCF75" s="386"/>
      <c r="VCG75" s="386"/>
      <c r="VCH75" s="386"/>
      <c r="VCI75" s="386"/>
      <c r="VCJ75" s="386"/>
      <c r="VCK75" s="386"/>
      <c r="VCL75" s="386"/>
      <c r="VCM75" s="386"/>
      <c r="VCN75" s="386"/>
      <c r="VCO75" s="386"/>
      <c r="VCP75" s="386"/>
      <c r="VCQ75" s="386"/>
      <c r="VCR75" s="386"/>
      <c r="VCS75" s="386"/>
      <c r="VCT75" s="386"/>
      <c r="VCU75" s="386"/>
      <c r="VCV75" s="386"/>
      <c r="VCW75" s="386"/>
      <c r="VCX75" s="386"/>
      <c r="VCY75" s="386"/>
      <c r="VCZ75" s="386"/>
      <c r="VDA75" s="386"/>
      <c r="VDB75" s="386"/>
      <c r="VDC75" s="386"/>
      <c r="VDD75" s="386"/>
      <c r="VDE75" s="386"/>
      <c r="VDF75" s="386"/>
      <c r="VDG75" s="386"/>
      <c r="VDH75" s="386"/>
      <c r="VDI75" s="386"/>
      <c r="VDJ75" s="386"/>
      <c r="VDK75" s="386"/>
      <c r="VDL75" s="386"/>
      <c r="VDM75" s="386"/>
      <c r="VDN75" s="386"/>
      <c r="VDO75" s="386"/>
      <c r="VDP75" s="386"/>
      <c r="VDQ75" s="386"/>
      <c r="VDR75" s="386"/>
      <c r="VDS75" s="386"/>
      <c r="VDT75" s="386"/>
      <c r="VDU75" s="386"/>
      <c r="VDV75" s="386"/>
      <c r="VDW75" s="386"/>
      <c r="VDX75" s="386"/>
      <c r="VDY75" s="386"/>
      <c r="VDZ75" s="386"/>
      <c r="VEA75" s="386"/>
      <c r="VEB75" s="386"/>
      <c r="VEC75" s="386"/>
      <c r="VED75" s="386"/>
      <c r="VEE75" s="386"/>
      <c r="VEF75" s="386"/>
      <c r="VEG75" s="386"/>
      <c r="VEH75" s="386"/>
      <c r="VEI75" s="386"/>
      <c r="VEJ75" s="386"/>
      <c r="VEK75" s="386"/>
      <c r="VEL75" s="386"/>
      <c r="VEM75" s="386"/>
      <c r="VEN75" s="386"/>
      <c r="VEO75" s="386"/>
      <c r="VEP75" s="386"/>
      <c r="VEQ75" s="386"/>
      <c r="VER75" s="386"/>
      <c r="VES75" s="386"/>
      <c r="VET75" s="386"/>
      <c r="VEU75" s="386"/>
      <c r="VEV75" s="386"/>
      <c r="VEW75" s="386"/>
      <c r="VEX75" s="386"/>
      <c r="VEY75" s="386"/>
      <c r="VEZ75" s="386"/>
      <c r="VFA75" s="386"/>
      <c r="VFB75" s="386"/>
      <c r="VFC75" s="386"/>
      <c r="VFD75" s="386"/>
      <c r="VFE75" s="386"/>
      <c r="VFF75" s="386"/>
      <c r="VFG75" s="386"/>
      <c r="VFH75" s="386"/>
      <c r="VFI75" s="386"/>
      <c r="VFJ75" s="386"/>
      <c r="VFK75" s="386"/>
      <c r="VFL75" s="386"/>
      <c r="VFM75" s="386"/>
      <c r="VFN75" s="386"/>
      <c r="VFO75" s="386"/>
      <c r="VFP75" s="386"/>
      <c r="VFQ75" s="386"/>
      <c r="VFR75" s="386"/>
      <c r="VFS75" s="386"/>
      <c r="VFT75" s="386"/>
      <c r="VFU75" s="386"/>
      <c r="VFV75" s="386"/>
      <c r="VFW75" s="386"/>
      <c r="VFX75" s="386"/>
      <c r="VFY75" s="386"/>
      <c r="VFZ75" s="386"/>
      <c r="VGA75" s="386"/>
      <c r="VGB75" s="386"/>
      <c r="VGC75" s="386"/>
      <c r="VGD75" s="386"/>
      <c r="VGE75" s="386"/>
      <c r="VGF75" s="386"/>
      <c r="VGG75" s="386"/>
      <c r="VGH75" s="386"/>
      <c r="VGI75" s="386"/>
      <c r="VGJ75" s="386"/>
      <c r="VGK75" s="386"/>
      <c r="VGL75" s="386"/>
      <c r="VGM75" s="386"/>
      <c r="VGN75" s="386"/>
      <c r="VGO75" s="386"/>
      <c r="VGP75" s="386"/>
      <c r="VGQ75" s="386"/>
      <c r="VGR75" s="386"/>
      <c r="VGS75" s="386"/>
      <c r="VGT75" s="386"/>
      <c r="VGU75" s="386"/>
      <c r="VGV75" s="386"/>
      <c r="VGW75" s="386"/>
      <c r="VGX75" s="386"/>
      <c r="VGY75" s="386"/>
      <c r="VGZ75" s="386"/>
      <c r="VHA75" s="386"/>
      <c r="VHB75" s="386"/>
      <c r="VHC75" s="386"/>
      <c r="VHD75" s="386"/>
      <c r="VHE75" s="386"/>
      <c r="VHF75" s="386"/>
      <c r="VHG75" s="386"/>
      <c r="VHH75" s="386"/>
      <c r="VHI75" s="386"/>
      <c r="VHJ75" s="386"/>
      <c r="VHK75" s="386"/>
      <c r="VHL75" s="386"/>
      <c r="VHM75" s="386"/>
      <c r="VHN75" s="386"/>
      <c r="VHO75" s="386"/>
      <c r="VHP75" s="386"/>
      <c r="VHQ75" s="386"/>
      <c r="VHR75" s="386"/>
      <c r="VHS75" s="386"/>
      <c r="VHT75" s="386"/>
      <c r="VHU75" s="386"/>
      <c r="VHV75" s="386"/>
      <c r="VHW75" s="386"/>
      <c r="VHX75" s="386"/>
      <c r="VHY75" s="386"/>
      <c r="VHZ75" s="386"/>
      <c r="VIA75" s="386"/>
      <c r="VIB75" s="386"/>
      <c r="VIC75" s="386"/>
      <c r="VID75" s="386"/>
      <c r="VIE75" s="386"/>
      <c r="VIF75" s="386"/>
      <c r="VIG75" s="386"/>
      <c r="VIH75" s="386"/>
      <c r="VII75" s="386"/>
      <c r="VIJ75" s="386"/>
      <c r="VIK75" s="386"/>
      <c r="VIL75" s="386"/>
      <c r="VIM75" s="386"/>
      <c r="VIN75" s="386"/>
      <c r="VIO75" s="386"/>
      <c r="VIP75" s="386"/>
      <c r="VIQ75" s="386"/>
      <c r="VIR75" s="386"/>
      <c r="VIS75" s="386"/>
      <c r="VIT75" s="386"/>
      <c r="VIU75" s="386"/>
      <c r="VIV75" s="386"/>
      <c r="VIW75" s="386"/>
      <c r="VIX75" s="386"/>
      <c r="VIY75" s="386"/>
      <c r="VIZ75" s="386"/>
      <c r="VJA75" s="386"/>
      <c r="VJB75" s="386"/>
      <c r="VJC75" s="386"/>
      <c r="VJD75" s="386"/>
      <c r="VJE75" s="386"/>
      <c r="VJF75" s="386"/>
      <c r="VJG75" s="386"/>
      <c r="VJH75" s="386"/>
      <c r="VJI75" s="386"/>
      <c r="VJJ75" s="386"/>
      <c r="VJK75" s="386"/>
      <c r="VJL75" s="386"/>
      <c r="VJM75" s="386"/>
      <c r="VJN75" s="386"/>
      <c r="VJO75" s="386"/>
      <c r="VJP75" s="386"/>
      <c r="VJQ75" s="386"/>
      <c r="VJR75" s="386"/>
      <c r="VJS75" s="386"/>
      <c r="VJT75" s="386"/>
      <c r="VJU75" s="386"/>
      <c r="VJV75" s="386"/>
      <c r="VJW75" s="386"/>
      <c r="VJX75" s="386"/>
      <c r="VJY75" s="386"/>
      <c r="VJZ75" s="386"/>
      <c r="VKA75" s="386"/>
      <c r="VKB75" s="386"/>
      <c r="VKC75" s="386"/>
      <c r="VKD75" s="386"/>
      <c r="VKE75" s="386"/>
      <c r="VKF75" s="386"/>
      <c r="VKG75" s="386"/>
      <c r="VKH75" s="386"/>
      <c r="VKI75" s="386"/>
      <c r="VKJ75" s="386"/>
      <c r="VKK75" s="386"/>
      <c r="VKL75" s="386"/>
      <c r="VKM75" s="386"/>
      <c r="VKN75" s="386"/>
      <c r="VKO75" s="386"/>
      <c r="VKP75" s="386"/>
      <c r="VKQ75" s="386"/>
      <c r="VKR75" s="386"/>
      <c r="VKS75" s="386"/>
      <c r="VKT75" s="386"/>
      <c r="VKU75" s="386"/>
      <c r="VKV75" s="386"/>
      <c r="VKW75" s="386"/>
      <c r="VKX75" s="386"/>
      <c r="VKY75" s="386"/>
      <c r="VKZ75" s="386"/>
      <c r="VLA75" s="386"/>
      <c r="VLB75" s="386"/>
      <c r="VLC75" s="386"/>
      <c r="VLD75" s="386"/>
      <c r="VLE75" s="386"/>
      <c r="VLF75" s="386"/>
      <c r="VLG75" s="386"/>
      <c r="VLH75" s="386"/>
      <c r="VLI75" s="386"/>
      <c r="VLJ75" s="386"/>
      <c r="VLK75" s="386"/>
      <c r="VLL75" s="386"/>
      <c r="VLM75" s="386"/>
      <c r="VLN75" s="386"/>
      <c r="VLO75" s="386"/>
      <c r="VLP75" s="386"/>
      <c r="VLQ75" s="386"/>
      <c r="VLR75" s="386"/>
      <c r="VLS75" s="386"/>
      <c r="VLT75" s="386"/>
      <c r="VLU75" s="386"/>
      <c r="VLV75" s="386"/>
      <c r="VLW75" s="386"/>
      <c r="VLX75" s="386"/>
      <c r="VLY75" s="386"/>
      <c r="VLZ75" s="386"/>
      <c r="VMA75" s="386"/>
      <c r="VMB75" s="386"/>
      <c r="VMC75" s="386"/>
      <c r="VMD75" s="386"/>
      <c r="VME75" s="386"/>
      <c r="VMF75" s="386"/>
      <c r="VMG75" s="386"/>
      <c r="VMH75" s="386"/>
      <c r="VMI75" s="386"/>
      <c r="VMJ75" s="386"/>
      <c r="VMK75" s="386"/>
      <c r="VML75" s="386"/>
      <c r="VMM75" s="386"/>
      <c r="VMN75" s="386"/>
      <c r="VMO75" s="386"/>
      <c r="VMP75" s="386"/>
      <c r="VMQ75" s="386"/>
      <c r="VMR75" s="386"/>
      <c r="VMS75" s="386"/>
      <c r="VMT75" s="386"/>
      <c r="VMU75" s="386"/>
      <c r="VMV75" s="386"/>
      <c r="VMW75" s="386"/>
      <c r="VMX75" s="386"/>
      <c r="VMY75" s="386"/>
      <c r="VMZ75" s="386"/>
      <c r="VNA75" s="386"/>
      <c r="VNB75" s="386"/>
      <c r="VNC75" s="386"/>
      <c r="VND75" s="386"/>
      <c r="VNE75" s="386"/>
      <c r="VNF75" s="386"/>
      <c r="VNG75" s="386"/>
      <c r="VNH75" s="386"/>
      <c r="VNI75" s="386"/>
      <c r="VNJ75" s="386"/>
      <c r="VNK75" s="386"/>
      <c r="VNL75" s="386"/>
      <c r="VNM75" s="386"/>
      <c r="VNN75" s="386"/>
      <c r="VNO75" s="386"/>
      <c r="VNP75" s="386"/>
      <c r="VNQ75" s="386"/>
      <c r="VNR75" s="386"/>
      <c r="VNS75" s="386"/>
      <c r="VNT75" s="386"/>
      <c r="VNU75" s="386"/>
      <c r="VNV75" s="386"/>
      <c r="VNW75" s="386"/>
      <c r="VNX75" s="386"/>
      <c r="VNY75" s="386"/>
      <c r="VNZ75" s="386"/>
      <c r="VOA75" s="386"/>
      <c r="VOB75" s="386"/>
      <c r="VOC75" s="386"/>
      <c r="VOD75" s="386"/>
      <c r="VOE75" s="386"/>
      <c r="VOF75" s="386"/>
      <c r="VOG75" s="386"/>
      <c r="VOH75" s="386"/>
      <c r="VOI75" s="386"/>
      <c r="VOJ75" s="386"/>
      <c r="VOK75" s="386"/>
      <c r="VOL75" s="386"/>
      <c r="VOM75" s="386"/>
      <c r="VON75" s="386"/>
      <c r="VOO75" s="386"/>
      <c r="VOP75" s="386"/>
      <c r="VOQ75" s="386"/>
      <c r="VOR75" s="386"/>
      <c r="VOS75" s="386"/>
      <c r="VOT75" s="386"/>
      <c r="VOU75" s="386"/>
      <c r="VOV75" s="386"/>
      <c r="VOW75" s="386"/>
      <c r="VOX75" s="386"/>
      <c r="VOY75" s="386"/>
      <c r="VOZ75" s="386"/>
      <c r="VPA75" s="386"/>
      <c r="VPB75" s="386"/>
      <c r="VPC75" s="386"/>
      <c r="VPD75" s="386"/>
      <c r="VPE75" s="386"/>
      <c r="VPF75" s="386"/>
      <c r="VPG75" s="386"/>
      <c r="VPH75" s="386"/>
      <c r="VPI75" s="386"/>
      <c r="VPJ75" s="386"/>
      <c r="VPK75" s="386"/>
      <c r="VPL75" s="386"/>
      <c r="VPM75" s="386"/>
      <c r="VPN75" s="386"/>
      <c r="VPO75" s="386"/>
      <c r="VPP75" s="386"/>
      <c r="VPQ75" s="386"/>
      <c r="VPR75" s="386"/>
      <c r="VPS75" s="386"/>
      <c r="VPT75" s="386"/>
      <c r="VPU75" s="386"/>
      <c r="VPV75" s="386"/>
      <c r="VPW75" s="386"/>
      <c r="VPX75" s="386"/>
      <c r="VPY75" s="386"/>
      <c r="VPZ75" s="386"/>
      <c r="VQA75" s="386"/>
      <c r="VQB75" s="386"/>
      <c r="VQC75" s="386"/>
      <c r="VQD75" s="386"/>
      <c r="VQE75" s="386"/>
      <c r="VQF75" s="386"/>
      <c r="VQG75" s="386"/>
      <c r="VQH75" s="386"/>
      <c r="VQI75" s="386"/>
      <c r="VQJ75" s="386"/>
      <c r="VQK75" s="386"/>
      <c r="VQL75" s="386"/>
      <c r="VQM75" s="386"/>
      <c r="VQN75" s="386"/>
      <c r="VQO75" s="386"/>
      <c r="VQP75" s="386"/>
      <c r="VQQ75" s="386"/>
      <c r="VQR75" s="386"/>
      <c r="VQS75" s="386"/>
      <c r="VQT75" s="386"/>
      <c r="VQU75" s="386"/>
      <c r="VQV75" s="386"/>
      <c r="VQW75" s="386"/>
      <c r="VQX75" s="386"/>
      <c r="VQY75" s="386"/>
      <c r="VQZ75" s="386"/>
      <c r="VRA75" s="386"/>
      <c r="VRB75" s="386"/>
      <c r="VRC75" s="386"/>
      <c r="VRD75" s="386"/>
      <c r="VRE75" s="386"/>
      <c r="VRF75" s="386"/>
      <c r="VRG75" s="386"/>
      <c r="VRH75" s="386"/>
      <c r="VRI75" s="386"/>
      <c r="VRJ75" s="386"/>
      <c r="VRK75" s="386"/>
      <c r="VRL75" s="386"/>
      <c r="VRM75" s="386"/>
      <c r="VRN75" s="386"/>
      <c r="VRO75" s="386"/>
      <c r="VRP75" s="386"/>
      <c r="VRQ75" s="386"/>
      <c r="VRR75" s="386"/>
      <c r="VRS75" s="386"/>
      <c r="VRT75" s="386"/>
      <c r="VRU75" s="386"/>
      <c r="VRV75" s="386"/>
      <c r="VRW75" s="386"/>
      <c r="VRX75" s="386"/>
      <c r="VRY75" s="386"/>
      <c r="VRZ75" s="386"/>
      <c r="VSA75" s="386"/>
      <c r="VSB75" s="386"/>
      <c r="VSC75" s="386"/>
      <c r="VSD75" s="386"/>
      <c r="VSE75" s="386"/>
      <c r="VSF75" s="386"/>
      <c r="VSG75" s="386"/>
      <c r="VSH75" s="386"/>
      <c r="VSI75" s="386"/>
      <c r="VSJ75" s="386"/>
      <c r="VSK75" s="386"/>
      <c r="VSL75" s="386"/>
      <c r="VSM75" s="386"/>
      <c r="VSN75" s="386"/>
      <c r="VSO75" s="386"/>
      <c r="VSP75" s="386"/>
      <c r="VSQ75" s="386"/>
      <c r="VSR75" s="386"/>
      <c r="VSS75" s="386"/>
      <c r="VST75" s="386"/>
      <c r="VSU75" s="386"/>
      <c r="VSV75" s="386"/>
      <c r="VSW75" s="386"/>
      <c r="VSX75" s="386"/>
      <c r="VSY75" s="386"/>
      <c r="VSZ75" s="386"/>
      <c r="VTA75" s="386"/>
      <c r="VTB75" s="386"/>
      <c r="VTC75" s="386"/>
      <c r="VTD75" s="386"/>
      <c r="VTE75" s="386"/>
      <c r="VTF75" s="386"/>
      <c r="VTG75" s="386"/>
      <c r="VTH75" s="386"/>
      <c r="VTI75" s="386"/>
      <c r="VTJ75" s="386"/>
      <c r="VTK75" s="386"/>
      <c r="VTL75" s="386"/>
      <c r="VTM75" s="386"/>
      <c r="VTN75" s="386"/>
      <c r="VTO75" s="386"/>
      <c r="VTP75" s="386"/>
      <c r="VTQ75" s="386"/>
      <c r="VTR75" s="386"/>
      <c r="VTS75" s="386"/>
      <c r="VTT75" s="386"/>
      <c r="VTU75" s="386"/>
      <c r="VTV75" s="386"/>
      <c r="VTW75" s="386"/>
      <c r="VTX75" s="386"/>
      <c r="VTY75" s="386"/>
      <c r="VTZ75" s="386"/>
      <c r="VUA75" s="386"/>
      <c r="VUB75" s="386"/>
      <c r="VUC75" s="386"/>
      <c r="VUD75" s="386"/>
      <c r="VUE75" s="386"/>
      <c r="VUF75" s="386"/>
      <c r="VUG75" s="386"/>
      <c r="VUH75" s="386"/>
      <c r="VUI75" s="386"/>
      <c r="VUJ75" s="386"/>
      <c r="VUK75" s="386"/>
      <c r="VUL75" s="386"/>
      <c r="VUM75" s="386"/>
      <c r="VUN75" s="386"/>
      <c r="VUO75" s="386"/>
      <c r="VUP75" s="386"/>
      <c r="VUQ75" s="386"/>
      <c r="VUR75" s="386"/>
      <c r="VUS75" s="386"/>
      <c r="VUT75" s="386"/>
      <c r="VUU75" s="386"/>
      <c r="VUV75" s="386"/>
      <c r="VUW75" s="386"/>
      <c r="VUX75" s="386"/>
      <c r="VUY75" s="386"/>
      <c r="VUZ75" s="386"/>
      <c r="VVA75" s="386"/>
      <c r="VVB75" s="386"/>
      <c r="VVC75" s="386"/>
      <c r="VVD75" s="386"/>
      <c r="VVE75" s="386"/>
      <c r="VVF75" s="386"/>
      <c r="VVG75" s="386"/>
      <c r="VVH75" s="386"/>
      <c r="VVI75" s="386"/>
      <c r="VVJ75" s="386"/>
      <c r="VVK75" s="386"/>
      <c r="VVL75" s="386"/>
      <c r="VVM75" s="386"/>
      <c r="VVN75" s="386"/>
      <c r="VVO75" s="386"/>
      <c r="VVP75" s="386"/>
      <c r="VVQ75" s="386"/>
      <c r="VVR75" s="386"/>
      <c r="VVS75" s="386"/>
      <c r="VVT75" s="386"/>
      <c r="VVU75" s="386"/>
      <c r="VVV75" s="386"/>
      <c r="VVW75" s="386"/>
      <c r="VVX75" s="386"/>
      <c r="VVY75" s="386"/>
      <c r="VVZ75" s="386"/>
      <c r="VWA75" s="386"/>
      <c r="VWB75" s="386"/>
      <c r="VWC75" s="386"/>
      <c r="VWD75" s="386"/>
      <c r="VWE75" s="386"/>
      <c r="VWF75" s="386"/>
      <c r="VWG75" s="386"/>
      <c r="VWH75" s="386"/>
      <c r="VWI75" s="386"/>
      <c r="VWJ75" s="386"/>
      <c r="VWK75" s="386"/>
      <c r="VWL75" s="386"/>
      <c r="VWM75" s="386"/>
      <c r="VWN75" s="386"/>
      <c r="VWO75" s="386"/>
      <c r="VWP75" s="386"/>
      <c r="VWQ75" s="386"/>
      <c r="VWR75" s="386"/>
      <c r="VWS75" s="386"/>
      <c r="VWT75" s="386"/>
      <c r="VWU75" s="386"/>
      <c r="VWV75" s="386"/>
      <c r="VWW75" s="386"/>
      <c r="VWX75" s="386"/>
      <c r="VWY75" s="386"/>
      <c r="VWZ75" s="386"/>
      <c r="VXA75" s="386"/>
      <c r="VXB75" s="386"/>
      <c r="VXC75" s="386"/>
      <c r="VXD75" s="386"/>
      <c r="VXE75" s="386"/>
      <c r="VXF75" s="386"/>
      <c r="VXG75" s="386"/>
      <c r="VXH75" s="386"/>
      <c r="VXI75" s="386"/>
      <c r="VXJ75" s="386"/>
      <c r="VXK75" s="386"/>
      <c r="VXL75" s="386"/>
      <c r="VXM75" s="386"/>
      <c r="VXN75" s="386"/>
      <c r="VXO75" s="386"/>
      <c r="VXP75" s="386"/>
      <c r="VXQ75" s="386"/>
      <c r="VXR75" s="386"/>
      <c r="VXS75" s="386"/>
      <c r="VXT75" s="386"/>
      <c r="VXU75" s="386"/>
      <c r="VXV75" s="386"/>
      <c r="VXW75" s="386"/>
      <c r="VXX75" s="386"/>
      <c r="VXY75" s="386"/>
      <c r="VXZ75" s="386"/>
      <c r="VYA75" s="386"/>
      <c r="VYB75" s="386"/>
      <c r="VYC75" s="386"/>
      <c r="VYD75" s="386"/>
      <c r="VYE75" s="386"/>
      <c r="VYF75" s="386"/>
      <c r="VYG75" s="386"/>
      <c r="VYH75" s="386"/>
      <c r="VYI75" s="386"/>
      <c r="VYJ75" s="386"/>
      <c r="VYK75" s="386"/>
      <c r="VYL75" s="386"/>
      <c r="VYM75" s="386"/>
      <c r="VYN75" s="386"/>
      <c r="VYO75" s="386"/>
      <c r="VYP75" s="386"/>
      <c r="VYQ75" s="386"/>
      <c r="VYR75" s="386"/>
      <c r="VYS75" s="386"/>
      <c r="VYT75" s="386"/>
      <c r="VYU75" s="386"/>
      <c r="VYV75" s="386"/>
      <c r="VYW75" s="386"/>
      <c r="VYX75" s="386"/>
      <c r="VYY75" s="386"/>
      <c r="VYZ75" s="386"/>
      <c r="VZA75" s="386"/>
      <c r="VZB75" s="386"/>
      <c r="VZC75" s="386"/>
      <c r="VZD75" s="386"/>
      <c r="VZE75" s="386"/>
      <c r="VZF75" s="386"/>
      <c r="VZG75" s="386"/>
      <c r="VZH75" s="386"/>
      <c r="VZI75" s="386"/>
      <c r="VZJ75" s="386"/>
      <c r="VZK75" s="386"/>
      <c r="VZL75" s="386"/>
      <c r="VZM75" s="386"/>
      <c r="VZN75" s="386"/>
      <c r="VZO75" s="386"/>
      <c r="VZP75" s="386"/>
      <c r="VZQ75" s="386"/>
      <c r="VZR75" s="386"/>
      <c r="VZS75" s="386"/>
      <c r="VZT75" s="386"/>
      <c r="VZU75" s="386"/>
      <c r="VZV75" s="386"/>
      <c r="VZW75" s="386"/>
      <c r="VZX75" s="386"/>
      <c r="VZY75" s="386"/>
      <c r="VZZ75" s="386"/>
      <c r="WAA75" s="386"/>
      <c r="WAB75" s="386"/>
      <c r="WAC75" s="386"/>
      <c r="WAD75" s="386"/>
      <c r="WAE75" s="386"/>
      <c r="WAF75" s="386"/>
      <c r="WAG75" s="386"/>
      <c r="WAH75" s="386"/>
      <c r="WAI75" s="386"/>
      <c r="WAJ75" s="386"/>
      <c r="WAK75" s="386"/>
      <c r="WAL75" s="386"/>
      <c r="WAM75" s="386"/>
      <c r="WAN75" s="386"/>
      <c r="WAO75" s="386"/>
      <c r="WAP75" s="386"/>
      <c r="WAQ75" s="386"/>
      <c r="WAR75" s="386"/>
      <c r="WAS75" s="386"/>
      <c r="WAT75" s="386"/>
      <c r="WAU75" s="386"/>
      <c r="WAV75" s="386"/>
      <c r="WAW75" s="386"/>
      <c r="WAX75" s="386"/>
      <c r="WAY75" s="386"/>
      <c r="WAZ75" s="386"/>
      <c r="WBA75" s="386"/>
      <c r="WBB75" s="386"/>
      <c r="WBC75" s="386"/>
      <c r="WBD75" s="386"/>
      <c r="WBE75" s="386"/>
      <c r="WBF75" s="386"/>
      <c r="WBG75" s="386"/>
      <c r="WBH75" s="386"/>
      <c r="WBI75" s="386"/>
      <c r="WBJ75" s="386"/>
      <c r="WBK75" s="386"/>
      <c r="WBL75" s="386"/>
      <c r="WBM75" s="386"/>
      <c r="WBN75" s="386"/>
      <c r="WBO75" s="386"/>
      <c r="WBP75" s="386"/>
      <c r="WBQ75" s="386"/>
      <c r="WBR75" s="386"/>
      <c r="WBS75" s="386"/>
      <c r="WBT75" s="386"/>
      <c r="WBU75" s="386"/>
      <c r="WBV75" s="386"/>
      <c r="WBW75" s="386"/>
      <c r="WBX75" s="386"/>
      <c r="WBY75" s="386"/>
      <c r="WBZ75" s="386"/>
      <c r="WCA75" s="386"/>
      <c r="WCB75" s="386"/>
      <c r="WCC75" s="386"/>
      <c r="WCD75" s="386"/>
      <c r="WCE75" s="386"/>
      <c r="WCF75" s="386"/>
      <c r="WCG75" s="386"/>
      <c r="WCH75" s="386"/>
      <c r="WCI75" s="386"/>
      <c r="WCJ75" s="386"/>
      <c r="WCK75" s="386"/>
      <c r="WCL75" s="386"/>
      <c r="WCM75" s="386"/>
      <c r="WCN75" s="386"/>
      <c r="WCO75" s="386"/>
      <c r="WCP75" s="386"/>
      <c r="WCQ75" s="386"/>
      <c r="WCR75" s="386"/>
      <c r="WCS75" s="386"/>
      <c r="WCT75" s="386"/>
      <c r="WCU75" s="386"/>
      <c r="WCV75" s="386"/>
      <c r="WCW75" s="386"/>
      <c r="WCX75" s="386"/>
      <c r="WCY75" s="386"/>
      <c r="WCZ75" s="386"/>
      <c r="WDA75" s="386"/>
      <c r="WDB75" s="386"/>
      <c r="WDC75" s="386"/>
      <c r="WDD75" s="386"/>
      <c r="WDE75" s="386"/>
      <c r="WDF75" s="386"/>
      <c r="WDG75" s="386"/>
      <c r="WDH75" s="386"/>
      <c r="WDI75" s="386"/>
      <c r="WDJ75" s="386"/>
      <c r="WDK75" s="386"/>
      <c r="WDL75" s="386"/>
      <c r="WDM75" s="386"/>
      <c r="WDN75" s="386"/>
      <c r="WDO75" s="386"/>
      <c r="WDP75" s="386"/>
      <c r="WDQ75" s="386"/>
      <c r="WDR75" s="386"/>
      <c r="WDS75" s="386"/>
      <c r="WDT75" s="386"/>
      <c r="WDU75" s="386"/>
      <c r="WDV75" s="386"/>
      <c r="WDW75" s="386"/>
      <c r="WDX75" s="386"/>
      <c r="WDY75" s="386"/>
      <c r="WDZ75" s="386"/>
      <c r="WEA75" s="386"/>
      <c r="WEB75" s="386"/>
      <c r="WEC75" s="386"/>
      <c r="WED75" s="386"/>
      <c r="WEE75" s="386"/>
      <c r="WEF75" s="386"/>
      <c r="WEG75" s="386"/>
      <c r="WEH75" s="386"/>
      <c r="WEI75" s="386"/>
      <c r="WEJ75" s="386"/>
      <c r="WEK75" s="386"/>
      <c r="WEL75" s="386"/>
      <c r="WEM75" s="386"/>
      <c r="WEN75" s="386"/>
      <c r="WEO75" s="386"/>
      <c r="WEP75" s="386"/>
      <c r="WEQ75" s="386"/>
      <c r="WER75" s="386"/>
      <c r="WES75" s="386"/>
      <c r="WET75" s="386"/>
      <c r="WEU75" s="386"/>
      <c r="WEV75" s="386"/>
      <c r="WEW75" s="386"/>
      <c r="WEX75" s="386"/>
      <c r="WEY75" s="386"/>
      <c r="WEZ75" s="386"/>
      <c r="WFA75" s="386"/>
      <c r="WFB75" s="386"/>
      <c r="WFC75" s="386"/>
      <c r="WFD75" s="386"/>
      <c r="WFE75" s="386"/>
      <c r="WFF75" s="386"/>
      <c r="WFG75" s="386"/>
      <c r="WFH75" s="386"/>
      <c r="WFI75" s="386"/>
      <c r="WFJ75" s="386"/>
      <c r="WFK75" s="386"/>
      <c r="WFL75" s="386"/>
      <c r="WFM75" s="386"/>
      <c r="WFN75" s="386"/>
      <c r="WFO75" s="386"/>
      <c r="WFP75" s="386"/>
      <c r="WFQ75" s="386"/>
      <c r="WFR75" s="386"/>
      <c r="WFS75" s="386"/>
      <c r="WFT75" s="386"/>
      <c r="WFU75" s="386"/>
      <c r="WFV75" s="386"/>
      <c r="WFW75" s="386"/>
      <c r="WFX75" s="386"/>
      <c r="WFY75" s="386"/>
      <c r="WFZ75" s="386"/>
      <c r="WGA75" s="386"/>
      <c r="WGB75" s="386"/>
      <c r="WGC75" s="386"/>
      <c r="WGD75" s="386"/>
      <c r="WGE75" s="386"/>
      <c r="WGF75" s="386"/>
      <c r="WGG75" s="386"/>
      <c r="WGH75" s="386"/>
      <c r="WGI75" s="386"/>
      <c r="WGJ75" s="386"/>
      <c r="WGK75" s="386"/>
      <c r="WGL75" s="386"/>
      <c r="WGM75" s="386"/>
      <c r="WGN75" s="386"/>
      <c r="WGO75" s="386"/>
      <c r="WGP75" s="386"/>
      <c r="WGQ75" s="386"/>
      <c r="WGR75" s="386"/>
      <c r="WGS75" s="386"/>
      <c r="WGT75" s="386"/>
      <c r="WGU75" s="386"/>
      <c r="WGV75" s="386"/>
      <c r="WGW75" s="386"/>
      <c r="WGX75" s="386"/>
      <c r="WGY75" s="386"/>
      <c r="WGZ75" s="386"/>
      <c r="WHA75" s="386"/>
      <c r="WHB75" s="386"/>
      <c r="WHC75" s="386"/>
      <c r="WHD75" s="386"/>
      <c r="WHE75" s="386"/>
      <c r="WHF75" s="386"/>
      <c r="WHG75" s="386"/>
      <c r="WHH75" s="386"/>
      <c r="WHI75" s="386"/>
      <c r="WHJ75" s="386"/>
      <c r="WHK75" s="386"/>
      <c r="WHL75" s="386"/>
      <c r="WHM75" s="386"/>
      <c r="WHN75" s="386"/>
      <c r="WHO75" s="386"/>
      <c r="WHP75" s="386"/>
      <c r="WHQ75" s="386"/>
      <c r="WHR75" s="386"/>
      <c r="WHS75" s="386"/>
      <c r="WHT75" s="386"/>
      <c r="WHU75" s="386"/>
      <c r="WHV75" s="386"/>
      <c r="WHW75" s="386"/>
      <c r="WHX75" s="386"/>
      <c r="WHY75" s="386"/>
      <c r="WHZ75" s="386"/>
      <c r="WIA75" s="386"/>
      <c r="WIB75" s="386"/>
      <c r="WIC75" s="386"/>
      <c r="WID75" s="386"/>
      <c r="WIE75" s="386"/>
      <c r="WIF75" s="386"/>
      <c r="WIG75" s="386"/>
      <c r="WIH75" s="386"/>
      <c r="WII75" s="386"/>
      <c r="WIJ75" s="386"/>
      <c r="WIK75" s="386"/>
      <c r="WIL75" s="386"/>
      <c r="WIM75" s="386"/>
      <c r="WIN75" s="386"/>
      <c r="WIO75" s="386"/>
      <c r="WIP75" s="386"/>
      <c r="WIQ75" s="386"/>
      <c r="WIR75" s="386"/>
      <c r="WIS75" s="386"/>
      <c r="WIT75" s="386"/>
      <c r="WIU75" s="386"/>
      <c r="WIV75" s="386"/>
      <c r="WIW75" s="386"/>
      <c r="WIX75" s="386"/>
      <c r="WIY75" s="386"/>
      <c r="WIZ75" s="386"/>
      <c r="WJA75" s="386"/>
      <c r="WJB75" s="386"/>
      <c r="WJC75" s="386"/>
      <c r="WJD75" s="386"/>
      <c r="WJE75" s="386"/>
      <c r="WJF75" s="386"/>
      <c r="WJG75" s="386"/>
      <c r="WJH75" s="386"/>
      <c r="WJI75" s="386"/>
      <c r="WJJ75" s="386"/>
      <c r="WJK75" s="386"/>
      <c r="WJL75" s="386"/>
      <c r="WJM75" s="386"/>
      <c r="WJN75" s="386"/>
      <c r="WJO75" s="386"/>
      <c r="WJP75" s="386"/>
      <c r="WJQ75" s="386"/>
      <c r="WJR75" s="386"/>
      <c r="WJS75" s="386"/>
      <c r="WJT75" s="386"/>
      <c r="WJU75" s="386"/>
      <c r="WJV75" s="386"/>
      <c r="WJW75" s="386"/>
      <c r="WJX75" s="386"/>
      <c r="WJY75" s="386"/>
      <c r="WJZ75" s="386"/>
      <c r="WKA75" s="386"/>
      <c r="WKB75" s="386"/>
      <c r="WKC75" s="386"/>
      <c r="WKD75" s="386"/>
      <c r="WKE75" s="386"/>
      <c r="WKF75" s="386"/>
      <c r="WKG75" s="386"/>
      <c r="WKH75" s="386"/>
      <c r="WKI75" s="386"/>
      <c r="WKJ75" s="386"/>
      <c r="WKK75" s="386"/>
      <c r="WKL75" s="386"/>
      <c r="WKM75" s="386"/>
      <c r="WKN75" s="386"/>
      <c r="WKO75" s="386"/>
      <c r="WKP75" s="386"/>
      <c r="WKQ75" s="386"/>
      <c r="WKR75" s="386"/>
      <c r="WKS75" s="386"/>
      <c r="WKT75" s="386"/>
      <c r="WKU75" s="386"/>
      <c r="WKV75" s="386"/>
      <c r="WKW75" s="386"/>
      <c r="WKX75" s="386"/>
      <c r="WKY75" s="386"/>
      <c r="WKZ75" s="386"/>
      <c r="WLA75" s="386"/>
      <c r="WLB75" s="386"/>
      <c r="WLC75" s="386"/>
      <c r="WLD75" s="386"/>
      <c r="WLE75" s="386"/>
      <c r="WLF75" s="386"/>
      <c r="WLG75" s="386"/>
      <c r="WLH75" s="386"/>
      <c r="WLI75" s="386"/>
      <c r="WLJ75" s="386"/>
      <c r="WLK75" s="386"/>
      <c r="WLL75" s="386"/>
      <c r="WLM75" s="386"/>
      <c r="WLN75" s="386"/>
      <c r="WLO75" s="386"/>
      <c r="WLP75" s="386"/>
      <c r="WLQ75" s="386"/>
      <c r="WLR75" s="386"/>
      <c r="WLS75" s="386"/>
      <c r="WLT75" s="386"/>
      <c r="WLU75" s="386"/>
      <c r="WLV75" s="386"/>
      <c r="WLW75" s="386"/>
      <c r="WLX75" s="386"/>
      <c r="WLY75" s="386"/>
      <c r="WLZ75" s="386"/>
      <c r="WMA75" s="386"/>
      <c r="WMB75" s="386"/>
      <c r="WMC75" s="386"/>
      <c r="WMD75" s="386"/>
      <c r="WME75" s="386"/>
      <c r="WMF75" s="386"/>
      <c r="WMG75" s="386"/>
      <c r="WMH75" s="386"/>
      <c r="WMI75" s="386"/>
      <c r="WMJ75" s="386"/>
      <c r="WMK75" s="386"/>
      <c r="WML75" s="386"/>
      <c r="WMM75" s="386"/>
      <c r="WMN75" s="386"/>
      <c r="WMO75" s="386"/>
      <c r="WMP75" s="386"/>
      <c r="WMQ75" s="386"/>
      <c r="WMR75" s="386"/>
      <c r="WMS75" s="386"/>
      <c r="WMT75" s="386"/>
      <c r="WMU75" s="386"/>
      <c r="WMV75" s="386"/>
      <c r="WMW75" s="386"/>
      <c r="WMX75" s="386"/>
      <c r="WMY75" s="386"/>
      <c r="WMZ75" s="386"/>
      <c r="WNA75" s="386"/>
      <c r="WNB75" s="386"/>
      <c r="WNC75" s="386"/>
      <c r="WND75" s="386"/>
      <c r="WNE75" s="386"/>
      <c r="WNF75" s="386"/>
      <c r="WNG75" s="386"/>
      <c r="WNH75" s="386"/>
      <c r="WNI75" s="386"/>
      <c r="WNJ75" s="386"/>
      <c r="WNK75" s="386"/>
      <c r="WNL75" s="386"/>
      <c r="WNM75" s="386"/>
      <c r="WNN75" s="386"/>
      <c r="WNO75" s="386"/>
      <c r="WNP75" s="386"/>
      <c r="WNQ75" s="386"/>
      <c r="WNR75" s="386"/>
      <c r="WNS75" s="386"/>
      <c r="WNT75" s="386"/>
      <c r="WNU75" s="386"/>
      <c r="WNV75" s="386"/>
      <c r="WNW75" s="386"/>
      <c r="WNX75" s="386"/>
      <c r="WNY75" s="386"/>
      <c r="WNZ75" s="386"/>
      <c r="WOA75" s="386"/>
      <c r="WOB75" s="386"/>
      <c r="WOC75" s="386"/>
      <c r="WOD75" s="386"/>
      <c r="WOE75" s="386"/>
      <c r="WOF75" s="386"/>
      <c r="WOG75" s="386"/>
      <c r="WOH75" s="386"/>
      <c r="WOI75" s="386"/>
      <c r="WOJ75" s="386"/>
      <c r="WOK75" s="386"/>
      <c r="WOL75" s="386"/>
      <c r="WOM75" s="386"/>
      <c r="WON75" s="386"/>
      <c r="WOO75" s="386"/>
      <c r="WOP75" s="386"/>
      <c r="WOQ75" s="386"/>
      <c r="WOR75" s="386"/>
      <c r="WOS75" s="386"/>
      <c r="WOT75" s="386"/>
      <c r="WOU75" s="386"/>
      <c r="WOV75" s="386"/>
      <c r="WOW75" s="386"/>
      <c r="WOX75" s="386"/>
      <c r="WOY75" s="386"/>
      <c r="WOZ75" s="386"/>
      <c r="WPA75" s="386"/>
      <c r="WPB75" s="386"/>
      <c r="WPC75" s="386"/>
      <c r="WPD75" s="386"/>
      <c r="WPE75" s="386"/>
      <c r="WPF75" s="386"/>
      <c r="WPG75" s="386"/>
      <c r="WPH75" s="386"/>
      <c r="WPI75" s="386"/>
      <c r="WPJ75" s="386"/>
      <c r="WPK75" s="386"/>
      <c r="WPL75" s="386"/>
      <c r="WPM75" s="386"/>
      <c r="WPN75" s="386"/>
      <c r="WPO75" s="386"/>
      <c r="WPP75" s="386"/>
      <c r="WPQ75" s="386"/>
      <c r="WPR75" s="386"/>
      <c r="WPS75" s="386"/>
      <c r="WPT75" s="386"/>
      <c r="WPU75" s="386"/>
      <c r="WPV75" s="386"/>
      <c r="WPW75" s="386"/>
      <c r="WPX75" s="386"/>
      <c r="WPY75" s="386"/>
      <c r="WPZ75" s="386"/>
      <c r="WQA75" s="386"/>
      <c r="WQB75" s="386"/>
      <c r="WQC75" s="386"/>
      <c r="WQD75" s="386"/>
      <c r="WQE75" s="386"/>
      <c r="WQF75" s="386"/>
      <c r="WQG75" s="386"/>
      <c r="WQH75" s="386"/>
      <c r="WQI75" s="386"/>
      <c r="WQJ75" s="386"/>
      <c r="WQK75" s="386"/>
      <c r="WQL75" s="386"/>
      <c r="WQM75" s="386"/>
      <c r="WQN75" s="386"/>
      <c r="WQO75" s="386"/>
      <c r="WQP75" s="386"/>
      <c r="WQQ75" s="386"/>
      <c r="WQR75" s="386"/>
      <c r="WQS75" s="386"/>
      <c r="WQT75" s="386"/>
      <c r="WQU75" s="386"/>
      <c r="WQV75" s="386"/>
      <c r="WQW75" s="386"/>
      <c r="WQX75" s="386"/>
      <c r="WQY75" s="386"/>
      <c r="WQZ75" s="386"/>
      <c r="WRA75" s="386"/>
      <c r="WRB75" s="386"/>
      <c r="WRC75" s="386"/>
      <c r="WRD75" s="386"/>
      <c r="WRE75" s="386"/>
      <c r="WRF75" s="386"/>
      <c r="WRG75" s="386"/>
      <c r="WRH75" s="386"/>
      <c r="WRI75" s="386"/>
      <c r="WRJ75" s="386"/>
      <c r="WRK75" s="386"/>
      <c r="WRL75" s="386"/>
      <c r="WRM75" s="386"/>
      <c r="WRN75" s="386"/>
      <c r="WRO75" s="386"/>
      <c r="WRP75" s="386"/>
      <c r="WRQ75" s="386"/>
      <c r="WRR75" s="386"/>
      <c r="WRS75" s="386"/>
      <c r="WRT75" s="386"/>
      <c r="WRU75" s="386"/>
      <c r="WRV75" s="386"/>
      <c r="WRW75" s="386"/>
      <c r="WRX75" s="386"/>
      <c r="WRY75" s="386"/>
      <c r="WRZ75" s="386"/>
      <c r="WSA75" s="386"/>
      <c r="WSB75" s="386"/>
      <c r="WSC75" s="386"/>
      <c r="WSD75" s="386"/>
      <c r="WSE75" s="386"/>
      <c r="WSF75" s="386"/>
      <c r="WSG75" s="386"/>
      <c r="WSH75" s="386"/>
      <c r="WSI75" s="386"/>
      <c r="WSJ75" s="386"/>
      <c r="WSK75" s="386"/>
      <c r="WSL75" s="386"/>
      <c r="WSM75" s="386"/>
      <c r="WSN75" s="386"/>
      <c r="WSO75" s="386"/>
      <c r="WSP75" s="386"/>
      <c r="WSQ75" s="386"/>
      <c r="WSR75" s="386"/>
      <c r="WSS75" s="386"/>
      <c r="WST75" s="386"/>
      <c r="WSU75" s="386"/>
      <c r="WSV75" s="386"/>
      <c r="WSW75" s="386"/>
      <c r="WSX75" s="386"/>
      <c r="WSY75" s="386"/>
      <c r="WSZ75" s="386"/>
      <c r="WTA75" s="386"/>
      <c r="WTB75" s="386"/>
      <c r="WTC75" s="386"/>
      <c r="WTD75" s="386"/>
      <c r="WTE75" s="386"/>
      <c r="WTF75" s="386"/>
      <c r="WTG75" s="386"/>
      <c r="WTH75" s="386"/>
      <c r="WTI75" s="386"/>
      <c r="WTJ75" s="386"/>
      <c r="WTK75" s="386"/>
      <c r="WTL75" s="386"/>
      <c r="WTM75" s="386"/>
      <c r="WTN75" s="386"/>
      <c r="WTO75" s="386"/>
      <c r="WTP75" s="386"/>
      <c r="WTQ75" s="386"/>
      <c r="WTR75" s="386"/>
      <c r="WTS75" s="386"/>
      <c r="WTT75" s="386"/>
      <c r="WTU75" s="386"/>
      <c r="WTV75" s="386"/>
      <c r="WTW75" s="386"/>
      <c r="WTX75" s="386"/>
      <c r="WTY75" s="386"/>
      <c r="WTZ75" s="386"/>
      <c r="WUA75" s="386"/>
      <c r="WUB75" s="386"/>
      <c r="WUC75" s="386"/>
      <c r="WUD75" s="386"/>
      <c r="WUE75" s="386"/>
      <c r="WUF75" s="386"/>
      <c r="WUG75" s="386"/>
      <c r="WUH75" s="386"/>
      <c r="WUI75" s="386"/>
      <c r="WUJ75" s="386"/>
      <c r="WUK75" s="386"/>
      <c r="WUL75" s="386"/>
      <c r="WUM75" s="386"/>
      <c r="WUN75" s="386"/>
      <c r="WUO75" s="386"/>
      <c r="WUP75" s="386"/>
      <c r="WUQ75" s="386"/>
      <c r="WUR75" s="386"/>
      <c r="WUS75" s="386"/>
      <c r="WUT75" s="386"/>
      <c r="WUU75" s="386"/>
      <c r="WUV75" s="386"/>
      <c r="WUW75" s="386"/>
      <c r="WUX75" s="386"/>
      <c r="WUY75" s="386"/>
      <c r="WUZ75" s="386"/>
      <c r="WVA75" s="386"/>
      <c r="WVB75" s="386"/>
      <c r="WVC75" s="386"/>
      <c r="WVD75" s="386"/>
      <c r="WVE75" s="386"/>
      <c r="WVF75" s="386"/>
      <c r="WVG75" s="386"/>
      <c r="WVH75" s="386"/>
      <c r="WVI75" s="386"/>
      <c r="WVJ75" s="386"/>
      <c r="WVK75" s="386"/>
      <c r="WVL75" s="386"/>
      <c r="WVM75" s="386"/>
      <c r="WVN75" s="386"/>
      <c r="WVO75" s="386"/>
      <c r="WVP75" s="386"/>
      <c r="WVQ75" s="386"/>
      <c r="WVR75" s="386"/>
      <c r="WVS75" s="386"/>
      <c r="WVT75" s="386"/>
      <c r="WVU75" s="386"/>
      <c r="WVV75" s="386"/>
      <c r="WVW75" s="386"/>
      <c r="WVX75" s="386"/>
      <c r="WVY75" s="386"/>
      <c r="WVZ75" s="386"/>
      <c r="WWA75" s="386"/>
      <c r="WWB75" s="386"/>
      <c r="WWC75" s="386"/>
      <c r="WWD75" s="386"/>
      <c r="WWE75" s="386"/>
      <c r="WWF75" s="386"/>
      <c r="WWG75" s="386"/>
      <c r="WWH75" s="386"/>
      <c r="WWI75" s="386"/>
      <c r="WWJ75" s="386"/>
      <c r="WWK75" s="386"/>
      <c r="WWL75" s="386"/>
      <c r="WWM75" s="386"/>
      <c r="WWN75" s="386"/>
      <c r="WWO75" s="386"/>
      <c r="WWP75" s="386"/>
      <c r="WWQ75" s="386"/>
      <c r="WWR75" s="386"/>
      <c r="WWS75" s="386"/>
      <c r="WWT75" s="386"/>
      <c r="WWU75" s="386"/>
      <c r="WWV75" s="386"/>
      <c r="WWW75" s="386"/>
      <c r="WWX75" s="386"/>
      <c r="WWY75" s="386"/>
      <c r="WWZ75" s="386"/>
      <c r="WXA75" s="386"/>
      <c r="WXB75" s="386"/>
      <c r="WXC75" s="386"/>
      <c r="WXD75" s="386"/>
      <c r="WXE75" s="386"/>
      <c r="WXF75" s="386"/>
      <c r="WXG75" s="386"/>
      <c r="WXH75" s="386"/>
      <c r="WXI75" s="386"/>
      <c r="WXJ75" s="386"/>
      <c r="WXK75" s="386"/>
      <c r="WXL75" s="386"/>
      <c r="WXM75" s="386"/>
      <c r="WXN75" s="386"/>
      <c r="WXO75" s="386"/>
      <c r="WXP75" s="386"/>
      <c r="WXQ75" s="386"/>
      <c r="WXR75" s="386"/>
      <c r="WXS75" s="386"/>
      <c r="WXT75" s="386"/>
      <c r="WXU75" s="386"/>
      <c r="WXV75" s="386"/>
      <c r="WXW75" s="386"/>
      <c r="WXX75" s="386"/>
      <c r="WXY75" s="386"/>
      <c r="WXZ75" s="386"/>
      <c r="WYA75" s="386"/>
      <c r="WYB75" s="386"/>
      <c r="WYC75" s="386"/>
      <c r="WYD75" s="386"/>
      <c r="WYE75" s="386"/>
      <c r="WYF75" s="386"/>
      <c r="WYG75" s="386"/>
      <c r="WYH75" s="386"/>
      <c r="WYI75" s="386"/>
      <c r="WYJ75" s="386"/>
      <c r="WYK75" s="386"/>
      <c r="WYL75" s="386"/>
      <c r="WYM75" s="386"/>
      <c r="WYN75" s="386"/>
      <c r="WYO75" s="386"/>
      <c r="WYP75" s="386"/>
      <c r="WYQ75" s="386"/>
      <c r="WYR75" s="386"/>
      <c r="WYS75" s="386"/>
      <c r="WYT75" s="386"/>
      <c r="WYU75" s="386"/>
      <c r="WYV75" s="386"/>
      <c r="WYW75" s="386"/>
      <c r="WYX75" s="386"/>
      <c r="WYY75" s="386"/>
      <c r="WYZ75" s="386"/>
      <c r="WZA75" s="386"/>
      <c r="WZB75" s="386"/>
      <c r="WZC75" s="386"/>
      <c r="WZD75" s="386"/>
      <c r="WZE75" s="386"/>
      <c r="WZF75" s="386"/>
      <c r="WZG75" s="386"/>
      <c r="WZH75" s="386"/>
      <c r="WZI75" s="386"/>
      <c r="WZJ75" s="386"/>
      <c r="WZK75" s="386"/>
      <c r="WZL75" s="386"/>
      <c r="WZM75" s="386"/>
      <c r="WZN75" s="386"/>
      <c r="WZO75" s="386"/>
      <c r="WZP75" s="386"/>
      <c r="WZQ75" s="386"/>
      <c r="WZR75" s="386"/>
      <c r="WZS75" s="386"/>
      <c r="WZT75" s="386"/>
      <c r="WZU75" s="386"/>
      <c r="WZV75" s="386"/>
      <c r="WZW75" s="386"/>
      <c r="WZX75" s="386"/>
      <c r="WZY75" s="386"/>
      <c r="WZZ75" s="386"/>
      <c r="XAA75" s="386"/>
      <c r="XAB75" s="386"/>
      <c r="XAC75" s="386"/>
      <c r="XAD75" s="386"/>
      <c r="XAE75" s="386"/>
      <c r="XAF75" s="386"/>
      <c r="XAG75" s="386"/>
      <c r="XAH75" s="386"/>
      <c r="XAI75" s="386"/>
      <c r="XAJ75" s="386"/>
      <c r="XAK75" s="386"/>
      <c r="XAL75" s="386"/>
      <c r="XAM75" s="386"/>
      <c r="XAN75" s="386"/>
      <c r="XAO75" s="386"/>
      <c r="XAP75" s="386"/>
      <c r="XAQ75" s="386"/>
      <c r="XAR75" s="386"/>
      <c r="XAS75" s="386"/>
      <c r="XAT75" s="386"/>
      <c r="XAU75" s="386"/>
      <c r="XAV75" s="386"/>
      <c r="XAW75" s="386"/>
      <c r="XAX75" s="386"/>
      <c r="XAY75" s="386"/>
      <c r="XAZ75" s="386"/>
      <c r="XBA75" s="386"/>
      <c r="XBB75" s="386"/>
      <c r="XBC75" s="386"/>
      <c r="XBD75" s="386"/>
      <c r="XBE75" s="386"/>
      <c r="XBF75" s="386"/>
      <c r="XBG75" s="386"/>
      <c r="XBH75" s="386"/>
      <c r="XBI75" s="386"/>
      <c r="XBJ75" s="386"/>
      <c r="XBK75" s="386"/>
      <c r="XBL75" s="386"/>
      <c r="XBM75" s="386"/>
      <c r="XBN75" s="386"/>
      <c r="XBO75" s="386"/>
      <c r="XBP75" s="386"/>
      <c r="XBQ75" s="386"/>
      <c r="XBR75" s="386"/>
      <c r="XBS75" s="386"/>
      <c r="XBT75" s="386"/>
      <c r="XBU75" s="386"/>
      <c r="XBV75" s="386"/>
      <c r="XBW75" s="386"/>
      <c r="XBX75" s="386"/>
      <c r="XBY75" s="386"/>
      <c r="XBZ75" s="386"/>
      <c r="XCA75" s="386"/>
      <c r="XCB75" s="386"/>
      <c r="XCC75" s="386"/>
      <c r="XCD75" s="386"/>
      <c r="XCE75" s="386"/>
      <c r="XCF75" s="386"/>
      <c r="XCG75" s="386"/>
      <c r="XCH75" s="386"/>
      <c r="XCI75" s="386"/>
      <c r="XCJ75" s="386"/>
      <c r="XCK75" s="386"/>
      <c r="XCL75" s="386"/>
      <c r="XCM75" s="386"/>
      <c r="XCN75" s="386"/>
      <c r="XCO75" s="386"/>
      <c r="XCP75" s="386"/>
      <c r="XCQ75" s="386"/>
      <c r="XCR75" s="386"/>
      <c r="XCS75" s="386"/>
      <c r="XCT75" s="386"/>
      <c r="XCU75" s="386"/>
      <c r="XCV75" s="386"/>
      <c r="XCW75" s="386"/>
      <c r="XCX75" s="386"/>
      <c r="XCY75" s="386"/>
      <c r="XCZ75" s="386"/>
      <c r="XDA75" s="386"/>
      <c r="XDB75" s="386"/>
      <c r="XDC75" s="386"/>
      <c r="XDD75" s="386"/>
      <c r="XDE75" s="386"/>
      <c r="XDF75" s="386"/>
      <c r="XDG75" s="386"/>
      <c r="XDH75" s="386"/>
      <c r="XDI75" s="386"/>
      <c r="XDJ75" s="386"/>
      <c r="XDK75" s="386"/>
      <c r="XDL75" s="386"/>
      <c r="XDM75" s="386"/>
      <c r="XDN75" s="386"/>
      <c r="XDO75" s="386"/>
      <c r="XDP75" s="386"/>
      <c r="XDQ75" s="386"/>
      <c r="XDR75" s="386"/>
      <c r="XDS75" s="386"/>
      <c r="XDT75" s="386"/>
      <c r="XDU75" s="386"/>
      <c r="XDV75" s="386"/>
      <c r="XDW75" s="386"/>
      <c r="XDX75" s="386"/>
      <c r="XDY75" s="386"/>
      <c r="XDZ75" s="386"/>
      <c r="XEA75" s="386"/>
      <c r="XEB75" s="386"/>
      <c r="XEC75" s="386"/>
      <c r="XED75" s="386"/>
      <c r="XEE75" s="386"/>
      <c r="XEF75" s="386"/>
      <c r="XEG75" s="386"/>
      <c r="XEH75" s="386"/>
      <c r="XEI75" s="386"/>
      <c r="XEJ75" s="386"/>
      <c r="XEK75" s="386"/>
      <c r="XEL75" s="386"/>
      <c r="XEM75" s="386"/>
      <c r="XEN75" s="386"/>
      <c r="XEO75" s="386"/>
      <c r="XEP75" s="386"/>
      <c r="XEQ75" s="386"/>
      <c r="XER75" s="386"/>
      <c r="XES75" s="386"/>
      <c r="XET75" s="386"/>
      <c r="XEU75" s="386"/>
      <c r="XEV75" s="386"/>
      <c r="XEW75" s="386"/>
      <c r="XEX75" s="386"/>
      <c r="XEY75" s="386"/>
      <c r="XEZ75" s="386"/>
      <c r="XFA75" s="386"/>
      <c r="XFB75" s="386"/>
    </row>
    <row r="76" spans="1:16382" s="388" customFormat="1">
      <c r="A76" s="337"/>
      <c r="B76" s="48" t="s">
        <v>561</v>
      </c>
      <c r="C76" s="48" t="s">
        <v>562</v>
      </c>
      <c r="D76" s="49" t="s">
        <v>233</v>
      </c>
      <c r="E76" s="49" t="s">
        <v>563</v>
      </c>
      <c r="F76" s="49" t="s">
        <v>71</v>
      </c>
      <c r="G76" s="49" t="s">
        <v>78</v>
      </c>
      <c r="H76" s="49" t="s">
        <v>73</v>
      </c>
      <c r="I76" s="49" t="s">
        <v>82</v>
      </c>
      <c r="J76" s="49" t="s">
        <v>75</v>
      </c>
      <c r="K76" s="49" t="s">
        <v>79</v>
      </c>
      <c r="L76" s="335">
        <v>877</v>
      </c>
      <c r="M76" s="51"/>
      <c r="N76" s="18"/>
      <c r="O76" s="18"/>
      <c r="P76" s="18"/>
      <c r="Q76" s="18">
        <v>4</v>
      </c>
      <c r="R76" s="19"/>
      <c r="S76" s="17">
        <v>600</v>
      </c>
      <c r="T76" s="18"/>
      <c r="U76" s="18"/>
      <c r="V76" s="18"/>
      <c r="W76" s="18"/>
      <c r="X76" s="19"/>
      <c r="Y76" s="19">
        <f t="shared" ref="Y76" si="99">SUM(M76:R76)</f>
        <v>4</v>
      </c>
      <c r="Z76" s="19">
        <f t="shared" ref="Z76" si="100">SUM(S76:X76)</f>
        <v>600</v>
      </c>
      <c r="AA76" s="23"/>
      <c r="AB76" s="24"/>
      <c r="AC76" s="24"/>
      <c r="AD76" s="24"/>
      <c r="AE76" s="24">
        <v>40</v>
      </c>
      <c r="AF76" s="25"/>
      <c r="AG76" s="24">
        <f t="shared" ref="AG76" si="101">AA76*300</f>
        <v>0</v>
      </c>
      <c r="AH76" s="24"/>
      <c r="AI76" s="24"/>
      <c r="AJ76" s="24"/>
      <c r="AK76" s="24">
        <f>AE76*150</f>
        <v>6000</v>
      </c>
      <c r="AL76" s="25"/>
      <c r="AM76" s="25">
        <f t="shared" ref="AM76" si="102">SUM(AA76:AF76)</f>
        <v>40</v>
      </c>
      <c r="AN76" s="25">
        <f t="shared" ref="AN76" si="103">SUM(AG76:AL76)</f>
        <v>6000</v>
      </c>
      <c r="AO76" s="34"/>
      <c r="AP76" s="35"/>
      <c r="AQ76" s="35"/>
      <c r="AR76" s="35"/>
      <c r="AS76" s="35">
        <v>44</v>
      </c>
      <c r="AT76" s="36"/>
      <c r="AU76" s="34">
        <v>6600</v>
      </c>
      <c r="AV76" s="35"/>
      <c r="AW76" s="35"/>
      <c r="AX76" s="35"/>
      <c r="AY76" s="35"/>
      <c r="AZ76" s="36"/>
      <c r="BA76" s="36">
        <f t="shared" ref="BA76" si="104">SUM(AO76:AT76)</f>
        <v>44</v>
      </c>
      <c r="BB76" s="36">
        <f t="shared" ref="BB76" si="105">SUM(AU76:AZ76)</f>
        <v>6600</v>
      </c>
      <c r="BC76" s="17"/>
      <c r="BD76" s="18"/>
      <c r="BE76" s="18"/>
      <c r="BF76" s="18"/>
      <c r="BG76" s="18">
        <v>4</v>
      </c>
      <c r="BH76" s="19"/>
      <c r="BI76" s="17">
        <f>BG76*135</f>
        <v>540</v>
      </c>
      <c r="BJ76" s="18"/>
      <c r="BK76" s="18"/>
      <c r="BL76" s="18"/>
      <c r="BM76" s="18"/>
      <c r="BN76" s="19"/>
      <c r="BO76" s="19">
        <f t="shared" ref="BO76" si="106">SUM(BC76:BH76)</f>
        <v>4</v>
      </c>
      <c r="BP76" s="19">
        <f t="shared" ref="BP76" si="107">SUM(BI76:BN76)</f>
        <v>540</v>
      </c>
      <c r="BQ76" s="23">
        <v>40</v>
      </c>
      <c r="BR76" s="24"/>
      <c r="BS76" s="24"/>
      <c r="BT76" s="24"/>
      <c r="BU76" s="24"/>
      <c r="BV76" s="25"/>
      <c r="BW76" s="23">
        <f>BQ76*135</f>
        <v>5400</v>
      </c>
      <c r="BX76" s="24"/>
      <c r="BY76" s="24"/>
      <c r="BZ76" s="24"/>
      <c r="CA76" s="24"/>
      <c r="CB76" s="25"/>
      <c r="CC76" s="25">
        <f t="shared" ref="CC76" si="108">SUM(BQ76:BV76)</f>
        <v>40</v>
      </c>
      <c r="CD76" s="25">
        <f t="shared" ref="CD76" si="109">SUM(BW76:CB76)</f>
        <v>5400</v>
      </c>
      <c r="CE76" s="34">
        <v>44</v>
      </c>
      <c r="CF76" s="35"/>
      <c r="CG76" s="35"/>
      <c r="CH76" s="35"/>
      <c r="CI76" s="35"/>
      <c r="CJ76" s="36"/>
      <c r="CK76" s="34">
        <f>CE76*135</f>
        <v>5940</v>
      </c>
      <c r="CL76" s="35"/>
      <c r="CM76" s="35"/>
      <c r="CN76" s="35"/>
      <c r="CO76" s="35"/>
      <c r="CP76" s="36"/>
      <c r="CQ76" s="36">
        <f t="shared" ref="CQ76" si="110">SUM(CE76:CJ76)</f>
        <v>44</v>
      </c>
      <c r="CR76" s="36">
        <f t="shared" ref="CR76" si="111">SUM(CK76:CP76)</f>
        <v>5940</v>
      </c>
      <c r="CS76" s="334">
        <f t="shared" ref="CS76" si="112">BB76-CR76</f>
        <v>660</v>
      </c>
      <c r="CT76" s="334"/>
      <c r="CU76" s="334"/>
      <c r="CV76" s="334" t="s">
        <v>26</v>
      </c>
      <c r="CW76" s="334"/>
      <c r="CX76" s="334">
        <f t="shared" ref="CX76" si="113">DH76*2</f>
        <v>0</v>
      </c>
      <c r="CY76" s="334"/>
      <c r="CZ76" s="334">
        <f>DJ76*8/7</f>
        <v>5400</v>
      </c>
      <c r="DA76" s="334"/>
      <c r="DB76" s="239">
        <f t="shared" ref="DB76" si="114">CX76+CY76+CZ76+DA76</f>
        <v>5400</v>
      </c>
      <c r="DC76" s="334">
        <f t="shared" si="78"/>
        <v>675</v>
      </c>
      <c r="DD76" s="334"/>
      <c r="DE76" s="334"/>
      <c r="DF76" s="334" t="s">
        <v>564</v>
      </c>
      <c r="DG76" s="334"/>
      <c r="DH76" s="157"/>
      <c r="DI76" s="239"/>
      <c r="DJ76" s="242">
        <f>VLOOKUP(DF:DF,Pool!C:H,2,FALSE)</f>
        <v>4725</v>
      </c>
      <c r="DK76" s="334"/>
      <c r="DL76" s="239">
        <f t="shared" ref="DL76" si="115">DH76+DI76+DJ76+DK76</f>
        <v>4725</v>
      </c>
      <c r="DM76" s="157"/>
      <c r="DN76" s="239"/>
      <c r="DO76" s="157">
        <f>VLOOKUP(DF:DF,Pool!C:H,3,FALSE)</f>
        <v>4282</v>
      </c>
      <c r="DP76" s="334"/>
      <c r="DQ76" s="239">
        <f t="shared" ref="DQ76" si="116">DM76+DN76+DO76+DP76</f>
        <v>4282</v>
      </c>
      <c r="DR76" s="334">
        <f>DH76-DM76</f>
        <v>0</v>
      </c>
      <c r="DS76" s="334">
        <f t="shared" si="97"/>
        <v>0</v>
      </c>
      <c r="DT76" s="239">
        <f t="shared" si="97"/>
        <v>443</v>
      </c>
      <c r="DU76" s="239">
        <f t="shared" si="97"/>
        <v>0</v>
      </c>
      <c r="DV76" s="53">
        <f t="shared" si="43"/>
        <v>443</v>
      </c>
      <c r="DW76" s="223">
        <f t="shared" si="74"/>
        <v>0.9062433862433863</v>
      </c>
      <c r="DX76" s="419">
        <f>DQ76</f>
        <v>4282</v>
      </c>
      <c r="DY76" s="375"/>
      <c r="DZ76" s="143">
        <f t="shared" ref="DZ76" si="117">SUM(DX76:DY76)</f>
        <v>4282</v>
      </c>
      <c r="EA76" s="223">
        <f t="shared" si="75"/>
        <v>0.9062433862433863</v>
      </c>
      <c r="EB76" s="143"/>
      <c r="EC76" s="145"/>
      <c r="ED76" s="277">
        <v>295701124</v>
      </c>
    </row>
    <row r="77" spans="1:16382" s="388" customFormat="1">
      <c r="A77" s="337"/>
      <c r="B77" s="48" t="s">
        <v>544</v>
      </c>
      <c r="C77" s="48" t="s">
        <v>543</v>
      </c>
      <c r="D77" s="49" t="s">
        <v>233</v>
      </c>
      <c r="E77" s="49" t="s">
        <v>101</v>
      </c>
      <c r="F77" s="49" t="s">
        <v>71</v>
      </c>
      <c r="G77" s="49" t="s">
        <v>78</v>
      </c>
      <c r="H77" s="49" t="s">
        <v>73</v>
      </c>
      <c r="I77" s="49"/>
      <c r="J77" s="49" t="s">
        <v>68</v>
      </c>
      <c r="K77" s="49" t="s">
        <v>79</v>
      </c>
      <c r="L77" s="335">
        <v>1144</v>
      </c>
      <c r="M77" s="51">
        <v>16</v>
      </c>
      <c r="N77" s="18"/>
      <c r="O77" s="18"/>
      <c r="P77" s="18"/>
      <c r="Q77" s="18"/>
      <c r="R77" s="19"/>
      <c r="S77" s="17">
        <f t="shared" ref="S77" si="118">M77*300</f>
        <v>4800</v>
      </c>
      <c r="T77" s="18"/>
      <c r="U77" s="18"/>
      <c r="V77" s="18"/>
      <c r="W77" s="18"/>
      <c r="X77" s="19"/>
      <c r="Y77" s="19">
        <f t="shared" ref="Y77" si="119">SUM(M77:R77)</f>
        <v>16</v>
      </c>
      <c r="Z77" s="19">
        <f t="shared" ref="Z77" si="120">SUM(S77:X77)</f>
        <v>4800</v>
      </c>
      <c r="AA77" s="23">
        <v>768</v>
      </c>
      <c r="AB77" s="24"/>
      <c r="AC77" s="24"/>
      <c r="AD77" s="24"/>
      <c r="AE77" s="24"/>
      <c r="AF77" s="25"/>
      <c r="AG77" s="24">
        <f t="shared" ref="AG77" si="121">AA77*300</f>
        <v>230400</v>
      </c>
      <c r="AH77" s="24"/>
      <c r="AI77" s="24"/>
      <c r="AJ77" s="24"/>
      <c r="AK77" s="24"/>
      <c r="AL77" s="25"/>
      <c r="AM77" s="25">
        <f t="shared" ref="AM77" si="122">SUM(AA77:AF77)</f>
        <v>768</v>
      </c>
      <c r="AN77" s="25">
        <f t="shared" ref="AN77" si="123">SUM(AG77:AL77)</f>
        <v>230400</v>
      </c>
      <c r="AO77" s="34">
        <v>784</v>
      </c>
      <c r="AP77" s="35"/>
      <c r="AQ77" s="35"/>
      <c r="AR77" s="35"/>
      <c r="AS77" s="35"/>
      <c r="AT77" s="36"/>
      <c r="AU77" s="34">
        <f t="shared" ref="AU77" si="124">AO77*300</f>
        <v>235200</v>
      </c>
      <c r="AV77" s="35"/>
      <c r="AW77" s="35"/>
      <c r="AX77" s="35"/>
      <c r="AY77" s="35"/>
      <c r="AZ77" s="36"/>
      <c r="BA77" s="36">
        <f t="shared" ref="BA77" si="125">SUM(AO77:AT77)</f>
        <v>784</v>
      </c>
      <c r="BB77" s="36">
        <f t="shared" ref="BB77" si="126">SUM(AU77:AZ77)</f>
        <v>235200</v>
      </c>
      <c r="BC77" s="17">
        <v>16</v>
      </c>
      <c r="BD77" s="18"/>
      <c r="BE77" s="18"/>
      <c r="BF77" s="18"/>
      <c r="BG77" s="18"/>
      <c r="BH77" s="19"/>
      <c r="BI77" s="17">
        <f>BC77*BI5</f>
        <v>4361.5625</v>
      </c>
      <c r="BJ77" s="18"/>
      <c r="BK77" s="18"/>
      <c r="BL77" s="18"/>
      <c r="BM77" s="18"/>
      <c r="BN77" s="19"/>
      <c r="BO77" s="19">
        <f t="shared" ref="BO77" si="127">SUM(BC77:BH77)</f>
        <v>16</v>
      </c>
      <c r="BP77" s="19">
        <f t="shared" ref="BP77" si="128">SUM(BI77:BN77)</f>
        <v>4361.5625</v>
      </c>
      <c r="BQ77" s="23">
        <v>768</v>
      </c>
      <c r="BR77" s="24"/>
      <c r="BS77" s="24"/>
      <c r="BT77" s="24"/>
      <c r="BU77" s="24"/>
      <c r="BV77" s="25"/>
      <c r="BW77" s="23">
        <f>BQ77*BW5</f>
        <v>209355</v>
      </c>
      <c r="BX77" s="24"/>
      <c r="BY77" s="24"/>
      <c r="BZ77" s="24"/>
      <c r="CA77" s="24"/>
      <c r="CB77" s="25"/>
      <c r="CC77" s="25">
        <f t="shared" ref="CC77" si="129">SUM(BQ77:BV77)</f>
        <v>768</v>
      </c>
      <c r="CD77" s="25">
        <f t="shared" ref="CD77" si="130">SUM(BW77:CB77)</f>
        <v>209355</v>
      </c>
      <c r="CE77" s="34">
        <v>784</v>
      </c>
      <c r="CF77" s="35"/>
      <c r="CG77" s="35"/>
      <c r="CH77" s="35"/>
      <c r="CI77" s="35"/>
      <c r="CJ77" s="36"/>
      <c r="CK77" s="34">
        <f>CE77*CK5</f>
        <v>213716.5625</v>
      </c>
      <c r="CL77" s="35"/>
      <c r="CM77" s="35"/>
      <c r="CN77" s="35"/>
      <c r="CO77" s="35"/>
      <c r="CP77" s="36"/>
      <c r="CQ77" s="36">
        <f t="shared" ref="CQ77" si="131">SUM(CE77:CJ77)</f>
        <v>784</v>
      </c>
      <c r="CR77" s="36">
        <f t="shared" ref="CR77" si="132">SUM(CK77:CP77)</f>
        <v>213716.5625</v>
      </c>
      <c r="CS77" s="334">
        <f t="shared" ref="CS77" si="133">BB77-CR77</f>
        <v>21483.4375</v>
      </c>
      <c r="CT77" s="334" t="s">
        <v>35</v>
      </c>
      <c r="CU77" s="334"/>
      <c r="CV77" s="334"/>
      <c r="CW77" s="334"/>
      <c r="CX77" s="334">
        <f t="shared" ref="CX77" si="134">DH77*2</f>
        <v>200645.2</v>
      </c>
      <c r="CY77" s="334"/>
      <c r="CZ77" s="334"/>
      <c r="DA77" s="334"/>
      <c r="DB77" s="239">
        <f t="shared" ref="DB77" si="135">CX77+CY77+CZ77+DA77</f>
        <v>200645.2</v>
      </c>
      <c r="DC77" s="334">
        <f t="shared" si="78"/>
        <v>100322.6</v>
      </c>
      <c r="DD77" s="334" t="s">
        <v>540</v>
      </c>
      <c r="DE77" s="334"/>
      <c r="DF77" s="334"/>
      <c r="DG77" s="334"/>
      <c r="DH77" s="242">
        <f>VLOOKUP(Source!DD:DD,Pool!C:H,2,FALSE)</f>
        <v>100322.6</v>
      </c>
      <c r="DI77" s="239"/>
      <c r="DJ77" s="239"/>
      <c r="DK77" s="334"/>
      <c r="DL77" s="239">
        <f t="shared" ref="DL77" si="136">DH77+DI77+DJ77+DK77</f>
        <v>100322.6</v>
      </c>
      <c r="DM77" s="157">
        <f>VLOOKUP(DD:DD,SRM_pool!B:F,3,FALSE)</f>
        <v>21904.505859375</v>
      </c>
      <c r="DN77" s="239"/>
      <c r="DO77" s="239"/>
      <c r="DP77" s="334"/>
      <c r="DQ77" s="239">
        <f t="shared" ref="DQ77" si="137">DM77+DN77+DO77+DP77</f>
        <v>21904.505859375</v>
      </c>
      <c r="DR77" s="334">
        <f>DH77-DM77</f>
        <v>78418.094140625006</v>
      </c>
      <c r="DS77" s="334">
        <f t="shared" si="97"/>
        <v>0</v>
      </c>
      <c r="DT77" s="239">
        <f t="shared" si="97"/>
        <v>0</v>
      </c>
      <c r="DU77" s="239">
        <f t="shared" si="97"/>
        <v>0</v>
      </c>
      <c r="DV77" s="53">
        <f t="shared" si="43"/>
        <v>78418.094140625006</v>
      </c>
      <c r="DW77" s="223">
        <f t="shared" si="74"/>
        <v>0.21834069152289712</v>
      </c>
      <c r="DX77" s="180">
        <f>VLOOKUP(ED:ED,Pool!K:Q,7,FALSE)</f>
        <v>49951.6</v>
      </c>
      <c r="DY77" s="375"/>
      <c r="DZ77" s="143">
        <f t="shared" ref="DZ77" si="138">SUM(DX77:DY77)</f>
        <v>49951.6</v>
      </c>
      <c r="EA77" s="223">
        <f t="shared" si="75"/>
        <v>0.49790974316853825</v>
      </c>
      <c r="EB77" s="143"/>
      <c r="EC77" s="145"/>
      <c r="ED77" s="277">
        <v>295701144</v>
      </c>
    </row>
    <row r="78" spans="1:16382">
      <c r="B78" s="48" t="s">
        <v>545</v>
      </c>
      <c r="C78" s="48" t="s">
        <v>546</v>
      </c>
      <c r="D78" s="49" t="s">
        <v>233</v>
      </c>
      <c r="E78" s="49" t="s">
        <v>101</v>
      </c>
      <c r="F78" s="49" t="s">
        <v>71</v>
      </c>
      <c r="G78" s="49" t="s">
        <v>78</v>
      </c>
      <c r="H78" s="49" t="s">
        <v>73</v>
      </c>
      <c r="I78" s="49"/>
      <c r="J78" s="49" t="s">
        <v>68</v>
      </c>
      <c r="K78" s="49" t="s">
        <v>79</v>
      </c>
      <c r="L78" s="48" t="s">
        <v>546</v>
      </c>
      <c r="M78" s="51">
        <v>32</v>
      </c>
      <c r="N78" s="18"/>
      <c r="O78" s="18"/>
      <c r="P78" s="18"/>
      <c r="Q78" s="18"/>
      <c r="R78" s="19"/>
      <c r="S78" s="17">
        <f t="shared" ref="S78" si="139">M78*300</f>
        <v>9600</v>
      </c>
      <c r="T78" s="18"/>
      <c r="U78" s="18"/>
      <c r="V78" s="18"/>
      <c r="W78" s="18"/>
      <c r="X78" s="19"/>
      <c r="Y78" s="19">
        <f t="shared" ref="Y78" si="140">SUM(M78:R78)</f>
        <v>32</v>
      </c>
      <c r="Z78" s="19">
        <f t="shared" ref="Z78" si="141">SUM(S78:X78)</f>
        <v>9600</v>
      </c>
      <c r="AA78" s="23">
        <v>1552</v>
      </c>
      <c r="AB78" s="24"/>
      <c r="AC78" s="24"/>
      <c r="AD78" s="24"/>
      <c r="AE78" s="24"/>
      <c r="AF78" s="25"/>
      <c r="AG78" s="24">
        <f t="shared" ref="AG78" si="142">AA78*300</f>
        <v>465600</v>
      </c>
      <c r="AH78" s="24"/>
      <c r="AI78" s="24"/>
      <c r="AJ78" s="24"/>
      <c r="AK78" s="24"/>
      <c r="AL78" s="25"/>
      <c r="AM78" s="25">
        <f t="shared" ref="AM78" si="143">SUM(AA78:AF78)</f>
        <v>1552</v>
      </c>
      <c r="AN78" s="25">
        <f t="shared" ref="AN78" si="144">SUM(AG78:AL78)</f>
        <v>465600</v>
      </c>
      <c r="AO78" s="34">
        <v>1584</v>
      </c>
      <c r="AP78" s="35"/>
      <c r="AQ78" s="35"/>
      <c r="AR78" s="35"/>
      <c r="AS78" s="35"/>
      <c r="AT78" s="36"/>
      <c r="AU78" s="34">
        <f t="shared" ref="AU78" si="145">AO78*300</f>
        <v>475200</v>
      </c>
      <c r="AV78" s="35"/>
      <c r="AW78" s="35"/>
      <c r="AX78" s="35"/>
      <c r="AY78" s="35"/>
      <c r="AZ78" s="36"/>
      <c r="BA78" s="36">
        <f t="shared" ref="BA78" si="146">SUM(AO78:AT78)</f>
        <v>1584</v>
      </c>
      <c r="BB78" s="36">
        <f t="shared" ref="BB78" si="147">SUM(AU78:AZ78)</f>
        <v>475200</v>
      </c>
      <c r="BC78" s="17">
        <v>32</v>
      </c>
      <c r="BD78" s="18"/>
      <c r="BE78" s="18"/>
      <c r="BF78" s="18"/>
      <c r="BG78" s="18"/>
      <c r="BH78" s="19"/>
      <c r="BI78" s="17">
        <f>BC78*BI5</f>
        <v>8723.125</v>
      </c>
      <c r="BJ78" s="18"/>
      <c r="BK78" s="18"/>
      <c r="BL78" s="18"/>
      <c r="BM78" s="18"/>
      <c r="BN78" s="19"/>
      <c r="BO78" s="19">
        <f t="shared" ref="BO78" si="148">SUM(BC78:BH78)</f>
        <v>32</v>
      </c>
      <c r="BP78" s="19">
        <f t="shared" ref="BP78" si="149">SUM(BI78:BN78)</f>
        <v>8723.125</v>
      </c>
      <c r="BQ78" s="23">
        <v>1552</v>
      </c>
      <c r="BR78" s="24"/>
      <c r="BS78" s="24"/>
      <c r="BT78" s="24"/>
      <c r="BU78" s="24"/>
      <c r="BV78" s="25"/>
      <c r="BW78" s="23">
        <f>BQ78*BW5</f>
        <v>423071.5625</v>
      </c>
      <c r="BX78" s="24"/>
      <c r="BY78" s="24"/>
      <c r="BZ78" s="24"/>
      <c r="CA78" s="24"/>
      <c r="CB78" s="25"/>
      <c r="CC78" s="25">
        <f t="shared" ref="CC78" si="150">SUM(BQ78:BV78)</f>
        <v>1552</v>
      </c>
      <c r="CD78" s="25">
        <f t="shared" ref="CD78" si="151">SUM(BW78:CB78)</f>
        <v>423071.5625</v>
      </c>
      <c r="CE78" s="34">
        <v>1584</v>
      </c>
      <c r="CF78" s="35"/>
      <c r="CG78" s="35"/>
      <c r="CH78" s="35"/>
      <c r="CI78" s="35"/>
      <c r="CJ78" s="36"/>
      <c r="CK78" s="34">
        <f>CE78*CK5</f>
        <v>431794.6875</v>
      </c>
      <c r="CL78" s="35"/>
      <c r="CM78" s="35"/>
      <c r="CN78" s="35"/>
      <c r="CO78" s="35"/>
      <c r="CP78" s="36"/>
      <c r="CQ78" s="36">
        <f t="shared" ref="CQ78" si="152">SUM(CE78:CJ78)</f>
        <v>1584</v>
      </c>
      <c r="CR78" s="36">
        <f t="shared" ref="CR78" si="153">SUM(CK78:CP78)</f>
        <v>431794.6875</v>
      </c>
      <c r="CS78" s="334">
        <f t="shared" ref="CS78" si="154">BB78-CR78</f>
        <v>43405.3125</v>
      </c>
      <c r="CT78" s="334" t="s">
        <v>35</v>
      </c>
      <c r="CU78" s="334"/>
      <c r="CV78" s="334"/>
      <c r="CW78" s="334"/>
      <c r="CX78" s="334">
        <f t="shared" ref="CX78" si="155">DH78*2</f>
        <v>410947</v>
      </c>
      <c r="CY78" s="334"/>
      <c r="CZ78" s="334"/>
      <c r="DA78" s="334"/>
      <c r="DB78" s="239">
        <f t="shared" ref="DB78" si="156">CX78+CY78+CZ78+DA78</f>
        <v>410947</v>
      </c>
      <c r="DC78" s="334">
        <f t="shared" si="78"/>
        <v>205473.5</v>
      </c>
      <c r="DD78" s="334" t="s">
        <v>542</v>
      </c>
      <c r="DE78" s="334"/>
      <c r="DF78" s="334"/>
      <c r="DG78" s="334"/>
      <c r="DH78" s="242">
        <f>VLOOKUP(Source!DD:DD,Pool!C:H,2,FALSE)</f>
        <v>205473.5</v>
      </c>
      <c r="DI78" s="239"/>
      <c r="DJ78" s="239"/>
      <c r="DK78" s="334"/>
      <c r="DL78" s="239">
        <f t="shared" ref="DL78" si="157">DH78+DI78+DJ78+DK78</f>
        <v>205473.5</v>
      </c>
      <c r="DM78" s="157">
        <f>VLOOKUP(DD:DD,SRM_pool!B:F,3,FALSE)</f>
        <v>36829.0625</v>
      </c>
      <c r="DN78" s="239"/>
      <c r="DO78" s="239"/>
      <c r="DP78" s="334"/>
      <c r="DQ78" s="239">
        <f t="shared" ref="DQ78" si="158">DM78+DN78+DO78+DP78</f>
        <v>36829.0625</v>
      </c>
      <c r="DR78" s="334">
        <f>DH78-DM78</f>
        <v>168644.4375</v>
      </c>
      <c r="DS78" s="334">
        <f t="shared" si="97"/>
        <v>0</v>
      </c>
      <c r="DT78" s="239">
        <f t="shared" si="97"/>
        <v>0</v>
      </c>
      <c r="DU78" s="239">
        <f t="shared" si="97"/>
        <v>0</v>
      </c>
      <c r="DV78" s="53">
        <f t="shared" si="43"/>
        <v>168644.4375</v>
      </c>
      <c r="DW78" s="223">
        <f t="shared" si="74"/>
        <v>0.17923996281758961</v>
      </c>
      <c r="DX78" s="180">
        <f>VLOOKUP(ED:ED,Pool!K:Q,7,FALSE)</f>
        <v>49778.8</v>
      </c>
      <c r="DY78" s="375"/>
      <c r="DZ78" s="143">
        <f t="shared" ref="DZ78" si="159">SUM(DX78:DY78)</f>
        <v>49778.8</v>
      </c>
      <c r="EA78" s="223">
        <f t="shared" si="75"/>
        <v>0.24226384424268824</v>
      </c>
      <c r="EB78" s="143"/>
      <c r="EC78" s="145"/>
      <c r="ED78" s="277">
        <v>295701124</v>
      </c>
      <c r="EE78" s="388"/>
      <c r="EF78" s="388"/>
      <c r="EG78" s="388"/>
      <c r="EH78" s="388"/>
      <c r="EI78" s="388"/>
      <c r="EJ78" s="388"/>
      <c r="EK78" s="388"/>
      <c r="EL78" s="388"/>
      <c r="EM78" s="388"/>
      <c r="EN78" s="388"/>
      <c r="EO78" s="388"/>
      <c r="EP78" s="388"/>
      <c r="EQ78" s="388"/>
      <c r="ER78" s="388"/>
      <c r="ES78" s="388"/>
      <c r="ET78" s="388"/>
      <c r="EU78" s="388"/>
      <c r="EV78" s="388"/>
      <c r="EW78" s="388"/>
      <c r="EX78" s="388"/>
      <c r="EY78" s="388"/>
      <c r="EZ78" s="388"/>
      <c r="FA78" s="388"/>
      <c r="FB78" s="388"/>
      <c r="FC78" s="388"/>
      <c r="FD78" s="388"/>
      <c r="FE78" s="388"/>
      <c r="FF78" s="388"/>
      <c r="FG78" s="388"/>
      <c r="FH78" s="388"/>
      <c r="FI78" s="388"/>
      <c r="FJ78" s="388"/>
      <c r="FK78" s="388"/>
      <c r="FL78" s="388"/>
      <c r="FM78" s="388"/>
      <c r="FN78" s="388"/>
      <c r="FO78" s="388"/>
      <c r="FP78" s="388"/>
      <c r="FQ78" s="388"/>
      <c r="FR78" s="388"/>
      <c r="FS78" s="388"/>
      <c r="FT78" s="388"/>
      <c r="FU78" s="388"/>
      <c r="FV78" s="388"/>
      <c r="FW78" s="388"/>
      <c r="FX78" s="388"/>
      <c r="FY78" s="388"/>
      <c r="FZ78" s="388"/>
      <c r="GA78" s="388"/>
      <c r="GB78" s="388"/>
      <c r="GC78" s="388"/>
      <c r="GD78" s="388"/>
      <c r="GE78" s="388"/>
      <c r="GF78" s="388"/>
      <c r="GG78" s="388"/>
      <c r="GH78" s="388"/>
      <c r="GI78" s="388"/>
      <c r="GJ78" s="388"/>
      <c r="GK78" s="388"/>
      <c r="GL78" s="388"/>
      <c r="GM78" s="388"/>
      <c r="GN78" s="388"/>
      <c r="GO78" s="388"/>
      <c r="GP78" s="388"/>
      <c r="GQ78" s="388"/>
      <c r="GR78" s="388"/>
      <c r="GS78" s="388"/>
      <c r="GT78" s="388"/>
      <c r="GU78" s="388"/>
      <c r="GV78" s="388"/>
      <c r="GW78" s="388"/>
      <c r="GX78" s="388"/>
      <c r="GY78" s="388"/>
      <c r="GZ78" s="388"/>
      <c r="HA78" s="388"/>
      <c r="HB78" s="388"/>
      <c r="HC78" s="388"/>
      <c r="HD78" s="388"/>
      <c r="HE78" s="388"/>
      <c r="HF78" s="388"/>
      <c r="HG78" s="388"/>
      <c r="HH78" s="388"/>
      <c r="HI78" s="388"/>
      <c r="HJ78" s="388"/>
      <c r="HK78" s="388"/>
      <c r="HL78" s="388"/>
      <c r="HM78" s="388"/>
      <c r="HN78" s="388"/>
      <c r="HO78" s="388"/>
      <c r="HP78" s="388"/>
      <c r="HQ78" s="388"/>
      <c r="HR78" s="388"/>
      <c r="HS78" s="388"/>
      <c r="HT78" s="388"/>
      <c r="HU78" s="388"/>
      <c r="HV78" s="388"/>
      <c r="HW78" s="388"/>
      <c r="HX78" s="388"/>
      <c r="HY78" s="388"/>
      <c r="HZ78" s="388"/>
      <c r="IA78" s="388"/>
      <c r="IB78" s="388"/>
      <c r="IC78" s="388"/>
      <c r="ID78" s="388"/>
      <c r="IE78" s="388"/>
      <c r="IF78" s="388"/>
      <c r="IG78" s="388"/>
      <c r="IH78" s="388"/>
      <c r="II78" s="388"/>
      <c r="IJ78" s="388"/>
      <c r="IK78" s="388"/>
      <c r="IL78" s="388"/>
      <c r="IM78" s="388"/>
      <c r="IN78" s="388"/>
      <c r="IO78" s="388"/>
      <c r="IP78" s="388"/>
      <c r="IQ78" s="388"/>
      <c r="IR78" s="388"/>
      <c r="IS78" s="388"/>
      <c r="IT78" s="388"/>
      <c r="IU78" s="388"/>
      <c r="IV78" s="388"/>
      <c r="IW78" s="388"/>
      <c r="IX78" s="388"/>
      <c r="IY78" s="388"/>
      <c r="IZ78" s="388"/>
      <c r="JA78" s="388"/>
      <c r="JB78" s="388"/>
      <c r="JC78" s="388"/>
      <c r="JD78" s="388"/>
      <c r="JE78" s="388"/>
      <c r="JF78" s="388"/>
      <c r="JG78" s="388"/>
      <c r="JH78" s="388"/>
      <c r="JI78" s="388"/>
      <c r="JJ78" s="388"/>
      <c r="JK78" s="388"/>
      <c r="JL78" s="388"/>
      <c r="JM78" s="388"/>
      <c r="JN78" s="388"/>
      <c r="JO78" s="388"/>
      <c r="JP78" s="388"/>
      <c r="JQ78" s="388"/>
      <c r="JR78" s="388"/>
      <c r="JS78" s="388"/>
      <c r="JT78" s="388"/>
      <c r="JU78" s="388"/>
      <c r="JV78" s="388"/>
      <c r="JW78" s="388"/>
      <c r="JX78" s="388"/>
      <c r="JY78" s="388"/>
      <c r="JZ78" s="388"/>
      <c r="KA78" s="388"/>
      <c r="KB78" s="388"/>
      <c r="KC78" s="388"/>
      <c r="KD78" s="388"/>
      <c r="KE78" s="388"/>
      <c r="KF78" s="388"/>
      <c r="KG78" s="388"/>
      <c r="KH78" s="388"/>
      <c r="KI78" s="388"/>
      <c r="KJ78" s="388"/>
      <c r="KK78" s="388"/>
      <c r="KL78" s="388"/>
      <c r="KM78" s="388"/>
      <c r="KN78" s="388"/>
      <c r="KO78" s="388"/>
      <c r="KP78" s="388"/>
      <c r="KQ78" s="388"/>
      <c r="KR78" s="388"/>
      <c r="KS78" s="388"/>
      <c r="KT78" s="388"/>
      <c r="KU78" s="388"/>
      <c r="KV78" s="388"/>
      <c r="KW78" s="388"/>
      <c r="KX78" s="388"/>
      <c r="KY78" s="388"/>
      <c r="KZ78" s="388"/>
      <c r="LA78" s="388"/>
      <c r="LB78" s="388"/>
      <c r="LC78" s="388"/>
      <c r="LD78" s="388"/>
      <c r="LE78" s="388"/>
      <c r="LF78" s="388"/>
      <c r="LG78" s="388"/>
      <c r="LH78" s="388"/>
      <c r="LI78" s="388"/>
      <c r="LJ78" s="388"/>
      <c r="LK78" s="388"/>
      <c r="LL78" s="388"/>
      <c r="LM78" s="388"/>
      <c r="LN78" s="388"/>
      <c r="LO78" s="388"/>
      <c r="LP78" s="388"/>
      <c r="LQ78" s="388"/>
      <c r="LR78" s="388"/>
      <c r="LS78" s="388"/>
      <c r="LT78" s="388"/>
      <c r="LU78" s="388"/>
      <c r="LV78" s="388"/>
      <c r="LW78" s="388"/>
      <c r="LX78" s="388"/>
      <c r="LY78" s="388"/>
      <c r="LZ78" s="388"/>
      <c r="MA78" s="388"/>
      <c r="MB78" s="388"/>
      <c r="MC78" s="388"/>
      <c r="MD78" s="388"/>
      <c r="ME78" s="388"/>
      <c r="MF78" s="388"/>
      <c r="MG78" s="388"/>
      <c r="MH78" s="388"/>
      <c r="MI78" s="388"/>
      <c r="MJ78" s="388"/>
      <c r="MK78" s="388"/>
      <c r="ML78" s="388"/>
      <c r="MM78" s="388"/>
      <c r="MN78" s="388"/>
      <c r="MO78" s="388"/>
      <c r="MP78" s="388"/>
      <c r="MQ78" s="388"/>
      <c r="MR78" s="388"/>
      <c r="MS78" s="388"/>
      <c r="MT78" s="388"/>
      <c r="MU78" s="388"/>
      <c r="MV78" s="388"/>
      <c r="MW78" s="388"/>
      <c r="MX78" s="388"/>
      <c r="MY78" s="388"/>
      <c r="MZ78" s="388"/>
      <c r="NA78" s="388"/>
      <c r="NB78" s="388"/>
      <c r="NC78" s="388"/>
      <c r="ND78" s="388"/>
      <c r="NE78" s="388"/>
      <c r="NF78" s="388"/>
      <c r="NG78" s="388"/>
      <c r="NH78" s="388"/>
      <c r="NI78" s="388"/>
      <c r="NJ78" s="388"/>
      <c r="NK78" s="388"/>
      <c r="NL78" s="388"/>
      <c r="NM78" s="388"/>
      <c r="NN78" s="388"/>
      <c r="NO78" s="388"/>
      <c r="NP78" s="388"/>
      <c r="NQ78" s="388"/>
      <c r="NR78" s="388"/>
      <c r="NS78" s="388"/>
      <c r="NT78" s="388"/>
      <c r="NU78" s="388"/>
      <c r="NV78" s="388"/>
      <c r="NW78" s="388"/>
      <c r="NX78" s="388"/>
      <c r="NY78" s="388"/>
      <c r="NZ78" s="388"/>
      <c r="OA78" s="388"/>
      <c r="OB78" s="388"/>
      <c r="OC78" s="388"/>
      <c r="OD78" s="388"/>
      <c r="OE78" s="388"/>
      <c r="OF78" s="388"/>
      <c r="OG78" s="388"/>
      <c r="OH78" s="388"/>
      <c r="OI78" s="388"/>
      <c r="OJ78" s="388"/>
      <c r="OK78" s="388"/>
      <c r="OL78" s="388"/>
      <c r="OM78" s="388"/>
      <c r="ON78" s="388"/>
      <c r="OO78" s="388"/>
      <c r="OP78" s="388"/>
      <c r="OQ78" s="388"/>
      <c r="OR78" s="388"/>
      <c r="OS78" s="388"/>
      <c r="OT78" s="388"/>
      <c r="OU78" s="388"/>
      <c r="OV78" s="388"/>
      <c r="OW78" s="388"/>
      <c r="OX78" s="388"/>
      <c r="OY78" s="388"/>
      <c r="OZ78" s="388"/>
      <c r="PA78" s="388"/>
      <c r="PB78" s="388"/>
      <c r="PC78" s="388"/>
      <c r="PD78" s="388"/>
      <c r="PE78" s="388"/>
      <c r="PF78" s="388"/>
      <c r="PG78" s="388"/>
      <c r="PH78" s="388"/>
      <c r="PI78" s="388"/>
      <c r="PJ78" s="388"/>
      <c r="PK78" s="388"/>
      <c r="PL78" s="388"/>
      <c r="PM78" s="388"/>
      <c r="PN78" s="388"/>
      <c r="PO78" s="388"/>
      <c r="PP78" s="388"/>
      <c r="PQ78" s="388"/>
      <c r="PR78" s="388"/>
      <c r="PS78" s="388"/>
      <c r="PT78" s="388"/>
      <c r="PU78" s="388"/>
      <c r="PV78" s="388"/>
      <c r="PW78" s="388"/>
      <c r="PX78" s="388"/>
      <c r="PY78" s="388"/>
      <c r="PZ78" s="388"/>
      <c r="QA78" s="388"/>
      <c r="QB78" s="388"/>
      <c r="QC78" s="388"/>
      <c r="QD78" s="388"/>
      <c r="QE78" s="388"/>
      <c r="QF78" s="388"/>
      <c r="QG78" s="388"/>
      <c r="QH78" s="388"/>
      <c r="QI78" s="388"/>
      <c r="QJ78" s="388"/>
      <c r="QK78" s="388"/>
      <c r="QL78" s="388"/>
      <c r="QM78" s="388"/>
      <c r="QN78" s="388"/>
      <c r="QO78" s="388"/>
      <c r="QP78" s="388"/>
      <c r="QQ78" s="388"/>
      <c r="QR78" s="388"/>
      <c r="QS78" s="388"/>
      <c r="QT78" s="388"/>
      <c r="QU78" s="388"/>
      <c r="QV78" s="388"/>
      <c r="QW78" s="388"/>
      <c r="QX78" s="388"/>
      <c r="QY78" s="388"/>
      <c r="QZ78" s="388"/>
      <c r="RA78" s="388"/>
      <c r="RB78" s="388"/>
      <c r="RC78" s="388"/>
      <c r="RD78" s="388"/>
      <c r="RE78" s="388"/>
      <c r="RF78" s="388"/>
      <c r="RG78" s="388"/>
      <c r="RH78" s="388"/>
      <c r="RI78" s="388"/>
      <c r="RJ78" s="388"/>
      <c r="RK78" s="388"/>
      <c r="RL78" s="388"/>
      <c r="RM78" s="388"/>
      <c r="RN78" s="388"/>
      <c r="RO78" s="388"/>
      <c r="RP78" s="388"/>
      <c r="RQ78" s="388"/>
      <c r="RR78" s="388"/>
      <c r="RS78" s="388"/>
      <c r="RT78" s="388"/>
      <c r="RU78" s="388"/>
      <c r="RV78" s="388"/>
      <c r="RW78" s="388"/>
      <c r="RX78" s="388"/>
      <c r="RY78" s="388"/>
      <c r="RZ78" s="388"/>
      <c r="SA78" s="388"/>
      <c r="SB78" s="388"/>
      <c r="SC78" s="388"/>
      <c r="SD78" s="388"/>
      <c r="SE78" s="388"/>
      <c r="SF78" s="388"/>
      <c r="SG78" s="388"/>
      <c r="SH78" s="388"/>
      <c r="SI78" s="388"/>
      <c r="SJ78" s="388"/>
      <c r="SK78" s="388"/>
      <c r="SL78" s="388"/>
      <c r="SM78" s="388"/>
      <c r="SN78" s="388"/>
      <c r="SO78" s="388"/>
      <c r="SP78" s="388"/>
      <c r="SQ78" s="388"/>
      <c r="SR78" s="388"/>
      <c r="SS78" s="388"/>
      <c r="ST78" s="388"/>
      <c r="SU78" s="388"/>
      <c r="SV78" s="388"/>
      <c r="SW78" s="388"/>
      <c r="SX78" s="388"/>
      <c r="SY78" s="388"/>
      <c r="SZ78" s="388"/>
      <c r="TA78" s="388"/>
      <c r="TB78" s="388"/>
      <c r="TC78" s="388"/>
      <c r="TD78" s="388"/>
      <c r="TE78" s="388"/>
      <c r="TF78" s="388"/>
      <c r="TG78" s="388"/>
      <c r="TH78" s="388"/>
      <c r="TI78" s="388"/>
      <c r="TJ78" s="388"/>
      <c r="TK78" s="388"/>
      <c r="TL78" s="388"/>
      <c r="TM78" s="388"/>
      <c r="TN78" s="388"/>
      <c r="TO78" s="388"/>
      <c r="TP78" s="388"/>
      <c r="TQ78" s="388"/>
      <c r="TR78" s="388"/>
      <c r="TS78" s="388"/>
      <c r="TT78" s="388"/>
      <c r="TU78" s="388"/>
      <c r="TV78" s="388"/>
      <c r="TW78" s="388"/>
      <c r="TX78" s="388"/>
      <c r="TY78" s="388"/>
      <c r="TZ78" s="388"/>
      <c r="UA78" s="388"/>
      <c r="UB78" s="388"/>
      <c r="UC78" s="388"/>
      <c r="UD78" s="388"/>
      <c r="UE78" s="388"/>
      <c r="UF78" s="388"/>
      <c r="UG78" s="388"/>
      <c r="UH78" s="388"/>
      <c r="UI78" s="388"/>
      <c r="UJ78" s="388"/>
      <c r="UK78" s="388"/>
      <c r="UL78" s="388"/>
      <c r="UM78" s="388"/>
      <c r="UN78" s="388"/>
      <c r="UO78" s="388"/>
      <c r="UP78" s="388"/>
      <c r="UQ78" s="388"/>
      <c r="UR78" s="388"/>
      <c r="US78" s="388"/>
      <c r="UT78" s="388"/>
      <c r="UU78" s="388"/>
      <c r="UV78" s="388"/>
      <c r="UW78" s="388"/>
      <c r="UX78" s="388"/>
      <c r="UY78" s="388"/>
      <c r="UZ78" s="388"/>
      <c r="VA78" s="388"/>
      <c r="VB78" s="388"/>
      <c r="VC78" s="388"/>
      <c r="VD78" s="388"/>
      <c r="VE78" s="388"/>
      <c r="VF78" s="388"/>
      <c r="VG78" s="388"/>
      <c r="VH78" s="388"/>
      <c r="VI78" s="388"/>
      <c r="VJ78" s="388"/>
      <c r="VK78" s="388"/>
      <c r="VL78" s="388"/>
      <c r="VM78" s="388"/>
      <c r="VN78" s="388"/>
      <c r="VO78" s="388"/>
      <c r="VP78" s="388"/>
      <c r="VQ78" s="388"/>
      <c r="VR78" s="388"/>
      <c r="VS78" s="388"/>
      <c r="VT78" s="388"/>
      <c r="VU78" s="388"/>
      <c r="VV78" s="388"/>
      <c r="VW78" s="388"/>
      <c r="VX78" s="388"/>
      <c r="VY78" s="388"/>
      <c r="VZ78" s="388"/>
      <c r="WA78" s="388"/>
      <c r="WB78" s="388"/>
      <c r="WC78" s="388"/>
      <c r="WD78" s="388"/>
      <c r="WE78" s="388"/>
      <c r="WF78" s="388"/>
      <c r="WG78" s="388"/>
      <c r="WH78" s="388"/>
      <c r="WI78" s="388"/>
      <c r="WJ78" s="388"/>
      <c r="WK78" s="388"/>
      <c r="WL78" s="388"/>
      <c r="WM78" s="388"/>
      <c r="WN78" s="388"/>
      <c r="WO78" s="388"/>
      <c r="WP78" s="388"/>
      <c r="WQ78" s="388"/>
      <c r="WR78" s="388"/>
      <c r="WS78" s="388"/>
      <c r="WT78" s="388"/>
      <c r="WU78" s="388"/>
      <c r="WV78" s="388"/>
      <c r="WW78" s="388"/>
      <c r="WX78" s="388"/>
      <c r="WY78" s="388"/>
      <c r="WZ78" s="388"/>
      <c r="XA78" s="388"/>
      <c r="XB78" s="388"/>
      <c r="XC78" s="388"/>
      <c r="XD78" s="388"/>
      <c r="XE78" s="388"/>
      <c r="XF78" s="388"/>
      <c r="XG78" s="388"/>
      <c r="XH78" s="388"/>
      <c r="XI78" s="388"/>
      <c r="XJ78" s="388"/>
      <c r="XK78" s="388"/>
      <c r="XL78" s="388"/>
      <c r="XM78" s="388"/>
      <c r="XN78" s="388"/>
      <c r="XO78" s="388"/>
      <c r="XP78" s="388"/>
      <c r="XQ78" s="388"/>
      <c r="XR78" s="388"/>
      <c r="XS78" s="388"/>
      <c r="XT78" s="388"/>
      <c r="XU78" s="388"/>
      <c r="XV78" s="388"/>
      <c r="XW78" s="388"/>
      <c r="XX78" s="388"/>
      <c r="XY78" s="388"/>
      <c r="XZ78" s="388"/>
      <c r="YA78" s="388"/>
      <c r="YB78" s="388"/>
      <c r="YC78" s="388"/>
      <c r="YD78" s="388"/>
      <c r="YE78" s="388"/>
      <c r="YF78" s="388"/>
      <c r="YG78" s="388"/>
      <c r="YH78" s="388"/>
      <c r="YI78" s="388"/>
      <c r="YJ78" s="388"/>
      <c r="YK78" s="388"/>
      <c r="YL78" s="388"/>
      <c r="YM78" s="388"/>
      <c r="YN78" s="388"/>
      <c r="YO78" s="388"/>
      <c r="YP78" s="388"/>
      <c r="YQ78" s="388"/>
      <c r="YR78" s="388"/>
      <c r="YS78" s="388"/>
      <c r="YT78" s="388"/>
      <c r="YU78" s="388"/>
      <c r="YV78" s="388"/>
      <c r="YW78" s="388"/>
      <c r="YX78" s="388"/>
      <c r="YY78" s="388"/>
      <c r="YZ78" s="388"/>
      <c r="ZA78" s="388"/>
      <c r="ZB78" s="388"/>
      <c r="ZC78" s="388"/>
      <c r="ZD78" s="388"/>
      <c r="ZE78" s="388"/>
      <c r="ZF78" s="388"/>
      <c r="ZG78" s="388"/>
      <c r="ZH78" s="388"/>
      <c r="ZI78" s="388"/>
      <c r="ZJ78" s="388"/>
      <c r="ZK78" s="388"/>
      <c r="ZL78" s="388"/>
      <c r="ZM78" s="388"/>
      <c r="ZN78" s="388"/>
      <c r="ZO78" s="388"/>
      <c r="ZP78" s="388"/>
      <c r="ZQ78" s="388"/>
      <c r="ZR78" s="388"/>
      <c r="ZS78" s="388"/>
      <c r="ZT78" s="388"/>
      <c r="ZU78" s="388"/>
      <c r="ZV78" s="388"/>
      <c r="ZW78" s="388"/>
      <c r="ZX78" s="388"/>
      <c r="ZY78" s="388"/>
      <c r="ZZ78" s="388"/>
      <c r="AAA78" s="388"/>
      <c r="AAB78" s="388"/>
      <c r="AAC78" s="388"/>
      <c r="AAD78" s="388"/>
      <c r="AAE78" s="388"/>
      <c r="AAF78" s="388"/>
      <c r="AAG78" s="388"/>
      <c r="AAH78" s="388"/>
      <c r="AAI78" s="388"/>
      <c r="AAJ78" s="388"/>
      <c r="AAK78" s="388"/>
      <c r="AAL78" s="388"/>
      <c r="AAM78" s="388"/>
      <c r="AAN78" s="388"/>
      <c r="AAO78" s="388"/>
      <c r="AAP78" s="388"/>
      <c r="AAQ78" s="388"/>
      <c r="AAR78" s="388"/>
      <c r="AAS78" s="388"/>
      <c r="AAT78" s="388"/>
      <c r="AAU78" s="388"/>
      <c r="AAV78" s="388"/>
      <c r="AAW78" s="388"/>
      <c r="AAX78" s="388"/>
      <c r="AAY78" s="388"/>
      <c r="AAZ78" s="388"/>
      <c r="ABA78" s="388"/>
      <c r="ABB78" s="388"/>
      <c r="ABC78" s="388"/>
      <c r="ABD78" s="388"/>
      <c r="ABE78" s="388"/>
      <c r="ABF78" s="388"/>
      <c r="ABG78" s="388"/>
      <c r="ABH78" s="388"/>
      <c r="ABI78" s="388"/>
      <c r="ABJ78" s="388"/>
      <c r="ABK78" s="388"/>
      <c r="ABL78" s="388"/>
      <c r="ABM78" s="388"/>
      <c r="ABN78" s="388"/>
      <c r="ABO78" s="388"/>
      <c r="ABP78" s="388"/>
      <c r="ABQ78" s="388"/>
      <c r="ABR78" s="388"/>
      <c r="ABS78" s="388"/>
      <c r="ABT78" s="388"/>
      <c r="ABU78" s="388"/>
      <c r="ABV78" s="388"/>
      <c r="ABW78" s="388"/>
      <c r="ABX78" s="388"/>
      <c r="ABY78" s="388"/>
      <c r="ABZ78" s="388"/>
      <c r="ACA78" s="388"/>
      <c r="ACB78" s="388"/>
      <c r="ACC78" s="388"/>
      <c r="ACD78" s="388"/>
      <c r="ACE78" s="388"/>
      <c r="ACF78" s="388"/>
      <c r="ACG78" s="388"/>
      <c r="ACH78" s="388"/>
      <c r="ACI78" s="388"/>
      <c r="ACJ78" s="388"/>
      <c r="ACK78" s="388"/>
      <c r="ACL78" s="388"/>
      <c r="ACM78" s="388"/>
      <c r="ACN78" s="388"/>
      <c r="ACO78" s="388"/>
      <c r="ACP78" s="388"/>
      <c r="ACQ78" s="388"/>
      <c r="ACR78" s="388"/>
      <c r="ACS78" s="388"/>
      <c r="ACT78" s="388"/>
      <c r="ACU78" s="388"/>
      <c r="ACV78" s="388"/>
      <c r="ACW78" s="388"/>
      <c r="ACX78" s="388"/>
      <c r="ACY78" s="388"/>
      <c r="ACZ78" s="388"/>
      <c r="ADA78" s="388"/>
      <c r="ADB78" s="388"/>
      <c r="ADC78" s="388"/>
      <c r="ADD78" s="388"/>
      <c r="ADE78" s="388"/>
      <c r="ADF78" s="388"/>
      <c r="ADG78" s="388"/>
      <c r="ADH78" s="388"/>
      <c r="ADI78" s="388"/>
      <c r="ADJ78" s="388"/>
      <c r="ADK78" s="388"/>
      <c r="ADL78" s="388"/>
      <c r="ADM78" s="388"/>
      <c r="ADN78" s="388"/>
      <c r="ADO78" s="388"/>
      <c r="ADP78" s="388"/>
      <c r="ADQ78" s="388"/>
      <c r="ADR78" s="388"/>
      <c r="ADS78" s="388"/>
      <c r="ADT78" s="388"/>
      <c r="ADU78" s="388"/>
      <c r="ADV78" s="388"/>
      <c r="ADW78" s="388"/>
      <c r="ADX78" s="388"/>
      <c r="ADY78" s="388"/>
      <c r="ADZ78" s="388"/>
      <c r="AEA78" s="388"/>
      <c r="AEB78" s="388"/>
      <c r="AEC78" s="388"/>
      <c r="AED78" s="388"/>
      <c r="AEE78" s="388"/>
      <c r="AEF78" s="388"/>
      <c r="AEG78" s="388"/>
      <c r="AEH78" s="388"/>
      <c r="AEI78" s="388"/>
      <c r="AEJ78" s="388"/>
      <c r="AEK78" s="388"/>
      <c r="AEL78" s="388"/>
      <c r="AEM78" s="388"/>
      <c r="AEN78" s="388"/>
      <c r="AEO78" s="388"/>
      <c r="AEP78" s="388"/>
      <c r="AEQ78" s="388"/>
      <c r="AER78" s="388"/>
      <c r="AES78" s="388"/>
      <c r="AET78" s="388"/>
      <c r="AEU78" s="388"/>
      <c r="AEV78" s="388"/>
      <c r="AEW78" s="388"/>
      <c r="AEX78" s="388"/>
      <c r="AEY78" s="388"/>
      <c r="AEZ78" s="388"/>
      <c r="AFA78" s="388"/>
      <c r="AFB78" s="388"/>
      <c r="AFC78" s="388"/>
      <c r="AFD78" s="388"/>
      <c r="AFE78" s="388"/>
      <c r="AFF78" s="388"/>
      <c r="AFG78" s="388"/>
      <c r="AFH78" s="388"/>
      <c r="AFI78" s="388"/>
      <c r="AFJ78" s="388"/>
      <c r="AFK78" s="388"/>
      <c r="AFL78" s="388"/>
      <c r="AFM78" s="388"/>
      <c r="AFN78" s="388"/>
      <c r="AFO78" s="388"/>
      <c r="AFP78" s="388"/>
      <c r="AFQ78" s="388"/>
      <c r="AFR78" s="388"/>
      <c r="AFS78" s="388"/>
      <c r="AFT78" s="388"/>
      <c r="AFU78" s="388"/>
      <c r="AFV78" s="388"/>
      <c r="AFW78" s="388"/>
      <c r="AFX78" s="388"/>
      <c r="AFY78" s="388"/>
      <c r="AFZ78" s="388"/>
      <c r="AGA78" s="388"/>
      <c r="AGB78" s="388"/>
      <c r="AGC78" s="388"/>
      <c r="AGD78" s="388"/>
      <c r="AGE78" s="388"/>
      <c r="AGF78" s="388"/>
      <c r="AGG78" s="388"/>
      <c r="AGH78" s="388"/>
      <c r="AGI78" s="388"/>
      <c r="AGJ78" s="388"/>
      <c r="AGK78" s="388"/>
      <c r="AGL78" s="388"/>
      <c r="AGM78" s="388"/>
      <c r="AGN78" s="388"/>
      <c r="AGO78" s="388"/>
      <c r="AGP78" s="388"/>
      <c r="AGQ78" s="388"/>
      <c r="AGR78" s="388"/>
      <c r="AGS78" s="388"/>
      <c r="AGT78" s="388"/>
      <c r="AGU78" s="388"/>
      <c r="AGV78" s="388"/>
      <c r="AGW78" s="388"/>
      <c r="AGX78" s="388"/>
      <c r="AGY78" s="388"/>
      <c r="AGZ78" s="388"/>
      <c r="AHA78" s="388"/>
      <c r="AHB78" s="388"/>
      <c r="AHC78" s="388"/>
      <c r="AHD78" s="388"/>
      <c r="AHE78" s="388"/>
      <c r="AHF78" s="388"/>
      <c r="AHG78" s="388"/>
      <c r="AHH78" s="388"/>
      <c r="AHI78" s="388"/>
      <c r="AHJ78" s="388"/>
      <c r="AHK78" s="388"/>
      <c r="AHL78" s="388"/>
      <c r="AHM78" s="388"/>
      <c r="AHN78" s="388"/>
      <c r="AHO78" s="388"/>
      <c r="AHP78" s="388"/>
      <c r="AHQ78" s="388"/>
      <c r="AHR78" s="388"/>
      <c r="AHS78" s="388"/>
      <c r="AHT78" s="388"/>
      <c r="AHU78" s="388"/>
      <c r="AHV78" s="388"/>
      <c r="AHW78" s="388"/>
      <c r="AHX78" s="388"/>
      <c r="AHY78" s="388"/>
      <c r="AHZ78" s="388"/>
      <c r="AIA78" s="388"/>
      <c r="AIB78" s="388"/>
      <c r="AIC78" s="388"/>
      <c r="AID78" s="388"/>
      <c r="AIE78" s="388"/>
      <c r="AIF78" s="388"/>
      <c r="AIG78" s="388"/>
      <c r="AIH78" s="388"/>
      <c r="AII78" s="388"/>
      <c r="AIJ78" s="388"/>
      <c r="AIK78" s="388"/>
      <c r="AIL78" s="388"/>
      <c r="AIM78" s="388"/>
      <c r="AIN78" s="388"/>
      <c r="AIO78" s="388"/>
      <c r="AIP78" s="388"/>
      <c r="AIQ78" s="388"/>
      <c r="AIR78" s="388"/>
      <c r="AIS78" s="388"/>
      <c r="AIT78" s="388"/>
      <c r="AIU78" s="388"/>
      <c r="AIV78" s="388"/>
      <c r="AIW78" s="388"/>
      <c r="AIX78" s="388"/>
      <c r="AIY78" s="388"/>
      <c r="AIZ78" s="388"/>
      <c r="AJA78" s="388"/>
      <c r="AJB78" s="388"/>
      <c r="AJC78" s="388"/>
      <c r="AJD78" s="388"/>
      <c r="AJE78" s="388"/>
      <c r="AJF78" s="388"/>
      <c r="AJG78" s="388"/>
      <c r="AJH78" s="388"/>
      <c r="AJI78" s="388"/>
      <c r="AJJ78" s="388"/>
      <c r="AJK78" s="388"/>
      <c r="AJL78" s="388"/>
      <c r="AJM78" s="388"/>
      <c r="AJN78" s="388"/>
      <c r="AJO78" s="388"/>
      <c r="AJP78" s="388"/>
      <c r="AJQ78" s="388"/>
      <c r="AJR78" s="388"/>
      <c r="AJS78" s="388"/>
      <c r="AJT78" s="388"/>
      <c r="AJU78" s="388"/>
      <c r="AJV78" s="388"/>
      <c r="AJW78" s="388"/>
      <c r="AJX78" s="388"/>
      <c r="AJY78" s="388"/>
      <c r="AJZ78" s="388"/>
      <c r="AKA78" s="388"/>
      <c r="AKB78" s="388"/>
      <c r="AKC78" s="388"/>
      <c r="AKD78" s="388"/>
      <c r="AKE78" s="388"/>
      <c r="AKF78" s="388"/>
      <c r="AKG78" s="388"/>
      <c r="AKH78" s="388"/>
      <c r="AKI78" s="388"/>
      <c r="AKJ78" s="388"/>
      <c r="AKK78" s="388"/>
      <c r="AKL78" s="388"/>
      <c r="AKM78" s="388"/>
      <c r="AKN78" s="388"/>
      <c r="AKO78" s="388"/>
      <c r="AKP78" s="388"/>
      <c r="AKQ78" s="388"/>
      <c r="AKR78" s="388"/>
      <c r="AKS78" s="388"/>
      <c r="AKT78" s="388"/>
      <c r="AKU78" s="388"/>
      <c r="AKV78" s="388"/>
      <c r="AKW78" s="388"/>
      <c r="AKX78" s="388"/>
      <c r="AKY78" s="388"/>
      <c r="AKZ78" s="388"/>
      <c r="ALA78" s="388"/>
      <c r="ALB78" s="388"/>
      <c r="ALC78" s="388"/>
      <c r="ALD78" s="388"/>
      <c r="ALE78" s="388"/>
      <c r="ALF78" s="388"/>
      <c r="ALG78" s="388"/>
      <c r="ALH78" s="388"/>
      <c r="ALI78" s="388"/>
      <c r="ALJ78" s="388"/>
      <c r="ALK78" s="388"/>
      <c r="ALL78" s="388"/>
      <c r="ALM78" s="388"/>
      <c r="ALN78" s="388"/>
      <c r="ALO78" s="388"/>
      <c r="ALP78" s="388"/>
      <c r="ALQ78" s="388"/>
      <c r="ALR78" s="388"/>
      <c r="ALS78" s="388"/>
      <c r="ALT78" s="388"/>
      <c r="ALU78" s="388"/>
      <c r="ALV78" s="388"/>
      <c r="ALW78" s="388"/>
      <c r="ALX78" s="388"/>
      <c r="ALY78" s="388"/>
      <c r="ALZ78" s="388"/>
      <c r="AMA78" s="388"/>
      <c r="AMB78" s="388"/>
      <c r="AMC78" s="388"/>
      <c r="AMD78" s="388"/>
      <c r="AME78" s="388"/>
      <c r="AMF78" s="388"/>
      <c r="AMG78" s="388"/>
      <c r="AMH78" s="388"/>
      <c r="AMI78" s="388"/>
      <c r="AMJ78" s="388"/>
      <c r="AMK78" s="388"/>
      <c r="AML78" s="388"/>
      <c r="AMM78" s="388"/>
      <c r="AMN78" s="388"/>
      <c r="AMO78" s="388"/>
      <c r="AMP78" s="388"/>
      <c r="AMQ78" s="388"/>
      <c r="AMR78" s="388"/>
      <c r="AMS78" s="388"/>
      <c r="AMT78" s="388"/>
      <c r="AMU78" s="388"/>
      <c r="AMV78" s="388"/>
      <c r="AMW78" s="388"/>
      <c r="AMX78" s="388"/>
      <c r="AMY78" s="388"/>
      <c r="AMZ78" s="388"/>
      <c r="ANA78" s="388"/>
      <c r="ANB78" s="388"/>
      <c r="ANC78" s="388"/>
      <c r="AND78" s="388"/>
      <c r="ANE78" s="388"/>
      <c r="ANF78" s="388"/>
      <c r="ANG78" s="388"/>
      <c r="ANH78" s="388"/>
      <c r="ANI78" s="388"/>
      <c r="ANJ78" s="388"/>
      <c r="ANK78" s="388"/>
      <c r="ANL78" s="388"/>
      <c r="ANM78" s="388"/>
      <c r="ANN78" s="388"/>
      <c r="ANO78" s="388"/>
      <c r="ANP78" s="388"/>
      <c r="ANQ78" s="388"/>
      <c r="ANR78" s="388"/>
      <c r="ANS78" s="388"/>
      <c r="ANT78" s="388"/>
      <c r="ANU78" s="388"/>
      <c r="ANV78" s="388"/>
      <c r="ANW78" s="388"/>
      <c r="ANX78" s="388"/>
      <c r="ANY78" s="388"/>
      <c r="ANZ78" s="388"/>
      <c r="AOA78" s="388"/>
      <c r="AOB78" s="388"/>
      <c r="AOC78" s="388"/>
      <c r="AOD78" s="388"/>
      <c r="AOE78" s="388"/>
      <c r="AOF78" s="388"/>
      <c r="AOG78" s="388"/>
      <c r="AOH78" s="388"/>
      <c r="AOI78" s="388"/>
      <c r="AOJ78" s="388"/>
      <c r="AOK78" s="388"/>
      <c r="AOL78" s="388"/>
      <c r="AOM78" s="388"/>
      <c r="AON78" s="388"/>
      <c r="AOO78" s="388"/>
      <c r="AOP78" s="388"/>
      <c r="AOQ78" s="388"/>
      <c r="AOR78" s="388"/>
      <c r="AOS78" s="388"/>
      <c r="AOT78" s="388"/>
      <c r="AOU78" s="388"/>
      <c r="AOV78" s="388"/>
      <c r="AOW78" s="388"/>
      <c r="AOX78" s="388"/>
      <c r="AOY78" s="388"/>
      <c r="AOZ78" s="388"/>
      <c r="APA78" s="388"/>
      <c r="APB78" s="388"/>
      <c r="APC78" s="388"/>
      <c r="APD78" s="388"/>
      <c r="APE78" s="388"/>
      <c r="APF78" s="388"/>
      <c r="APG78" s="388"/>
      <c r="APH78" s="388"/>
      <c r="API78" s="388"/>
      <c r="APJ78" s="388"/>
      <c r="APK78" s="388"/>
      <c r="APL78" s="388"/>
      <c r="APM78" s="388"/>
      <c r="APN78" s="388"/>
      <c r="APO78" s="388"/>
      <c r="APP78" s="388"/>
      <c r="APQ78" s="388"/>
      <c r="APR78" s="388"/>
      <c r="APS78" s="388"/>
      <c r="APT78" s="388"/>
      <c r="APU78" s="388"/>
      <c r="APV78" s="388"/>
      <c r="APW78" s="388"/>
      <c r="APX78" s="388"/>
      <c r="APY78" s="388"/>
      <c r="APZ78" s="388"/>
      <c r="AQA78" s="388"/>
      <c r="AQB78" s="388"/>
      <c r="AQC78" s="388"/>
      <c r="AQD78" s="388"/>
      <c r="AQE78" s="388"/>
      <c r="AQF78" s="388"/>
      <c r="AQG78" s="388"/>
      <c r="AQH78" s="388"/>
      <c r="AQI78" s="388"/>
      <c r="AQJ78" s="388"/>
      <c r="AQK78" s="388"/>
      <c r="AQL78" s="388"/>
      <c r="AQM78" s="388"/>
      <c r="AQN78" s="388"/>
      <c r="AQO78" s="388"/>
      <c r="AQP78" s="388"/>
      <c r="AQQ78" s="388"/>
      <c r="AQR78" s="388"/>
      <c r="AQS78" s="388"/>
      <c r="AQT78" s="388"/>
      <c r="AQU78" s="388"/>
      <c r="AQV78" s="388"/>
      <c r="AQW78" s="388"/>
      <c r="AQX78" s="388"/>
      <c r="AQY78" s="388"/>
      <c r="AQZ78" s="388"/>
      <c r="ARA78" s="388"/>
      <c r="ARB78" s="388"/>
      <c r="ARC78" s="388"/>
      <c r="ARD78" s="388"/>
      <c r="ARE78" s="388"/>
      <c r="ARF78" s="388"/>
      <c r="ARG78" s="388"/>
      <c r="ARH78" s="388"/>
      <c r="ARI78" s="388"/>
      <c r="ARJ78" s="388"/>
      <c r="ARK78" s="388"/>
      <c r="ARL78" s="388"/>
      <c r="ARM78" s="388"/>
      <c r="ARN78" s="388"/>
      <c r="ARO78" s="388"/>
      <c r="ARP78" s="388"/>
      <c r="ARQ78" s="388"/>
      <c r="ARR78" s="388"/>
      <c r="ARS78" s="388"/>
      <c r="ART78" s="388"/>
      <c r="ARU78" s="388"/>
      <c r="ARV78" s="388"/>
      <c r="ARW78" s="388"/>
      <c r="ARX78" s="388"/>
      <c r="ARY78" s="388"/>
      <c r="ARZ78" s="388"/>
      <c r="ASA78" s="388"/>
      <c r="ASB78" s="388"/>
      <c r="ASC78" s="388"/>
      <c r="ASD78" s="388"/>
      <c r="ASE78" s="388"/>
      <c r="ASF78" s="388"/>
      <c r="ASG78" s="388"/>
      <c r="ASH78" s="388"/>
      <c r="ASI78" s="388"/>
      <c r="ASJ78" s="388"/>
      <c r="ASK78" s="388"/>
      <c r="ASL78" s="388"/>
      <c r="ASM78" s="388"/>
      <c r="ASN78" s="388"/>
      <c r="ASO78" s="388"/>
      <c r="ASP78" s="388"/>
      <c r="ASQ78" s="388"/>
      <c r="ASR78" s="388"/>
      <c r="ASS78" s="388"/>
      <c r="AST78" s="388"/>
      <c r="ASU78" s="388"/>
      <c r="ASV78" s="388"/>
      <c r="ASW78" s="388"/>
      <c r="ASX78" s="388"/>
      <c r="ASY78" s="388"/>
      <c r="ASZ78" s="388"/>
      <c r="ATA78" s="388"/>
      <c r="ATB78" s="388"/>
      <c r="ATC78" s="388"/>
      <c r="ATD78" s="388"/>
      <c r="ATE78" s="388"/>
      <c r="ATF78" s="388"/>
      <c r="ATG78" s="388"/>
      <c r="ATH78" s="388"/>
      <c r="ATI78" s="388"/>
      <c r="ATJ78" s="388"/>
      <c r="ATK78" s="388"/>
      <c r="ATL78" s="388"/>
      <c r="ATM78" s="388"/>
      <c r="ATN78" s="388"/>
      <c r="ATO78" s="388"/>
      <c r="ATP78" s="388"/>
      <c r="ATQ78" s="388"/>
      <c r="ATR78" s="388"/>
      <c r="ATS78" s="388"/>
      <c r="ATT78" s="388"/>
      <c r="ATU78" s="388"/>
      <c r="ATV78" s="388"/>
      <c r="ATW78" s="388"/>
      <c r="ATX78" s="388"/>
      <c r="ATY78" s="388"/>
      <c r="ATZ78" s="388"/>
      <c r="AUA78" s="388"/>
      <c r="AUB78" s="388"/>
      <c r="AUC78" s="388"/>
      <c r="AUD78" s="388"/>
      <c r="AUE78" s="388"/>
      <c r="AUF78" s="388"/>
      <c r="AUG78" s="388"/>
      <c r="AUH78" s="388"/>
      <c r="AUI78" s="388"/>
      <c r="AUJ78" s="388"/>
      <c r="AUK78" s="388"/>
      <c r="AUL78" s="388"/>
      <c r="AUM78" s="388"/>
      <c r="AUN78" s="388"/>
      <c r="AUO78" s="388"/>
      <c r="AUP78" s="388"/>
      <c r="AUQ78" s="388"/>
      <c r="AUR78" s="388"/>
      <c r="AUS78" s="388"/>
      <c r="AUT78" s="388"/>
      <c r="AUU78" s="388"/>
      <c r="AUV78" s="388"/>
      <c r="AUW78" s="388"/>
      <c r="AUX78" s="388"/>
      <c r="AUY78" s="388"/>
      <c r="AUZ78" s="388"/>
      <c r="AVA78" s="388"/>
      <c r="AVB78" s="388"/>
      <c r="AVC78" s="388"/>
      <c r="AVD78" s="388"/>
      <c r="AVE78" s="388"/>
      <c r="AVF78" s="388"/>
      <c r="AVG78" s="388"/>
      <c r="AVH78" s="388"/>
      <c r="AVI78" s="388"/>
      <c r="AVJ78" s="388"/>
      <c r="AVK78" s="388"/>
      <c r="AVL78" s="388"/>
      <c r="AVM78" s="388"/>
      <c r="AVN78" s="388"/>
      <c r="AVO78" s="388"/>
      <c r="AVP78" s="388"/>
      <c r="AVQ78" s="388"/>
      <c r="AVR78" s="388"/>
      <c r="AVS78" s="388"/>
      <c r="AVT78" s="388"/>
      <c r="AVU78" s="388"/>
      <c r="AVV78" s="388"/>
      <c r="AVW78" s="388"/>
      <c r="AVX78" s="388"/>
      <c r="AVY78" s="388"/>
      <c r="AVZ78" s="388"/>
      <c r="AWA78" s="388"/>
      <c r="AWB78" s="388"/>
      <c r="AWC78" s="388"/>
      <c r="AWD78" s="388"/>
      <c r="AWE78" s="388"/>
      <c r="AWF78" s="388"/>
      <c r="AWG78" s="388"/>
      <c r="AWH78" s="388"/>
      <c r="AWI78" s="388"/>
      <c r="AWJ78" s="388"/>
      <c r="AWK78" s="388"/>
      <c r="AWL78" s="388"/>
      <c r="AWM78" s="388"/>
      <c r="AWN78" s="388"/>
      <c r="AWO78" s="388"/>
      <c r="AWP78" s="388"/>
      <c r="AWQ78" s="388"/>
      <c r="AWR78" s="388"/>
      <c r="AWS78" s="388"/>
      <c r="AWT78" s="388"/>
      <c r="AWU78" s="388"/>
      <c r="AWV78" s="388"/>
      <c r="AWW78" s="388"/>
      <c r="AWX78" s="388"/>
      <c r="AWY78" s="388"/>
      <c r="AWZ78" s="388"/>
      <c r="AXA78" s="388"/>
      <c r="AXB78" s="388"/>
      <c r="AXC78" s="388"/>
      <c r="AXD78" s="388"/>
      <c r="AXE78" s="388"/>
      <c r="AXF78" s="388"/>
      <c r="AXG78" s="388"/>
      <c r="AXH78" s="388"/>
      <c r="AXI78" s="388"/>
      <c r="AXJ78" s="388"/>
      <c r="AXK78" s="388"/>
      <c r="AXL78" s="388"/>
      <c r="AXM78" s="388"/>
      <c r="AXN78" s="388"/>
      <c r="AXO78" s="388"/>
      <c r="AXP78" s="388"/>
      <c r="AXQ78" s="388"/>
      <c r="AXR78" s="388"/>
      <c r="AXS78" s="388"/>
      <c r="AXT78" s="388"/>
      <c r="AXU78" s="388"/>
      <c r="AXV78" s="388"/>
      <c r="AXW78" s="388"/>
      <c r="AXX78" s="388"/>
      <c r="AXY78" s="388"/>
      <c r="AXZ78" s="388"/>
      <c r="AYA78" s="388"/>
      <c r="AYB78" s="388"/>
      <c r="AYC78" s="388"/>
      <c r="AYD78" s="388"/>
      <c r="AYE78" s="388"/>
      <c r="AYF78" s="388"/>
      <c r="AYG78" s="388"/>
      <c r="AYH78" s="388"/>
      <c r="AYI78" s="388"/>
      <c r="AYJ78" s="388"/>
      <c r="AYK78" s="388"/>
      <c r="AYL78" s="388"/>
      <c r="AYM78" s="388"/>
      <c r="AYN78" s="388"/>
      <c r="AYO78" s="388"/>
      <c r="AYP78" s="388"/>
      <c r="AYQ78" s="388"/>
      <c r="AYR78" s="388"/>
      <c r="AYS78" s="388"/>
      <c r="AYT78" s="388"/>
      <c r="AYU78" s="388"/>
      <c r="AYV78" s="388"/>
      <c r="AYW78" s="388"/>
      <c r="AYX78" s="388"/>
      <c r="AYY78" s="388"/>
      <c r="AYZ78" s="388"/>
      <c r="AZA78" s="388"/>
      <c r="AZB78" s="388"/>
      <c r="AZC78" s="388"/>
      <c r="AZD78" s="388"/>
      <c r="AZE78" s="388"/>
      <c r="AZF78" s="388"/>
      <c r="AZG78" s="388"/>
      <c r="AZH78" s="388"/>
      <c r="AZI78" s="388"/>
      <c r="AZJ78" s="388"/>
      <c r="AZK78" s="388"/>
      <c r="AZL78" s="388"/>
      <c r="AZM78" s="388"/>
      <c r="AZN78" s="388"/>
      <c r="AZO78" s="388"/>
      <c r="AZP78" s="388"/>
      <c r="AZQ78" s="388"/>
      <c r="AZR78" s="388"/>
      <c r="AZS78" s="388"/>
      <c r="AZT78" s="388"/>
      <c r="AZU78" s="388"/>
      <c r="AZV78" s="388"/>
      <c r="AZW78" s="388"/>
      <c r="AZX78" s="388"/>
      <c r="AZY78" s="388"/>
      <c r="AZZ78" s="388"/>
      <c r="BAA78" s="388"/>
      <c r="BAB78" s="388"/>
      <c r="BAC78" s="388"/>
      <c r="BAD78" s="388"/>
      <c r="BAE78" s="388"/>
      <c r="BAF78" s="388"/>
      <c r="BAG78" s="388"/>
      <c r="BAH78" s="388"/>
      <c r="BAI78" s="388"/>
      <c r="BAJ78" s="388"/>
      <c r="BAK78" s="388"/>
      <c r="BAL78" s="388"/>
      <c r="BAM78" s="388"/>
      <c r="BAN78" s="388"/>
      <c r="BAO78" s="388"/>
      <c r="BAP78" s="388"/>
      <c r="BAQ78" s="388"/>
      <c r="BAR78" s="388"/>
      <c r="BAS78" s="388"/>
      <c r="BAT78" s="388"/>
      <c r="BAU78" s="388"/>
      <c r="BAV78" s="388"/>
      <c r="BAW78" s="388"/>
      <c r="BAX78" s="388"/>
      <c r="BAY78" s="388"/>
      <c r="BAZ78" s="388"/>
      <c r="BBA78" s="388"/>
      <c r="BBB78" s="388"/>
      <c r="BBC78" s="388"/>
      <c r="BBD78" s="388"/>
      <c r="BBE78" s="388"/>
      <c r="BBF78" s="388"/>
      <c r="BBG78" s="388"/>
      <c r="BBH78" s="388"/>
      <c r="BBI78" s="388"/>
      <c r="BBJ78" s="388"/>
      <c r="BBK78" s="388"/>
      <c r="BBL78" s="388"/>
      <c r="BBM78" s="388"/>
      <c r="BBN78" s="388"/>
      <c r="BBO78" s="388"/>
      <c r="BBP78" s="388"/>
      <c r="BBQ78" s="388"/>
      <c r="BBR78" s="388"/>
      <c r="BBS78" s="388"/>
      <c r="BBT78" s="388"/>
      <c r="BBU78" s="388"/>
      <c r="BBV78" s="388"/>
      <c r="BBW78" s="388"/>
      <c r="BBX78" s="388"/>
      <c r="BBY78" s="388"/>
      <c r="BBZ78" s="388"/>
      <c r="BCA78" s="388"/>
      <c r="BCB78" s="388"/>
      <c r="BCC78" s="388"/>
      <c r="BCD78" s="388"/>
      <c r="BCE78" s="388"/>
      <c r="BCF78" s="388"/>
      <c r="BCG78" s="388"/>
      <c r="BCH78" s="388"/>
      <c r="BCI78" s="388"/>
      <c r="BCJ78" s="388"/>
      <c r="BCK78" s="388"/>
      <c r="BCL78" s="388"/>
      <c r="BCM78" s="388"/>
      <c r="BCN78" s="388"/>
      <c r="BCO78" s="388"/>
      <c r="BCP78" s="388"/>
      <c r="BCQ78" s="388"/>
      <c r="BCR78" s="388"/>
      <c r="BCS78" s="388"/>
      <c r="BCT78" s="388"/>
      <c r="BCU78" s="388"/>
      <c r="BCV78" s="388"/>
      <c r="BCW78" s="388"/>
      <c r="BCX78" s="388"/>
      <c r="BCY78" s="388"/>
      <c r="BCZ78" s="388"/>
      <c r="BDA78" s="388"/>
      <c r="BDB78" s="388"/>
      <c r="BDC78" s="388"/>
      <c r="BDD78" s="388"/>
      <c r="BDE78" s="388"/>
      <c r="BDF78" s="388"/>
      <c r="BDG78" s="388"/>
      <c r="BDH78" s="388"/>
      <c r="BDI78" s="388"/>
      <c r="BDJ78" s="388"/>
      <c r="BDK78" s="388"/>
      <c r="BDL78" s="388"/>
      <c r="BDM78" s="388"/>
      <c r="BDN78" s="388"/>
      <c r="BDO78" s="388"/>
      <c r="BDP78" s="388"/>
      <c r="BDQ78" s="388"/>
      <c r="BDR78" s="388"/>
      <c r="BDS78" s="388"/>
      <c r="BDT78" s="388"/>
      <c r="BDU78" s="388"/>
      <c r="BDV78" s="388"/>
      <c r="BDW78" s="388"/>
      <c r="BDX78" s="388"/>
      <c r="BDY78" s="388"/>
      <c r="BDZ78" s="388"/>
      <c r="BEA78" s="388"/>
      <c r="BEB78" s="388"/>
      <c r="BEC78" s="388"/>
      <c r="BED78" s="388"/>
      <c r="BEE78" s="388"/>
      <c r="BEF78" s="388"/>
      <c r="BEG78" s="388"/>
      <c r="BEH78" s="388"/>
      <c r="BEI78" s="388"/>
      <c r="BEJ78" s="388"/>
      <c r="BEK78" s="388"/>
      <c r="BEL78" s="388"/>
      <c r="BEM78" s="388"/>
      <c r="BEN78" s="388"/>
      <c r="BEO78" s="388"/>
      <c r="BEP78" s="388"/>
      <c r="BEQ78" s="388"/>
      <c r="BER78" s="388"/>
      <c r="BES78" s="388"/>
      <c r="BET78" s="388"/>
      <c r="BEU78" s="388"/>
      <c r="BEV78" s="388"/>
      <c r="BEW78" s="388"/>
      <c r="BEX78" s="388"/>
      <c r="BEY78" s="388"/>
      <c r="BEZ78" s="388"/>
      <c r="BFA78" s="388"/>
      <c r="BFB78" s="388"/>
      <c r="BFC78" s="388"/>
      <c r="BFD78" s="388"/>
      <c r="BFE78" s="388"/>
      <c r="BFF78" s="388"/>
      <c r="BFG78" s="388"/>
      <c r="BFH78" s="388"/>
      <c r="BFI78" s="388"/>
      <c r="BFJ78" s="388"/>
      <c r="BFK78" s="388"/>
      <c r="BFL78" s="388"/>
      <c r="BFM78" s="388"/>
      <c r="BFN78" s="388"/>
      <c r="BFO78" s="388"/>
      <c r="BFP78" s="388"/>
      <c r="BFQ78" s="388"/>
      <c r="BFR78" s="388"/>
      <c r="BFS78" s="388"/>
      <c r="BFT78" s="388"/>
      <c r="BFU78" s="388"/>
      <c r="BFV78" s="388"/>
      <c r="BFW78" s="388"/>
      <c r="BFX78" s="388"/>
      <c r="BFY78" s="388"/>
      <c r="BFZ78" s="388"/>
      <c r="BGA78" s="388"/>
      <c r="BGB78" s="388"/>
      <c r="BGC78" s="388"/>
      <c r="BGD78" s="388"/>
      <c r="BGE78" s="388"/>
      <c r="BGF78" s="388"/>
      <c r="BGG78" s="388"/>
      <c r="BGH78" s="388"/>
      <c r="BGI78" s="388"/>
      <c r="BGJ78" s="388"/>
      <c r="BGK78" s="388"/>
      <c r="BGL78" s="388"/>
      <c r="BGM78" s="388"/>
      <c r="BGN78" s="388"/>
      <c r="BGO78" s="388"/>
      <c r="BGP78" s="388"/>
      <c r="BGQ78" s="388"/>
      <c r="BGR78" s="388"/>
      <c r="BGS78" s="388"/>
      <c r="BGT78" s="388"/>
      <c r="BGU78" s="388"/>
      <c r="BGV78" s="388"/>
      <c r="BGW78" s="388"/>
      <c r="BGX78" s="388"/>
      <c r="BGY78" s="388"/>
      <c r="BGZ78" s="388"/>
      <c r="BHA78" s="388"/>
      <c r="BHB78" s="388"/>
      <c r="BHC78" s="388"/>
      <c r="BHD78" s="388"/>
      <c r="BHE78" s="388"/>
      <c r="BHF78" s="388"/>
      <c r="BHG78" s="388"/>
      <c r="BHH78" s="388"/>
      <c r="BHI78" s="388"/>
      <c r="BHJ78" s="388"/>
      <c r="BHK78" s="388"/>
      <c r="BHL78" s="388"/>
      <c r="BHM78" s="388"/>
      <c r="BHN78" s="388"/>
      <c r="BHO78" s="388"/>
      <c r="BHP78" s="388"/>
      <c r="BHQ78" s="388"/>
      <c r="BHR78" s="388"/>
      <c r="BHS78" s="388"/>
      <c r="BHT78" s="388"/>
      <c r="BHU78" s="388"/>
      <c r="BHV78" s="388"/>
      <c r="BHW78" s="388"/>
      <c r="BHX78" s="388"/>
      <c r="BHY78" s="388"/>
      <c r="BHZ78" s="388"/>
      <c r="BIA78" s="388"/>
      <c r="BIB78" s="388"/>
      <c r="BIC78" s="388"/>
      <c r="BID78" s="388"/>
      <c r="BIE78" s="388"/>
      <c r="BIF78" s="388"/>
      <c r="BIG78" s="388"/>
      <c r="BIH78" s="388"/>
      <c r="BII78" s="388"/>
      <c r="BIJ78" s="388"/>
      <c r="BIK78" s="388"/>
      <c r="BIL78" s="388"/>
      <c r="BIM78" s="388"/>
      <c r="BIN78" s="388"/>
      <c r="BIO78" s="388"/>
      <c r="BIP78" s="388"/>
      <c r="BIQ78" s="388"/>
      <c r="BIR78" s="388"/>
      <c r="BIS78" s="388"/>
      <c r="BIT78" s="388"/>
      <c r="BIU78" s="388"/>
      <c r="BIV78" s="388"/>
      <c r="BIW78" s="388"/>
      <c r="BIX78" s="388"/>
      <c r="BIY78" s="388"/>
      <c r="BIZ78" s="388"/>
      <c r="BJA78" s="388"/>
      <c r="BJB78" s="388"/>
      <c r="BJC78" s="388"/>
      <c r="BJD78" s="388"/>
      <c r="BJE78" s="388"/>
      <c r="BJF78" s="388"/>
      <c r="BJG78" s="388"/>
      <c r="BJH78" s="388"/>
      <c r="BJI78" s="388"/>
      <c r="BJJ78" s="388"/>
      <c r="BJK78" s="388"/>
      <c r="BJL78" s="388"/>
      <c r="BJM78" s="388"/>
      <c r="BJN78" s="388"/>
      <c r="BJO78" s="388"/>
      <c r="BJP78" s="388"/>
      <c r="BJQ78" s="388"/>
      <c r="BJR78" s="388"/>
      <c r="BJS78" s="388"/>
      <c r="BJT78" s="388"/>
      <c r="BJU78" s="388"/>
      <c r="BJV78" s="388"/>
      <c r="BJW78" s="388"/>
      <c r="BJX78" s="388"/>
      <c r="BJY78" s="388"/>
      <c r="BJZ78" s="388"/>
      <c r="BKA78" s="388"/>
      <c r="BKB78" s="388"/>
      <c r="BKC78" s="388"/>
      <c r="BKD78" s="388"/>
      <c r="BKE78" s="388"/>
      <c r="BKF78" s="388"/>
      <c r="BKG78" s="388"/>
      <c r="BKH78" s="388"/>
      <c r="BKI78" s="388"/>
      <c r="BKJ78" s="388"/>
      <c r="BKK78" s="388"/>
      <c r="BKL78" s="388"/>
      <c r="BKM78" s="388"/>
      <c r="BKN78" s="388"/>
      <c r="BKO78" s="388"/>
      <c r="BKP78" s="388"/>
      <c r="BKQ78" s="388"/>
      <c r="BKR78" s="388"/>
      <c r="BKS78" s="388"/>
      <c r="BKT78" s="388"/>
      <c r="BKU78" s="388"/>
      <c r="BKV78" s="388"/>
      <c r="BKW78" s="388"/>
      <c r="BKX78" s="388"/>
      <c r="BKY78" s="388"/>
      <c r="BKZ78" s="388"/>
      <c r="BLA78" s="388"/>
      <c r="BLB78" s="388"/>
      <c r="BLC78" s="388"/>
      <c r="BLD78" s="388"/>
      <c r="BLE78" s="388"/>
      <c r="BLF78" s="388"/>
      <c r="BLG78" s="388"/>
      <c r="BLH78" s="388"/>
      <c r="BLI78" s="388"/>
      <c r="BLJ78" s="388"/>
      <c r="BLK78" s="388"/>
      <c r="BLL78" s="388"/>
      <c r="BLM78" s="388"/>
      <c r="BLN78" s="388"/>
      <c r="BLO78" s="388"/>
      <c r="BLP78" s="388"/>
      <c r="BLQ78" s="388"/>
      <c r="BLR78" s="388"/>
      <c r="BLS78" s="388"/>
      <c r="BLT78" s="388"/>
      <c r="BLU78" s="388"/>
      <c r="BLV78" s="388"/>
      <c r="BLW78" s="388"/>
      <c r="BLX78" s="388"/>
      <c r="BLY78" s="388"/>
      <c r="BLZ78" s="388"/>
      <c r="BMA78" s="388"/>
      <c r="BMB78" s="388"/>
      <c r="BMC78" s="388"/>
      <c r="BMD78" s="388"/>
      <c r="BME78" s="388"/>
      <c r="BMF78" s="388"/>
      <c r="BMG78" s="388"/>
      <c r="BMH78" s="388"/>
      <c r="BMI78" s="388"/>
      <c r="BMJ78" s="388"/>
      <c r="BMK78" s="388"/>
      <c r="BML78" s="388"/>
      <c r="BMM78" s="388"/>
      <c r="BMN78" s="388"/>
      <c r="BMO78" s="388"/>
      <c r="BMP78" s="388"/>
      <c r="BMQ78" s="388"/>
      <c r="BMR78" s="388"/>
      <c r="BMS78" s="388"/>
      <c r="BMT78" s="388"/>
      <c r="BMU78" s="388"/>
      <c r="BMV78" s="388"/>
      <c r="BMW78" s="388"/>
      <c r="BMX78" s="388"/>
      <c r="BMY78" s="388"/>
      <c r="BMZ78" s="388"/>
      <c r="BNA78" s="388"/>
      <c r="BNB78" s="388"/>
      <c r="BNC78" s="388"/>
      <c r="BND78" s="388"/>
      <c r="BNE78" s="388"/>
      <c r="BNF78" s="388"/>
      <c r="BNG78" s="388"/>
      <c r="BNH78" s="388"/>
      <c r="BNI78" s="388"/>
      <c r="BNJ78" s="388"/>
      <c r="BNK78" s="388"/>
      <c r="BNL78" s="388"/>
      <c r="BNM78" s="388"/>
      <c r="BNN78" s="388"/>
      <c r="BNO78" s="388"/>
      <c r="BNP78" s="388"/>
      <c r="BNQ78" s="388"/>
      <c r="BNR78" s="388"/>
      <c r="BNS78" s="388"/>
      <c r="BNT78" s="388"/>
      <c r="BNU78" s="388"/>
      <c r="BNV78" s="388"/>
      <c r="BNW78" s="388"/>
      <c r="BNX78" s="388"/>
      <c r="BNY78" s="388"/>
      <c r="BNZ78" s="388"/>
      <c r="BOA78" s="388"/>
      <c r="BOB78" s="388"/>
      <c r="BOC78" s="388"/>
      <c r="BOD78" s="388"/>
      <c r="BOE78" s="388"/>
      <c r="BOF78" s="388"/>
      <c r="BOG78" s="388"/>
      <c r="BOH78" s="388"/>
      <c r="BOI78" s="388"/>
      <c r="BOJ78" s="388"/>
      <c r="BOK78" s="388"/>
      <c r="BOL78" s="388"/>
      <c r="BOM78" s="388"/>
      <c r="BON78" s="388"/>
      <c r="BOO78" s="388"/>
      <c r="BOP78" s="388"/>
      <c r="BOQ78" s="388"/>
      <c r="BOR78" s="388"/>
      <c r="BOS78" s="388"/>
      <c r="BOT78" s="388"/>
      <c r="BOU78" s="388"/>
      <c r="BOV78" s="388"/>
      <c r="BOW78" s="388"/>
      <c r="BOX78" s="388"/>
      <c r="BOY78" s="388"/>
      <c r="BOZ78" s="388"/>
      <c r="BPA78" s="388"/>
      <c r="BPB78" s="388"/>
      <c r="BPC78" s="388"/>
      <c r="BPD78" s="388"/>
      <c r="BPE78" s="388"/>
      <c r="BPF78" s="388"/>
      <c r="BPG78" s="388"/>
      <c r="BPH78" s="388"/>
      <c r="BPI78" s="388"/>
      <c r="BPJ78" s="388"/>
      <c r="BPK78" s="388"/>
      <c r="BPL78" s="388"/>
      <c r="BPM78" s="388"/>
      <c r="BPN78" s="388"/>
      <c r="BPO78" s="388"/>
      <c r="BPP78" s="388"/>
      <c r="BPQ78" s="388"/>
      <c r="BPR78" s="388"/>
      <c r="BPS78" s="388"/>
      <c r="BPT78" s="388"/>
      <c r="BPU78" s="388"/>
      <c r="BPV78" s="388"/>
      <c r="BPW78" s="388"/>
      <c r="BPX78" s="388"/>
      <c r="BPY78" s="388"/>
      <c r="BPZ78" s="388"/>
      <c r="BQA78" s="388"/>
      <c r="BQB78" s="388"/>
      <c r="BQC78" s="388"/>
      <c r="BQD78" s="388"/>
      <c r="BQE78" s="388"/>
      <c r="BQF78" s="388"/>
      <c r="BQG78" s="388"/>
      <c r="BQH78" s="388"/>
      <c r="BQI78" s="388"/>
      <c r="BQJ78" s="388"/>
      <c r="BQK78" s="388"/>
      <c r="BQL78" s="388"/>
      <c r="BQM78" s="388"/>
      <c r="BQN78" s="388"/>
      <c r="BQO78" s="388"/>
      <c r="BQP78" s="388"/>
      <c r="BQQ78" s="388"/>
      <c r="BQR78" s="388"/>
      <c r="BQS78" s="388"/>
      <c r="BQT78" s="388"/>
      <c r="BQU78" s="388"/>
      <c r="BQV78" s="388"/>
      <c r="BQW78" s="388"/>
      <c r="BQX78" s="388"/>
      <c r="BQY78" s="388"/>
      <c r="BQZ78" s="388"/>
      <c r="BRA78" s="388"/>
      <c r="BRB78" s="388"/>
      <c r="BRC78" s="388"/>
      <c r="BRD78" s="388"/>
      <c r="BRE78" s="388"/>
      <c r="BRF78" s="388"/>
      <c r="BRG78" s="388"/>
      <c r="BRH78" s="388"/>
      <c r="BRI78" s="388"/>
      <c r="BRJ78" s="388"/>
      <c r="BRK78" s="388"/>
      <c r="BRL78" s="388"/>
      <c r="BRM78" s="388"/>
      <c r="BRN78" s="388"/>
      <c r="BRO78" s="388"/>
      <c r="BRP78" s="388"/>
      <c r="BRQ78" s="388"/>
      <c r="BRR78" s="388"/>
      <c r="BRS78" s="388"/>
      <c r="BRT78" s="388"/>
      <c r="BRU78" s="388"/>
      <c r="BRV78" s="388"/>
      <c r="BRW78" s="388"/>
      <c r="BRX78" s="388"/>
      <c r="BRY78" s="388"/>
      <c r="BRZ78" s="388"/>
      <c r="BSA78" s="388"/>
      <c r="BSB78" s="388"/>
      <c r="BSC78" s="388"/>
      <c r="BSD78" s="388"/>
      <c r="BSE78" s="388"/>
      <c r="BSF78" s="388"/>
      <c r="BSG78" s="388"/>
      <c r="BSH78" s="388"/>
      <c r="BSI78" s="388"/>
      <c r="BSJ78" s="388"/>
      <c r="BSK78" s="388"/>
      <c r="BSL78" s="388"/>
      <c r="BSM78" s="388"/>
      <c r="BSN78" s="388"/>
      <c r="BSO78" s="388"/>
      <c r="BSP78" s="388"/>
      <c r="BSQ78" s="388"/>
      <c r="BSR78" s="388"/>
      <c r="BSS78" s="388"/>
      <c r="BST78" s="388"/>
      <c r="BSU78" s="388"/>
      <c r="BSV78" s="388"/>
      <c r="BSW78" s="388"/>
      <c r="BSX78" s="388"/>
      <c r="BSY78" s="388"/>
      <c r="BSZ78" s="388"/>
      <c r="BTA78" s="388"/>
      <c r="BTB78" s="388"/>
      <c r="BTC78" s="388"/>
      <c r="BTD78" s="388"/>
      <c r="BTE78" s="388"/>
      <c r="BTF78" s="388"/>
      <c r="BTG78" s="388"/>
      <c r="BTH78" s="388"/>
      <c r="BTI78" s="388"/>
      <c r="BTJ78" s="388"/>
      <c r="BTK78" s="388"/>
      <c r="BTL78" s="388"/>
      <c r="BTM78" s="388"/>
      <c r="BTN78" s="388"/>
      <c r="BTO78" s="388"/>
      <c r="BTP78" s="388"/>
      <c r="BTQ78" s="388"/>
      <c r="BTR78" s="388"/>
      <c r="BTS78" s="388"/>
      <c r="BTT78" s="388"/>
      <c r="BTU78" s="388"/>
      <c r="BTV78" s="388"/>
      <c r="BTW78" s="388"/>
      <c r="BTX78" s="388"/>
      <c r="BTY78" s="388"/>
      <c r="BTZ78" s="388"/>
      <c r="BUA78" s="388"/>
      <c r="BUB78" s="388"/>
      <c r="BUC78" s="388"/>
      <c r="BUD78" s="388"/>
      <c r="BUE78" s="388"/>
      <c r="BUF78" s="388"/>
      <c r="BUG78" s="388"/>
      <c r="BUH78" s="388"/>
      <c r="BUI78" s="388"/>
      <c r="BUJ78" s="388"/>
      <c r="BUK78" s="388"/>
      <c r="BUL78" s="388"/>
      <c r="BUM78" s="388"/>
      <c r="BUN78" s="388"/>
      <c r="BUO78" s="388"/>
      <c r="BUP78" s="388"/>
      <c r="BUQ78" s="388"/>
      <c r="BUR78" s="388"/>
      <c r="BUS78" s="388"/>
      <c r="BUT78" s="388"/>
      <c r="BUU78" s="388"/>
      <c r="BUV78" s="388"/>
      <c r="BUW78" s="388"/>
      <c r="BUX78" s="388"/>
      <c r="BUY78" s="388"/>
      <c r="BUZ78" s="388"/>
      <c r="BVA78" s="388"/>
      <c r="BVB78" s="388"/>
      <c r="BVC78" s="388"/>
      <c r="BVD78" s="388"/>
      <c r="BVE78" s="388"/>
      <c r="BVF78" s="388"/>
      <c r="BVG78" s="388"/>
      <c r="BVH78" s="388"/>
      <c r="BVI78" s="388"/>
      <c r="BVJ78" s="388"/>
      <c r="BVK78" s="388"/>
      <c r="BVL78" s="388"/>
      <c r="BVM78" s="388"/>
      <c r="BVN78" s="388"/>
      <c r="BVO78" s="388"/>
      <c r="BVP78" s="388"/>
      <c r="BVQ78" s="388"/>
      <c r="BVR78" s="388"/>
      <c r="BVS78" s="388"/>
      <c r="BVT78" s="388"/>
      <c r="BVU78" s="388"/>
      <c r="BVV78" s="388"/>
      <c r="BVW78" s="388"/>
      <c r="BVX78" s="388"/>
      <c r="BVY78" s="388"/>
      <c r="BVZ78" s="388"/>
      <c r="BWA78" s="388"/>
      <c r="BWB78" s="388"/>
      <c r="BWC78" s="388"/>
      <c r="BWD78" s="388"/>
      <c r="BWE78" s="388"/>
      <c r="BWF78" s="388"/>
      <c r="BWG78" s="388"/>
      <c r="BWH78" s="388"/>
      <c r="BWI78" s="388"/>
      <c r="BWJ78" s="388"/>
      <c r="BWK78" s="388"/>
      <c r="BWL78" s="388"/>
      <c r="BWM78" s="388"/>
      <c r="BWN78" s="388"/>
      <c r="BWO78" s="388"/>
      <c r="BWP78" s="388"/>
      <c r="BWQ78" s="388"/>
      <c r="BWR78" s="388"/>
      <c r="BWS78" s="388"/>
      <c r="BWT78" s="388"/>
      <c r="BWU78" s="388"/>
      <c r="BWV78" s="388"/>
      <c r="BWW78" s="388"/>
      <c r="BWX78" s="388"/>
      <c r="BWY78" s="388"/>
      <c r="BWZ78" s="388"/>
      <c r="BXA78" s="388"/>
      <c r="BXB78" s="388"/>
      <c r="BXC78" s="388"/>
      <c r="BXD78" s="388"/>
      <c r="BXE78" s="388"/>
      <c r="BXF78" s="388"/>
      <c r="BXG78" s="388"/>
      <c r="BXH78" s="388"/>
      <c r="BXI78" s="388"/>
      <c r="BXJ78" s="388"/>
      <c r="BXK78" s="388"/>
      <c r="BXL78" s="388"/>
      <c r="BXM78" s="388"/>
      <c r="BXN78" s="388"/>
      <c r="BXO78" s="388"/>
      <c r="BXP78" s="388"/>
      <c r="BXQ78" s="388"/>
      <c r="BXR78" s="388"/>
      <c r="BXS78" s="388"/>
      <c r="BXT78" s="388"/>
      <c r="BXU78" s="388"/>
      <c r="BXV78" s="388"/>
      <c r="BXW78" s="388"/>
      <c r="BXX78" s="388"/>
      <c r="BXY78" s="388"/>
      <c r="BXZ78" s="388"/>
      <c r="BYA78" s="388"/>
      <c r="BYB78" s="388"/>
      <c r="BYC78" s="388"/>
      <c r="BYD78" s="388"/>
      <c r="BYE78" s="388"/>
      <c r="BYF78" s="388"/>
      <c r="BYG78" s="388"/>
      <c r="BYH78" s="388"/>
      <c r="BYI78" s="388"/>
      <c r="BYJ78" s="388"/>
      <c r="BYK78" s="388"/>
      <c r="BYL78" s="388"/>
      <c r="BYM78" s="388"/>
      <c r="BYN78" s="388"/>
      <c r="BYO78" s="388"/>
      <c r="BYP78" s="388"/>
      <c r="BYQ78" s="388"/>
      <c r="BYR78" s="388"/>
      <c r="BYS78" s="388"/>
      <c r="BYT78" s="388"/>
      <c r="BYU78" s="388"/>
      <c r="BYV78" s="388"/>
      <c r="BYW78" s="388"/>
      <c r="BYX78" s="388"/>
      <c r="BYY78" s="388"/>
      <c r="BYZ78" s="388"/>
      <c r="BZA78" s="388"/>
      <c r="BZB78" s="388"/>
      <c r="BZC78" s="388"/>
      <c r="BZD78" s="388"/>
      <c r="BZE78" s="388"/>
      <c r="BZF78" s="388"/>
      <c r="BZG78" s="388"/>
      <c r="BZH78" s="388"/>
      <c r="BZI78" s="388"/>
      <c r="BZJ78" s="388"/>
      <c r="BZK78" s="388"/>
      <c r="BZL78" s="388"/>
      <c r="BZM78" s="388"/>
      <c r="BZN78" s="388"/>
      <c r="BZO78" s="388"/>
      <c r="BZP78" s="388"/>
      <c r="BZQ78" s="388"/>
      <c r="BZR78" s="388"/>
      <c r="BZS78" s="388"/>
      <c r="BZT78" s="388"/>
      <c r="BZU78" s="388"/>
      <c r="BZV78" s="388"/>
      <c r="BZW78" s="388"/>
      <c r="BZX78" s="388"/>
      <c r="BZY78" s="388"/>
      <c r="BZZ78" s="388"/>
      <c r="CAA78" s="388"/>
      <c r="CAB78" s="388"/>
      <c r="CAC78" s="388"/>
      <c r="CAD78" s="388"/>
      <c r="CAE78" s="388"/>
      <c r="CAF78" s="388"/>
      <c r="CAG78" s="388"/>
      <c r="CAH78" s="388"/>
      <c r="CAI78" s="388"/>
      <c r="CAJ78" s="388"/>
      <c r="CAK78" s="388"/>
      <c r="CAL78" s="388"/>
      <c r="CAM78" s="388"/>
      <c r="CAN78" s="388"/>
      <c r="CAO78" s="388"/>
      <c r="CAP78" s="388"/>
      <c r="CAQ78" s="388"/>
      <c r="CAR78" s="388"/>
      <c r="CAS78" s="388"/>
      <c r="CAT78" s="388"/>
      <c r="CAU78" s="388"/>
      <c r="CAV78" s="388"/>
      <c r="CAW78" s="388"/>
      <c r="CAX78" s="388"/>
      <c r="CAY78" s="388"/>
      <c r="CAZ78" s="388"/>
      <c r="CBA78" s="388"/>
      <c r="CBB78" s="388"/>
      <c r="CBC78" s="388"/>
      <c r="CBD78" s="388"/>
      <c r="CBE78" s="388"/>
      <c r="CBF78" s="388"/>
      <c r="CBG78" s="388"/>
      <c r="CBH78" s="388"/>
      <c r="CBI78" s="388"/>
      <c r="CBJ78" s="388"/>
      <c r="CBK78" s="388"/>
      <c r="CBL78" s="388"/>
      <c r="CBM78" s="388"/>
      <c r="CBN78" s="388"/>
      <c r="CBO78" s="388"/>
      <c r="CBP78" s="388"/>
      <c r="CBQ78" s="388"/>
      <c r="CBR78" s="388"/>
      <c r="CBS78" s="388"/>
      <c r="CBT78" s="388"/>
      <c r="CBU78" s="388"/>
      <c r="CBV78" s="388"/>
      <c r="CBW78" s="388"/>
      <c r="CBX78" s="388"/>
      <c r="CBY78" s="388"/>
      <c r="CBZ78" s="388"/>
      <c r="CCA78" s="388"/>
      <c r="CCB78" s="388"/>
      <c r="CCC78" s="388"/>
      <c r="CCD78" s="388"/>
      <c r="CCE78" s="388"/>
      <c r="CCF78" s="388"/>
      <c r="CCG78" s="388"/>
      <c r="CCH78" s="388"/>
      <c r="CCI78" s="388"/>
      <c r="CCJ78" s="388"/>
      <c r="CCK78" s="388"/>
      <c r="CCL78" s="388"/>
      <c r="CCM78" s="388"/>
      <c r="CCN78" s="388"/>
      <c r="CCO78" s="388"/>
      <c r="CCP78" s="388"/>
      <c r="CCQ78" s="388"/>
      <c r="CCR78" s="388"/>
      <c r="CCS78" s="388"/>
      <c r="CCT78" s="388"/>
      <c r="CCU78" s="388"/>
      <c r="CCV78" s="388"/>
      <c r="CCW78" s="388"/>
      <c r="CCX78" s="388"/>
      <c r="CCY78" s="388"/>
      <c r="CCZ78" s="388"/>
      <c r="CDA78" s="388"/>
      <c r="CDB78" s="388"/>
      <c r="CDC78" s="388"/>
      <c r="CDD78" s="388"/>
      <c r="CDE78" s="388"/>
      <c r="CDF78" s="388"/>
      <c r="CDG78" s="388"/>
      <c r="CDH78" s="388"/>
      <c r="CDI78" s="388"/>
      <c r="CDJ78" s="388"/>
      <c r="CDK78" s="388"/>
      <c r="CDL78" s="388"/>
      <c r="CDM78" s="388"/>
      <c r="CDN78" s="388"/>
      <c r="CDO78" s="388"/>
      <c r="CDP78" s="388"/>
      <c r="CDQ78" s="388"/>
      <c r="CDR78" s="388"/>
      <c r="CDS78" s="388"/>
      <c r="CDT78" s="388"/>
      <c r="CDU78" s="388"/>
      <c r="CDV78" s="388"/>
      <c r="CDW78" s="388"/>
      <c r="CDX78" s="388"/>
      <c r="CDY78" s="388"/>
      <c r="CDZ78" s="388"/>
      <c r="CEA78" s="388"/>
      <c r="CEB78" s="388"/>
      <c r="CEC78" s="388"/>
      <c r="CED78" s="388"/>
      <c r="CEE78" s="388"/>
      <c r="CEF78" s="388"/>
      <c r="CEG78" s="388"/>
      <c r="CEH78" s="388"/>
      <c r="CEI78" s="388"/>
      <c r="CEJ78" s="388"/>
      <c r="CEK78" s="388"/>
      <c r="CEL78" s="388"/>
      <c r="CEM78" s="388"/>
      <c r="CEN78" s="388"/>
      <c r="CEO78" s="388"/>
      <c r="CEP78" s="388"/>
      <c r="CEQ78" s="388"/>
      <c r="CER78" s="388"/>
      <c r="CES78" s="388"/>
      <c r="CET78" s="388"/>
      <c r="CEU78" s="388"/>
      <c r="CEV78" s="388"/>
      <c r="CEW78" s="388"/>
      <c r="CEX78" s="388"/>
      <c r="CEY78" s="388"/>
      <c r="CEZ78" s="388"/>
      <c r="CFA78" s="388"/>
      <c r="CFB78" s="388"/>
      <c r="CFC78" s="388"/>
      <c r="CFD78" s="388"/>
      <c r="CFE78" s="388"/>
      <c r="CFF78" s="388"/>
      <c r="CFG78" s="388"/>
      <c r="CFH78" s="388"/>
      <c r="CFI78" s="388"/>
      <c r="CFJ78" s="388"/>
      <c r="CFK78" s="388"/>
      <c r="CFL78" s="388"/>
      <c r="CFM78" s="388"/>
      <c r="CFN78" s="388"/>
      <c r="CFO78" s="388"/>
      <c r="CFP78" s="388"/>
      <c r="CFQ78" s="388"/>
      <c r="CFR78" s="388"/>
      <c r="CFS78" s="388"/>
      <c r="CFT78" s="388"/>
      <c r="CFU78" s="388"/>
      <c r="CFV78" s="388"/>
      <c r="CFW78" s="388"/>
      <c r="CFX78" s="388"/>
      <c r="CFY78" s="388"/>
      <c r="CFZ78" s="388"/>
      <c r="CGA78" s="388"/>
      <c r="CGB78" s="388"/>
      <c r="CGC78" s="388"/>
      <c r="CGD78" s="388"/>
      <c r="CGE78" s="388"/>
      <c r="CGF78" s="388"/>
      <c r="CGG78" s="388"/>
      <c r="CGH78" s="388"/>
      <c r="CGI78" s="388"/>
      <c r="CGJ78" s="388"/>
      <c r="CGK78" s="388"/>
      <c r="CGL78" s="388"/>
      <c r="CGM78" s="388"/>
      <c r="CGN78" s="388"/>
      <c r="CGO78" s="388"/>
      <c r="CGP78" s="388"/>
      <c r="CGQ78" s="388"/>
      <c r="CGR78" s="388"/>
      <c r="CGS78" s="388"/>
      <c r="CGT78" s="388"/>
      <c r="CGU78" s="388"/>
      <c r="CGV78" s="388"/>
      <c r="CGW78" s="388"/>
      <c r="CGX78" s="388"/>
      <c r="CGY78" s="388"/>
      <c r="CGZ78" s="388"/>
      <c r="CHA78" s="388"/>
      <c r="CHB78" s="388"/>
      <c r="CHC78" s="388"/>
      <c r="CHD78" s="388"/>
      <c r="CHE78" s="388"/>
      <c r="CHF78" s="388"/>
      <c r="CHG78" s="388"/>
      <c r="CHH78" s="388"/>
      <c r="CHI78" s="388"/>
      <c r="CHJ78" s="388"/>
      <c r="CHK78" s="388"/>
      <c r="CHL78" s="388"/>
      <c r="CHM78" s="388"/>
      <c r="CHN78" s="388"/>
      <c r="CHO78" s="388"/>
      <c r="CHP78" s="388"/>
      <c r="CHQ78" s="388"/>
      <c r="CHR78" s="388"/>
      <c r="CHS78" s="388"/>
      <c r="CHT78" s="388"/>
      <c r="CHU78" s="388"/>
      <c r="CHV78" s="388"/>
      <c r="CHW78" s="388"/>
      <c r="CHX78" s="388"/>
      <c r="CHY78" s="388"/>
      <c r="CHZ78" s="388"/>
      <c r="CIA78" s="388"/>
      <c r="CIB78" s="388"/>
      <c r="CIC78" s="388"/>
      <c r="CID78" s="388"/>
      <c r="CIE78" s="388"/>
      <c r="CIF78" s="388"/>
      <c r="CIG78" s="388"/>
      <c r="CIH78" s="388"/>
      <c r="CII78" s="388"/>
      <c r="CIJ78" s="388"/>
      <c r="CIK78" s="388"/>
      <c r="CIL78" s="388"/>
      <c r="CIM78" s="388"/>
      <c r="CIN78" s="388"/>
      <c r="CIO78" s="388"/>
      <c r="CIP78" s="388"/>
      <c r="CIQ78" s="388"/>
      <c r="CIR78" s="388"/>
      <c r="CIS78" s="388"/>
      <c r="CIT78" s="388"/>
      <c r="CIU78" s="388"/>
      <c r="CIV78" s="388"/>
      <c r="CIW78" s="388"/>
      <c r="CIX78" s="388"/>
      <c r="CIY78" s="388"/>
      <c r="CIZ78" s="388"/>
      <c r="CJA78" s="388"/>
      <c r="CJB78" s="388"/>
      <c r="CJC78" s="388"/>
      <c r="CJD78" s="388"/>
      <c r="CJE78" s="388"/>
      <c r="CJF78" s="388"/>
      <c r="CJG78" s="388"/>
      <c r="CJH78" s="388"/>
      <c r="CJI78" s="388"/>
      <c r="CJJ78" s="388"/>
      <c r="CJK78" s="388"/>
      <c r="CJL78" s="388"/>
      <c r="CJM78" s="388"/>
      <c r="CJN78" s="388"/>
      <c r="CJO78" s="388"/>
      <c r="CJP78" s="388"/>
      <c r="CJQ78" s="388"/>
      <c r="CJR78" s="388"/>
      <c r="CJS78" s="388"/>
      <c r="CJT78" s="388"/>
      <c r="CJU78" s="388"/>
      <c r="CJV78" s="388"/>
      <c r="CJW78" s="388"/>
      <c r="CJX78" s="388"/>
      <c r="CJY78" s="388"/>
      <c r="CJZ78" s="388"/>
      <c r="CKA78" s="388"/>
      <c r="CKB78" s="388"/>
      <c r="CKC78" s="388"/>
      <c r="CKD78" s="388"/>
      <c r="CKE78" s="388"/>
      <c r="CKF78" s="388"/>
      <c r="CKG78" s="388"/>
      <c r="CKH78" s="388"/>
      <c r="CKI78" s="388"/>
      <c r="CKJ78" s="388"/>
      <c r="CKK78" s="388"/>
      <c r="CKL78" s="388"/>
      <c r="CKM78" s="388"/>
      <c r="CKN78" s="388"/>
      <c r="CKO78" s="388"/>
      <c r="CKP78" s="388"/>
      <c r="CKQ78" s="388"/>
      <c r="CKR78" s="388"/>
      <c r="CKS78" s="388"/>
      <c r="CKT78" s="388"/>
      <c r="CKU78" s="388"/>
      <c r="CKV78" s="388"/>
      <c r="CKW78" s="388"/>
      <c r="CKX78" s="388"/>
      <c r="CKY78" s="388"/>
      <c r="CKZ78" s="388"/>
      <c r="CLA78" s="388"/>
      <c r="CLB78" s="388"/>
      <c r="CLC78" s="388"/>
      <c r="CLD78" s="388"/>
      <c r="CLE78" s="388"/>
      <c r="CLF78" s="388"/>
      <c r="CLG78" s="388"/>
      <c r="CLH78" s="388"/>
      <c r="CLI78" s="388"/>
      <c r="CLJ78" s="388"/>
      <c r="CLK78" s="388"/>
      <c r="CLL78" s="388"/>
      <c r="CLM78" s="388"/>
      <c r="CLN78" s="388"/>
      <c r="CLO78" s="388"/>
      <c r="CLP78" s="388"/>
      <c r="CLQ78" s="388"/>
      <c r="CLR78" s="388"/>
      <c r="CLS78" s="388"/>
      <c r="CLT78" s="388"/>
      <c r="CLU78" s="388"/>
      <c r="CLV78" s="388"/>
      <c r="CLW78" s="388"/>
      <c r="CLX78" s="388"/>
      <c r="CLY78" s="388"/>
      <c r="CLZ78" s="388"/>
      <c r="CMA78" s="388"/>
      <c r="CMB78" s="388"/>
      <c r="CMC78" s="388"/>
      <c r="CMD78" s="388"/>
      <c r="CME78" s="388"/>
      <c r="CMF78" s="388"/>
      <c r="CMG78" s="388"/>
      <c r="CMH78" s="388"/>
      <c r="CMI78" s="388"/>
      <c r="CMJ78" s="388"/>
      <c r="CMK78" s="388"/>
      <c r="CML78" s="388"/>
      <c r="CMM78" s="388"/>
      <c r="CMN78" s="388"/>
      <c r="CMO78" s="388"/>
      <c r="CMP78" s="388"/>
      <c r="CMQ78" s="388"/>
      <c r="CMR78" s="388"/>
      <c r="CMS78" s="388"/>
      <c r="CMT78" s="388"/>
      <c r="CMU78" s="388"/>
      <c r="CMV78" s="388"/>
      <c r="CMW78" s="388"/>
      <c r="CMX78" s="388"/>
      <c r="CMY78" s="388"/>
      <c r="CMZ78" s="388"/>
      <c r="CNA78" s="388"/>
      <c r="CNB78" s="388"/>
      <c r="CNC78" s="388"/>
      <c r="CND78" s="388"/>
      <c r="CNE78" s="388"/>
      <c r="CNF78" s="388"/>
      <c r="CNG78" s="388"/>
      <c r="CNH78" s="388"/>
      <c r="CNI78" s="388"/>
      <c r="CNJ78" s="388"/>
      <c r="CNK78" s="388"/>
      <c r="CNL78" s="388"/>
      <c r="CNM78" s="388"/>
      <c r="CNN78" s="388"/>
      <c r="CNO78" s="388"/>
      <c r="CNP78" s="388"/>
      <c r="CNQ78" s="388"/>
      <c r="CNR78" s="388"/>
      <c r="CNS78" s="388"/>
      <c r="CNT78" s="388"/>
      <c r="CNU78" s="388"/>
      <c r="CNV78" s="388"/>
      <c r="CNW78" s="388"/>
      <c r="CNX78" s="388"/>
      <c r="CNY78" s="388"/>
      <c r="CNZ78" s="388"/>
      <c r="COA78" s="388"/>
      <c r="COB78" s="388"/>
      <c r="COC78" s="388"/>
      <c r="COD78" s="388"/>
      <c r="COE78" s="388"/>
      <c r="COF78" s="388"/>
      <c r="COG78" s="388"/>
      <c r="COH78" s="388"/>
      <c r="COI78" s="388"/>
      <c r="COJ78" s="388"/>
      <c r="COK78" s="388"/>
      <c r="COL78" s="388"/>
      <c r="COM78" s="388"/>
      <c r="CON78" s="388"/>
      <c r="COO78" s="388"/>
      <c r="COP78" s="388"/>
      <c r="COQ78" s="388"/>
      <c r="COR78" s="388"/>
      <c r="COS78" s="388"/>
      <c r="COT78" s="388"/>
      <c r="COU78" s="388"/>
      <c r="COV78" s="388"/>
      <c r="COW78" s="388"/>
      <c r="COX78" s="388"/>
      <c r="COY78" s="388"/>
      <c r="COZ78" s="388"/>
      <c r="CPA78" s="388"/>
      <c r="CPB78" s="388"/>
      <c r="CPC78" s="388"/>
      <c r="CPD78" s="388"/>
      <c r="CPE78" s="388"/>
      <c r="CPF78" s="388"/>
      <c r="CPG78" s="388"/>
      <c r="CPH78" s="388"/>
      <c r="CPI78" s="388"/>
      <c r="CPJ78" s="388"/>
      <c r="CPK78" s="388"/>
      <c r="CPL78" s="388"/>
      <c r="CPM78" s="388"/>
      <c r="CPN78" s="388"/>
      <c r="CPO78" s="388"/>
      <c r="CPP78" s="388"/>
      <c r="CPQ78" s="388"/>
      <c r="CPR78" s="388"/>
      <c r="CPS78" s="388"/>
      <c r="CPT78" s="388"/>
      <c r="CPU78" s="388"/>
      <c r="CPV78" s="388"/>
      <c r="CPW78" s="388"/>
      <c r="CPX78" s="388"/>
      <c r="CPY78" s="388"/>
      <c r="CPZ78" s="388"/>
      <c r="CQA78" s="388"/>
      <c r="CQB78" s="388"/>
      <c r="CQC78" s="388"/>
      <c r="CQD78" s="388"/>
      <c r="CQE78" s="388"/>
      <c r="CQF78" s="388"/>
      <c r="CQG78" s="388"/>
      <c r="CQH78" s="388"/>
      <c r="CQI78" s="388"/>
      <c r="CQJ78" s="388"/>
      <c r="CQK78" s="388"/>
      <c r="CQL78" s="388"/>
      <c r="CQM78" s="388"/>
      <c r="CQN78" s="388"/>
      <c r="CQO78" s="388"/>
      <c r="CQP78" s="388"/>
      <c r="CQQ78" s="388"/>
      <c r="CQR78" s="388"/>
      <c r="CQS78" s="388"/>
      <c r="CQT78" s="388"/>
      <c r="CQU78" s="388"/>
      <c r="CQV78" s="388"/>
      <c r="CQW78" s="388"/>
      <c r="CQX78" s="388"/>
      <c r="CQY78" s="388"/>
      <c r="CQZ78" s="388"/>
      <c r="CRA78" s="388"/>
      <c r="CRB78" s="388"/>
      <c r="CRC78" s="388"/>
      <c r="CRD78" s="388"/>
      <c r="CRE78" s="388"/>
      <c r="CRF78" s="388"/>
      <c r="CRG78" s="388"/>
      <c r="CRH78" s="388"/>
      <c r="CRI78" s="388"/>
      <c r="CRJ78" s="388"/>
      <c r="CRK78" s="388"/>
      <c r="CRL78" s="388"/>
      <c r="CRM78" s="388"/>
      <c r="CRN78" s="388"/>
      <c r="CRO78" s="388"/>
      <c r="CRP78" s="388"/>
      <c r="CRQ78" s="388"/>
      <c r="CRR78" s="388"/>
      <c r="CRS78" s="388"/>
      <c r="CRT78" s="388"/>
      <c r="CRU78" s="388"/>
      <c r="CRV78" s="388"/>
      <c r="CRW78" s="388"/>
      <c r="CRX78" s="388"/>
      <c r="CRY78" s="388"/>
      <c r="CRZ78" s="388"/>
      <c r="CSA78" s="388"/>
      <c r="CSB78" s="388"/>
      <c r="CSC78" s="388"/>
      <c r="CSD78" s="388"/>
      <c r="CSE78" s="388"/>
      <c r="CSF78" s="388"/>
      <c r="CSG78" s="388"/>
      <c r="CSH78" s="388"/>
      <c r="CSI78" s="388"/>
      <c r="CSJ78" s="388"/>
      <c r="CSK78" s="388"/>
      <c r="CSL78" s="388"/>
      <c r="CSM78" s="388"/>
      <c r="CSN78" s="388"/>
      <c r="CSO78" s="388"/>
      <c r="CSP78" s="388"/>
      <c r="CSQ78" s="388"/>
      <c r="CSR78" s="388"/>
      <c r="CSS78" s="388"/>
      <c r="CST78" s="388"/>
      <c r="CSU78" s="388"/>
      <c r="CSV78" s="388"/>
      <c r="CSW78" s="388"/>
      <c r="CSX78" s="388"/>
      <c r="CSY78" s="388"/>
      <c r="CSZ78" s="388"/>
      <c r="CTA78" s="388"/>
      <c r="CTB78" s="388"/>
      <c r="CTC78" s="388"/>
      <c r="CTD78" s="388"/>
      <c r="CTE78" s="388"/>
      <c r="CTF78" s="388"/>
      <c r="CTG78" s="388"/>
      <c r="CTH78" s="388"/>
      <c r="CTI78" s="388"/>
      <c r="CTJ78" s="388"/>
      <c r="CTK78" s="388"/>
      <c r="CTL78" s="388"/>
      <c r="CTM78" s="388"/>
      <c r="CTN78" s="388"/>
      <c r="CTO78" s="388"/>
      <c r="CTP78" s="388"/>
      <c r="CTQ78" s="388"/>
      <c r="CTR78" s="388"/>
      <c r="CTS78" s="388"/>
      <c r="CTT78" s="388"/>
      <c r="CTU78" s="388"/>
      <c r="CTV78" s="388"/>
      <c r="CTW78" s="388"/>
      <c r="CTX78" s="388"/>
      <c r="CTY78" s="388"/>
      <c r="CTZ78" s="388"/>
      <c r="CUA78" s="388"/>
      <c r="CUB78" s="388"/>
      <c r="CUC78" s="388"/>
      <c r="CUD78" s="388"/>
      <c r="CUE78" s="388"/>
      <c r="CUF78" s="388"/>
      <c r="CUG78" s="388"/>
      <c r="CUH78" s="388"/>
      <c r="CUI78" s="388"/>
      <c r="CUJ78" s="388"/>
      <c r="CUK78" s="388"/>
      <c r="CUL78" s="388"/>
      <c r="CUM78" s="388"/>
      <c r="CUN78" s="388"/>
      <c r="CUO78" s="388"/>
      <c r="CUP78" s="388"/>
      <c r="CUQ78" s="388"/>
      <c r="CUR78" s="388"/>
      <c r="CUS78" s="388"/>
      <c r="CUT78" s="388"/>
      <c r="CUU78" s="388"/>
      <c r="CUV78" s="388"/>
      <c r="CUW78" s="388"/>
      <c r="CUX78" s="388"/>
      <c r="CUY78" s="388"/>
      <c r="CUZ78" s="388"/>
      <c r="CVA78" s="388"/>
      <c r="CVB78" s="388"/>
      <c r="CVC78" s="388"/>
      <c r="CVD78" s="388"/>
      <c r="CVE78" s="388"/>
      <c r="CVF78" s="388"/>
      <c r="CVG78" s="388"/>
      <c r="CVH78" s="388"/>
      <c r="CVI78" s="388"/>
      <c r="CVJ78" s="388"/>
      <c r="CVK78" s="388"/>
      <c r="CVL78" s="388"/>
      <c r="CVM78" s="388"/>
      <c r="CVN78" s="388"/>
      <c r="CVO78" s="388"/>
      <c r="CVP78" s="388"/>
      <c r="CVQ78" s="388"/>
      <c r="CVR78" s="388"/>
      <c r="CVS78" s="388"/>
      <c r="CVT78" s="388"/>
      <c r="CVU78" s="388"/>
      <c r="CVV78" s="388"/>
      <c r="CVW78" s="388"/>
      <c r="CVX78" s="388"/>
      <c r="CVY78" s="388"/>
      <c r="CVZ78" s="388"/>
      <c r="CWA78" s="388"/>
      <c r="CWB78" s="388"/>
      <c r="CWC78" s="388"/>
      <c r="CWD78" s="388"/>
      <c r="CWE78" s="388"/>
      <c r="CWF78" s="388"/>
      <c r="CWG78" s="388"/>
      <c r="CWH78" s="388"/>
      <c r="CWI78" s="388"/>
      <c r="CWJ78" s="388"/>
      <c r="CWK78" s="388"/>
      <c r="CWL78" s="388"/>
      <c r="CWM78" s="388"/>
      <c r="CWN78" s="388"/>
      <c r="CWO78" s="388"/>
      <c r="CWP78" s="388"/>
      <c r="CWQ78" s="388"/>
      <c r="CWR78" s="388"/>
      <c r="CWS78" s="388"/>
      <c r="CWT78" s="388"/>
      <c r="CWU78" s="388"/>
      <c r="CWV78" s="388"/>
      <c r="CWW78" s="388"/>
      <c r="CWX78" s="388"/>
      <c r="CWY78" s="388"/>
      <c r="CWZ78" s="388"/>
      <c r="CXA78" s="388"/>
      <c r="CXB78" s="388"/>
      <c r="CXC78" s="388"/>
      <c r="CXD78" s="388"/>
      <c r="CXE78" s="388"/>
      <c r="CXF78" s="388"/>
      <c r="CXG78" s="388"/>
      <c r="CXH78" s="388"/>
      <c r="CXI78" s="388"/>
      <c r="CXJ78" s="388"/>
      <c r="CXK78" s="388"/>
      <c r="CXL78" s="388"/>
      <c r="CXM78" s="388"/>
      <c r="CXN78" s="388"/>
      <c r="CXO78" s="388"/>
      <c r="CXP78" s="388"/>
      <c r="CXQ78" s="388"/>
      <c r="CXR78" s="388"/>
      <c r="CXS78" s="388"/>
      <c r="CXT78" s="388"/>
      <c r="CXU78" s="388"/>
      <c r="CXV78" s="388"/>
      <c r="CXW78" s="388"/>
      <c r="CXX78" s="388"/>
      <c r="CXY78" s="388"/>
      <c r="CXZ78" s="388"/>
      <c r="CYA78" s="388"/>
      <c r="CYB78" s="388"/>
      <c r="CYC78" s="388"/>
      <c r="CYD78" s="388"/>
      <c r="CYE78" s="388"/>
      <c r="CYF78" s="388"/>
      <c r="CYG78" s="388"/>
      <c r="CYH78" s="388"/>
      <c r="CYI78" s="388"/>
      <c r="CYJ78" s="388"/>
      <c r="CYK78" s="388"/>
      <c r="CYL78" s="388"/>
      <c r="CYM78" s="388"/>
      <c r="CYN78" s="388"/>
      <c r="CYO78" s="388"/>
      <c r="CYP78" s="388"/>
      <c r="CYQ78" s="388"/>
      <c r="CYR78" s="388"/>
      <c r="CYS78" s="388"/>
      <c r="CYT78" s="388"/>
      <c r="CYU78" s="388"/>
      <c r="CYV78" s="388"/>
      <c r="CYW78" s="388"/>
      <c r="CYX78" s="388"/>
      <c r="CYY78" s="388"/>
      <c r="CYZ78" s="388"/>
      <c r="CZA78" s="388"/>
      <c r="CZB78" s="388"/>
      <c r="CZC78" s="388"/>
      <c r="CZD78" s="388"/>
      <c r="CZE78" s="388"/>
      <c r="CZF78" s="388"/>
      <c r="CZG78" s="388"/>
      <c r="CZH78" s="388"/>
      <c r="CZI78" s="388"/>
      <c r="CZJ78" s="388"/>
      <c r="CZK78" s="388"/>
      <c r="CZL78" s="388"/>
      <c r="CZM78" s="388"/>
      <c r="CZN78" s="388"/>
      <c r="CZO78" s="388"/>
      <c r="CZP78" s="388"/>
      <c r="CZQ78" s="388"/>
      <c r="CZR78" s="388"/>
      <c r="CZS78" s="388"/>
      <c r="CZT78" s="388"/>
      <c r="CZU78" s="388"/>
      <c r="CZV78" s="388"/>
      <c r="CZW78" s="388"/>
      <c r="CZX78" s="388"/>
      <c r="CZY78" s="388"/>
      <c r="CZZ78" s="388"/>
      <c r="DAA78" s="388"/>
      <c r="DAB78" s="388"/>
      <c r="DAC78" s="388"/>
      <c r="DAD78" s="388"/>
      <c r="DAE78" s="388"/>
      <c r="DAF78" s="388"/>
      <c r="DAG78" s="388"/>
      <c r="DAH78" s="388"/>
      <c r="DAI78" s="388"/>
      <c r="DAJ78" s="388"/>
      <c r="DAK78" s="388"/>
      <c r="DAL78" s="388"/>
      <c r="DAM78" s="388"/>
      <c r="DAN78" s="388"/>
      <c r="DAO78" s="388"/>
      <c r="DAP78" s="388"/>
      <c r="DAQ78" s="388"/>
      <c r="DAR78" s="388"/>
      <c r="DAS78" s="388"/>
      <c r="DAT78" s="388"/>
      <c r="DAU78" s="388"/>
      <c r="DAV78" s="388"/>
      <c r="DAW78" s="388"/>
      <c r="DAX78" s="388"/>
      <c r="DAY78" s="388"/>
      <c r="DAZ78" s="388"/>
      <c r="DBA78" s="388"/>
      <c r="DBB78" s="388"/>
      <c r="DBC78" s="388"/>
      <c r="DBD78" s="388"/>
      <c r="DBE78" s="388"/>
      <c r="DBF78" s="388"/>
      <c r="DBG78" s="388"/>
      <c r="DBH78" s="388"/>
      <c r="DBI78" s="388"/>
      <c r="DBJ78" s="388"/>
      <c r="DBK78" s="388"/>
      <c r="DBL78" s="388"/>
      <c r="DBM78" s="388"/>
      <c r="DBN78" s="388"/>
      <c r="DBO78" s="388"/>
      <c r="DBP78" s="388"/>
      <c r="DBQ78" s="388"/>
      <c r="DBR78" s="388"/>
      <c r="DBS78" s="388"/>
      <c r="DBT78" s="388"/>
      <c r="DBU78" s="388"/>
      <c r="DBV78" s="388"/>
      <c r="DBW78" s="388"/>
      <c r="DBX78" s="388"/>
      <c r="DBY78" s="388"/>
      <c r="DBZ78" s="388"/>
      <c r="DCA78" s="388"/>
      <c r="DCB78" s="388"/>
      <c r="DCC78" s="388"/>
      <c r="DCD78" s="388"/>
      <c r="DCE78" s="388"/>
      <c r="DCF78" s="388"/>
      <c r="DCG78" s="388"/>
      <c r="DCH78" s="388"/>
      <c r="DCI78" s="388"/>
      <c r="DCJ78" s="388"/>
      <c r="DCK78" s="388"/>
      <c r="DCL78" s="388"/>
      <c r="DCM78" s="388"/>
      <c r="DCN78" s="388"/>
      <c r="DCO78" s="388"/>
      <c r="DCP78" s="388"/>
      <c r="DCQ78" s="388"/>
      <c r="DCR78" s="388"/>
      <c r="DCS78" s="388"/>
      <c r="DCT78" s="388"/>
      <c r="DCU78" s="388"/>
      <c r="DCV78" s="388"/>
      <c r="DCW78" s="388"/>
      <c r="DCX78" s="388"/>
      <c r="DCY78" s="388"/>
      <c r="DCZ78" s="388"/>
      <c r="DDA78" s="388"/>
      <c r="DDB78" s="388"/>
      <c r="DDC78" s="388"/>
      <c r="DDD78" s="388"/>
      <c r="DDE78" s="388"/>
      <c r="DDF78" s="388"/>
      <c r="DDG78" s="388"/>
      <c r="DDH78" s="388"/>
      <c r="DDI78" s="388"/>
      <c r="DDJ78" s="388"/>
      <c r="DDK78" s="388"/>
      <c r="DDL78" s="388"/>
      <c r="DDM78" s="388"/>
      <c r="DDN78" s="388"/>
      <c r="DDO78" s="388"/>
      <c r="DDP78" s="388"/>
      <c r="DDQ78" s="388"/>
      <c r="DDR78" s="388"/>
      <c r="DDS78" s="388"/>
      <c r="DDT78" s="388"/>
      <c r="DDU78" s="388"/>
      <c r="DDV78" s="388"/>
      <c r="DDW78" s="388"/>
      <c r="DDX78" s="388"/>
      <c r="DDY78" s="388"/>
      <c r="DDZ78" s="388"/>
      <c r="DEA78" s="388"/>
      <c r="DEB78" s="388"/>
      <c r="DEC78" s="388"/>
      <c r="DED78" s="388"/>
      <c r="DEE78" s="388"/>
      <c r="DEF78" s="388"/>
      <c r="DEG78" s="388"/>
      <c r="DEH78" s="388"/>
      <c r="DEI78" s="388"/>
      <c r="DEJ78" s="388"/>
      <c r="DEK78" s="388"/>
      <c r="DEL78" s="388"/>
      <c r="DEM78" s="388"/>
      <c r="DEN78" s="388"/>
      <c r="DEO78" s="388"/>
      <c r="DEP78" s="388"/>
      <c r="DEQ78" s="388"/>
      <c r="DER78" s="388"/>
      <c r="DES78" s="388"/>
      <c r="DET78" s="388"/>
      <c r="DEU78" s="388"/>
      <c r="DEV78" s="388"/>
      <c r="DEW78" s="388"/>
      <c r="DEX78" s="388"/>
      <c r="DEY78" s="388"/>
      <c r="DEZ78" s="388"/>
      <c r="DFA78" s="388"/>
      <c r="DFB78" s="388"/>
      <c r="DFC78" s="388"/>
      <c r="DFD78" s="388"/>
      <c r="DFE78" s="388"/>
      <c r="DFF78" s="388"/>
      <c r="DFG78" s="388"/>
      <c r="DFH78" s="388"/>
      <c r="DFI78" s="388"/>
      <c r="DFJ78" s="388"/>
      <c r="DFK78" s="388"/>
      <c r="DFL78" s="388"/>
      <c r="DFM78" s="388"/>
      <c r="DFN78" s="388"/>
      <c r="DFO78" s="388"/>
      <c r="DFP78" s="388"/>
      <c r="DFQ78" s="388"/>
      <c r="DFR78" s="388"/>
      <c r="DFS78" s="388"/>
      <c r="DFT78" s="388"/>
      <c r="DFU78" s="388"/>
      <c r="DFV78" s="388"/>
      <c r="DFW78" s="388"/>
      <c r="DFX78" s="388"/>
      <c r="DFY78" s="388"/>
      <c r="DFZ78" s="388"/>
      <c r="DGA78" s="388"/>
      <c r="DGB78" s="388"/>
      <c r="DGC78" s="388"/>
      <c r="DGD78" s="388"/>
      <c r="DGE78" s="388"/>
      <c r="DGF78" s="388"/>
      <c r="DGG78" s="388"/>
      <c r="DGH78" s="388"/>
      <c r="DGI78" s="388"/>
      <c r="DGJ78" s="388"/>
      <c r="DGK78" s="388"/>
      <c r="DGL78" s="388"/>
      <c r="DGM78" s="388"/>
      <c r="DGN78" s="388"/>
      <c r="DGO78" s="388"/>
      <c r="DGP78" s="388"/>
      <c r="DGQ78" s="388"/>
      <c r="DGR78" s="388"/>
      <c r="DGS78" s="388"/>
      <c r="DGT78" s="388"/>
      <c r="DGU78" s="388"/>
      <c r="DGV78" s="388"/>
      <c r="DGW78" s="388"/>
      <c r="DGX78" s="388"/>
      <c r="DGY78" s="388"/>
      <c r="DGZ78" s="388"/>
      <c r="DHA78" s="388"/>
      <c r="DHB78" s="388"/>
      <c r="DHC78" s="388"/>
      <c r="DHD78" s="388"/>
      <c r="DHE78" s="388"/>
      <c r="DHF78" s="388"/>
      <c r="DHG78" s="388"/>
      <c r="DHH78" s="388"/>
      <c r="DHI78" s="388"/>
      <c r="DHJ78" s="388"/>
      <c r="DHK78" s="388"/>
      <c r="DHL78" s="388"/>
      <c r="DHM78" s="388"/>
      <c r="DHN78" s="388"/>
      <c r="DHO78" s="388"/>
      <c r="DHP78" s="388"/>
      <c r="DHQ78" s="388"/>
      <c r="DHR78" s="388"/>
      <c r="DHS78" s="388"/>
      <c r="DHT78" s="388"/>
      <c r="DHU78" s="388"/>
      <c r="DHV78" s="388"/>
      <c r="DHW78" s="388"/>
      <c r="DHX78" s="388"/>
      <c r="DHY78" s="388"/>
      <c r="DHZ78" s="388"/>
      <c r="DIA78" s="388"/>
      <c r="DIB78" s="388"/>
      <c r="DIC78" s="388"/>
      <c r="DID78" s="388"/>
      <c r="DIE78" s="388"/>
      <c r="DIF78" s="388"/>
      <c r="DIG78" s="388"/>
      <c r="DIH78" s="388"/>
      <c r="DII78" s="388"/>
      <c r="DIJ78" s="388"/>
      <c r="DIK78" s="388"/>
      <c r="DIL78" s="388"/>
      <c r="DIM78" s="388"/>
      <c r="DIN78" s="388"/>
      <c r="DIO78" s="388"/>
      <c r="DIP78" s="388"/>
      <c r="DIQ78" s="388"/>
      <c r="DIR78" s="388"/>
      <c r="DIS78" s="388"/>
      <c r="DIT78" s="388"/>
      <c r="DIU78" s="388"/>
      <c r="DIV78" s="388"/>
      <c r="DIW78" s="388"/>
      <c r="DIX78" s="388"/>
      <c r="DIY78" s="388"/>
      <c r="DIZ78" s="388"/>
      <c r="DJA78" s="388"/>
      <c r="DJB78" s="388"/>
      <c r="DJC78" s="388"/>
      <c r="DJD78" s="388"/>
      <c r="DJE78" s="388"/>
      <c r="DJF78" s="388"/>
      <c r="DJG78" s="388"/>
      <c r="DJH78" s="388"/>
      <c r="DJI78" s="388"/>
      <c r="DJJ78" s="388"/>
      <c r="DJK78" s="388"/>
      <c r="DJL78" s="388"/>
      <c r="DJM78" s="388"/>
      <c r="DJN78" s="388"/>
      <c r="DJO78" s="388"/>
      <c r="DJP78" s="388"/>
      <c r="DJQ78" s="388"/>
      <c r="DJR78" s="388"/>
      <c r="DJS78" s="388"/>
      <c r="DJT78" s="388"/>
      <c r="DJU78" s="388"/>
      <c r="DJV78" s="388"/>
      <c r="DJW78" s="388"/>
      <c r="DJX78" s="388"/>
      <c r="DJY78" s="388"/>
      <c r="DJZ78" s="388"/>
      <c r="DKA78" s="388"/>
      <c r="DKB78" s="388"/>
      <c r="DKC78" s="388"/>
      <c r="DKD78" s="388"/>
      <c r="DKE78" s="388"/>
      <c r="DKF78" s="388"/>
      <c r="DKG78" s="388"/>
      <c r="DKH78" s="388"/>
      <c r="DKI78" s="388"/>
      <c r="DKJ78" s="388"/>
      <c r="DKK78" s="388"/>
      <c r="DKL78" s="388"/>
      <c r="DKM78" s="388"/>
      <c r="DKN78" s="388"/>
      <c r="DKO78" s="388"/>
      <c r="DKP78" s="388"/>
      <c r="DKQ78" s="388"/>
      <c r="DKR78" s="388"/>
      <c r="DKS78" s="388"/>
      <c r="DKT78" s="388"/>
      <c r="DKU78" s="388"/>
      <c r="DKV78" s="388"/>
      <c r="DKW78" s="388"/>
      <c r="DKX78" s="388"/>
      <c r="DKY78" s="388"/>
      <c r="DKZ78" s="388"/>
      <c r="DLA78" s="388"/>
      <c r="DLB78" s="388"/>
      <c r="DLC78" s="388"/>
      <c r="DLD78" s="388"/>
      <c r="DLE78" s="388"/>
      <c r="DLF78" s="388"/>
      <c r="DLG78" s="388"/>
      <c r="DLH78" s="388"/>
      <c r="DLI78" s="388"/>
      <c r="DLJ78" s="388"/>
      <c r="DLK78" s="388"/>
      <c r="DLL78" s="388"/>
      <c r="DLM78" s="388"/>
      <c r="DLN78" s="388"/>
      <c r="DLO78" s="388"/>
      <c r="DLP78" s="388"/>
      <c r="DLQ78" s="388"/>
      <c r="DLR78" s="388"/>
      <c r="DLS78" s="388"/>
      <c r="DLT78" s="388"/>
      <c r="DLU78" s="388"/>
      <c r="DLV78" s="388"/>
      <c r="DLW78" s="388"/>
      <c r="DLX78" s="388"/>
      <c r="DLY78" s="388"/>
      <c r="DLZ78" s="388"/>
      <c r="DMA78" s="388"/>
      <c r="DMB78" s="388"/>
      <c r="DMC78" s="388"/>
      <c r="DMD78" s="388"/>
      <c r="DME78" s="388"/>
      <c r="DMF78" s="388"/>
      <c r="DMG78" s="388"/>
      <c r="DMH78" s="388"/>
      <c r="DMI78" s="388"/>
      <c r="DMJ78" s="388"/>
      <c r="DMK78" s="388"/>
      <c r="DML78" s="388"/>
      <c r="DMM78" s="388"/>
      <c r="DMN78" s="388"/>
      <c r="DMO78" s="388"/>
      <c r="DMP78" s="388"/>
      <c r="DMQ78" s="388"/>
      <c r="DMR78" s="388"/>
      <c r="DMS78" s="388"/>
      <c r="DMT78" s="388"/>
      <c r="DMU78" s="388"/>
      <c r="DMV78" s="388"/>
      <c r="DMW78" s="388"/>
      <c r="DMX78" s="388"/>
      <c r="DMY78" s="388"/>
      <c r="DMZ78" s="388"/>
      <c r="DNA78" s="388"/>
      <c r="DNB78" s="388"/>
      <c r="DNC78" s="388"/>
      <c r="DND78" s="388"/>
      <c r="DNE78" s="388"/>
      <c r="DNF78" s="388"/>
      <c r="DNG78" s="388"/>
      <c r="DNH78" s="388"/>
      <c r="DNI78" s="388"/>
      <c r="DNJ78" s="388"/>
      <c r="DNK78" s="388"/>
      <c r="DNL78" s="388"/>
      <c r="DNM78" s="388"/>
      <c r="DNN78" s="388"/>
      <c r="DNO78" s="388"/>
      <c r="DNP78" s="388"/>
      <c r="DNQ78" s="388"/>
      <c r="DNR78" s="388"/>
      <c r="DNS78" s="388"/>
      <c r="DNT78" s="388"/>
      <c r="DNU78" s="388"/>
      <c r="DNV78" s="388"/>
      <c r="DNW78" s="388"/>
      <c r="DNX78" s="388"/>
      <c r="DNY78" s="388"/>
      <c r="DNZ78" s="388"/>
      <c r="DOA78" s="388"/>
      <c r="DOB78" s="388"/>
      <c r="DOC78" s="388"/>
      <c r="DOD78" s="388"/>
      <c r="DOE78" s="388"/>
      <c r="DOF78" s="388"/>
      <c r="DOG78" s="388"/>
      <c r="DOH78" s="388"/>
      <c r="DOI78" s="388"/>
      <c r="DOJ78" s="388"/>
      <c r="DOK78" s="388"/>
      <c r="DOL78" s="388"/>
      <c r="DOM78" s="388"/>
      <c r="DON78" s="388"/>
      <c r="DOO78" s="388"/>
      <c r="DOP78" s="388"/>
      <c r="DOQ78" s="388"/>
      <c r="DOR78" s="388"/>
      <c r="DOS78" s="388"/>
      <c r="DOT78" s="388"/>
      <c r="DOU78" s="388"/>
      <c r="DOV78" s="388"/>
      <c r="DOW78" s="388"/>
      <c r="DOX78" s="388"/>
      <c r="DOY78" s="388"/>
      <c r="DOZ78" s="388"/>
      <c r="DPA78" s="388"/>
      <c r="DPB78" s="388"/>
      <c r="DPC78" s="388"/>
      <c r="DPD78" s="388"/>
      <c r="DPE78" s="388"/>
      <c r="DPF78" s="388"/>
      <c r="DPG78" s="388"/>
      <c r="DPH78" s="388"/>
      <c r="DPI78" s="388"/>
      <c r="DPJ78" s="388"/>
      <c r="DPK78" s="388"/>
      <c r="DPL78" s="388"/>
      <c r="DPM78" s="388"/>
      <c r="DPN78" s="388"/>
      <c r="DPO78" s="388"/>
      <c r="DPP78" s="388"/>
      <c r="DPQ78" s="388"/>
      <c r="DPR78" s="388"/>
      <c r="DPS78" s="388"/>
      <c r="DPT78" s="388"/>
      <c r="DPU78" s="388"/>
      <c r="DPV78" s="388"/>
      <c r="DPW78" s="388"/>
      <c r="DPX78" s="388"/>
      <c r="DPY78" s="388"/>
      <c r="DPZ78" s="388"/>
      <c r="DQA78" s="388"/>
      <c r="DQB78" s="388"/>
      <c r="DQC78" s="388"/>
      <c r="DQD78" s="388"/>
      <c r="DQE78" s="388"/>
      <c r="DQF78" s="388"/>
      <c r="DQG78" s="388"/>
      <c r="DQH78" s="388"/>
      <c r="DQI78" s="388"/>
      <c r="DQJ78" s="388"/>
      <c r="DQK78" s="388"/>
      <c r="DQL78" s="388"/>
      <c r="DQM78" s="388"/>
      <c r="DQN78" s="388"/>
      <c r="DQO78" s="388"/>
      <c r="DQP78" s="388"/>
      <c r="DQQ78" s="388"/>
      <c r="DQR78" s="388"/>
      <c r="DQS78" s="388"/>
      <c r="DQT78" s="388"/>
      <c r="DQU78" s="388"/>
      <c r="DQV78" s="388"/>
      <c r="DQW78" s="388"/>
      <c r="DQX78" s="388"/>
      <c r="DQY78" s="388"/>
      <c r="DQZ78" s="388"/>
      <c r="DRA78" s="388"/>
      <c r="DRB78" s="388"/>
      <c r="DRC78" s="388"/>
      <c r="DRD78" s="388"/>
      <c r="DRE78" s="388"/>
      <c r="DRF78" s="388"/>
      <c r="DRG78" s="388"/>
      <c r="DRH78" s="388"/>
      <c r="DRI78" s="388"/>
      <c r="DRJ78" s="388"/>
      <c r="DRK78" s="388"/>
      <c r="DRL78" s="388"/>
      <c r="DRM78" s="388"/>
      <c r="DRN78" s="388"/>
      <c r="DRO78" s="388"/>
      <c r="DRP78" s="388"/>
      <c r="DRQ78" s="388"/>
      <c r="DRR78" s="388"/>
      <c r="DRS78" s="388"/>
      <c r="DRT78" s="388"/>
      <c r="DRU78" s="388"/>
      <c r="DRV78" s="388"/>
      <c r="DRW78" s="388"/>
      <c r="DRX78" s="388"/>
      <c r="DRY78" s="388"/>
      <c r="DRZ78" s="388"/>
      <c r="DSA78" s="388"/>
      <c r="DSB78" s="388"/>
      <c r="DSC78" s="388"/>
      <c r="DSD78" s="388"/>
      <c r="DSE78" s="388"/>
      <c r="DSF78" s="388"/>
      <c r="DSG78" s="388"/>
      <c r="DSH78" s="388"/>
      <c r="DSI78" s="388"/>
      <c r="DSJ78" s="388"/>
      <c r="DSK78" s="388"/>
      <c r="DSL78" s="388"/>
      <c r="DSM78" s="388"/>
      <c r="DSN78" s="388"/>
      <c r="DSO78" s="388"/>
      <c r="DSP78" s="388"/>
      <c r="DSQ78" s="388"/>
      <c r="DSR78" s="388"/>
      <c r="DSS78" s="388"/>
      <c r="DST78" s="388"/>
      <c r="DSU78" s="388"/>
      <c r="DSV78" s="388"/>
      <c r="DSW78" s="388"/>
      <c r="DSX78" s="388"/>
      <c r="DSY78" s="388"/>
      <c r="DSZ78" s="388"/>
      <c r="DTA78" s="388"/>
      <c r="DTB78" s="388"/>
      <c r="DTC78" s="388"/>
      <c r="DTD78" s="388"/>
      <c r="DTE78" s="388"/>
      <c r="DTF78" s="388"/>
      <c r="DTG78" s="388"/>
      <c r="DTH78" s="388"/>
      <c r="DTI78" s="388"/>
      <c r="DTJ78" s="388"/>
      <c r="DTK78" s="388"/>
      <c r="DTL78" s="388"/>
      <c r="DTM78" s="388"/>
      <c r="DTN78" s="388"/>
      <c r="DTO78" s="388"/>
      <c r="DTP78" s="388"/>
      <c r="DTQ78" s="388"/>
      <c r="DTR78" s="388"/>
      <c r="DTS78" s="388"/>
      <c r="DTT78" s="388"/>
      <c r="DTU78" s="388"/>
      <c r="DTV78" s="388"/>
      <c r="DTW78" s="388"/>
      <c r="DTX78" s="388"/>
      <c r="DTY78" s="388"/>
      <c r="DTZ78" s="388"/>
      <c r="DUA78" s="388"/>
      <c r="DUB78" s="388"/>
      <c r="DUC78" s="388"/>
      <c r="DUD78" s="388"/>
      <c r="DUE78" s="388"/>
      <c r="DUF78" s="388"/>
      <c r="DUG78" s="388"/>
      <c r="DUH78" s="388"/>
      <c r="DUI78" s="388"/>
      <c r="DUJ78" s="388"/>
      <c r="DUK78" s="388"/>
      <c r="DUL78" s="388"/>
      <c r="DUM78" s="388"/>
      <c r="DUN78" s="388"/>
      <c r="DUO78" s="388"/>
      <c r="DUP78" s="388"/>
      <c r="DUQ78" s="388"/>
      <c r="DUR78" s="388"/>
      <c r="DUS78" s="388"/>
      <c r="DUT78" s="388"/>
      <c r="DUU78" s="388"/>
      <c r="DUV78" s="388"/>
      <c r="DUW78" s="388"/>
      <c r="DUX78" s="388"/>
      <c r="DUY78" s="388"/>
      <c r="DUZ78" s="388"/>
      <c r="DVA78" s="388"/>
      <c r="DVB78" s="388"/>
      <c r="DVC78" s="388"/>
      <c r="DVD78" s="388"/>
      <c r="DVE78" s="388"/>
      <c r="DVF78" s="388"/>
      <c r="DVG78" s="388"/>
      <c r="DVH78" s="388"/>
      <c r="DVI78" s="388"/>
      <c r="DVJ78" s="388"/>
      <c r="DVK78" s="388"/>
      <c r="DVL78" s="388"/>
      <c r="DVM78" s="388"/>
      <c r="DVN78" s="388"/>
      <c r="DVO78" s="388"/>
      <c r="DVP78" s="388"/>
      <c r="DVQ78" s="388"/>
      <c r="DVR78" s="388"/>
      <c r="DVS78" s="388"/>
      <c r="DVT78" s="388"/>
      <c r="DVU78" s="388"/>
      <c r="DVV78" s="388"/>
      <c r="DVW78" s="388"/>
      <c r="DVX78" s="388"/>
      <c r="DVY78" s="388"/>
      <c r="DVZ78" s="388"/>
      <c r="DWA78" s="388"/>
      <c r="DWB78" s="388"/>
      <c r="DWC78" s="388"/>
      <c r="DWD78" s="388"/>
      <c r="DWE78" s="388"/>
      <c r="DWF78" s="388"/>
      <c r="DWG78" s="388"/>
      <c r="DWH78" s="388"/>
      <c r="DWI78" s="388"/>
      <c r="DWJ78" s="388"/>
      <c r="DWK78" s="388"/>
      <c r="DWL78" s="388"/>
      <c r="DWM78" s="388"/>
      <c r="DWN78" s="388"/>
      <c r="DWO78" s="388"/>
      <c r="DWP78" s="388"/>
      <c r="DWQ78" s="388"/>
      <c r="DWR78" s="388"/>
      <c r="DWS78" s="388"/>
      <c r="DWT78" s="388"/>
      <c r="DWU78" s="388"/>
      <c r="DWV78" s="388"/>
      <c r="DWW78" s="388"/>
      <c r="DWX78" s="388"/>
      <c r="DWY78" s="388"/>
      <c r="DWZ78" s="388"/>
      <c r="DXA78" s="388"/>
      <c r="DXB78" s="388"/>
      <c r="DXC78" s="388"/>
      <c r="DXD78" s="388"/>
      <c r="DXE78" s="388"/>
      <c r="DXF78" s="388"/>
      <c r="DXG78" s="388"/>
      <c r="DXH78" s="388"/>
      <c r="DXI78" s="388"/>
      <c r="DXJ78" s="388"/>
      <c r="DXK78" s="388"/>
      <c r="DXL78" s="388"/>
      <c r="DXM78" s="388"/>
      <c r="DXN78" s="388"/>
      <c r="DXO78" s="388"/>
      <c r="DXP78" s="388"/>
      <c r="DXQ78" s="388"/>
      <c r="DXR78" s="388"/>
      <c r="DXS78" s="388"/>
      <c r="DXT78" s="388"/>
      <c r="DXU78" s="388"/>
      <c r="DXV78" s="388"/>
      <c r="DXW78" s="388"/>
      <c r="DXX78" s="388"/>
      <c r="DXY78" s="388"/>
      <c r="DXZ78" s="388"/>
      <c r="DYA78" s="388"/>
      <c r="DYB78" s="388"/>
      <c r="DYC78" s="388"/>
      <c r="DYD78" s="388"/>
      <c r="DYE78" s="388"/>
      <c r="DYF78" s="388"/>
      <c r="DYG78" s="388"/>
      <c r="DYH78" s="388"/>
      <c r="DYI78" s="388"/>
      <c r="DYJ78" s="388"/>
      <c r="DYK78" s="388"/>
      <c r="DYL78" s="388"/>
      <c r="DYM78" s="388"/>
      <c r="DYN78" s="388"/>
      <c r="DYO78" s="388"/>
      <c r="DYP78" s="388"/>
      <c r="DYQ78" s="388"/>
      <c r="DYR78" s="388"/>
      <c r="DYS78" s="388"/>
      <c r="DYT78" s="388"/>
      <c r="DYU78" s="388"/>
      <c r="DYV78" s="388"/>
      <c r="DYW78" s="388"/>
      <c r="DYX78" s="388"/>
      <c r="DYY78" s="388"/>
      <c r="DYZ78" s="388"/>
      <c r="DZA78" s="388"/>
      <c r="DZB78" s="388"/>
      <c r="DZC78" s="388"/>
      <c r="DZD78" s="388"/>
      <c r="DZE78" s="388"/>
      <c r="DZF78" s="388"/>
      <c r="DZG78" s="388"/>
      <c r="DZH78" s="388"/>
      <c r="DZI78" s="388"/>
      <c r="DZJ78" s="388"/>
      <c r="DZK78" s="388"/>
      <c r="DZL78" s="388"/>
      <c r="DZM78" s="388"/>
      <c r="DZN78" s="388"/>
      <c r="DZO78" s="388"/>
      <c r="DZP78" s="388"/>
      <c r="DZQ78" s="388"/>
      <c r="DZR78" s="388"/>
      <c r="DZS78" s="388"/>
      <c r="DZT78" s="388"/>
      <c r="DZU78" s="388"/>
      <c r="DZV78" s="388"/>
      <c r="DZW78" s="388"/>
      <c r="DZX78" s="388"/>
      <c r="DZY78" s="388"/>
      <c r="DZZ78" s="388"/>
      <c r="EAA78" s="388"/>
      <c r="EAB78" s="388"/>
      <c r="EAC78" s="388"/>
      <c r="EAD78" s="388"/>
      <c r="EAE78" s="388"/>
      <c r="EAF78" s="388"/>
      <c r="EAG78" s="388"/>
      <c r="EAH78" s="388"/>
      <c r="EAI78" s="388"/>
      <c r="EAJ78" s="388"/>
      <c r="EAK78" s="388"/>
      <c r="EAL78" s="388"/>
      <c r="EAM78" s="388"/>
      <c r="EAN78" s="388"/>
      <c r="EAO78" s="388"/>
      <c r="EAP78" s="388"/>
      <c r="EAQ78" s="388"/>
      <c r="EAR78" s="388"/>
      <c r="EAS78" s="388"/>
      <c r="EAT78" s="388"/>
      <c r="EAU78" s="388"/>
      <c r="EAV78" s="388"/>
      <c r="EAW78" s="388"/>
      <c r="EAX78" s="388"/>
      <c r="EAY78" s="388"/>
      <c r="EAZ78" s="388"/>
      <c r="EBA78" s="388"/>
      <c r="EBB78" s="388"/>
      <c r="EBC78" s="388"/>
      <c r="EBD78" s="388"/>
      <c r="EBE78" s="388"/>
      <c r="EBF78" s="388"/>
      <c r="EBG78" s="388"/>
      <c r="EBH78" s="388"/>
      <c r="EBI78" s="388"/>
      <c r="EBJ78" s="388"/>
      <c r="EBK78" s="388"/>
      <c r="EBL78" s="388"/>
      <c r="EBM78" s="388"/>
      <c r="EBN78" s="388"/>
      <c r="EBO78" s="388"/>
      <c r="EBP78" s="388"/>
      <c r="EBQ78" s="388"/>
      <c r="EBR78" s="388"/>
      <c r="EBS78" s="388"/>
      <c r="EBT78" s="388"/>
      <c r="EBU78" s="388"/>
      <c r="EBV78" s="388"/>
      <c r="EBW78" s="388"/>
      <c r="EBX78" s="388"/>
      <c r="EBY78" s="388"/>
      <c r="EBZ78" s="388"/>
      <c r="ECA78" s="388"/>
      <c r="ECB78" s="388"/>
      <c r="ECC78" s="388"/>
      <c r="ECD78" s="388"/>
      <c r="ECE78" s="388"/>
      <c r="ECF78" s="388"/>
      <c r="ECG78" s="388"/>
      <c r="ECH78" s="388"/>
      <c r="ECI78" s="388"/>
      <c r="ECJ78" s="388"/>
      <c r="ECK78" s="388"/>
      <c r="ECL78" s="388"/>
      <c r="ECM78" s="388"/>
      <c r="ECN78" s="388"/>
      <c r="ECO78" s="388"/>
      <c r="ECP78" s="388"/>
      <c r="ECQ78" s="388"/>
      <c r="ECR78" s="388"/>
      <c r="ECS78" s="388"/>
      <c r="ECT78" s="388"/>
      <c r="ECU78" s="388"/>
      <c r="ECV78" s="388"/>
      <c r="ECW78" s="388"/>
      <c r="ECX78" s="388"/>
      <c r="ECY78" s="388"/>
      <c r="ECZ78" s="388"/>
      <c r="EDA78" s="388"/>
      <c r="EDB78" s="388"/>
      <c r="EDC78" s="388"/>
      <c r="EDD78" s="388"/>
      <c r="EDE78" s="388"/>
      <c r="EDF78" s="388"/>
      <c r="EDG78" s="388"/>
      <c r="EDH78" s="388"/>
      <c r="EDI78" s="388"/>
      <c r="EDJ78" s="388"/>
      <c r="EDK78" s="388"/>
      <c r="EDL78" s="388"/>
      <c r="EDM78" s="388"/>
      <c r="EDN78" s="388"/>
      <c r="EDO78" s="388"/>
      <c r="EDP78" s="388"/>
      <c r="EDQ78" s="388"/>
      <c r="EDR78" s="388"/>
      <c r="EDS78" s="388"/>
      <c r="EDT78" s="388"/>
      <c r="EDU78" s="388"/>
      <c r="EDV78" s="388"/>
      <c r="EDW78" s="388"/>
      <c r="EDX78" s="388"/>
      <c r="EDY78" s="388"/>
      <c r="EDZ78" s="388"/>
      <c r="EEA78" s="388"/>
      <c r="EEB78" s="388"/>
      <c r="EEC78" s="388"/>
      <c r="EED78" s="388"/>
      <c r="EEE78" s="388"/>
      <c r="EEF78" s="388"/>
      <c r="EEG78" s="388"/>
      <c r="EEH78" s="388"/>
      <c r="EEI78" s="388"/>
      <c r="EEJ78" s="388"/>
      <c r="EEK78" s="388"/>
      <c r="EEL78" s="388"/>
      <c r="EEM78" s="388"/>
      <c r="EEN78" s="388"/>
      <c r="EEO78" s="388"/>
      <c r="EEP78" s="388"/>
      <c r="EEQ78" s="388"/>
      <c r="EER78" s="388"/>
      <c r="EES78" s="388"/>
      <c r="EET78" s="388"/>
      <c r="EEU78" s="388"/>
      <c r="EEV78" s="388"/>
      <c r="EEW78" s="388"/>
      <c r="EEX78" s="388"/>
      <c r="EEY78" s="388"/>
      <c r="EEZ78" s="388"/>
      <c r="EFA78" s="388"/>
      <c r="EFB78" s="388"/>
      <c r="EFC78" s="388"/>
      <c r="EFD78" s="388"/>
      <c r="EFE78" s="388"/>
      <c r="EFF78" s="388"/>
      <c r="EFG78" s="388"/>
      <c r="EFH78" s="388"/>
      <c r="EFI78" s="388"/>
      <c r="EFJ78" s="388"/>
      <c r="EFK78" s="388"/>
      <c r="EFL78" s="388"/>
      <c r="EFM78" s="388"/>
      <c r="EFN78" s="388"/>
      <c r="EFO78" s="388"/>
      <c r="EFP78" s="388"/>
      <c r="EFQ78" s="388"/>
      <c r="EFR78" s="388"/>
      <c r="EFS78" s="388"/>
      <c r="EFT78" s="388"/>
      <c r="EFU78" s="388"/>
      <c r="EFV78" s="388"/>
      <c r="EFW78" s="388"/>
      <c r="EFX78" s="388"/>
      <c r="EFY78" s="388"/>
      <c r="EFZ78" s="388"/>
      <c r="EGA78" s="388"/>
      <c r="EGB78" s="388"/>
      <c r="EGC78" s="388"/>
      <c r="EGD78" s="388"/>
      <c r="EGE78" s="388"/>
      <c r="EGF78" s="388"/>
      <c r="EGG78" s="388"/>
      <c r="EGH78" s="388"/>
      <c r="EGI78" s="388"/>
      <c r="EGJ78" s="388"/>
      <c r="EGK78" s="388"/>
      <c r="EGL78" s="388"/>
      <c r="EGM78" s="388"/>
      <c r="EGN78" s="388"/>
      <c r="EGO78" s="388"/>
      <c r="EGP78" s="388"/>
      <c r="EGQ78" s="388"/>
      <c r="EGR78" s="388"/>
      <c r="EGS78" s="388"/>
      <c r="EGT78" s="388"/>
      <c r="EGU78" s="388"/>
      <c r="EGV78" s="388"/>
      <c r="EGW78" s="388"/>
      <c r="EGX78" s="388"/>
      <c r="EGY78" s="388"/>
      <c r="EGZ78" s="388"/>
      <c r="EHA78" s="388"/>
      <c r="EHB78" s="388"/>
      <c r="EHC78" s="388"/>
      <c r="EHD78" s="388"/>
      <c r="EHE78" s="388"/>
      <c r="EHF78" s="388"/>
      <c r="EHG78" s="388"/>
      <c r="EHH78" s="388"/>
      <c r="EHI78" s="388"/>
      <c r="EHJ78" s="388"/>
      <c r="EHK78" s="388"/>
      <c r="EHL78" s="388"/>
      <c r="EHM78" s="388"/>
      <c r="EHN78" s="388"/>
      <c r="EHO78" s="388"/>
      <c r="EHP78" s="388"/>
      <c r="EHQ78" s="388"/>
      <c r="EHR78" s="388"/>
      <c r="EHS78" s="388"/>
      <c r="EHT78" s="388"/>
      <c r="EHU78" s="388"/>
      <c r="EHV78" s="388"/>
      <c r="EHW78" s="388"/>
      <c r="EHX78" s="388"/>
      <c r="EHY78" s="388"/>
      <c r="EHZ78" s="388"/>
      <c r="EIA78" s="388"/>
      <c r="EIB78" s="388"/>
      <c r="EIC78" s="388"/>
      <c r="EID78" s="388"/>
      <c r="EIE78" s="388"/>
      <c r="EIF78" s="388"/>
      <c r="EIG78" s="388"/>
      <c r="EIH78" s="388"/>
      <c r="EII78" s="388"/>
      <c r="EIJ78" s="388"/>
      <c r="EIK78" s="388"/>
      <c r="EIL78" s="388"/>
      <c r="EIM78" s="388"/>
      <c r="EIN78" s="388"/>
      <c r="EIO78" s="388"/>
      <c r="EIP78" s="388"/>
      <c r="EIQ78" s="388"/>
      <c r="EIR78" s="388"/>
      <c r="EIS78" s="388"/>
      <c r="EIT78" s="388"/>
      <c r="EIU78" s="388"/>
      <c r="EIV78" s="388"/>
      <c r="EIW78" s="388"/>
      <c r="EIX78" s="388"/>
      <c r="EIY78" s="388"/>
      <c r="EIZ78" s="388"/>
      <c r="EJA78" s="388"/>
      <c r="EJB78" s="388"/>
      <c r="EJC78" s="388"/>
      <c r="EJD78" s="388"/>
      <c r="EJE78" s="388"/>
      <c r="EJF78" s="388"/>
      <c r="EJG78" s="388"/>
      <c r="EJH78" s="388"/>
      <c r="EJI78" s="388"/>
      <c r="EJJ78" s="388"/>
      <c r="EJK78" s="388"/>
      <c r="EJL78" s="388"/>
      <c r="EJM78" s="388"/>
      <c r="EJN78" s="388"/>
      <c r="EJO78" s="388"/>
      <c r="EJP78" s="388"/>
      <c r="EJQ78" s="388"/>
      <c r="EJR78" s="388"/>
      <c r="EJS78" s="388"/>
      <c r="EJT78" s="388"/>
      <c r="EJU78" s="388"/>
      <c r="EJV78" s="388"/>
      <c r="EJW78" s="388"/>
      <c r="EJX78" s="388"/>
      <c r="EJY78" s="388"/>
      <c r="EJZ78" s="388"/>
      <c r="EKA78" s="388"/>
      <c r="EKB78" s="388"/>
      <c r="EKC78" s="388"/>
      <c r="EKD78" s="388"/>
      <c r="EKE78" s="388"/>
      <c r="EKF78" s="388"/>
      <c r="EKG78" s="388"/>
      <c r="EKH78" s="388"/>
      <c r="EKI78" s="388"/>
      <c r="EKJ78" s="388"/>
      <c r="EKK78" s="388"/>
      <c r="EKL78" s="388"/>
      <c r="EKM78" s="388"/>
      <c r="EKN78" s="388"/>
      <c r="EKO78" s="388"/>
      <c r="EKP78" s="388"/>
      <c r="EKQ78" s="388"/>
      <c r="EKR78" s="388"/>
      <c r="EKS78" s="388"/>
      <c r="EKT78" s="388"/>
      <c r="EKU78" s="388"/>
      <c r="EKV78" s="388"/>
      <c r="EKW78" s="388"/>
      <c r="EKX78" s="388"/>
      <c r="EKY78" s="388"/>
      <c r="EKZ78" s="388"/>
      <c r="ELA78" s="388"/>
      <c r="ELB78" s="388"/>
      <c r="ELC78" s="388"/>
      <c r="ELD78" s="388"/>
      <c r="ELE78" s="388"/>
      <c r="ELF78" s="388"/>
      <c r="ELG78" s="388"/>
      <c r="ELH78" s="388"/>
      <c r="ELI78" s="388"/>
      <c r="ELJ78" s="388"/>
      <c r="ELK78" s="388"/>
      <c r="ELL78" s="388"/>
      <c r="ELM78" s="388"/>
      <c r="ELN78" s="388"/>
      <c r="ELO78" s="388"/>
      <c r="ELP78" s="388"/>
      <c r="ELQ78" s="388"/>
      <c r="ELR78" s="388"/>
      <c r="ELS78" s="388"/>
      <c r="ELT78" s="388"/>
      <c r="ELU78" s="388"/>
      <c r="ELV78" s="388"/>
      <c r="ELW78" s="388"/>
      <c r="ELX78" s="388"/>
      <c r="ELY78" s="388"/>
      <c r="ELZ78" s="388"/>
      <c r="EMA78" s="388"/>
      <c r="EMB78" s="388"/>
      <c r="EMC78" s="388"/>
      <c r="EMD78" s="388"/>
      <c r="EME78" s="388"/>
      <c r="EMF78" s="388"/>
      <c r="EMG78" s="388"/>
      <c r="EMH78" s="388"/>
      <c r="EMI78" s="388"/>
      <c r="EMJ78" s="388"/>
      <c r="EMK78" s="388"/>
      <c r="EML78" s="388"/>
      <c r="EMM78" s="388"/>
      <c r="EMN78" s="388"/>
      <c r="EMO78" s="388"/>
      <c r="EMP78" s="388"/>
      <c r="EMQ78" s="388"/>
      <c r="EMR78" s="388"/>
      <c r="EMS78" s="388"/>
      <c r="EMT78" s="388"/>
      <c r="EMU78" s="388"/>
      <c r="EMV78" s="388"/>
      <c r="EMW78" s="388"/>
      <c r="EMX78" s="388"/>
      <c r="EMY78" s="388"/>
      <c r="EMZ78" s="388"/>
      <c r="ENA78" s="388"/>
      <c r="ENB78" s="388"/>
      <c r="ENC78" s="388"/>
      <c r="END78" s="388"/>
      <c r="ENE78" s="388"/>
      <c r="ENF78" s="388"/>
      <c r="ENG78" s="388"/>
      <c r="ENH78" s="388"/>
      <c r="ENI78" s="388"/>
      <c r="ENJ78" s="388"/>
      <c r="ENK78" s="388"/>
      <c r="ENL78" s="388"/>
      <c r="ENM78" s="388"/>
      <c r="ENN78" s="388"/>
      <c r="ENO78" s="388"/>
      <c r="ENP78" s="388"/>
      <c r="ENQ78" s="388"/>
      <c r="ENR78" s="388"/>
      <c r="ENS78" s="388"/>
      <c r="ENT78" s="388"/>
      <c r="ENU78" s="388"/>
      <c r="ENV78" s="388"/>
      <c r="ENW78" s="388"/>
      <c r="ENX78" s="388"/>
      <c r="ENY78" s="388"/>
      <c r="ENZ78" s="388"/>
      <c r="EOA78" s="388"/>
      <c r="EOB78" s="388"/>
      <c r="EOC78" s="388"/>
      <c r="EOD78" s="388"/>
      <c r="EOE78" s="388"/>
      <c r="EOF78" s="388"/>
      <c r="EOG78" s="388"/>
      <c r="EOH78" s="388"/>
      <c r="EOI78" s="388"/>
      <c r="EOJ78" s="388"/>
      <c r="EOK78" s="388"/>
      <c r="EOL78" s="388"/>
      <c r="EOM78" s="388"/>
      <c r="EON78" s="388"/>
      <c r="EOO78" s="388"/>
      <c r="EOP78" s="388"/>
      <c r="EOQ78" s="388"/>
      <c r="EOR78" s="388"/>
      <c r="EOS78" s="388"/>
      <c r="EOT78" s="388"/>
      <c r="EOU78" s="388"/>
      <c r="EOV78" s="388"/>
      <c r="EOW78" s="388"/>
      <c r="EOX78" s="388"/>
      <c r="EOY78" s="388"/>
      <c r="EOZ78" s="388"/>
      <c r="EPA78" s="388"/>
      <c r="EPB78" s="388"/>
      <c r="EPC78" s="388"/>
      <c r="EPD78" s="388"/>
      <c r="EPE78" s="388"/>
      <c r="EPF78" s="388"/>
      <c r="EPG78" s="388"/>
      <c r="EPH78" s="388"/>
      <c r="EPI78" s="388"/>
      <c r="EPJ78" s="388"/>
      <c r="EPK78" s="388"/>
      <c r="EPL78" s="388"/>
      <c r="EPM78" s="388"/>
      <c r="EPN78" s="388"/>
      <c r="EPO78" s="388"/>
      <c r="EPP78" s="388"/>
      <c r="EPQ78" s="388"/>
      <c r="EPR78" s="388"/>
      <c r="EPS78" s="388"/>
      <c r="EPT78" s="388"/>
      <c r="EPU78" s="388"/>
      <c r="EPV78" s="388"/>
      <c r="EPW78" s="388"/>
      <c r="EPX78" s="388"/>
      <c r="EPY78" s="388"/>
      <c r="EPZ78" s="388"/>
      <c r="EQA78" s="388"/>
      <c r="EQB78" s="388"/>
      <c r="EQC78" s="388"/>
      <c r="EQD78" s="388"/>
      <c r="EQE78" s="388"/>
      <c r="EQF78" s="388"/>
      <c r="EQG78" s="388"/>
      <c r="EQH78" s="388"/>
      <c r="EQI78" s="388"/>
      <c r="EQJ78" s="388"/>
      <c r="EQK78" s="388"/>
      <c r="EQL78" s="388"/>
      <c r="EQM78" s="388"/>
      <c r="EQN78" s="388"/>
      <c r="EQO78" s="388"/>
      <c r="EQP78" s="388"/>
      <c r="EQQ78" s="388"/>
      <c r="EQR78" s="388"/>
      <c r="EQS78" s="388"/>
      <c r="EQT78" s="388"/>
      <c r="EQU78" s="388"/>
      <c r="EQV78" s="388"/>
      <c r="EQW78" s="388"/>
      <c r="EQX78" s="388"/>
      <c r="EQY78" s="388"/>
      <c r="EQZ78" s="388"/>
      <c r="ERA78" s="388"/>
      <c r="ERB78" s="388"/>
      <c r="ERC78" s="388"/>
      <c r="ERD78" s="388"/>
      <c r="ERE78" s="388"/>
      <c r="ERF78" s="388"/>
      <c r="ERG78" s="388"/>
      <c r="ERH78" s="388"/>
      <c r="ERI78" s="388"/>
      <c r="ERJ78" s="388"/>
      <c r="ERK78" s="388"/>
      <c r="ERL78" s="388"/>
      <c r="ERM78" s="388"/>
      <c r="ERN78" s="388"/>
      <c r="ERO78" s="388"/>
      <c r="ERP78" s="388"/>
      <c r="ERQ78" s="388"/>
      <c r="ERR78" s="388"/>
      <c r="ERS78" s="388"/>
      <c r="ERT78" s="388"/>
      <c r="ERU78" s="388"/>
      <c r="ERV78" s="388"/>
      <c r="ERW78" s="388"/>
      <c r="ERX78" s="388"/>
      <c r="ERY78" s="388"/>
      <c r="ERZ78" s="388"/>
      <c r="ESA78" s="388"/>
      <c r="ESB78" s="388"/>
      <c r="ESC78" s="388"/>
      <c r="ESD78" s="388"/>
      <c r="ESE78" s="388"/>
      <c r="ESF78" s="388"/>
      <c r="ESG78" s="388"/>
      <c r="ESH78" s="388"/>
      <c r="ESI78" s="388"/>
      <c r="ESJ78" s="388"/>
      <c r="ESK78" s="388"/>
      <c r="ESL78" s="388"/>
      <c r="ESM78" s="388"/>
      <c r="ESN78" s="388"/>
      <c r="ESO78" s="388"/>
      <c r="ESP78" s="388"/>
      <c r="ESQ78" s="388"/>
      <c r="ESR78" s="388"/>
      <c r="ESS78" s="388"/>
      <c r="EST78" s="388"/>
      <c r="ESU78" s="388"/>
      <c r="ESV78" s="388"/>
      <c r="ESW78" s="388"/>
      <c r="ESX78" s="388"/>
      <c r="ESY78" s="388"/>
      <c r="ESZ78" s="388"/>
      <c r="ETA78" s="388"/>
      <c r="ETB78" s="388"/>
      <c r="ETC78" s="388"/>
      <c r="ETD78" s="388"/>
      <c r="ETE78" s="388"/>
      <c r="ETF78" s="388"/>
      <c r="ETG78" s="388"/>
      <c r="ETH78" s="388"/>
      <c r="ETI78" s="388"/>
      <c r="ETJ78" s="388"/>
      <c r="ETK78" s="388"/>
      <c r="ETL78" s="388"/>
      <c r="ETM78" s="388"/>
      <c r="ETN78" s="388"/>
      <c r="ETO78" s="388"/>
      <c r="ETP78" s="388"/>
      <c r="ETQ78" s="388"/>
      <c r="ETR78" s="388"/>
      <c r="ETS78" s="388"/>
      <c r="ETT78" s="388"/>
      <c r="ETU78" s="388"/>
      <c r="ETV78" s="388"/>
      <c r="ETW78" s="388"/>
      <c r="ETX78" s="388"/>
      <c r="ETY78" s="388"/>
      <c r="ETZ78" s="388"/>
      <c r="EUA78" s="388"/>
      <c r="EUB78" s="388"/>
      <c r="EUC78" s="388"/>
      <c r="EUD78" s="388"/>
      <c r="EUE78" s="388"/>
      <c r="EUF78" s="388"/>
      <c r="EUG78" s="388"/>
      <c r="EUH78" s="388"/>
      <c r="EUI78" s="388"/>
      <c r="EUJ78" s="388"/>
      <c r="EUK78" s="388"/>
      <c r="EUL78" s="388"/>
      <c r="EUM78" s="388"/>
      <c r="EUN78" s="388"/>
      <c r="EUO78" s="388"/>
      <c r="EUP78" s="388"/>
      <c r="EUQ78" s="388"/>
      <c r="EUR78" s="388"/>
      <c r="EUS78" s="388"/>
      <c r="EUT78" s="388"/>
      <c r="EUU78" s="388"/>
      <c r="EUV78" s="388"/>
      <c r="EUW78" s="388"/>
      <c r="EUX78" s="388"/>
      <c r="EUY78" s="388"/>
      <c r="EUZ78" s="388"/>
      <c r="EVA78" s="388"/>
      <c r="EVB78" s="388"/>
      <c r="EVC78" s="388"/>
      <c r="EVD78" s="388"/>
      <c r="EVE78" s="388"/>
      <c r="EVF78" s="388"/>
      <c r="EVG78" s="388"/>
      <c r="EVH78" s="388"/>
      <c r="EVI78" s="388"/>
      <c r="EVJ78" s="388"/>
      <c r="EVK78" s="388"/>
      <c r="EVL78" s="388"/>
      <c r="EVM78" s="388"/>
      <c r="EVN78" s="388"/>
      <c r="EVO78" s="388"/>
      <c r="EVP78" s="388"/>
      <c r="EVQ78" s="388"/>
      <c r="EVR78" s="388"/>
      <c r="EVS78" s="388"/>
      <c r="EVT78" s="388"/>
      <c r="EVU78" s="388"/>
      <c r="EVV78" s="388"/>
      <c r="EVW78" s="388"/>
      <c r="EVX78" s="388"/>
      <c r="EVY78" s="388"/>
      <c r="EVZ78" s="388"/>
      <c r="EWA78" s="388"/>
      <c r="EWB78" s="388"/>
      <c r="EWC78" s="388"/>
      <c r="EWD78" s="388"/>
      <c r="EWE78" s="388"/>
      <c r="EWF78" s="388"/>
      <c r="EWG78" s="388"/>
      <c r="EWH78" s="388"/>
      <c r="EWI78" s="388"/>
      <c r="EWJ78" s="388"/>
      <c r="EWK78" s="388"/>
      <c r="EWL78" s="388"/>
      <c r="EWM78" s="388"/>
      <c r="EWN78" s="388"/>
      <c r="EWO78" s="388"/>
      <c r="EWP78" s="388"/>
      <c r="EWQ78" s="388"/>
      <c r="EWR78" s="388"/>
      <c r="EWS78" s="388"/>
      <c r="EWT78" s="388"/>
      <c r="EWU78" s="388"/>
      <c r="EWV78" s="388"/>
      <c r="EWW78" s="388"/>
      <c r="EWX78" s="388"/>
      <c r="EWY78" s="388"/>
      <c r="EWZ78" s="388"/>
      <c r="EXA78" s="388"/>
      <c r="EXB78" s="388"/>
      <c r="EXC78" s="388"/>
      <c r="EXD78" s="388"/>
      <c r="EXE78" s="388"/>
      <c r="EXF78" s="388"/>
      <c r="EXG78" s="388"/>
      <c r="EXH78" s="388"/>
      <c r="EXI78" s="388"/>
      <c r="EXJ78" s="388"/>
      <c r="EXK78" s="388"/>
      <c r="EXL78" s="388"/>
      <c r="EXM78" s="388"/>
      <c r="EXN78" s="388"/>
      <c r="EXO78" s="388"/>
      <c r="EXP78" s="388"/>
      <c r="EXQ78" s="388"/>
      <c r="EXR78" s="388"/>
      <c r="EXS78" s="388"/>
      <c r="EXT78" s="388"/>
      <c r="EXU78" s="388"/>
      <c r="EXV78" s="388"/>
      <c r="EXW78" s="388"/>
      <c r="EXX78" s="388"/>
      <c r="EXY78" s="388"/>
      <c r="EXZ78" s="388"/>
      <c r="EYA78" s="388"/>
      <c r="EYB78" s="388"/>
      <c r="EYC78" s="388"/>
      <c r="EYD78" s="388"/>
      <c r="EYE78" s="388"/>
      <c r="EYF78" s="388"/>
      <c r="EYG78" s="388"/>
      <c r="EYH78" s="388"/>
      <c r="EYI78" s="388"/>
      <c r="EYJ78" s="388"/>
      <c r="EYK78" s="388"/>
      <c r="EYL78" s="388"/>
      <c r="EYM78" s="388"/>
      <c r="EYN78" s="388"/>
      <c r="EYO78" s="388"/>
      <c r="EYP78" s="388"/>
      <c r="EYQ78" s="388"/>
      <c r="EYR78" s="388"/>
      <c r="EYS78" s="388"/>
      <c r="EYT78" s="388"/>
      <c r="EYU78" s="388"/>
      <c r="EYV78" s="388"/>
      <c r="EYW78" s="388"/>
      <c r="EYX78" s="388"/>
      <c r="EYY78" s="388"/>
      <c r="EYZ78" s="388"/>
      <c r="EZA78" s="388"/>
      <c r="EZB78" s="388"/>
      <c r="EZC78" s="388"/>
      <c r="EZD78" s="388"/>
      <c r="EZE78" s="388"/>
      <c r="EZF78" s="388"/>
      <c r="EZG78" s="388"/>
      <c r="EZH78" s="388"/>
      <c r="EZI78" s="388"/>
      <c r="EZJ78" s="388"/>
      <c r="EZK78" s="388"/>
      <c r="EZL78" s="388"/>
      <c r="EZM78" s="388"/>
      <c r="EZN78" s="388"/>
      <c r="EZO78" s="388"/>
      <c r="EZP78" s="388"/>
      <c r="EZQ78" s="388"/>
      <c r="EZR78" s="388"/>
      <c r="EZS78" s="388"/>
      <c r="EZT78" s="388"/>
      <c r="EZU78" s="388"/>
      <c r="EZV78" s="388"/>
      <c r="EZW78" s="388"/>
      <c r="EZX78" s="388"/>
      <c r="EZY78" s="388"/>
      <c r="EZZ78" s="388"/>
      <c r="FAA78" s="388"/>
      <c r="FAB78" s="388"/>
      <c r="FAC78" s="388"/>
      <c r="FAD78" s="388"/>
      <c r="FAE78" s="388"/>
      <c r="FAF78" s="388"/>
      <c r="FAG78" s="388"/>
      <c r="FAH78" s="388"/>
      <c r="FAI78" s="388"/>
      <c r="FAJ78" s="388"/>
      <c r="FAK78" s="388"/>
      <c r="FAL78" s="388"/>
      <c r="FAM78" s="388"/>
      <c r="FAN78" s="388"/>
      <c r="FAO78" s="388"/>
      <c r="FAP78" s="388"/>
      <c r="FAQ78" s="388"/>
      <c r="FAR78" s="388"/>
      <c r="FAS78" s="388"/>
      <c r="FAT78" s="388"/>
      <c r="FAU78" s="388"/>
      <c r="FAV78" s="388"/>
      <c r="FAW78" s="388"/>
      <c r="FAX78" s="388"/>
      <c r="FAY78" s="388"/>
      <c r="FAZ78" s="388"/>
      <c r="FBA78" s="388"/>
      <c r="FBB78" s="388"/>
      <c r="FBC78" s="388"/>
      <c r="FBD78" s="388"/>
      <c r="FBE78" s="388"/>
      <c r="FBF78" s="388"/>
      <c r="FBG78" s="388"/>
      <c r="FBH78" s="388"/>
      <c r="FBI78" s="388"/>
      <c r="FBJ78" s="388"/>
      <c r="FBK78" s="388"/>
      <c r="FBL78" s="388"/>
      <c r="FBM78" s="388"/>
      <c r="FBN78" s="388"/>
      <c r="FBO78" s="388"/>
      <c r="FBP78" s="388"/>
      <c r="FBQ78" s="388"/>
      <c r="FBR78" s="388"/>
      <c r="FBS78" s="388"/>
      <c r="FBT78" s="388"/>
      <c r="FBU78" s="388"/>
      <c r="FBV78" s="388"/>
      <c r="FBW78" s="388"/>
      <c r="FBX78" s="388"/>
      <c r="FBY78" s="388"/>
      <c r="FBZ78" s="388"/>
      <c r="FCA78" s="388"/>
      <c r="FCB78" s="388"/>
      <c r="FCC78" s="388"/>
      <c r="FCD78" s="388"/>
      <c r="FCE78" s="388"/>
      <c r="FCF78" s="388"/>
      <c r="FCG78" s="388"/>
      <c r="FCH78" s="388"/>
      <c r="FCI78" s="388"/>
      <c r="FCJ78" s="388"/>
      <c r="FCK78" s="388"/>
      <c r="FCL78" s="388"/>
      <c r="FCM78" s="388"/>
      <c r="FCN78" s="388"/>
      <c r="FCO78" s="388"/>
      <c r="FCP78" s="388"/>
      <c r="FCQ78" s="388"/>
      <c r="FCR78" s="388"/>
      <c r="FCS78" s="388"/>
      <c r="FCT78" s="388"/>
      <c r="FCU78" s="388"/>
      <c r="FCV78" s="388"/>
      <c r="FCW78" s="388"/>
      <c r="FCX78" s="388"/>
      <c r="FCY78" s="388"/>
      <c r="FCZ78" s="388"/>
      <c r="FDA78" s="388"/>
      <c r="FDB78" s="388"/>
      <c r="FDC78" s="388"/>
      <c r="FDD78" s="388"/>
      <c r="FDE78" s="388"/>
      <c r="FDF78" s="388"/>
      <c r="FDG78" s="388"/>
      <c r="FDH78" s="388"/>
      <c r="FDI78" s="388"/>
      <c r="FDJ78" s="388"/>
      <c r="FDK78" s="388"/>
      <c r="FDL78" s="388"/>
      <c r="FDM78" s="388"/>
      <c r="FDN78" s="388"/>
      <c r="FDO78" s="388"/>
      <c r="FDP78" s="388"/>
      <c r="FDQ78" s="388"/>
      <c r="FDR78" s="388"/>
      <c r="FDS78" s="388"/>
      <c r="FDT78" s="388"/>
      <c r="FDU78" s="388"/>
      <c r="FDV78" s="388"/>
      <c r="FDW78" s="388"/>
      <c r="FDX78" s="388"/>
      <c r="FDY78" s="388"/>
      <c r="FDZ78" s="388"/>
      <c r="FEA78" s="388"/>
      <c r="FEB78" s="388"/>
      <c r="FEC78" s="388"/>
      <c r="FED78" s="388"/>
      <c r="FEE78" s="388"/>
      <c r="FEF78" s="388"/>
      <c r="FEG78" s="388"/>
      <c r="FEH78" s="388"/>
      <c r="FEI78" s="388"/>
      <c r="FEJ78" s="388"/>
      <c r="FEK78" s="388"/>
      <c r="FEL78" s="388"/>
      <c r="FEM78" s="388"/>
      <c r="FEN78" s="388"/>
      <c r="FEO78" s="388"/>
      <c r="FEP78" s="388"/>
      <c r="FEQ78" s="388"/>
      <c r="FER78" s="388"/>
      <c r="FES78" s="388"/>
      <c r="FET78" s="388"/>
      <c r="FEU78" s="388"/>
      <c r="FEV78" s="388"/>
      <c r="FEW78" s="388"/>
      <c r="FEX78" s="388"/>
      <c r="FEY78" s="388"/>
      <c r="FEZ78" s="388"/>
      <c r="FFA78" s="388"/>
      <c r="FFB78" s="388"/>
      <c r="FFC78" s="388"/>
      <c r="FFD78" s="388"/>
      <c r="FFE78" s="388"/>
      <c r="FFF78" s="388"/>
      <c r="FFG78" s="388"/>
      <c r="FFH78" s="388"/>
      <c r="FFI78" s="388"/>
      <c r="FFJ78" s="388"/>
      <c r="FFK78" s="388"/>
      <c r="FFL78" s="388"/>
      <c r="FFM78" s="388"/>
      <c r="FFN78" s="388"/>
      <c r="FFO78" s="388"/>
      <c r="FFP78" s="388"/>
      <c r="FFQ78" s="388"/>
      <c r="FFR78" s="388"/>
      <c r="FFS78" s="388"/>
      <c r="FFT78" s="388"/>
      <c r="FFU78" s="388"/>
      <c r="FFV78" s="388"/>
      <c r="FFW78" s="388"/>
      <c r="FFX78" s="388"/>
      <c r="FFY78" s="388"/>
      <c r="FFZ78" s="388"/>
      <c r="FGA78" s="388"/>
      <c r="FGB78" s="388"/>
      <c r="FGC78" s="388"/>
      <c r="FGD78" s="388"/>
      <c r="FGE78" s="388"/>
      <c r="FGF78" s="388"/>
      <c r="FGG78" s="388"/>
      <c r="FGH78" s="388"/>
      <c r="FGI78" s="388"/>
      <c r="FGJ78" s="388"/>
      <c r="FGK78" s="388"/>
      <c r="FGL78" s="388"/>
      <c r="FGM78" s="388"/>
      <c r="FGN78" s="388"/>
      <c r="FGO78" s="388"/>
      <c r="FGP78" s="388"/>
      <c r="FGQ78" s="388"/>
      <c r="FGR78" s="388"/>
      <c r="FGS78" s="388"/>
      <c r="FGT78" s="388"/>
      <c r="FGU78" s="388"/>
      <c r="FGV78" s="388"/>
      <c r="FGW78" s="388"/>
      <c r="FGX78" s="388"/>
      <c r="FGY78" s="388"/>
      <c r="FGZ78" s="388"/>
      <c r="FHA78" s="388"/>
      <c r="FHB78" s="388"/>
      <c r="FHC78" s="388"/>
      <c r="FHD78" s="388"/>
      <c r="FHE78" s="388"/>
      <c r="FHF78" s="388"/>
      <c r="FHG78" s="388"/>
      <c r="FHH78" s="388"/>
      <c r="FHI78" s="388"/>
      <c r="FHJ78" s="388"/>
      <c r="FHK78" s="388"/>
      <c r="FHL78" s="388"/>
      <c r="FHM78" s="388"/>
      <c r="FHN78" s="388"/>
      <c r="FHO78" s="388"/>
      <c r="FHP78" s="388"/>
      <c r="FHQ78" s="388"/>
      <c r="FHR78" s="388"/>
      <c r="FHS78" s="388"/>
      <c r="FHT78" s="388"/>
      <c r="FHU78" s="388"/>
      <c r="FHV78" s="388"/>
      <c r="FHW78" s="388"/>
      <c r="FHX78" s="388"/>
      <c r="FHY78" s="388"/>
      <c r="FHZ78" s="388"/>
      <c r="FIA78" s="388"/>
      <c r="FIB78" s="388"/>
      <c r="FIC78" s="388"/>
      <c r="FID78" s="388"/>
      <c r="FIE78" s="388"/>
      <c r="FIF78" s="388"/>
      <c r="FIG78" s="388"/>
      <c r="FIH78" s="388"/>
      <c r="FII78" s="388"/>
      <c r="FIJ78" s="388"/>
      <c r="FIK78" s="388"/>
      <c r="FIL78" s="388"/>
      <c r="FIM78" s="388"/>
      <c r="FIN78" s="388"/>
      <c r="FIO78" s="388"/>
      <c r="FIP78" s="388"/>
      <c r="FIQ78" s="388"/>
      <c r="FIR78" s="388"/>
      <c r="FIS78" s="388"/>
      <c r="FIT78" s="388"/>
      <c r="FIU78" s="388"/>
      <c r="FIV78" s="388"/>
      <c r="FIW78" s="388"/>
      <c r="FIX78" s="388"/>
      <c r="FIY78" s="388"/>
      <c r="FIZ78" s="388"/>
      <c r="FJA78" s="388"/>
      <c r="FJB78" s="388"/>
      <c r="FJC78" s="388"/>
      <c r="FJD78" s="388"/>
      <c r="FJE78" s="388"/>
      <c r="FJF78" s="388"/>
      <c r="FJG78" s="388"/>
      <c r="FJH78" s="388"/>
      <c r="FJI78" s="388"/>
      <c r="FJJ78" s="388"/>
      <c r="FJK78" s="388"/>
      <c r="FJL78" s="388"/>
      <c r="FJM78" s="388"/>
      <c r="FJN78" s="388"/>
      <c r="FJO78" s="388"/>
      <c r="FJP78" s="388"/>
      <c r="FJQ78" s="388"/>
      <c r="FJR78" s="388"/>
      <c r="FJS78" s="388"/>
      <c r="FJT78" s="388"/>
      <c r="FJU78" s="388"/>
      <c r="FJV78" s="388"/>
      <c r="FJW78" s="388"/>
      <c r="FJX78" s="388"/>
      <c r="FJY78" s="388"/>
      <c r="FJZ78" s="388"/>
      <c r="FKA78" s="388"/>
      <c r="FKB78" s="388"/>
      <c r="FKC78" s="388"/>
      <c r="FKD78" s="388"/>
      <c r="FKE78" s="388"/>
      <c r="FKF78" s="388"/>
      <c r="FKG78" s="388"/>
      <c r="FKH78" s="388"/>
      <c r="FKI78" s="388"/>
      <c r="FKJ78" s="388"/>
      <c r="FKK78" s="388"/>
      <c r="FKL78" s="388"/>
      <c r="FKM78" s="388"/>
      <c r="FKN78" s="388"/>
      <c r="FKO78" s="388"/>
      <c r="FKP78" s="388"/>
      <c r="FKQ78" s="388"/>
      <c r="FKR78" s="388"/>
      <c r="FKS78" s="388"/>
      <c r="FKT78" s="388"/>
      <c r="FKU78" s="388"/>
      <c r="FKV78" s="388"/>
      <c r="FKW78" s="388"/>
      <c r="FKX78" s="388"/>
      <c r="FKY78" s="388"/>
      <c r="FKZ78" s="388"/>
      <c r="FLA78" s="388"/>
      <c r="FLB78" s="388"/>
      <c r="FLC78" s="388"/>
      <c r="FLD78" s="388"/>
      <c r="FLE78" s="388"/>
      <c r="FLF78" s="388"/>
      <c r="FLG78" s="388"/>
      <c r="FLH78" s="388"/>
      <c r="FLI78" s="388"/>
      <c r="FLJ78" s="388"/>
      <c r="FLK78" s="388"/>
      <c r="FLL78" s="388"/>
      <c r="FLM78" s="388"/>
      <c r="FLN78" s="388"/>
      <c r="FLO78" s="388"/>
      <c r="FLP78" s="388"/>
      <c r="FLQ78" s="388"/>
      <c r="FLR78" s="388"/>
      <c r="FLS78" s="388"/>
      <c r="FLT78" s="388"/>
      <c r="FLU78" s="388"/>
      <c r="FLV78" s="388"/>
      <c r="FLW78" s="388"/>
      <c r="FLX78" s="388"/>
      <c r="FLY78" s="388"/>
      <c r="FLZ78" s="388"/>
      <c r="FMA78" s="388"/>
      <c r="FMB78" s="388"/>
      <c r="FMC78" s="388"/>
      <c r="FMD78" s="388"/>
      <c r="FME78" s="388"/>
      <c r="FMF78" s="388"/>
      <c r="FMG78" s="388"/>
      <c r="FMH78" s="388"/>
      <c r="FMI78" s="388"/>
      <c r="FMJ78" s="388"/>
      <c r="FMK78" s="388"/>
      <c r="FML78" s="388"/>
      <c r="FMM78" s="388"/>
      <c r="FMN78" s="388"/>
      <c r="FMO78" s="388"/>
      <c r="FMP78" s="388"/>
      <c r="FMQ78" s="388"/>
      <c r="FMR78" s="388"/>
      <c r="FMS78" s="388"/>
      <c r="FMT78" s="388"/>
      <c r="FMU78" s="388"/>
      <c r="FMV78" s="388"/>
      <c r="FMW78" s="388"/>
      <c r="FMX78" s="388"/>
      <c r="FMY78" s="388"/>
      <c r="FMZ78" s="388"/>
      <c r="FNA78" s="388"/>
      <c r="FNB78" s="388"/>
      <c r="FNC78" s="388"/>
      <c r="FND78" s="388"/>
      <c r="FNE78" s="388"/>
      <c r="FNF78" s="388"/>
      <c r="FNG78" s="388"/>
      <c r="FNH78" s="388"/>
      <c r="FNI78" s="388"/>
      <c r="FNJ78" s="388"/>
      <c r="FNK78" s="388"/>
      <c r="FNL78" s="388"/>
      <c r="FNM78" s="388"/>
      <c r="FNN78" s="388"/>
      <c r="FNO78" s="388"/>
      <c r="FNP78" s="388"/>
      <c r="FNQ78" s="388"/>
      <c r="FNR78" s="388"/>
      <c r="FNS78" s="388"/>
      <c r="FNT78" s="388"/>
      <c r="FNU78" s="388"/>
      <c r="FNV78" s="388"/>
      <c r="FNW78" s="388"/>
      <c r="FNX78" s="388"/>
      <c r="FNY78" s="388"/>
      <c r="FNZ78" s="388"/>
      <c r="FOA78" s="388"/>
      <c r="FOB78" s="388"/>
      <c r="FOC78" s="388"/>
      <c r="FOD78" s="388"/>
      <c r="FOE78" s="388"/>
      <c r="FOF78" s="388"/>
      <c r="FOG78" s="388"/>
      <c r="FOH78" s="388"/>
      <c r="FOI78" s="388"/>
      <c r="FOJ78" s="388"/>
      <c r="FOK78" s="388"/>
      <c r="FOL78" s="388"/>
      <c r="FOM78" s="388"/>
      <c r="FON78" s="388"/>
      <c r="FOO78" s="388"/>
      <c r="FOP78" s="388"/>
      <c r="FOQ78" s="388"/>
      <c r="FOR78" s="388"/>
      <c r="FOS78" s="388"/>
      <c r="FOT78" s="388"/>
      <c r="FOU78" s="388"/>
      <c r="FOV78" s="388"/>
      <c r="FOW78" s="388"/>
      <c r="FOX78" s="388"/>
      <c r="FOY78" s="388"/>
      <c r="FOZ78" s="388"/>
      <c r="FPA78" s="388"/>
      <c r="FPB78" s="388"/>
      <c r="FPC78" s="388"/>
      <c r="FPD78" s="388"/>
      <c r="FPE78" s="388"/>
      <c r="FPF78" s="388"/>
      <c r="FPG78" s="388"/>
      <c r="FPH78" s="388"/>
      <c r="FPI78" s="388"/>
      <c r="FPJ78" s="388"/>
      <c r="FPK78" s="388"/>
      <c r="FPL78" s="388"/>
      <c r="FPM78" s="388"/>
      <c r="FPN78" s="388"/>
      <c r="FPO78" s="388"/>
      <c r="FPP78" s="388"/>
      <c r="FPQ78" s="388"/>
      <c r="FPR78" s="388"/>
      <c r="FPS78" s="388"/>
      <c r="FPT78" s="388"/>
      <c r="FPU78" s="388"/>
      <c r="FPV78" s="388"/>
      <c r="FPW78" s="388"/>
      <c r="FPX78" s="388"/>
      <c r="FPY78" s="388"/>
      <c r="FPZ78" s="388"/>
      <c r="FQA78" s="388"/>
      <c r="FQB78" s="388"/>
      <c r="FQC78" s="388"/>
      <c r="FQD78" s="388"/>
      <c r="FQE78" s="388"/>
      <c r="FQF78" s="388"/>
      <c r="FQG78" s="388"/>
      <c r="FQH78" s="388"/>
      <c r="FQI78" s="388"/>
      <c r="FQJ78" s="388"/>
      <c r="FQK78" s="388"/>
      <c r="FQL78" s="388"/>
      <c r="FQM78" s="388"/>
      <c r="FQN78" s="388"/>
      <c r="FQO78" s="388"/>
      <c r="FQP78" s="388"/>
      <c r="FQQ78" s="388"/>
      <c r="FQR78" s="388"/>
      <c r="FQS78" s="388"/>
      <c r="FQT78" s="388"/>
      <c r="FQU78" s="388"/>
      <c r="FQV78" s="388"/>
      <c r="FQW78" s="388"/>
      <c r="FQX78" s="388"/>
      <c r="FQY78" s="388"/>
      <c r="FQZ78" s="388"/>
      <c r="FRA78" s="388"/>
      <c r="FRB78" s="388"/>
      <c r="FRC78" s="388"/>
      <c r="FRD78" s="388"/>
      <c r="FRE78" s="388"/>
      <c r="FRF78" s="388"/>
      <c r="FRG78" s="388"/>
      <c r="FRH78" s="388"/>
      <c r="FRI78" s="388"/>
      <c r="FRJ78" s="388"/>
      <c r="FRK78" s="388"/>
      <c r="FRL78" s="388"/>
      <c r="FRM78" s="388"/>
      <c r="FRN78" s="388"/>
      <c r="FRO78" s="388"/>
      <c r="FRP78" s="388"/>
      <c r="FRQ78" s="388"/>
      <c r="FRR78" s="388"/>
      <c r="FRS78" s="388"/>
      <c r="FRT78" s="388"/>
      <c r="FRU78" s="388"/>
      <c r="FRV78" s="388"/>
      <c r="FRW78" s="388"/>
      <c r="FRX78" s="388"/>
      <c r="FRY78" s="388"/>
      <c r="FRZ78" s="388"/>
      <c r="FSA78" s="388"/>
      <c r="FSB78" s="388"/>
      <c r="FSC78" s="388"/>
      <c r="FSD78" s="388"/>
      <c r="FSE78" s="388"/>
      <c r="FSF78" s="388"/>
      <c r="FSG78" s="388"/>
      <c r="FSH78" s="388"/>
      <c r="FSI78" s="388"/>
      <c r="FSJ78" s="388"/>
      <c r="FSK78" s="388"/>
      <c r="FSL78" s="388"/>
      <c r="FSM78" s="388"/>
      <c r="FSN78" s="388"/>
      <c r="FSO78" s="388"/>
      <c r="FSP78" s="388"/>
      <c r="FSQ78" s="388"/>
      <c r="FSR78" s="388"/>
      <c r="FSS78" s="388"/>
      <c r="FST78" s="388"/>
      <c r="FSU78" s="388"/>
      <c r="FSV78" s="388"/>
      <c r="FSW78" s="388"/>
      <c r="FSX78" s="388"/>
      <c r="FSY78" s="388"/>
      <c r="FSZ78" s="388"/>
      <c r="FTA78" s="388"/>
      <c r="FTB78" s="388"/>
      <c r="FTC78" s="388"/>
      <c r="FTD78" s="388"/>
      <c r="FTE78" s="388"/>
      <c r="FTF78" s="388"/>
      <c r="FTG78" s="388"/>
      <c r="FTH78" s="388"/>
      <c r="FTI78" s="388"/>
      <c r="FTJ78" s="388"/>
      <c r="FTK78" s="388"/>
      <c r="FTL78" s="388"/>
      <c r="FTM78" s="388"/>
      <c r="FTN78" s="388"/>
      <c r="FTO78" s="388"/>
      <c r="FTP78" s="388"/>
      <c r="FTQ78" s="388"/>
      <c r="FTR78" s="388"/>
      <c r="FTS78" s="388"/>
      <c r="FTT78" s="388"/>
      <c r="FTU78" s="388"/>
      <c r="FTV78" s="388"/>
      <c r="FTW78" s="388"/>
      <c r="FTX78" s="388"/>
      <c r="FTY78" s="388"/>
      <c r="FTZ78" s="388"/>
      <c r="FUA78" s="388"/>
      <c r="FUB78" s="388"/>
      <c r="FUC78" s="388"/>
      <c r="FUD78" s="388"/>
      <c r="FUE78" s="388"/>
      <c r="FUF78" s="388"/>
      <c r="FUG78" s="388"/>
      <c r="FUH78" s="388"/>
      <c r="FUI78" s="388"/>
      <c r="FUJ78" s="388"/>
      <c r="FUK78" s="388"/>
      <c r="FUL78" s="388"/>
      <c r="FUM78" s="388"/>
      <c r="FUN78" s="388"/>
      <c r="FUO78" s="388"/>
      <c r="FUP78" s="388"/>
      <c r="FUQ78" s="388"/>
      <c r="FUR78" s="388"/>
      <c r="FUS78" s="388"/>
      <c r="FUT78" s="388"/>
      <c r="FUU78" s="388"/>
      <c r="FUV78" s="388"/>
      <c r="FUW78" s="388"/>
      <c r="FUX78" s="388"/>
      <c r="FUY78" s="388"/>
      <c r="FUZ78" s="388"/>
      <c r="FVA78" s="388"/>
      <c r="FVB78" s="388"/>
      <c r="FVC78" s="388"/>
      <c r="FVD78" s="388"/>
      <c r="FVE78" s="388"/>
      <c r="FVF78" s="388"/>
      <c r="FVG78" s="388"/>
      <c r="FVH78" s="388"/>
      <c r="FVI78" s="388"/>
      <c r="FVJ78" s="388"/>
      <c r="FVK78" s="388"/>
      <c r="FVL78" s="388"/>
      <c r="FVM78" s="388"/>
      <c r="FVN78" s="388"/>
      <c r="FVO78" s="388"/>
      <c r="FVP78" s="388"/>
      <c r="FVQ78" s="388"/>
      <c r="FVR78" s="388"/>
      <c r="FVS78" s="388"/>
      <c r="FVT78" s="388"/>
      <c r="FVU78" s="388"/>
      <c r="FVV78" s="388"/>
      <c r="FVW78" s="388"/>
      <c r="FVX78" s="388"/>
      <c r="FVY78" s="388"/>
      <c r="FVZ78" s="388"/>
      <c r="FWA78" s="388"/>
      <c r="FWB78" s="388"/>
      <c r="FWC78" s="388"/>
      <c r="FWD78" s="388"/>
      <c r="FWE78" s="388"/>
      <c r="FWF78" s="388"/>
      <c r="FWG78" s="388"/>
      <c r="FWH78" s="388"/>
      <c r="FWI78" s="388"/>
      <c r="FWJ78" s="388"/>
      <c r="FWK78" s="388"/>
      <c r="FWL78" s="388"/>
      <c r="FWM78" s="388"/>
      <c r="FWN78" s="388"/>
      <c r="FWO78" s="388"/>
      <c r="FWP78" s="388"/>
      <c r="FWQ78" s="388"/>
      <c r="FWR78" s="388"/>
      <c r="FWS78" s="388"/>
      <c r="FWT78" s="388"/>
      <c r="FWU78" s="388"/>
      <c r="FWV78" s="388"/>
      <c r="FWW78" s="388"/>
      <c r="FWX78" s="388"/>
      <c r="FWY78" s="388"/>
      <c r="FWZ78" s="388"/>
      <c r="FXA78" s="388"/>
      <c r="FXB78" s="388"/>
      <c r="FXC78" s="388"/>
      <c r="FXD78" s="388"/>
      <c r="FXE78" s="388"/>
      <c r="FXF78" s="388"/>
      <c r="FXG78" s="388"/>
      <c r="FXH78" s="388"/>
      <c r="FXI78" s="388"/>
      <c r="FXJ78" s="388"/>
      <c r="FXK78" s="388"/>
      <c r="FXL78" s="388"/>
      <c r="FXM78" s="388"/>
      <c r="FXN78" s="388"/>
      <c r="FXO78" s="388"/>
      <c r="FXP78" s="388"/>
      <c r="FXQ78" s="388"/>
      <c r="FXR78" s="388"/>
      <c r="FXS78" s="388"/>
      <c r="FXT78" s="388"/>
      <c r="FXU78" s="388"/>
      <c r="FXV78" s="388"/>
      <c r="FXW78" s="388"/>
      <c r="FXX78" s="388"/>
      <c r="FXY78" s="388"/>
      <c r="FXZ78" s="388"/>
      <c r="FYA78" s="388"/>
      <c r="FYB78" s="388"/>
      <c r="FYC78" s="388"/>
      <c r="FYD78" s="388"/>
      <c r="FYE78" s="388"/>
      <c r="FYF78" s="388"/>
      <c r="FYG78" s="388"/>
      <c r="FYH78" s="388"/>
      <c r="FYI78" s="388"/>
      <c r="FYJ78" s="388"/>
      <c r="FYK78" s="388"/>
      <c r="FYL78" s="388"/>
      <c r="FYM78" s="388"/>
      <c r="FYN78" s="388"/>
      <c r="FYO78" s="388"/>
      <c r="FYP78" s="388"/>
      <c r="FYQ78" s="388"/>
      <c r="FYR78" s="388"/>
      <c r="FYS78" s="388"/>
      <c r="FYT78" s="388"/>
      <c r="FYU78" s="388"/>
      <c r="FYV78" s="388"/>
      <c r="FYW78" s="388"/>
      <c r="FYX78" s="388"/>
      <c r="FYY78" s="388"/>
      <c r="FYZ78" s="388"/>
      <c r="FZA78" s="388"/>
      <c r="FZB78" s="388"/>
      <c r="FZC78" s="388"/>
      <c r="FZD78" s="388"/>
      <c r="FZE78" s="388"/>
      <c r="FZF78" s="388"/>
      <c r="FZG78" s="388"/>
      <c r="FZH78" s="388"/>
      <c r="FZI78" s="388"/>
      <c r="FZJ78" s="388"/>
      <c r="FZK78" s="388"/>
      <c r="FZL78" s="388"/>
      <c r="FZM78" s="388"/>
      <c r="FZN78" s="388"/>
      <c r="FZO78" s="388"/>
      <c r="FZP78" s="388"/>
      <c r="FZQ78" s="388"/>
      <c r="FZR78" s="388"/>
      <c r="FZS78" s="388"/>
      <c r="FZT78" s="388"/>
      <c r="FZU78" s="388"/>
      <c r="FZV78" s="388"/>
      <c r="FZW78" s="388"/>
      <c r="FZX78" s="388"/>
      <c r="FZY78" s="388"/>
      <c r="FZZ78" s="388"/>
      <c r="GAA78" s="388"/>
      <c r="GAB78" s="388"/>
      <c r="GAC78" s="388"/>
      <c r="GAD78" s="388"/>
      <c r="GAE78" s="388"/>
      <c r="GAF78" s="388"/>
      <c r="GAG78" s="388"/>
      <c r="GAH78" s="388"/>
      <c r="GAI78" s="388"/>
      <c r="GAJ78" s="388"/>
      <c r="GAK78" s="388"/>
      <c r="GAL78" s="388"/>
      <c r="GAM78" s="388"/>
      <c r="GAN78" s="388"/>
      <c r="GAO78" s="388"/>
      <c r="GAP78" s="388"/>
      <c r="GAQ78" s="388"/>
      <c r="GAR78" s="388"/>
      <c r="GAS78" s="388"/>
      <c r="GAT78" s="388"/>
      <c r="GAU78" s="388"/>
      <c r="GAV78" s="388"/>
      <c r="GAW78" s="388"/>
      <c r="GAX78" s="388"/>
      <c r="GAY78" s="388"/>
      <c r="GAZ78" s="388"/>
      <c r="GBA78" s="388"/>
      <c r="GBB78" s="388"/>
      <c r="GBC78" s="388"/>
      <c r="GBD78" s="388"/>
      <c r="GBE78" s="388"/>
      <c r="GBF78" s="388"/>
      <c r="GBG78" s="388"/>
      <c r="GBH78" s="388"/>
      <c r="GBI78" s="388"/>
      <c r="GBJ78" s="388"/>
      <c r="GBK78" s="388"/>
      <c r="GBL78" s="388"/>
      <c r="GBM78" s="388"/>
      <c r="GBN78" s="388"/>
      <c r="GBO78" s="388"/>
      <c r="GBP78" s="388"/>
      <c r="GBQ78" s="388"/>
      <c r="GBR78" s="388"/>
      <c r="GBS78" s="388"/>
      <c r="GBT78" s="388"/>
      <c r="GBU78" s="388"/>
      <c r="GBV78" s="388"/>
      <c r="GBW78" s="388"/>
      <c r="GBX78" s="388"/>
      <c r="GBY78" s="388"/>
      <c r="GBZ78" s="388"/>
      <c r="GCA78" s="388"/>
      <c r="GCB78" s="388"/>
      <c r="GCC78" s="388"/>
      <c r="GCD78" s="388"/>
      <c r="GCE78" s="388"/>
      <c r="GCF78" s="388"/>
      <c r="GCG78" s="388"/>
      <c r="GCH78" s="388"/>
      <c r="GCI78" s="388"/>
      <c r="GCJ78" s="388"/>
      <c r="GCK78" s="388"/>
      <c r="GCL78" s="388"/>
      <c r="GCM78" s="388"/>
      <c r="GCN78" s="388"/>
      <c r="GCO78" s="388"/>
      <c r="GCP78" s="388"/>
      <c r="GCQ78" s="388"/>
      <c r="GCR78" s="388"/>
      <c r="GCS78" s="388"/>
      <c r="GCT78" s="388"/>
      <c r="GCU78" s="388"/>
      <c r="GCV78" s="388"/>
      <c r="GCW78" s="388"/>
      <c r="GCX78" s="388"/>
      <c r="GCY78" s="388"/>
      <c r="GCZ78" s="388"/>
      <c r="GDA78" s="388"/>
      <c r="GDB78" s="388"/>
      <c r="GDC78" s="388"/>
      <c r="GDD78" s="388"/>
      <c r="GDE78" s="388"/>
      <c r="GDF78" s="388"/>
      <c r="GDG78" s="388"/>
      <c r="GDH78" s="388"/>
      <c r="GDI78" s="388"/>
      <c r="GDJ78" s="388"/>
      <c r="GDK78" s="388"/>
      <c r="GDL78" s="388"/>
      <c r="GDM78" s="388"/>
      <c r="GDN78" s="388"/>
      <c r="GDO78" s="388"/>
      <c r="GDP78" s="388"/>
      <c r="GDQ78" s="388"/>
      <c r="GDR78" s="388"/>
      <c r="GDS78" s="388"/>
      <c r="GDT78" s="388"/>
      <c r="GDU78" s="388"/>
      <c r="GDV78" s="388"/>
      <c r="GDW78" s="388"/>
      <c r="GDX78" s="388"/>
      <c r="GDY78" s="388"/>
      <c r="GDZ78" s="388"/>
      <c r="GEA78" s="388"/>
      <c r="GEB78" s="388"/>
      <c r="GEC78" s="388"/>
      <c r="GED78" s="388"/>
      <c r="GEE78" s="388"/>
      <c r="GEF78" s="388"/>
      <c r="GEG78" s="388"/>
      <c r="GEH78" s="388"/>
      <c r="GEI78" s="388"/>
      <c r="GEJ78" s="388"/>
      <c r="GEK78" s="388"/>
      <c r="GEL78" s="388"/>
      <c r="GEM78" s="388"/>
      <c r="GEN78" s="388"/>
      <c r="GEO78" s="388"/>
      <c r="GEP78" s="388"/>
      <c r="GEQ78" s="388"/>
      <c r="GER78" s="388"/>
      <c r="GES78" s="388"/>
      <c r="GET78" s="388"/>
      <c r="GEU78" s="388"/>
      <c r="GEV78" s="388"/>
      <c r="GEW78" s="388"/>
      <c r="GEX78" s="388"/>
      <c r="GEY78" s="388"/>
      <c r="GEZ78" s="388"/>
      <c r="GFA78" s="388"/>
      <c r="GFB78" s="388"/>
      <c r="GFC78" s="388"/>
      <c r="GFD78" s="388"/>
      <c r="GFE78" s="388"/>
      <c r="GFF78" s="388"/>
      <c r="GFG78" s="388"/>
      <c r="GFH78" s="388"/>
      <c r="GFI78" s="388"/>
      <c r="GFJ78" s="388"/>
      <c r="GFK78" s="388"/>
      <c r="GFL78" s="388"/>
      <c r="GFM78" s="388"/>
      <c r="GFN78" s="388"/>
      <c r="GFO78" s="388"/>
      <c r="GFP78" s="388"/>
      <c r="GFQ78" s="388"/>
      <c r="GFR78" s="388"/>
      <c r="GFS78" s="388"/>
      <c r="GFT78" s="388"/>
      <c r="GFU78" s="388"/>
      <c r="GFV78" s="388"/>
      <c r="GFW78" s="388"/>
      <c r="GFX78" s="388"/>
      <c r="GFY78" s="388"/>
      <c r="GFZ78" s="388"/>
      <c r="GGA78" s="388"/>
      <c r="GGB78" s="388"/>
      <c r="GGC78" s="388"/>
      <c r="GGD78" s="388"/>
      <c r="GGE78" s="388"/>
      <c r="GGF78" s="388"/>
      <c r="GGG78" s="388"/>
      <c r="GGH78" s="388"/>
      <c r="GGI78" s="388"/>
      <c r="GGJ78" s="388"/>
      <c r="GGK78" s="388"/>
      <c r="GGL78" s="388"/>
      <c r="GGM78" s="388"/>
      <c r="GGN78" s="388"/>
      <c r="GGO78" s="388"/>
      <c r="GGP78" s="388"/>
      <c r="GGQ78" s="388"/>
      <c r="GGR78" s="388"/>
      <c r="GGS78" s="388"/>
      <c r="GGT78" s="388"/>
      <c r="GGU78" s="388"/>
      <c r="GGV78" s="388"/>
      <c r="GGW78" s="388"/>
      <c r="GGX78" s="388"/>
      <c r="GGY78" s="388"/>
      <c r="GGZ78" s="388"/>
      <c r="GHA78" s="388"/>
      <c r="GHB78" s="388"/>
      <c r="GHC78" s="388"/>
      <c r="GHD78" s="388"/>
      <c r="GHE78" s="388"/>
      <c r="GHF78" s="388"/>
      <c r="GHG78" s="388"/>
      <c r="GHH78" s="388"/>
      <c r="GHI78" s="388"/>
      <c r="GHJ78" s="388"/>
      <c r="GHK78" s="388"/>
      <c r="GHL78" s="388"/>
      <c r="GHM78" s="388"/>
      <c r="GHN78" s="388"/>
      <c r="GHO78" s="388"/>
      <c r="GHP78" s="388"/>
      <c r="GHQ78" s="388"/>
      <c r="GHR78" s="388"/>
      <c r="GHS78" s="388"/>
      <c r="GHT78" s="388"/>
      <c r="GHU78" s="388"/>
      <c r="GHV78" s="388"/>
      <c r="GHW78" s="388"/>
      <c r="GHX78" s="388"/>
      <c r="GHY78" s="388"/>
      <c r="GHZ78" s="388"/>
      <c r="GIA78" s="388"/>
      <c r="GIB78" s="388"/>
      <c r="GIC78" s="388"/>
      <c r="GID78" s="388"/>
      <c r="GIE78" s="388"/>
      <c r="GIF78" s="388"/>
      <c r="GIG78" s="388"/>
      <c r="GIH78" s="388"/>
      <c r="GII78" s="388"/>
      <c r="GIJ78" s="388"/>
      <c r="GIK78" s="388"/>
      <c r="GIL78" s="388"/>
      <c r="GIM78" s="388"/>
      <c r="GIN78" s="388"/>
      <c r="GIO78" s="388"/>
      <c r="GIP78" s="388"/>
      <c r="GIQ78" s="388"/>
      <c r="GIR78" s="388"/>
      <c r="GIS78" s="388"/>
      <c r="GIT78" s="388"/>
      <c r="GIU78" s="388"/>
      <c r="GIV78" s="388"/>
      <c r="GIW78" s="388"/>
      <c r="GIX78" s="388"/>
      <c r="GIY78" s="388"/>
      <c r="GIZ78" s="388"/>
      <c r="GJA78" s="388"/>
      <c r="GJB78" s="388"/>
      <c r="GJC78" s="388"/>
      <c r="GJD78" s="388"/>
      <c r="GJE78" s="388"/>
      <c r="GJF78" s="388"/>
      <c r="GJG78" s="388"/>
      <c r="GJH78" s="388"/>
      <c r="GJI78" s="388"/>
      <c r="GJJ78" s="388"/>
      <c r="GJK78" s="388"/>
      <c r="GJL78" s="388"/>
      <c r="GJM78" s="388"/>
      <c r="GJN78" s="388"/>
      <c r="GJO78" s="388"/>
      <c r="GJP78" s="388"/>
      <c r="GJQ78" s="388"/>
      <c r="GJR78" s="388"/>
      <c r="GJS78" s="388"/>
      <c r="GJT78" s="388"/>
      <c r="GJU78" s="388"/>
      <c r="GJV78" s="388"/>
      <c r="GJW78" s="388"/>
      <c r="GJX78" s="388"/>
      <c r="GJY78" s="388"/>
      <c r="GJZ78" s="388"/>
      <c r="GKA78" s="388"/>
      <c r="GKB78" s="388"/>
      <c r="GKC78" s="388"/>
      <c r="GKD78" s="388"/>
      <c r="GKE78" s="388"/>
      <c r="GKF78" s="388"/>
      <c r="GKG78" s="388"/>
      <c r="GKH78" s="388"/>
      <c r="GKI78" s="388"/>
      <c r="GKJ78" s="388"/>
      <c r="GKK78" s="388"/>
      <c r="GKL78" s="388"/>
      <c r="GKM78" s="388"/>
      <c r="GKN78" s="388"/>
      <c r="GKO78" s="388"/>
      <c r="GKP78" s="388"/>
      <c r="GKQ78" s="388"/>
      <c r="GKR78" s="388"/>
      <c r="GKS78" s="388"/>
      <c r="GKT78" s="388"/>
      <c r="GKU78" s="388"/>
      <c r="GKV78" s="388"/>
      <c r="GKW78" s="388"/>
      <c r="GKX78" s="388"/>
      <c r="GKY78" s="388"/>
      <c r="GKZ78" s="388"/>
      <c r="GLA78" s="388"/>
      <c r="GLB78" s="388"/>
      <c r="GLC78" s="388"/>
      <c r="GLD78" s="388"/>
      <c r="GLE78" s="388"/>
      <c r="GLF78" s="388"/>
      <c r="GLG78" s="388"/>
      <c r="GLH78" s="388"/>
      <c r="GLI78" s="388"/>
      <c r="GLJ78" s="388"/>
      <c r="GLK78" s="388"/>
      <c r="GLL78" s="388"/>
      <c r="GLM78" s="388"/>
      <c r="GLN78" s="388"/>
      <c r="GLO78" s="388"/>
      <c r="GLP78" s="388"/>
      <c r="GLQ78" s="388"/>
      <c r="GLR78" s="388"/>
      <c r="GLS78" s="388"/>
      <c r="GLT78" s="388"/>
      <c r="GLU78" s="388"/>
      <c r="GLV78" s="388"/>
      <c r="GLW78" s="388"/>
      <c r="GLX78" s="388"/>
      <c r="GLY78" s="388"/>
      <c r="GLZ78" s="388"/>
      <c r="GMA78" s="388"/>
      <c r="GMB78" s="388"/>
      <c r="GMC78" s="388"/>
      <c r="GMD78" s="388"/>
      <c r="GME78" s="388"/>
      <c r="GMF78" s="388"/>
      <c r="GMG78" s="388"/>
      <c r="GMH78" s="388"/>
      <c r="GMI78" s="388"/>
      <c r="GMJ78" s="388"/>
      <c r="GMK78" s="388"/>
      <c r="GML78" s="388"/>
      <c r="GMM78" s="388"/>
      <c r="GMN78" s="388"/>
      <c r="GMO78" s="388"/>
      <c r="GMP78" s="388"/>
      <c r="GMQ78" s="388"/>
      <c r="GMR78" s="388"/>
      <c r="GMS78" s="388"/>
      <c r="GMT78" s="388"/>
      <c r="GMU78" s="388"/>
      <c r="GMV78" s="388"/>
      <c r="GMW78" s="388"/>
      <c r="GMX78" s="388"/>
      <c r="GMY78" s="388"/>
      <c r="GMZ78" s="388"/>
      <c r="GNA78" s="388"/>
      <c r="GNB78" s="388"/>
      <c r="GNC78" s="388"/>
      <c r="GND78" s="388"/>
      <c r="GNE78" s="388"/>
      <c r="GNF78" s="388"/>
      <c r="GNG78" s="388"/>
      <c r="GNH78" s="388"/>
      <c r="GNI78" s="388"/>
      <c r="GNJ78" s="388"/>
      <c r="GNK78" s="388"/>
      <c r="GNL78" s="388"/>
      <c r="GNM78" s="388"/>
      <c r="GNN78" s="388"/>
      <c r="GNO78" s="388"/>
      <c r="GNP78" s="388"/>
      <c r="GNQ78" s="388"/>
      <c r="GNR78" s="388"/>
      <c r="GNS78" s="388"/>
      <c r="GNT78" s="388"/>
      <c r="GNU78" s="388"/>
      <c r="GNV78" s="388"/>
      <c r="GNW78" s="388"/>
      <c r="GNX78" s="388"/>
      <c r="GNY78" s="388"/>
      <c r="GNZ78" s="388"/>
      <c r="GOA78" s="388"/>
      <c r="GOB78" s="388"/>
      <c r="GOC78" s="388"/>
      <c r="GOD78" s="388"/>
      <c r="GOE78" s="388"/>
      <c r="GOF78" s="388"/>
      <c r="GOG78" s="388"/>
      <c r="GOH78" s="388"/>
      <c r="GOI78" s="388"/>
      <c r="GOJ78" s="388"/>
      <c r="GOK78" s="388"/>
      <c r="GOL78" s="388"/>
      <c r="GOM78" s="388"/>
      <c r="GON78" s="388"/>
      <c r="GOO78" s="388"/>
      <c r="GOP78" s="388"/>
      <c r="GOQ78" s="388"/>
      <c r="GOR78" s="388"/>
      <c r="GOS78" s="388"/>
      <c r="GOT78" s="388"/>
      <c r="GOU78" s="388"/>
      <c r="GOV78" s="388"/>
      <c r="GOW78" s="388"/>
      <c r="GOX78" s="388"/>
      <c r="GOY78" s="388"/>
      <c r="GOZ78" s="388"/>
      <c r="GPA78" s="388"/>
      <c r="GPB78" s="388"/>
      <c r="GPC78" s="388"/>
      <c r="GPD78" s="388"/>
      <c r="GPE78" s="388"/>
      <c r="GPF78" s="388"/>
      <c r="GPG78" s="388"/>
      <c r="GPH78" s="388"/>
      <c r="GPI78" s="388"/>
      <c r="GPJ78" s="388"/>
      <c r="GPK78" s="388"/>
      <c r="GPL78" s="388"/>
      <c r="GPM78" s="388"/>
      <c r="GPN78" s="388"/>
      <c r="GPO78" s="388"/>
      <c r="GPP78" s="388"/>
      <c r="GPQ78" s="388"/>
      <c r="GPR78" s="388"/>
      <c r="GPS78" s="388"/>
      <c r="GPT78" s="388"/>
      <c r="GPU78" s="388"/>
      <c r="GPV78" s="388"/>
      <c r="GPW78" s="388"/>
      <c r="GPX78" s="388"/>
      <c r="GPY78" s="388"/>
      <c r="GPZ78" s="388"/>
      <c r="GQA78" s="388"/>
      <c r="GQB78" s="388"/>
      <c r="GQC78" s="388"/>
      <c r="GQD78" s="388"/>
      <c r="GQE78" s="388"/>
      <c r="GQF78" s="388"/>
      <c r="GQG78" s="388"/>
      <c r="GQH78" s="388"/>
      <c r="GQI78" s="388"/>
      <c r="GQJ78" s="388"/>
      <c r="GQK78" s="388"/>
      <c r="GQL78" s="388"/>
      <c r="GQM78" s="388"/>
      <c r="GQN78" s="388"/>
      <c r="GQO78" s="388"/>
      <c r="GQP78" s="388"/>
      <c r="GQQ78" s="388"/>
      <c r="GQR78" s="388"/>
      <c r="GQS78" s="388"/>
      <c r="GQT78" s="388"/>
      <c r="GQU78" s="388"/>
      <c r="GQV78" s="388"/>
      <c r="GQW78" s="388"/>
      <c r="GQX78" s="388"/>
      <c r="GQY78" s="388"/>
      <c r="GQZ78" s="388"/>
      <c r="GRA78" s="388"/>
      <c r="GRB78" s="388"/>
      <c r="GRC78" s="388"/>
      <c r="GRD78" s="388"/>
      <c r="GRE78" s="388"/>
      <c r="GRF78" s="388"/>
      <c r="GRG78" s="388"/>
      <c r="GRH78" s="388"/>
      <c r="GRI78" s="388"/>
      <c r="GRJ78" s="388"/>
      <c r="GRK78" s="388"/>
      <c r="GRL78" s="388"/>
      <c r="GRM78" s="388"/>
      <c r="GRN78" s="388"/>
      <c r="GRO78" s="388"/>
      <c r="GRP78" s="388"/>
      <c r="GRQ78" s="388"/>
      <c r="GRR78" s="388"/>
      <c r="GRS78" s="388"/>
      <c r="GRT78" s="388"/>
      <c r="GRU78" s="388"/>
      <c r="GRV78" s="388"/>
      <c r="GRW78" s="388"/>
      <c r="GRX78" s="388"/>
      <c r="GRY78" s="388"/>
      <c r="GRZ78" s="388"/>
      <c r="GSA78" s="388"/>
      <c r="GSB78" s="388"/>
      <c r="GSC78" s="388"/>
      <c r="GSD78" s="388"/>
      <c r="GSE78" s="388"/>
      <c r="GSF78" s="388"/>
      <c r="GSG78" s="388"/>
      <c r="GSH78" s="388"/>
      <c r="GSI78" s="388"/>
      <c r="GSJ78" s="388"/>
      <c r="GSK78" s="388"/>
      <c r="GSL78" s="388"/>
      <c r="GSM78" s="388"/>
      <c r="GSN78" s="388"/>
      <c r="GSO78" s="388"/>
      <c r="GSP78" s="388"/>
      <c r="GSQ78" s="388"/>
      <c r="GSR78" s="388"/>
      <c r="GSS78" s="388"/>
      <c r="GST78" s="388"/>
      <c r="GSU78" s="388"/>
      <c r="GSV78" s="388"/>
      <c r="GSW78" s="388"/>
      <c r="GSX78" s="388"/>
      <c r="GSY78" s="388"/>
      <c r="GSZ78" s="388"/>
      <c r="GTA78" s="388"/>
      <c r="GTB78" s="388"/>
      <c r="GTC78" s="388"/>
      <c r="GTD78" s="388"/>
      <c r="GTE78" s="388"/>
      <c r="GTF78" s="388"/>
      <c r="GTG78" s="388"/>
      <c r="GTH78" s="388"/>
      <c r="GTI78" s="388"/>
      <c r="GTJ78" s="388"/>
      <c r="GTK78" s="388"/>
      <c r="GTL78" s="388"/>
      <c r="GTM78" s="388"/>
      <c r="GTN78" s="388"/>
      <c r="GTO78" s="388"/>
      <c r="GTP78" s="388"/>
      <c r="GTQ78" s="388"/>
      <c r="GTR78" s="388"/>
      <c r="GTS78" s="388"/>
      <c r="GTT78" s="388"/>
      <c r="GTU78" s="388"/>
      <c r="GTV78" s="388"/>
      <c r="GTW78" s="388"/>
      <c r="GTX78" s="388"/>
      <c r="GTY78" s="388"/>
      <c r="GTZ78" s="388"/>
      <c r="GUA78" s="388"/>
      <c r="GUB78" s="388"/>
      <c r="GUC78" s="388"/>
      <c r="GUD78" s="388"/>
      <c r="GUE78" s="388"/>
      <c r="GUF78" s="388"/>
      <c r="GUG78" s="388"/>
      <c r="GUH78" s="388"/>
      <c r="GUI78" s="388"/>
      <c r="GUJ78" s="388"/>
      <c r="GUK78" s="388"/>
      <c r="GUL78" s="388"/>
      <c r="GUM78" s="388"/>
      <c r="GUN78" s="388"/>
      <c r="GUO78" s="388"/>
      <c r="GUP78" s="388"/>
      <c r="GUQ78" s="388"/>
      <c r="GUR78" s="388"/>
      <c r="GUS78" s="388"/>
      <c r="GUT78" s="388"/>
      <c r="GUU78" s="388"/>
      <c r="GUV78" s="388"/>
      <c r="GUW78" s="388"/>
      <c r="GUX78" s="388"/>
      <c r="GUY78" s="388"/>
      <c r="GUZ78" s="388"/>
      <c r="GVA78" s="388"/>
      <c r="GVB78" s="388"/>
      <c r="GVC78" s="388"/>
      <c r="GVD78" s="388"/>
      <c r="GVE78" s="388"/>
      <c r="GVF78" s="388"/>
      <c r="GVG78" s="388"/>
      <c r="GVH78" s="388"/>
      <c r="GVI78" s="388"/>
      <c r="GVJ78" s="388"/>
      <c r="GVK78" s="388"/>
      <c r="GVL78" s="388"/>
      <c r="GVM78" s="388"/>
      <c r="GVN78" s="388"/>
      <c r="GVO78" s="388"/>
      <c r="GVP78" s="388"/>
      <c r="GVQ78" s="388"/>
      <c r="GVR78" s="388"/>
      <c r="GVS78" s="388"/>
      <c r="GVT78" s="388"/>
      <c r="GVU78" s="388"/>
      <c r="GVV78" s="388"/>
      <c r="GVW78" s="388"/>
      <c r="GVX78" s="388"/>
      <c r="GVY78" s="388"/>
      <c r="GVZ78" s="388"/>
      <c r="GWA78" s="388"/>
      <c r="GWB78" s="388"/>
      <c r="GWC78" s="388"/>
      <c r="GWD78" s="388"/>
      <c r="GWE78" s="388"/>
      <c r="GWF78" s="388"/>
      <c r="GWG78" s="388"/>
      <c r="GWH78" s="388"/>
      <c r="GWI78" s="388"/>
      <c r="GWJ78" s="388"/>
      <c r="GWK78" s="388"/>
      <c r="GWL78" s="388"/>
      <c r="GWM78" s="388"/>
      <c r="GWN78" s="388"/>
      <c r="GWO78" s="388"/>
      <c r="GWP78" s="388"/>
      <c r="GWQ78" s="388"/>
      <c r="GWR78" s="388"/>
      <c r="GWS78" s="388"/>
      <c r="GWT78" s="388"/>
      <c r="GWU78" s="388"/>
      <c r="GWV78" s="388"/>
      <c r="GWW78" s="388"/>
      <c r="GWX78" s="388"/>
      <c r="GWY78" s="388"/>
      <c r="GWZ78" s="388"/>
      <c r="GXA78" s="388"/>
      <c r="GXB78" s="388"/>
      <c r="GXC78" s="388"/>
      <c r="GXD78" s="388"/>
      <c r="GXE78" s="388"/>
      <c r="GXF78" s="388"/>
      <c r="GXG78" s="388"/>
      <c r="GXH78" s="388"/>
      <c r="GXI78" s="388"/>
      <c r="GXJ78" s="388"/>
      <c r="GXK78" s="388"/>
      <c r="GXL78" s="388"/>
      <c r="GXM78" s="388"/>
      <c r="GXN78" s="388"/>
      <c r="GXO78" s="388"/>
      <c r="GXP78" s="388"/>
      <c r="GXQ78" s="388"/>
      <c r="GXR78" s="388"/>
      <c r="GXS78" s="388"/>
      <c r="GXT78" s="388"/>
      <c r="GXU78" s="388"/>
      <c r="GXV78" s="388"/>
      <c r="GXW78" s="388"/>
      <c r="GXX78" s="388"/>
      <c r="GXY78" s="388"/>
      <c r="GXZ78" s="388"/>
      <c r="GYA78" s="388"/>
      <c r="GYB78" s="388"/>
      <c r="GYC78" s="388"/>
      <c r="GYD78" s="388"/>
      <c r="GYE78" s="388"/>
      <c r="GYF78" s="388"/>
      <c r="GYG78" s="388"/>
      <c r="GYH78" s="388"/>
      <c r="GYI78" s="388"/>
      <c r="GYJ78" s="388"/>
      <c r="GYK78" s="388"/>
      <c r="GYL78" s="388"/>
      <c r="GYM78" s="388"/>
      <c r="GYN78" s="388"/>
      <c r="GYO78" s="388"/>
      <c r="GYP78" s="388"/>
      <c r="GYQ78" s="388"/>
      <c r="GYR78" s="388"/>
      <c r="GYS78" s="388"/>
      <c r="GYT78" s="388"/>
      <c r="GYU78" s="388"/>
      <c r="GYV78" s="388"/>
      <c r="GYW78" s="388"/>
      <c r="GYX78" s="388"/>
      <c r="GYY78" s="388"/>
      <c r="GYZ78" s="388"/>
      <c r="GZA78" s="388"/>
      <c r="GZB78" s="388"/>
      <c r="GZC78" s="388"/>
      <c r="GZD78" s="388"/>
      <c r="GZE78" s="388"/>
      <c r="GZF78" s="388"/>
      <c r="GZG78" s="388"/>
      <c r="GZH78" s="388"/>
      <c r="GZI78" s="388"/>
      <c r="GZJ78" s="388"/>
      <c r="GZK78" s="388"/>
      <c r="GZL78" s="388"/>
      <c r="GZM78" s="388"/>
      <c r="GZN78" s="388"/>
      <c r="GZO78" s="388"/>
      <c r="GZP78" s="388"/>
      <c r="GZQ78" s="388"/>
      <c r="GZR78" s="388"/>
      <c r="GZS78" s="388"/>
      <c r="GZT78" s="388"/>
      <c r="GZU78" s="388"/>
      <c r="GZV78" s="388"/>
      <c r="GZW78" s="388"/>
      <c r="GZX78" s="388"/>
      <c r="GZY78" s="388"/>
      <c r="GZZ78" s="388"/>
      <c r="HAA78" s="388"/>
      <c r="HAB78" s="388"/>
      <c r="HAC78" s="388"/>
      <c r="HAD78" s="388"/>
      <c r="HAE78" s="388"/>
      <c r="HAF78" s="388"/>
      <c r="HAG78" s="388"/>
      <c r="HAH78" s="388"/>
      <c r="HAI78" s="388"/>
      <c r="HAJ78" s="388"/>
      <c r="HAK78" s="388"/>
      <c r="HAL78" s="388"/>
      <c r="HAM78" s="388"/>
      <c r="HAN78" s="388"/>
      <c r="HAO78" s="388"/>
      <c r="HAP78" s="388"/>
      <c r="HAQ78" s="388"/>
      <c r="HAR78" s="388"/>
      <c r="HAS78" s="388"/>
      <c r="HAT78" s="388"/>
      <c r="HAU78" s="388"/>
      <c r="HAV78" s="388"/>
      <c r="HAW78" s="388"/>
      <c r="HAX78" s="388"/>
      <c r="HAY78" s="388"/>
      <c r="HAZ78" s="388"/>
      <c r="HBA78" s="388"/>
      <c r="HBB78" s="388"/>
      <c r="HBC78" s="388"/>
      <c r="HBD78" s="388"/>
      <c r="HBE78" s="388"/>
      <c r="HBF78" s="388"/>
      <c r="HBG78" s="388"/>
      <c r="HBH78" s="388"/>
      <c r="HBI78" s="388"/>
      <c r="HBJ78" s="388"/>
      <c r="HBK78" s="388"/>
      <c r="HBL78" s="388"/>
      <c r="HBM78" s="388"/>
      <c r="HBN78" s="388"/>
      <c r="HBO78" s="388"/>
      <c r="HBP78" s="388"/>
      <c r="HBQ78" s="388"/>
      <c r="HBR78" s="388"/>
      <c r="HBS78" s="388"/>
      <c r="HBT78" s="388"/>
      <c r="HBU78" s="388"/>
      <c r="HBV78" s="388"/>
      <c r="HBW78" s="388"/>
      <c r="HBX78" s="388"/>
      <c r="HBY78" s="388"/>
      <c r="HBZ78" s="388"/>
      <c r="HCA78" s="388"/>
      <c r="HCB78" s="388"/>
      <c r="HCC78" s="388"/>
      <c r="HCD78" s="388"/>
      <c r="HCE78" s="388"/>
      <c r="HCF78" s="388"/>
      <c r="HCG78" s="388"/>
      <c r="HCH78" s="388"/>
      <c r="HCI78" s="388"/>
      <c r="HCJ78" s="388"/>
      <c r="HCK78" s="388"/>
      <c r="HCL78" s="388"/>
      <c r="HCM78" s="388"/>
      <c r="HCN78" s="388"/>
      <c r="HCO78" s="388"/>
      <c r="HCP78" s="388"/>
      <c r="HCQ78" s="388"/>
      <c r="HCR78" s="388"/>
      <c r="HCS78" s="388"/>
      <c r="HCT78" s="388"/>
      <c r="HCU78" s="388"/>
      <c r="HCV78" s="388"/>
      <c r="HCW78" s="388"/>
      <c r="HCX78" s="388"/>
      <c r="HCY78" s="388"/>
      <c r="HCZ78" s="388"/>
      <c r="HDA78" s="388"/>
      <c r="HDB78" s="388"/>
      <c r="HDC78" s="388"/>
      <c r="HDD78" s="388"/>
      <c r="HDE78" s="388"/>
      <c r="HDF78" s="388"/>
      <c r="HDG78" s="388"/>
      <c r="HDH78" s="388"/>
      <c r="HDI78" s="388"/>
      <c r="HDJ78" s="388"/>
      <c r="HDK78" s="388"/>
      <c r="HDL78" s="388"/>
      <c r="HDM78" s="388"/>
      <c r="HDN78" s="388"/>
      <c r="HDO78" s="388"/>
      <c r="HDP78" s="388"/>
      <c r="HDQ78" s="388"/>
      <c r="HDR78" s="388"/>
      <c r="HDS78" s="388"/>
      <c r="HDT78" s="388"/>
      <c r="HDU78" s="388"/>
      <c r="HDV78" s="388"/>
      <c r="HDW78" s="388"/>
      <c r="HDX78" s="388"/>
      <c r="HDY78" s="388"/>
      <c r="HDZ78" s="388"/>
      <c r="HEA78" s="388"/>
      <c r="HEB78" s="388"/>
      <c r="HEC78" s="388"/>
      <c r="HED78" s="388"/>
      <c r="HEE78" s="388"/>
      <c r="HEF78" s="388"/>
      <c r="HEG78" s="388"/>
      <c r="HEH78" s="388"/>
      <c r="HEI78" s="388"/>
      <c r="HEJ78" s="388"/>
      <c r="HEK78" s="388"/>
      <c r="HEL78" s="388"/>
      <c r="HEM78" s="388"/>
      <c r="HEN78" s="388"/>
      <c r="HEO78" s="388"/>
      <c r="HEP78" s="388"/>
      <c r="HEQ78" s="388"/>
      <c r="HER78" s="388"/>
      <c r="HES78" s="388"/>
      <c r="HET78" s="388"/>
      <c r="HEU78" s="388"/>
      <c r="HEV78" s="388"/>
      <c r="HEW78" s="388"/>
      <c r="HEX78" s="388"/>
      <c r="HEY78" s="388"/>
      <c r="HEZ78" s="388"/>
      <c r="HFA78" s="388"/>
      <c r="HFB78" s="388"/>
      <c r="HFC78" s="388"/>
      <c r="HFD78" s="388"/>
      <c r="HFE78" s="388"/>
      <c r="HFF78" s="388"/>
      <c r="HFG78" s="388"/>
      <c r="HFH78" s="388"/>
      <c r="HFI78" s="388"/>
      <c r="HFJ78" s="388"/>
      <c r="HFK78" s="388"/>
      <c r="HFL78" s="388"/>
      <c r="HFM78" s="388"/>
      <c r="HFN78" s="388"/>
      <c r="HFO78" s="388"/>
      <c r="HFP78" s="388"/>
      <c r="HFQ78" s="388"/>
      <c r="HFR78" s="388"/>
      <c r="HFS78" s="388"/>
      <c r="HFT78" s="388"/>
      <c r="HFU78" s="388"/>
      <c r="HFV78" s="388"/>
      <c r="HFW78" s="388"/>
      <c r="HFX78" s="388"/>
      <c r="HFY78" s="388"/>
      <c r="HFZ78" s="388"/>
      <c r="HGA78" s="388"/>
      <c r="HGB78" s="388"/>
      <c r="HGC78" s="388"/>
      <c r="HGD78" s="388"/>
      <c r="HGE78" s="388"/>
      <c r="HGF78" s="388"/>
      <c r="HGG78" s="388"/>
      <c r="HGH78" s="388"/>
      <c r="HGI78" s="388"/>
      <c r="HGJ78" s="388"/>
      <c r="HGK78" s="388"/>
      <c r="HGL78" s="388"/>
      <c r="HGM78" s="388"/>
      <c r="HGN78" s="388"/>
      <c r="HGO78" s="388"/>
      <c r="HGP78" s="388"/>
      <c r="HGQ78" s="388"/>
      <c r="HGR78" s="388"/>
      <c r="HGS78" s="388"/>
      <c r="HGT78" s="388"/>
      <c r="HGU78" s="388"/>
      <c r="HGV78" s="388"/>
      <c r="HGW78" s="388"/>
      <c r="HGX78" s="388"/>
      <c r="HGY78" s="388"/>
      <c r="HGZ78" s="388"/>
      <c r="HHA78" s="388"/>
      <c r="HHB78" s="388"/>
      <c r="HHC78" s="388"/>
      <c r="HHD78" s="388"/>
      <c r="HHE78" s="388"/>
      <c r="HHF78" s="388"/>
      <c r="HHG78" s="388"/>
      <c r="HHH78" s="388"/>
      <c r="HHI78" s="388"/>
      <c r="HHJ78" s="388"/>
      <c r="HHK78" s="388"/>
      <c r="HHL78" s="388"/>
      <c r="HHM78" s="388"/>
      <c r="HHN78" s="388"/>
      <c r="HHO78" s="388"/>
      <c r="HHP78" s="388"/>
      <c r="HHQ78" s="388"/>
      <c r="HHR78" s="388"/>
      <c r="HHS78" s="388"/>
      <c r="HHT78" s="388"/>
      <c r="HHU78" s="388"/>
      <c r="HHV78" s="388"/>
      <c r="HHW78" s="388"/>
      <c r="HHX78" s="388"/>
      <c r="HHY78" s="388"/>
      <c r="HHZ78" s="388"/>
      <c r="HIA78" s="388"/>
      <c r="HIB78" s="388"/>
      <c r="HIC78" s="388"/>
      <c r="HID78" s="388"/>
      <c r="HIE78" s="388"/>
      <c r="HIF78" s="388"/>
      <c r="HIG78" s="388"/>
      <c r="HIH78" s="388"/>
      <c r="HII78" s="388"/>
      <c r="HIJ78" s="388"/>
      <c r="HIK78" s="388"/>
      <c r="HIL78" s="388"/>
      <c r="HIM78" s="388"/>
      <c r="HIN78" s="388"/>
      <c r="HIO78" s="388"/>
      <c r="HIP78" s="388"/>
      <c r="HIQ78" s="388"/>
      <c r="HIR78" s="388"/>
      <c r="HIS78" s="388"/>
      <c r="HIT78" s="388"/>
      <c r="HIU78" s="388"/>
      <c r="HIV78" s="388"/>
      <c r="HIW78" s="388"/>
      <c r="HIX78" s="388"/>
      <c r="HIY78" s="388"/>
      <c r="HIZ78" s="388"/>
      <c r="HJA78" s="388"/>
      <c r="HJB78" s="388"/>
      <c r="HJC78" s="388"/>
      <c r="HJD78" s="388"/>
      <c r="HJE78" s="388"/>
      <c r="HJF78" s="388"/>
      <c r="HJG78" s="388"/>
      <c r="HJH78" s="388"/>
      <c r="HJI78" s="388"/>
      <c r="HJJ78" s="388"/>
      <c r="HJK78" s="388"/>
      <c r="HJL78" s="388"/>
      <c r="HJM78" s="388"/>
      <c r="HJN78" s="388"/>
      <c r="HJO78" s="388"/>
      <c r="HJP78" s="388"/>
      <c r="HJQ78" s="388"/>
      <c r="HJR78" s="388"/>
      <c r="HJS78" s="388"/>
      <c r="HJT78" s="388"/>
      <c r="HJU78" s="388"/>
      <c r="HJV78" s="388"/>
      <c r="HJW78" s="388"/>
      <c r="HJX78" s="388"/>
      <c r="HJY78" s="388"/>
      <c r="HJZ78" s="388"/>
      <c r="HKA78" s="388"/>
      <c r="HKB78" s="388"/>
      <c r="HKC78" s="388"/>
      <c r="HKD78" s="388"/>
      <c r="HKE78" s="388"/>
      <c r="HKF78" s="388"/>
      <c r="HKG78" s="388"/>
      <c r="HKH78" s="388"/>
      <c r="HKI78" s="388"/>
      <c r="HKJ78" s="388"/>
      <c r="HKK78" s="388"/>
      <c r="HKL78" s="388"/>
      <c r="HKM78" s="388"/>
      <c r="HKN78" s="388"/>
      <c r="HKO78" s="388"/>
      <c r="HKP78" s="388"/>
      <c r="HKQ78" s="388"/>
      <c r="HKR78" s="388"/>
      <c r="HKS78" s="388"/>
      <c r="HKT78" s="388"/>
      <c r="HKU78" s="388"/>
      <c r="HKV78" s="388"/>
      <c r="HKW78" s="388"/>
      <c r="HKX78" s="388"/>
      <c r="HKY78" s="388"/>
      <c r="HKZ78" s="388"/>
      <c r="HLA78" s="388"/>
      <c r="HLB78" s="388"/>
      <c r="HLC78" s="388"/>
      <c r="HLD78" s="388"/>
      <c r="HLE78" s="388"/>
      <c r="HLF78" s="388"/>
      <c r="HLG78" s="388"/>
      <c r="HLH78" s="388"/>
      <c r="HLI78" s="388"/>
      <c r="HLJ78" s="388"/>
      <c r="HLK78" s="388"/>
      <c r="HLL78" s="388"/>
      <c r="HLM78" s="388"/>
      <c r="HLN78" s="388"/>
      <c r="HLO78" s="388"/>
      <c r="HLP78" s="388"/>
      <c r="HLQ78" s="388"/>
      <c r="HLR78" s="388"/>
      <c r="HLS78" s="388"/>
      <c r="HLT78" s="388"/>
      <c r="HLU78" s="388"/>
      <c r="HLV78" s="388"/>
      <c r="HLW78" s="388"/>
      <c r="HLX78" s="388"/>
      <c r="HLY78" s="388"/>
      <c r="HLZ78" s="388"/>
      <c r="HMA78" s="388"/>
      <c r="HMB78" s="388"/>
      <c r="HMC78" s="388"/>
      <c r="HMD78" s="388"/>
      <c r="HME78" s="388"/>
      <c r="HMF78" s="388"/>
      <c r="HMG78" s="388"/>
      <c r="HMH78" s="388"/>
      <c r="HMI78" s="388"/>
      <c r="HMJ78" s="388"/>
      <c r="HMK78" s="388"/>
      <c r="HML78" s="388"/>
      <c r="HMM78" s="388"/>
      <c r="HMN78" s="388"/>
      <c r="HMO78" s="388"/>
      <c r="HMP78" s="388"/>
      <c r="HMQ78" s="388"/>
      <c r="HMR78" s="388"/>
      <c r="HMS78" s="388"/>
      <c r="HMT78" s="388"/>
      <c r="HMU78" s="388"/>
      <c r="HMV78" s="388"/>
      <c r="HMW78" s="388"/>
      <c r="HMX78" s="388"/>
      <c r="HMY78" s="388"/>
      <c r="HMZ78" s="388"/>
      <c r="HNA78" s="388"/>
      <c r="HNB78" s="388"/>
      <c r="HNC78" s="388"/>
      <c r="HND78" s="388"/>
      <c r="HNE78" s="388"/>
      <c r="HNF78" s="388"/>
      <c r="HNG78" s="388"/>
      <c r="HNH78" s="388"/>
      <c r="HNI78" s="388"/>
      <c r="HNJ78" s="388"/>
      <c r="HNK78" s="388"/>
      <c r="HNL78" s="388"/>
      <c r="HNM78" s="388"/>
      <c r="HNN78" s="388"/>
      <c r="HNO78" s="388"/>
      <c r="HNP78" s="388"/>
      <c r="HNQ78" s="388"/>
      <c r="HNR78" s="388"/>
      <c r="HNS78" s="388"/>
      <c r="HNT78" s="388"/>
      <c r="HNU78" s="388"/>
      <c r="HNV78" s="388"/>
      <c r="HNW78" s="388"/>
      <c r="HNX78" s="388"/>
      <c r="HNY78" s="388"/>
      <c r="HNZ78" s="388"/>
      <c r="HOA78" s="388"/>
      <c r="HOB78" s="388"/>
      <c r="HOC78" s="388"/>
      <c r="HOD78" s="388"/>
      <c r="HOE78" s="388"/>
      <c r="HOF78" s="388"/>
      <c r="HOG78" s="388"/>
      <c r="HOH78" s="388"/>
      <c r="HOI78" s="388"/>
      <c r="HOJ78" s="388"/>
      <c r="HOK78" s="388"/>
      <c r="HOL78" s="388"/>
      <c r="HOM78" s="388"/>
      <c r="HON78" s="388"/>
      <c r="HOO78" s="388"/>
      <c r="HOP78" s="388"/>
      <c r="HOQ78" s="388"/>
      <c r="HOR78" s="388"/>
      <c r="HOS78" s="388"/>
      <c r="HOT78" s="388"/>
      <c r="HOU78" s="388"/>
      <c r="HOV78" s="388"/>
      <c r="HOW78" s="388"/>
      <c r="HOX78" s="388"/>
      <c r="HOY78" s="388"/>
      <c r="HOZ78" s="388"/>
      <c r="HPA78" s="388"/>
      <c r="HPB78" s="388"/>
      <c r="HPC78" s="388"/>
      <c r="HPD78" s="388"/>
      <c r="HPE78" s="388"/>
      <c r="HPF78" s="388"/>
      <c r="HPG78" s="388"/>
      <c r="HPH78" s="388"/>
      <c r="HPI78" s="388"/>
      <c r="HPJ78" s="388"/>
      <c r="HPK78" s="388"/>
      <c r="HPL78" s="388"/>
      <c r="HPM78" s="388"/>
      <c r="HPN78" s="388"/>
      <c r="HPO78" s="388"/>
      <c r="HPP78" s="388"/>
      <c r="HPQ78" s="388"/>
      <c r="HPR78" s="388"/>
      <c r="HPS78" s="388"/>
      <c r="HPT78" s="388"/>
      <c r="HPU78" s="388"/>
      <c r="HPV78" s="388"/>
      <c r="HPW78" s="388"/>
      <c r="HPX78" s="388"/>
      <c r="HPY78" s="388"/>
      <c r="HPZ78" s="388"/>
      <c r="HQA78" s="388"/>
      <c r="HQB78" s="388"/>
      <c r="HQC78" s="388"/>
      <c r="HQD78" s="388"/>
      <c r="HQE78" s="388"/>
      <c r="HQF78" s="388"/>
      <c r="HQG78" s="388"/>
      <c r="HQH78" s="388"/>
      <c r="HQI78" s="388"/>
      <c r="HQJ78" s="388"/>
      <c r="HQK78" s="388"/>
      <c r="HQL78" s="388"/>
      <c r="HQM78" s="388"/>
      <c r="HQN78" s="388"/>
      <c r="HQO78" s="388"/>
      <c r="HQP78" s="388"/>
      <c r="HQQ78" s="388"/>
      <c r="HQR78" s="388"/>
      <c r="HQS78" s="388"/>
      <c r="HQT78" s="388"/>
      <c r="HQU78" s="388"/>
      <c r="HQV78" s="388"/>
      <c r="HQW78" s="388"/>
      <c r="HQX78" s="388"/>
      <c r="HQY78" s="388"/>
      <c r="HQZ78" s="388"/>
      <c r="HRA78" s="388"/>
      <c r="HRB78" s="388"/>
      <c r="HRC78" s="388"/>
      <c r="HRD78" s="388"/>
      <c r="HRE78" s="388"/>
      <c r="HRF78" s="388"/>
      <c r="HRG78" s="388"/>
      <c r="HRH78" s="388"/>
      <c r="HRI78" s="388"/>
      <c r="HRJ78" s="388"/>
      <c r="HRK78" s="388"/>
      <c r="HRL78" s="388"/>
      <c r="HRM78" s="388"/>
      <c r="HRN78" s="388"/>
      <c r="HRO78" s="388"/>
      <c r="HRP78" s="388"/>
      <c r="HRQ78" s="388"/>
      <c r="HRR78" s="388"/>
      <c r="HRS78" s="388"/>
      <c r="HRT78" s="388"/>
      <c r="HRU78" s="388"/>
      <c r="HRV78" s="388"/>
      <c r="HRW78" s="388"/>
      <c r="HRX78" s="388"/>
      <c r="HRY78" s="388"/>
      <c r="HRZ78" s="388"/>
      <c r="HSA78" s="388"/>
      <c r="HSB78" s="388"/>
      <c r="HSC78" s="388"/>
      <c r="HSD78" s="388"/>
      <c r="HSE78" s="388"/>
      <c r="HSF78" s="388"/>
      <c r="HSG78" s="388"/>
      <c r="HSH78" s="388"/>
      <c r="HSI78" s="388"/>
      <c r="HSJ78" s="388"/>
      <c r="HSK78" s="388"/>
      <c r="HSL78" s="388"/>
      <c r="HSM78" s="388"/>
      <c r="HSN78" s="388"/>
      <c r="HSO78" s="388"/>
      <c r="HSP78" s="388"/>
      <c r="HSQ78" s="388"/>
      <c r="HSR78" s="388"/>
      <c r="HSS78" s="388"/>
      <c r="HST78" s="388"/>
      <c r="HSU78" s="388"/>
      <c r="HSV78" s="388"/>
      <c r="HSW78" s="388"/>
      <c r="HSX78" s="388"/>
      <c r="HSY78" s="388"/>
      <c r="HSZ78" s="388"/>
      <c r="HTA78" s="388"/>
      <c r="HTB78" s="388"/>
      <c r="HTC78" s="388"/>
      <c r="HTD78" s="388"/>
      <c r="HTE78" s="388"/>
      <c r="HTF78" s="388"/>
      <c r="HTG78" s="388"/>
      <c r="HTH78" s="388"/>
      <c r="HTI78" s="388"/>
      <c r="HTJ78" s="388"/>
      <c r="HTK78" s="388"/>
      <c r="HTL78" s="388"/>
      <c r="HTM78" s="388"/>
      <c r="HTN78" s="388"/>
      <c r="HTO78" s="388"/>
      <c r="HTP78" s="388"/>
      <c r="HTQ78" s="388"/>
      <c r="HTR78" s="388"/>
      <c r="HTS78" s="388"/>
      <c r="HTT78" s="388"/>
      <c r="HTU78" s="388"/>
      <c r="HTV78" s="388"/>
      <c r="HTW78" s="388"/>
      <c r="HTX78" s="388"/>
      <c r="HTY78" s="388"/>
      <c r="HTZ78" s="388"/>
      <c r="HUA78" s="388"/>
      <c r="HUB78" s="388"/>
      <c r="HUC78" s="388"/>
      <c r="HUD78" s="388"/>
      <c r="HUE78" s="388"/>
      <c r="HUF78" s="388"/>
      <c r="HUG78" s="388"/>
      <c r="HUH78" s="388"/>
      <c r="HUI78" s="388"/>
      <c r="HUJ78" s="388"/>
      <c r="HUK78" s="388"/>
      <c r="HUL78" s="388"/>
      <c r="HUM78" s="388"/>
      <c r="HUN78" s="388"/>
      <c r="HUO78" s="388"/>
      <c r="HUP78" s="388"/>
      <c r="HUQ78" s="388"/>
      <c r="HUR78" s="388"/>
      <c r="HUS78" s="388"/>
      <c r="HUT78" s="388"/>
      <c r="HUU78" s="388"/>
      <c r="HUV78" s="388"/>
      <c r="HUW78" s="388"/>
      <c r="HUX78" s="388"/>
      <c r="HUY78" s="388"/>
      <c r="HUZ78" s="388"/>
      <c r="HVA78" s="388"/>
      <c r="HVB78" s="388"/>
      <c r="HVC78" s="388"/>
      <c r="HVD78" s="388"/>
      <c r="HVE78" s="388"/>
      <c r="HVF78" s="388"/>
      <c r="HVG78" s="388"/>
      <c r="HVH78" s="388"/>
      <c r="HVI78" s="388"/>
      <c r="HVJ78" s="388"/>
      <c r="HVK78" s="388"/>
      <c r="HVL78" s="388"/>
      <c r="HVM78" s="388"/>
      <c r="HVN78" s="388"/>
      <c r="HVO78" s="388"/>
      <c r="HVP78" s="388"/>
      <c r="HVQ78" s="388"/>
      <c r="HVR78" s="388"/>
      <c r="HVS78" s="388"/>
      <c r="HVT78" s="388"/>
      <c r="HVU78" s="388"/>
      <c r="HVV78" s="388"/>
      <c r="HVW78" s="388"/>
      <c r="HVX78" s="388"/>
      <c r="HVY78" s="388"/>
      <c r="HVZ78" s="388"/>
      <c r="HWA78" s="388"/>
      <c r="HWB78" s="388"/>
      <c r="HWC78" s="388"/>
      <c r="HWD78" s="388"/>
      <c r="HWE78" s="388"/>
      <c r="HWF78" s="388"/>
      <c r="HWG78" s="388"/>
      <c r="HWH78" s="388"/>
      <c r="HWI78" s="388"/>
      <c r="HWJ78" s="388"/>
      <c r="HWK78" s="388"/>
      <c r="HWL78" s="388"/>
      <c r="HWM78" s="388"/>
      <c r="HWN78" s="388"/>
      <c r="HWO78" s="388"/>
      <c r="HWP78" s="388"/>
      <c r="HWQ78" s="388"/>
      <c r="HWR78" s="388"/>
      <c r="HWS78" s="388"/>
      <c r="HWT78" s="388"/>
      <c r="HWU78" s="388"/>
      <c r="HWV78" s="388"/>
      <c r="HWW78" s="388"/>
      <c r="HWX78" s="388"/>
      <c r="HWY78" s="388"/>
      <c r="HWZ78" s="388"/>
      <c r="HXA78" s="388"/>
      <c r="HXB78" s="388"/>
      <c r="HXC78" s="388"/>
      <c r="HXD78" s="388"/>
      <c r="HXE78" s="388"/>
      <c r="HXF78" s="388"/>
      <c r="HXG78" s="388"/>
      <c r="HXH78" s="388"/>
      <c r="HXI78" s="388"/>
      <c r="HXJ78" s="388"/>
      <c r="HXK78" s="388"/>
      <c r="HXL78" s="388"/>
      <c r="HXM78" s="388"/>
      <c r="HXN78" s="388"/>
      <c r="HXO78" s="388"/>
      <c r="HXP78" s="388"/>
      <c r="HXQ78" s="388"/>
      <c r="HXR78" s="388"/>
      <c r="HXS78" s="388"/>
      <c r="HXT78" s="388"/>
      <c r="HXU78" s="388"/>
      <c r="HXV78" s="388"/>
      <c r="HXW78" s="388"/>
      <c r="HXX78" s="388"/>
      <c r="HXY78" s="388"/>
      <c r="HXZ78" s="388"/>
      <c r="HYA78" s="388"/>
      <c r="HYB78" s="388"/>
      <c r="HYC78" s="388"/>
      <c r="HYD78" s="388"/>
      <c r="HYE78" s="388"/>
      <c r="HYF78" s="388"/>
      <c r="HYG78" s="388"/>
      <c r="HYH78" s="388"/>
      <c r="HYI78" s="388"/>
      <c r="HYJ78" s="388"/>
      <c r="HYK78" s="388"/>
      <c r="HYL78" s="388"/>
      <c r="HYM78" s="388"/>
      <c r="HYN78" s="388"/>
      <c r="HYO78" s="388"/>
      <c r="HYP78" s="388"/>
      <c r="HYQ78" s="388"/>
      <c r="HYR78" s="388"/>
      <c r="HYS78" s="388"/>
      <c r="HYT78" s="388"/>
      <c r="HYU78" s="388"/>
      <c r="HYV78" s="388"/>
      <c r="HYW78" s="388"/>
      <c r="HYX78" s="388"/>
      <c r="HYY78" s="388"/>
      <c r="HYZ78" s="388"/>
      <c r="HZA78" s="388"/>
      <c r="HZB78" s="388"/>
      <c r="HZC78" s="388"/>
      <c r="HZD78" s="388"/>
      <c r="HZE78" s="388"/>
      <c r="HZF78" s="388"/>
      <c r="HZG78" s="388"/>
      <c r="HZH78" s="388"/>
      <c r="HZI78" s="388"/>
      <c r="HZJ78" s="388"/>
      <c r="HZK78" s="388"/>
      <c r="HZL78" s="388"/>
      <c r="HZM78" s="388"/>
      <c r="HZN78" s="388"/>
      <c r="HZO78" s="388"/>
      <c r="HZP78" s="388"/>
      <c r="HZQ78" s="388"/>
      <c r="HZR78" s="388"/>
      <c r="HZS78" s="388"/>
      <c r="HZT78" s="388"/>
      <c r="HZU78" s="388"/>
      <c r="HZV78" s="388"/>
      <c r="HZW78" s="388"/>
      <c r="HZX78" s="388"/>
      <c r="HZY78" s="388"/>
      <c r="HZZ78" s="388"/>
      <c r="IAA78" s="388"/>
      <c r="IAB78" s="388"/>
      <c r="IAC78" s="388"/>
      <c r="IAD78" s="388"/>
      <c r="IAE78" s="388"/>
      <c r="IAF78" s="388"/>
      <c r="IAG78" s="388"/>
      <c r="IAH78" s="388"/>
      <c r="IAI78" s="388"/>
      <c r="IAJ78" s="388"/>
      <c r="IAK78" s="388"/>
      <c r="IAL78" s="388"/>
      <c r="IAM78" s="388"/>
      <c r="IAN78" s="388"/>
      <c r="IAO78" s="388"/>
      <c r="IAP78" s="388"/>
      <c r="IAQ78" s="388"/>
      <c r="IAR78" s="388"/>
      <c r="IAS78" s="388"/>
      <c r="IAT78" s="388"/>
      <c r="IAU78" s="388"/>
      <c r="IAV78" s="388"/>
      <c r="IAW78" s="388"/>
      <c r="IAX78" s="388"/>
      <c r="IAY78" s="388"/>
      <c r="IAZ78" s="388"/>
      <c r="IBA78" s="388"/>
      <c r="IBB78" s="388"/>
      <c r="IBC78" s="388"/>
      <c r="IBD78" s="388"/>
      <c r="IBE78" s="388"/>
      <c r="IBF78" s="388"/>
      <c r="IBG78" s="388"/>
      <c r="IBH78" s="388"/>
      <c r="IBI78" s="388"/>
      <c r="IBJ78" s="388"/>
      <c r="IBK78" s="388"/>
      <c r="IBL78" s="388"/>
      <c r="IBM78" s="388"/>
      <c r="IBN78" s="388"/>
      <c r="IBO78" s="388"/>
      <c r="IBP78" s="388"/>
      <c r="IBQ78" s="388"/>
      <c r="IBR78" s="388"/>
      <c r="IBS78" s="388"/>
      <c r="IBT78" s="388"/>
      <c r="IBU78" s="388"/>
      <c r="IBV78" s="388"/>
      <c r="IBW78" s="388"/>
      <c r="IBX78" s="388"/>
      <c r="IBY78" s="388"/>
      <c r="IBZ78" s="388"/>
      <c r="ICA78" s="388"/>
      <c r="ICB78" s="388"/>
      <c r="ICC78" s="388"/>
      <c r="ICD78" s="388"/>
      <c r="ICE78" s="388"/>
      <c r="ICF78" s="388"/>
      <c r="ICG78" s="388"/>
      <c r="ICH78" s="388"/>
      <c r="ICI78" s="388"/>
      <c r="ICJ78" s="388"/>
      <c r="ICK78" s="388"/>
      <c r="ICL78" s="388"/>
      <c r="ICM78" s="388"/>
      <c r="ICN78" s="388"/>
      <c r="ICO78" s="388"/>
      <c r="ICP78" s="388"/>
      <c r="ICQ78" s="388"/>
      <c r="ICR78" s="388"/>
      <c r="ICS78" s="388"/>
      <c r="ICT78" s="388"/>
      <c r="ICU78" s="388"/>
      <c r="ICV78" s="388"/>
      <c r="ICW78" s="388"/>
      <c r="ICX78" s="388"/>
      <c r="ICY78" s="388"/>
      <c r="ICZ78" s="388"/>
      <c r="IDA78" s="388"/>
      <c r="IDB78" s="388"/>
      <c r="IDC78" s="388"/>
      <c r="IDD78" s="388"/>
      <c r="IDE78" s="388"/>
      <c r="IDF78" s="388"/>
      <c r="IDG78" s="388"/>
      <c r="IDH78" s="388"/>
      <c r="IDI78" s="388"/>
      <c r="IDJ78" s="388"/>
      <c r="IDK78" s="388"/>
      <c r="IDL78" s="388"/>
      <c r="IDM78" s="388"/>
      <c r="IDN78" s="388"/>
      <c r="IDO78" s="388"/>
      <c r="IDP78" s="388"/>
      <c r="IDQ78" s="388"/>
      <c r="IDR78" s="388"/>
      <c r="IDS78" s="388"/>
      <c r="IDT78" s="388"/>
      <c r="IDU78" s="388"/>
      <c r="IDV78" s="388"/>
      <c r="IDW78" s="388"/>
      <c r="IDX78" s="388"/>
      <c r="IDY78" s="388"/>
      <c r="IDZ78" s="388"/>
      <c r="IEA78" s="388"/>
      <c r="IEB78" s="388"/>
      <c r="IEC78" s="388"/>
      <c r="IED78" s="388"/>
      <c r="IEE78" s="388"/>
      <c r="IEF78" s="388"/>
      <c r="IEG78" s="388"/>
      <c r="IEH78" s="388"/>
      <c r="IEI78" s="388"/>
      <c r="IEJ78" s="388"/>
      <c r="IEK78" s="388"/>
      <c r="IEL78" s="388"/>
      <c r="IEM78" s="388"/>
      <c r="IEN78" s="388"/>
      <c r="IEO78" s="388"/>
      <c r="IEP78" s="388"/>
      <c r="IEQ78" s="388"/>
      <c r="IER78" s="388"/>
      <c r="IES78" s="388"/>
      <c r="IET78" s="388"/>
      <c r="IEU78" s="388"/>
      <c r="IEV78" s="388"/>
      <c r="IEW78" s="388"/>
      <c r="IEX78" s="388"/>
      <c r="IEY78" s="388"/>
      <c r="IEZ78" s="388"/>
      <c r="IFA78" s="388"/>
      <c r="IFB78" s="388"/>
      <c r="IFC78" s="388"/>
      <c r="IFD78" s="388"/>
      <c r="IFE78" s="388"/>
      <c r="IFF78" s="388"/>
      <c r="IFG78" s="388"/>
      <c r="IFH78" s="388"/>
      <c r="IFI78" s="388"/>
      <c r="IFJ78" s="388"/>
      <c r="IFK78" s="388"/>
      <c r="IFL78" s="388"/>
      <c r="IFM78" s="388"/>
      <c r="IFN78" s="388"/>
      <c r="IFO78" s="388"/>
      <c r="IFP78" s="388"/>
      <c r="IFQ78" s="388"/>
      <c r="IFR78" s="388"/>
      <c r="IFS78" s="388"/>
      <c r="IFT78" s="388"/>
      <c r="IFU78" s="388"/>
      <c r="IFV78" s="388"/>
      <c r="IFW78" s="388"/>
      <c r="IFX78" s="388"/>
      <c r="IFY78" s="388"/>
      <c r="IFZ78" s="388"/>
      <c r="IGA78" s="388"/>
      <c r="IGB78" s="388"/>
      <c r="IGC78" s="388"/>
      <c r="IGD78" s="388"/>
      <c r="IGE78" s="388"/>
      <c r="IGF78" s="388"/>
      <c r="IGG78" s="388"/>
      <c r="IGH78" s="388"/>
      <c r="IGI78" s="388"/>
      <c r="IGJ78" s="388"/>
      <c r="IGK78" s="388"/>
      <c r="IGL78" s="388"/>
      <c r="IGM78" s="388"/>
      <c r="IGN78" s="388"/>
      <c r="IGO78" s="388"/>
      <c r="IGP78" s="388"/>
      <c r="IGQ78" s="388"/>
      <c r="IGR78" s="388"/>
      <c r="IGS78" s="388"/>
      <c r="IGT78" s="388"/>
      <c r="IGU78" s="388"/>
      <c r="IGV78" s="388"/>
      <c r="IGW78" s="388"/>
      <c r="IGX78" s="388"/>
      <c r="IGY78" s="388"/>
      <c r="IGZ78" s="388"/>
      <c r="IHA78" s="388"/>
      <c r="IHB78" s="388"/>
      <c r="IHC78" s="388"/>
      <c r="IHD78" s="388"/>
      <c r="IHE78" s="388"/>
      <c r="IHF78" s="388"/>
      <c r="IHG78" s="388"/>
      <c r="IHH78" s="388"/>
      <c r="IHI78" s="388"/>
      <c r="IHJ78" s="388"/>
      <c r="IHK78" s="388"/>
      <c r="IHL78" s="388"/>
      <c r="IHM78" s="388"/>
      <c r="IHN78" s="388"/>
      <c r="IHO78" s="388"/>
      <c r="IHP78" s="388"/>
      <c r="IHQ78" s="388"/>
      <c r="IHR78" s="388"/>
      <c r="IHS78" s="388"/>
      <c r="IHT78" s="388"/>
      <c r="IHU78" s="388"/>
      <c r="IHV78" s="388"/>
      <c r="IHW78" s="388"/>
      <c r="IHX78" s="388"/>
      <c r="IHY78" s="388"/>
      <c r="IHZ78" s="388"/>
      <c r="IIA78" s="388"/>
      <c r="IIB78" s="388"/>
      <c r="IIC78" s="388"/>
      <c r="IID78" s="388"/>
      <c r="IIE78" s="388"/>
      <c r="IIF78" s="388"/>
      <c r="IIG78" s="388"/>
      <c r="IIH78" s="388"/>
      <c r="III78" s="388"/>
      <c r="IIJ78" s="388"/>
      <c r="IIK78" s="388"/>
      <c r="IIL78" s="388"/>
      <c r="IIM78" s="388"/>
      <c r="IIN78" s="388"/>
      <c r="IIO78" s="388"/>
      <c r="IIP78" s="388"/>
      <c r="IIQ78" s="388"/>
      <c r="IIR78" s="388"/>
      <c r="IIS78" s="388"/>
      <c r="IIT78" s="388"/>
      <c r="IIU78" s="388"/>
      <c r="IIV78" s="388"/>
      <c r="IIW78" s="388"/>
      <c r="IIX78" s="388"/>
      <c r="IIY78" s="388"/>
      <c r="IIZ78" s="388"/>
      <c r="IJA78" s="388"/>
      <c r="IJB78" s="388"/>
      <c r="IJC78" s="388"/>
      <c r="IJD78" s="388"/>
      <c r="IJE78" s="388"/>
      <c r="IJF78" s="388"/>
      <c r="IJG78" s="388"/>
      <c r="IJH78" s="388"/>
      <c r="IJI78" s="388"/>
      <c r="IJJ78" s="388"/>
      <c r="IJK78" s="388"/>
      <c r="IJL78" s="388"/>
      <c r="IJM78" s="388"/>
      <c r="IJN78" s="388"/>
      <c r="IJO78" s="388"/>
      <c r="IJP78" s="388"/>
      <c r="IJQ78" s="388"/>
      <c r="IJR78" s="388"/>
      <c r="IJS78" s="388"/>
      <c r="IJT78" s="388"/>
      <c r="IJU78" s="388"/>
      <c r="IJV78" s="388"/>
      <c r="IJW78" s="388"/>
      <c r="IJX78" s="388"/>
      <c r="IJY78" s="388"/>
      <c r="IJZ78" s="388"/>
      <c r="IKA78" s="388"/>
      <c r="IKB78" s="388"/>
      <c r="IKC78" s="388"/>
      <c r="IKD78" s="388"/>
      <c r="IKE78" s="388"/>
      <c r="IKF78" s="388"/>
      <c r="IKG78" s="388"/>
      <c r="IKH78" s="388"/>
      <c r="IKI78" s="388"/>
      <c r="IKJ78" s="388"/>
      <c r="IKK78" s="388"/>
      <c r="IKL78" s="388"/>
      <c r="IKM78" s="388"/>
      <c r="IKN78" s="388"/>
      <c r="IKO78" s="388"/>
      <c r="IKP78" s="388"/>
      <c r="IKQ78" s="388"/>
      <c r="IKR78" s="388"/>
      <c r="IKS78" s="388"/>
      <c r="IKT78" s="388"/>
      <c r="IKU78" s="388"/>
      <c r="IKV78" s="388"/>
      <c r="IKW78" s="388"/>
      <c r="IKX78" s="388"/>
      <c r="IKY78" s="388"/>
      <c r="IKZ78" s="388"/>
      <c r="ILA78" s="388"/>
      <c r="ILB78" s="388"/>
      <c r="ILC78" s="388"/>
      <c r="ILD78" s="388"/>
      <c r="ILE78" s="388"/>
      <c r="ILF78" s="388"/>
      <c r="ILG78" s="388"/>
      <c r="ILH78" s="388"/>
      <c r="ILI78" s="388"/>
      <c r="ILJ78" s="388"/>
      <c r="ILK78" s="388"/>
      <c r="ILL78" s="388"/>
      <c r="ILM78" s="388"/>
      <c r="ILN78" s="388"/>
      <c r="ILO78" s="388"/>
      <c r="ILP78" s="388"/>
      <c r="ILQ78" s="388"/>
      <c r="ILR78" s="388"/>
      <c r="ILS78" s="388"/>
      <c r="ILT78" s="388"/>
      <c r="ILU78" s="388"/>
      <c r="ILV78" s="388"/>
      <c r="ILW78" s="388"/>
      <c r="ILX78" s="388"/>
      <c r="ILY78" s="388"/>
      <c r="ILZ78" s="388"/>
      <c r="IMA78" s="388"/>
      <c r="IMB78" s="388"/>
      <c r="IMC78" s="388"/>
      <c r="IMD78" s="388"/>
      <c r="IME78" s="388"/>
      <c r="IMF78" s="388"/>
      <c r="IMG78" s="388"/>
      <c r="IMH78" s="388"/>
      <c r="IMI78" s="388"/>
      <c r="IMJ78" s="388"/>
      <c r="IMK78" s="388"/>
      <c r="IML78" s="388"/>
      <c r="IMM78" s="388"/>
      <c r="IMN78" s="388"/>
      <c r="IMO78" s="388"/>
      <c r="IMP78" s="388"/>
      <c r="IMQ78" s="388"/>
      <c r="IMR78" s="388"/>
      <c r="IMS78" s="388"/>
      <c r="IMT78" s="388"/>
      <c r="IMU78" s="388"/>
      <c r="IMV78" s="388"/>
      <c r="IMW78" s="388"/>
      <c r="IMX78" s="388"/>
      <c r="IMY78" s="388"/>
      <c r="IMZ78" s="388"/>
      <c r="INA78" s="388"/>
      <c r="INB78" s="388"/>
      <c r="INC78" s="388"/>
      <c r="IND78" s="388"/>
      <c r="INE78" s="388"/>
      <c r="INF78" s="388"/>
      <c r="ING78" s="388"/>
      <c r="INH78" s="388"/>
      <c r="INI78" s="388"/>
      <c r="INJ78" s="388"/>
      <c r="INK78" s="388"/>
      <c r="INL78" s="388"/>
      <c r="INM78" s="388"/>
      <c r="INN78" s="388"/>
      <c r="INO78" s="388"/>
      <c r="INP78" s="388"/>
      <c r="INQ78" s="388"/>
      <c r="INR78" s="388"/>
      <c r="INS78" s="388"/>
      <c r="INT78" s="388"/>
      <c r="INU78" s="388"/>
      <c r="INV78" s="388"/>
      <c r="INW78" s="388"/>
      <c r="INX78" s="388"/>
      <c r="INY78" s="388"/>
      <c r="INZ78" s="388"/>
      <c r="IOA78" s="388"/>
      <c r="IOB78" s="388"/>
      <c r="IOC78" s="388"/>
      <c r="IOD78" s="388"/>
      <c r="IOE78" s="388"/>
      <c r="IOF78" s="388"/>
      <c r="IOG78" s="388"/>
      <c r="IOH78" s="388"/>
      <c r="IOI78" s="388"/>
      <c r="IOJ78" s="388"/>
      <c r="IOK78" s="388"/>
      <c r="IOL78" s="388"/>
      <c r="IOM78" s="388"/>
      <c r="ION78" s="388"/>
      <c r="IOO78" s="388"/>
      <c r="IOP78" s="388"/>
      <c r="IOQ78" s="388"/>
      <c r="IOR78" s="388"/>
      <c r="IOS78" s="388"/>
      <c r="IOT78" s="388"/>
      <c r="IOU78" s="388"/>
      <c r="IOV78" s="388"/>
      <c r="IOW78" s="388"/>
      <c r="IOX78" s="388"/>
      <c r="IOY78" s="388"/>
      <c r="IOZ78" s="388"/>
      <c r="IPA78" s="388"/>
      <c r="IPB78" s="388"/>
      <c r="IPC78" s="388"/>
      <c r="IPD78" s="388"/>
      <c r="IPE78" s="388"/>
      <c r="IPF78" s="388"/>
      <c r="IPG78" s="388"/>
      <c r="IPH78" s="388"/>
      <c r="IPI78" s="388"/>
      <c r="IPJ78" s="388"/>
      <c r="IPK78" s="388"/>
      <c r="IPL78" s="388"/>
      <c r="IPM78" s="388"/>
      <c r="IPN78" s="388"/>
      <c r="IPO78" s="388"/>
      <c r="IPP78" s="388"/>
      <c r="IPQ78" s="388"/>
      <c r="IPR78" s="388"/>
      <c r="IPS78" s="388"/>
      <c r="IPT78" s="388"/>
      <c r="IPU78" s="388"/>
      <c r="IPV78" s="388"/>
      <c r="IPW78" s="388"/>
      <c r="IPX78" s="388"/>
      <c r="IPY78" s="388"/>
      <c r="IPZ78" s="388"/>
      <c r="IQA78" s="388"/>
      <c r="IQB78" s="388"/>
      <c r="IQC78" s="388"/>
      <c r="IQD78" s="388"/>
      <c r="IQE78" s="388"/>
      <c r="IQF78" s="388"/>
      <c r="IQG78" s="388"/>
      <c r="IQH78" s="388"/>
      <c r="IQI78" s="388"/>
      <c r="IQJ78" s="388"/>
      <c r="IQK78" s="388"/>
      <c r="IQL78" s="388"/>
      <c r="IQM78" s="388"/>
      <c r="IQN78" s="388"/>
      <c r="IQO78" s="388"/>
      <c r="IQP78" s="388"/>
      <c r="IQQ78" s="388"/>
      <c r="IQR78" s="388"/>
      <c r="IQS78" s="388"/>
      <c r="IQT78" s="388"/>
      <c r="IQU78" s="388"/>
      <c r="IQV78" s="388"/>
      <c r="IQW78" s="388"/>
      <c r="IQX78" s="388"/>
      <c r="IQY78" s="388"/>
      <c r="IQZ78" s="388"/>
      <c r="IRA78" s="388"/>
      <c r="IRB78" s="388"/>
      <c r="IRC78" s="388"/>
      <c r="IRD78" s="388"/>
      <c r="IRE78" s="388"/>
      <c r="IRF78" s="388"/>
      <c r="IRG78" s="388"/>
      <c r="IRH78" s="388"/>
      <c r="IRI78" s="388"/>
      <c r="IRJ78" s="388"/>
      <c r="IRK78" s="388"/>
      <c r="IRL78" s="388"/>
      <c r="IRM78" s="388"/>
      <c r="IRN78" s="388"/>
      <c r="IRO78" s="388"/>
      <c r="IRP78" s="388"/>
      <c r="IRQ78" s="388"/>
      <c r="IRR78" s="388"/>
      <c r="IRS78" s="388"/>
      <c r="IRT78" s="388"/>
      <c r="IRU78" s="388"/>
      <c r="IRV78" s="388"/>
      <c r="IRW78" s="388"/>
      <c r="IRX78" s="388"/>
      <c r="IRY78" s="388"/>
      <c r="IRZ78" s="388"/>
      <c r="ISA78" s="388"/>
      <c r="ISB78" s="388"/>
      <c r="ISC78" s="388"/>
      <c r="ISD78" s="388"/>
      <c r="ISE78" s="388"/>
      <c r="ISF78" s="388"/>
      <c r="ISG78" s="388"/>
      <c r="ISH78" s="388"/>
      <c r="ISI78" s="388"/>
      <c r="ISJ78" s="388"/>
      <c r="ISK78" s="388"/>
      <c r="ISL78" s="388"/>
      <c r="ISM78" s="388"/>
      <c r="ISN78" s="388"/>
      <c r="ISO78" s="388"/>
      <c r="ISP78" s="388"/>
      <c r="ISQ78" s="388"/>
      <c r="ISR78" s="388"/>
      <c r="ISS78" s="388"/>
      <c r="IST78" s="388"/>
      <c r="ISU78" s="388"/>
      <c r="ISV78" s="388"/>
      <c r="ISW78" s="388"/>
      <c r="ISX78" s="388"/>
      <c r="ISY78" s="388"/>
      <c r="ISZ78" s="388"/>
      <c r="ITA78" s="388"/>
      <c r="ITB78" s="388"/>
      <c r="ITC78" s="388"/>
      <c r="ITD78" s="388"/>
      <c r="ITE78" s="388"/>
      <c r="ITF78" s="388"/>
      <c r="ITG78" s="388"/>
      <c r="ITH78" s="388"/>
      <c r="ITI78" s="388"/>
      <c r="ITJ78" s="388"/>
      <c r="ITK78" s="388"/>
      <c r="ITL78" s="388"/>
      <c r="ITM78" s="388"/>
      <c r="ITN78" s="388"/>
      <c r="ITO78" s="388"/>
      <c r="ITP78" s="388"/>
      <c r="ITQ78" s="388"/>
      <c r="ITR78" s="388"/>
      <c r="ITS78" s="388"/>
      <c r="ITT78" s="388"/>
      <c r="ITU78" s="388"/>
      <c r="ITV78" s="388"/>
      <c r="ITW78" s="388"/>
      <c r="ITX78" s="388"/>
      <c r="ITY78" s="388"/>
      <c r="ITZ78" s="388"/>
      <c r="IUA78" s="388"/>
      <c r="IUB78" s="388"/>
      <c r="IUC78" s="388"/>
      <c r="IUD78" s="388"/>
      <c r="IUE78" s="388"/>
      <c r="IUF78" s="388"/>
      <c r="IUG78" s="388"/>
      <c r="IUH78" s="388"/>
      <c r="IUI78" s="388"/>
      <c r="IUJ78" s="388"/>
      <c r="IUK78" s="388"/>
      <c r="IUL78" s="388"/>
      <c r="IUM78" s="388"/>
      <c r="IUN78" s="388"/>
      <c r="IUO78" s="388"/>
      <c r="IUP78" s="388"/>
      <c r="IUQ78" s="388"/>
      <c r="IUR78" s="388"/>
      <c r="IUS78" s="388"/>
      <c r="IUT78" s="388"/>
      <c r="IUU78" s="388"/>
      <c r="IUV78" s="388"/>
      <c r="IUW78" s="388"/>
      <c r="IUX78" s="388"/>
      <c r="IUY78" s="388"/>
      <c r="IUZ78" s="388"/>
      <c r="IVA78" s="388"/>
      <c r="IVB78" s="388"/>
      <c r="IVC78" s="388"/>
      <c r="IVD78" s="388"/>
      <c r="IVE78" s="388"/>
      <c r="IVF78" s="388"/>
      <c r="IVG78" s="388"/>
      <c r="IVH78" s="388"/>
      <c r="IVI78" s="388"/>
      <c r="IVJ78" s="388"/>
      <c r="IVK78" s="388"/>
      <c r="IVL78" s="388"/>
      <c r="IVM78" s="388"/>
      <c r="IVN78" s="388"/>
      <c r="IVO78" s="388"/>
      <c r="IVP78" s="388"/>
      <c r="IVQ78" s="388"/>
      <c r="IVR78" s="388"/>
      <c r="IVS78" s="388"/>
      <c r="IVT78" s="388"/>
      <c r="IVU78" s="388"/>
      <c r="IVV78" s="388"/>
      <c r="IVW78" s="388"/>
      <c r="IVX78" s="388"/>
      <c r="IVY78" s="388"/>
      <c r="IVZ78" s="388"/>
      <c r="IWA78" s="388"/>
      <c r="IWB78" s="388"/>
      <c r="IWC78" s="388"/>
      <c r="IWD78" s="388"/>
      <c r="IWE78" s="388"/>
      <c r="IWF78" s="388"/>
      <c r="IWG78" s="388"/>
      <c r="IWH78" s="388"/>
      <c r="IWI78" s="388"/>
      <c r="IWJ78" s="388"/>
      <c r="IWK78" s="388"/>
      <c r="IWL78" s="388"/>
      <c r="IWM78" s="388"/>
      <c r="IWN78" s="388"/>
      <c r="IWO78" s="388"/>
      <c r="IWP78" s="388"/>
      <c r="IWQ78" s="388"/>
      <c r="IWR78" s="388"/>
      <c r="IWS78" s="388"/>
      <c r="IWT78" s="388"/>
      <c r="IWU78" s="388"/>
      <c r="IWV78" s="388"/>
      <c r="IWW78" s="388"/>
      <c r="IWX78" s="388"/>
      <c r="IWY78" s="388"/>
      <c r="IWZ78" s="388"/>
      <c r="IXA78" s="388"/>
      <c r="IXB78" s="388"/>
      <c r="IXC78" s="388"/>
      <c r="IXD78" s="388"/>
      <c r="IXE78" s="388"/>
      <c r="IXF78" s="388"/>
      <c r="IXG78" s="388"/>
      <c r="IXH78" s="388"/>
      <c r="IXI78" s="388"/>
      <c r="IXJ78" s="388"/>
      <c r="IXK78" s="388"/>
      <c r="IXL78" s="388"/>
      <c r="IXM78" s="388"/>
      <c r="IXN78" s="388"/>
      <c r="IXO78" s="388"/>
      <c r="IXP78" s="388"/>
      <c r="IXQ78" s="388"/>
      <c r="IXR78" s="388"/>
      <c r="IXS78" s="388"/>
      <c r="IXT78" s="388"/>
      <c r="IXU78" s="388"/>
      <c r="IXV78" s="388"/>
      <c r="IXW78" s="388"/>
      <c r="IXX78" s="388"/>
      <c r="IXY78" s="388"/>
      <c r="IXZ78" s="388"/>
      <c r="IYA78" s="388"/>
      <c r="IYB78" s="388"/>
      <c r="IYC78" s="388"/>
      <c r="IYD78" s="388"/>
      <c r="IYE78" s="388"/>
      <c r="IYF78" s="388"/>
      <c r="IYG78" s="388"/>
      <c r="IYH78" s="388"/>
      <c r="IYI78" s="388"/>
      <c r="IYJ78" s="388"/>
      <c r="IYK78" s="388"/>
      <c r="IYL78" s="388"/>
      <c r="IYM78" s="388"/>
      <c r="IYN78" s="388"/>
      <c r="IYO78" s="388"/>
      <c r="IYP78" s="388"/>
      <c r="IYQ78" s="388"/>
      <c r="IYR78" s="388"/>
      <c r="IYS78" s="388"/>
      <c r="IYT78" s="388"/>
      <c r="IYU78" s="388"/>
      <c r="IYV78" s="388"/>
      <c r="IYW78" s="388"/>
      <c r="IYX78" s="388"/>
      <c r="IYY78" s="388"/>
      <c r="IYZ78" s="388"/>
      <c r="IZA78" s="388"/>
      <c r="IZB78" s="388"/>
      <c r="IZC78" s="388"/>
      <c r="IZD78" s="388"/>
      <c r="IZE78" s="388"/>
      <c r="IZF78" s="388"/>
      <c r="IZG78" s="388"/>
      <c r="IZH78" s="388"/>
      <c r="IZI78" s="388"/>
      <c r="IZJ78" s="388"/>
      <c r="IZK78" s="388"/>
      <c r="IZL78" s="388"/>
      <c r="IZM78" s="388"/>
      <c r="IZN78" s="388"/>
      <c r="IZO78" s="388"/>
      <c r="IZP78" s="388"/>
      <c r="IZQ78" s="388"/>
      <c r="IZR78" s="388"/>
      <c r="IZS78" s="388"/>
      <c r="IZT78" s="388"/>
      <c r="IZU78" s="388"/>
      <c r="IZV78" s="388"/>
      <c r="IZW78" s="388"/>
      <c r="IZX78" s="388"/>
      <c r="IZY78" s="388"/>
      <c r="IZZ78" s="388"/>
      <c r="JAA78" s="388"/>
      <c r="JAB78" s="388"/>
      <c r="JAC78" s="388"/>
      <c r="JAD78" s="388"/>
      <c r="JAE78" s="388"/>
      <c r="JAF78" s="388"/>
      <c r="JAG78" s="388"/>
      <c r="JAH78" s="388"/>
      <c r="JAI78" s="388"/>
      <c r="JAJ78" s="388"/>
      <c r="JAK78" s="388"/>
      <c r="JAL78" s="388"/>
      <c r="JAM78" s="388"/>
      <c r="JAN78" s="388"/>
      <c r="JAO78" s="388"/>
      <c r="JAP78" s="388"/>
      <c r="JAQ78" s="388"/>
      <c r="JAR78" s="388"/>
      <c r="JAS78" s="388"/>
      <c r="JAT78" s="388"/>
      <c r="JAU78" s="388"/>
      <c r="JAV78" s="388"/>
      <c r="JAW78" s="388"/>
      <c r="JAX78" s="388"/>
      <c r="JAY78" s="388"/>
      <c r="JAZ78" s="388"/>
      <c r="JBA78" s="388"/>
      <c r="JBB78" s="388"/>
      <c r="JBC78" s="388"/>
      <c r="JBD78" s="388"/>
      <c r="JBE78" s="388"/>
      <c r="JBF78" s="388"/>
      <c r="JBG78" s="388"/>
      <c r="JBH78" s="388"/>
      <c r="JBI78" s="388"/>
      <c r="JBJ78" s="388"/>
      <c r="JBK78" s="388"/>
      <c r="JBL78" s="388"/>
      <c r="JBM78" s="388"/>
      <c r="JBN78" s="388"/>
      <c r="JBO78" s="388"/>
      <c r="JBP78" s="388"/>
      <c r="JBQ78" s="388"/>
      <c r="JBR78" s="388"/>
      <c r="JBS78" s="388"/>
      <c r="JBT78" s="388"/>
      <c r="JBU78" s="388"/>
      <c r="JBV78" s="388"/>
      <c r="JBW78" s="388"/>
      <c r="JBX78" s="388"/>
      <c r="JBY78" s="388"/>
      <c r="JBZ78" s="388"/>
      <c r="JCA78" s="388"/>
      <c r="JCB78" s="388"/>
      <c r="JCC78" s="388"/>
      <c r="JCD78" s="388"/>
      <c r="JCE78" s="388"/>
      <c r="JCF78" s="388"/>
      <c r="JCG78" s="388"/>
      <c r="JCH78" s="388"/>
      <c r="JCI78" s="388"/>
      <c r="JCJ78" s="388"/>
      <c r="JCK78" s="388"/>
      <c r="JCL78" s="388"/>
      <c r="JCM78" s="388"/>
      <c r="JCN78" s="388"/>
      <c r="JCO78" s="388"/>
      <c r="JCP78" s="388"/>
      <c r="JCQ78" s="388"/>
      <c r="JCR78" s="388"/>
      <c r="JCS78" s="388"/>
      <c r="JCT78" s="388"/>
      <c r="JCU78" s="388"/>
      <c r="JCV78" s="388"/>
      <c r="JCW78" s="388"/>
      <c r="JCX78" s="388"/>
      <c r="JCY78" s="388"/>
      <c r="JCZ78" s="388"/>
      <c r="JDA78" s="388"/>
      <c r="JDB78" s="388"/>
      <c r="JDC78" s="388"/>
      <c r="JDD78" s="388"/>
      <c r="JDE78" s="388"/>
      <c r="JDF78" s="388"/>
      <c r="JDG78" s="388"/>
      <c r="JDH78" s="388"/>
      <c r="JDI78" s="388"/>
      <c r="JDJ78" s="388"/>
      <c r="JDK78" s="388"/>
      <c r="JDL78" s="388"/>
      <c r="JDM78" s="388"/>
      <c r="JDN78" s="388"/>
      <c r="JDO78" s="388"/>
      <c r="JDP78" s="388"/>
      <c r="JDQ78" s="388"/>
      <c r="JDR78" s="388"/>
      <c r="JDS78" s="388"/>
      <c r="JDT78" s="388"/>
      <c r="JDU78" s="388"/>
      <c r="JDV78" s="388"/>
      <c r="JDW78" s="388"/>
      <c r="JDX78" s="388"/>
      <c r="JDY78" s="388"/>
      <c r="JDZ78" s="388"/>
      <c r="JEA78" s="388"/>
      <c r="JEB78" s="388"/>
      <c r="JEC78" s="388"/>
      <c r="JED78" s="388"/>
      <c r="JEE78" s="388"/>
      <c r="JEF78" s="388"/>
      <c r="JEG78" s="388"/>
      <c r="JEH78" s="388"/>
      <c r="JEI78" s="388"/>
      <c r="JEJ78" s="388"/>
      <c r="JEK78" s="388"/>
      <c r="JEL78" s="388"/>
      <c r="JEM78" s="388"/>
      <c r="JEN78" s="388"/>
      <c r="JEO78" s="388"/>
      <c r="JEP78" s="388"/>
      <c r="JEQ78" s="388"/>
      <c r="JER78" s="388"/>
      <c r="JES78" s="388"/>
      <c r="JET78" s="388"/>
      <c r="JEU78" s="388"/>
      <c r="JEV78" s="388"/>
      <c r="JEW78" s="388"/>
      <c r="JEX78" s="388"/>
      <c r="JEY78" s="388"/>
      <c r="JEZ78" s="388"/>
      <c r="JFA78" s="388"/>
      <c r="JFB78" s="388"/>
      <c r="JFC78" s="388"/>
      <c r="JFD78" s="388"/>
      <c r="JFE78" s="388"/>
      <c r="JFF78" s="388"/>
      <c r="JFG78" s="388"/>
      <c r="JFH78" s="388"/>
      <c r="JFI78" s="388"/>
      <c r="JFJ78" s="388"/>
      <c r="JFK78" s="388"/>
      <c r="JFL78" s="388"/>
      <c r="JFM78" s="388"/>
      <c r="JFN78" s="388"/>
      <c r="JFO78" s="388"/>
      <c r="JFP78" s="388"/>
      <c r="JFQ78" s="388"/>
      <c r="JFR78" s="388"/>
      <c r="JFS78" s="388"/>
      <c r="JFT78" s="388"/>
      <c r="JFU78" s="388"/>
      <c r="JFV78" s="388"/>
      <c r="JFW78" s="388"/>
      <c r="JFX78" s="388"/>
      <c r="JFY78" s="388"/>
      <c r="JFZ78" s="388"/>
      <c r="JGA78" s="388"/>
      <c r="JGB78" s="388"/>
      <c r="JGC78" s="388"/>
      <c r="JGD78" s="388"/>
      <c r="JGE78" s="388"/>
      <c r="JGF78" s="388"/>
      <c r="JGG78" s="388"/>
      <c r="JGH78" s="388"/>
      <c r="JGI78" s="388"/>
      <c r="JGJ78" s="388"/>
      <c r="JGK78" s="388"/>
      <c r="JGL78" s="388"/>
      <c r="JGM78" s="388"/>
      <c r="JGN78" s="388"/>
      <c r="JGO78" s="388"/>
      <c r="JGP78" s="388"/>
      <c r="JGQ78" s="388"/>
      <c r="JGR78" s="388"/>
      <c r="JGS78" s="388"/>
      <c r="JGT78" s="388"/>
      <c r="JGU78" s="388"/>
      <c r="JGV78" s="388"/>
      <c r="JGW78" s="388"/>
      <c r="JGX78" s="388"/>
      <c r="JGY78" s="388"/>
      <c r="JGZ78" s="388"/>
      <c r="JHA78" s="388"/>
      <c r="JHB78" s="388"/>
      <c r="JHC78" s="388"/>
      <c r="JHD78" s="388"/>
      <c r="JHE78" s="388"/>
      <c r="JHF78" s="388"/>
      <c r="JHG78" s="388"/>
      <c r="JHH78" s="388"/>
      <c r="JHI78" s="388"/>
      <c r="JHJ78" s="388"/>
      <c r="JHK78" s="388"/>
      <c r="JHL78" s="388"/>
      <c r="JHM78" s="388"/>
      <c r="JHN78" s="388"/>
      <c r="JHO78" s="388"/>
      <c r="JHP78" s="388"/>
      <c r="JHQ78" s="388"/>
      <c r="JHR78" s="388"/>
      <c r="JHS78" s="388"/>
      <c r="JHT78" s="388"/>
      <c r="JHU78" s="388"/>
      <c r="JHV78" s="388"/>
      <c r="JHW78" s="388"/>
      <c r="JHX78" s="388"/>
      <c r="JHY78" s="388"/>
      <c r="JHZ78" s="388"/>
      <c r="JIA78" s="388"/>
      <c r="JIB78" s="388"/>
      <c r="JIC78" s="388"/>
      <c r="JID78" s="388"/>
      <c r="JIE78" s="388"/>
      <c r="JIF78" s="388"/>
      <c r="JIG78" s="388"/>
      <c r="JIH78" s="388"/>
      <c r="JII78" s="388"/>
      <c r="JIJ78" s="388"/>
      <c r="JIK78" s="388"/>
      <c r="JIL78" s="388"/>
      <c r="JIM78" s="388"/>
      <c r="JIN78" s="388"/>
      <c r="JIO78" s="388"/>
      <c r="JIP78" s="388"/>
      <c r="JIQ78" s="388"/>
      <c r="JIR78" s="388"/>
      <c r="JIS78" s="388"/>
      <c r="JIT78" s="388"/>
      <c r="JIU78" s="388"/>
      <c r="JIV78" s="388"/>
      <c r="JIW78" s="388"/>
      <c r="JIX78" s="388"/>
      <c r="JIY78" s="388"/>
      <c r="JIZ78" s="388"/>
      <c r="JJA78" s="388"/>
      <c r="JJB78" s="388"/>
      <c r="JJC78" s="388"/>
      <c r="JJD78" s="388"/>
      <c r="JJE78" s="388"/>
      <c r="JJF78" s="388"/>
      <c r="JJG78" s="388"/>
      <c r="JJH78" s="388"/>
      <c r="JJI78" s="388"/>
      <c r="JJJ78" s="388"/>
      <c r="JJK78" s="388"/>
      <c r="JJL78" s="388"/>
      <c r="JJM78" s="388"/>
      <c r="JJN78" s="388"/>
      <c r="JJO78" s="388"/>
      <c r="JJP78" s="388"/>
      <c r="JJQ78" s="388"/>
      <c r="JJR78" s="388"/>
      <c r="JJS78" s="388"/>
      <c r="JJT78" s="388"/>
      <c r="JJU78" s="388"/>
      <c r="JJV78" s="388"/>
      <c r="JJW78" s="388"/>
      <c r="JJX78" s="388"/>
      <c r="JJY78" s="388"/>
      <c r="JJZ78" s="388"/>
      <c r="JKA78" s="388"/>
      <c r="JKB78" s="388"/>
      <c r="JKC78" s="388"/>
      <c r="JKD78" s="388"/>
      <c r="JKE78" s="388"/>
      <c r="JKF78" s="388"/>
      <c r="JKG78" s="388"/>
      <c r="JKH78" s="388"/>
      <c r="JKI78" s="388"/>
      <c r="JKJ78" s="388"/>
      <c r="JKK78" s="388"/>
      <c r="JKL78" s="388"/>
      <c r="JKM78" s="388"/>
      <c r="JKN78" s="388"/>
      <c r="JKO78" s="388"/>
      <c r="JKP78" s="388"/>
      <c r="JKQ78" s="388"/>
      <c r="JKR78" s="388"/>
      <c r="JKS78" s="388"/>
      <c r="JKT78" s="388"/>
      <c r="JKU78" s="388"/>
      <c r="JKV78" s="388"/>
      <c r="JKW78" s="388"/>
      <c r="JKX78" s="388"/>
      <c r="JKY78" s="388"/>
      <c r="JKZ78" s="388"/>
      <c r="JLA78" s="388"/>
      <c r="JLB78" s="388"/>
      <c r="JLC78" s="388"/>
      <c r="JLD78" s="388"/>
      <c r="JLE78" s="388"/>
      <c r="JLF78" s="388"/>
      <c r="JLG78" s="388"/>
      <c r="JLH78" s="388"/>
      <c r="JLI78" s="388"/>
      <c r="JLJ78" s="388"/>
      <c r="JLK78" s="388"/>
      <c r="JLL78" s="388"/>
      <c r="JLM78" s="388"/>
      <c r="JLN78" s="388"/>
      <c r="JLO78" s="388"/>
      <c r="JLP78" s="388"/>
      <c r="JLQ78" s="388"/>
      <c r="JLR78" s="388"/>
      <c r="JLS78" s="388"/>
      <c r="JLT78" s="388"/>
      <c r="JLU78" s="388"/>
      <c r="JLV78" s="388"/>
      <c r="JLW78" s="388"/>
      <c r="JLX78" s="388"/>
      <c r="JLY78" s="388"/>
      <c r="JLZ78" s="388"/>
      <c r="JMA78" s="388"/>
      <c r="JMB78" s="388"/>
      <c r="JMC78" s="388"/>
      <c r="JMD78" s="388"/>
      <c r="JME78" s="388"/>
      <c r="JMF78" s="388"/>
      <c r="JMG78" s="388"/>
      <c r="JMH78" s="388"/>
      <c r="JMI78" s="388"/>
      <c r="JMJ78" s="388"/>
      <c r="JMK78" s="388"/>
      <c r="JML78" s="388"/>
      <c r="JMM78" s="388"/>
      <c r="JMN78" s="388"/>
      <c r="JMO78" s="388"/>
      <c r="JMP78" s="388"/>
      <c r="JMQ78" s="388"/>
      <c r="JMR78" s="388"/>
      <c r="JMS78" s="388"/>
      <c r="JMT78" s="388"/>
      <c r="JMU78" s="388"/>
      <c r="JMV78" s="388"/>
      <c r="JMW78" s="388"/>
      <c r="JMX78" s="388"/>
      <c r="JMY78" s="388"/>
      <c r="JMZ78" s="388"/>
      <c r="JNA78" s="388"/>
      <c r="JNB78" s="388"/>
      <c r="JNC78" s="388"/>
      <c r="JND78" s="388"/>
      <c r="JNE78" s="388"/>
      <c r="JNF78" s="388"/>
      <c r="JNG78" s="388"/>
      <c r="JNH78" s="388"/>
      <c r="JNI78" s="388"/>
      <c r="JNJ78" s="388"/>
      <c r="JNK78" s="388"/>
      <c r="JNL78" s="388"/>
      <c r="JNM78" s="388"/>
      <c r="JNN78" s="388"/>
      <c r="JNO78" s="388"/>
      <c r="JNP78" s="388"/>
      <c r="JNQ78" s="388"/>
      <c r="JNR78" s="388"/>
      <c r="JNS78" s="388"/>
      <c r="JNT78" s="388"/>
      <c r="JNU78" s="388"/>
      <c r="JNV78" s="388"/>
      <c r="JNW78" s="388"/>
      <c r="JNX78" s="388"/>
      <c r="JNY78" s="388"/>
      <c r="JNZ78" s="388"/>
      <c r="JOA78" s="388"/>
      <c r="JOB78" s="388"/>
      <c r="JOC78" s="388"/>
      <c r="JOD78" s="388"/>
      <c r="JOE78" s="388"/>
      <c r="JOF78" s="388"/>
      <c r="JOG78" s="388"/>
      <c r="JOH78" s="388"/>
      <c r="JOI78" s="388"/>
      <c r="JOJ78" s="388"/>
      <c r="JOK78" s="388"/>
      <c r="JOL78" s="388"/>
      <c r="JOM78" s="388"/>
      <c r="JON78" s="388"/>
      <c r="JOO78" s="388"/>
      <c r="JOP78" s="388"/>
      <c r="JOQ78" s="388"/>
      <c r="JOR78" s="388"/>
      <c r="JOS78" s="388"/>
      <c r="JOT78" s="388"/>
      <c r="JOU78" s="388"/>
      <c r="JOV78" s="388"/>
      <c r="JOW78" s="388"/>
      <c r="JOX78" s="388"/>
      <c r="JOY78" s="388"/>
      <c r="JOZ78" s="388"/>
      <c r="JPA78" s="388"/>
      <c r="JPB78" s="388"/>
      <c r="JPC78" s="388"/>
      <c r="JPD78" s="388"/>
      <c r="JPE78" s="388"/>
      <c r="JPF78" s="388"/>
      <c r="JPG78" s="388"/>
      <c r="JPH78" s="388"/>
      <c r="JPI78" s="388"/>
      <c r="JPJ78" s="388"/>
      <c r="JPK78" s="388"/>
      <c r="JPL78" s="388"/>
      <c r="JPM78" s="388"/>
      <c r="JPN78" s="388"/>
      <c r="JPO78" s="388"/>
      <c r="JPP78" s="388"/>
      <c r="JPQ78" s="388"/>
      <c r="JPR78" s="388"/>
      <c r="JPS78" s="388"/>
      <c r="JPT78" s="388"/>
      <c r="JPU78" s="388"/>
      <c r="JPV78" s="388"/>
      <c r="JPW78" s="388"/>
      <c r="JPX78" s="388"/>
      <c r="JPY78" s="388"/>
      <c r="JPZ78" s="388"/>
      <c r="JQA78" s="388"/>
      <c r="JQB78" s="388"/>
      <c r="JQC78" s="388"/>
      <c r="JQD78" s="388"/>
      <c r="JQE78" s="388"/>
      <c r="JQF78" s="388"/>
      <c r="JQG78" s="388"/>
      <c r="JQH78" s="388"/>
      <c r="JQI78" s="388"/>
      <c r="JQJ78" s="388"/>
      <c r="JQK78" s="388"/>
      <c r="JQL78" s="388"/>
      <c r="JQM78" s="388"/>
      <c r="JQN78" s="388"/>
      <c r="JQO78" s="388"/>
      <c r="JQP78" s="388"/>
      <c r="JQQ78" s="388"/>
      <c r="JQR78" s="388"/>
      <c r="JQS78" s="388"/>
      <c r="JQT78" s="388"/>
      <c r="JQU78" s="388"/>
      <c r="JQV78" s="388"/>
      <c r="JQW78" s="388"/>
      <c r="JQX78" s="388"/>
      <c r="JQY78" s="388"/>
      <c r="JQZ78" s="388"/>
      <c r="JRA78" s="388"/>
      <c r="JRB78" s="388"/>
      <c r="JRC78" s="388"/>
      <c r="JRD78" s="388"/>
      <c r="JRE78" s="388"/>
      <c r="JRF78" s="388"/>
      <c r="JRG78" s="388"/>
      <c r="JRH78" s="388"/>
      <c r="JRI78" s="388"/>
      <c r="JRJ78" s="388"/>
      <c r="JRK78" s="388"/>
      <c r="JRL78" s="388"/>
      <c r="JRM78" s="388"/>
      <c r="JRN78" s="388"/>
      <c r="JRO78" s="388"/>
      <c r="JRP78" s="388"/>
      <c r="JRQ78" s="388"/>
      <c r="JRR78" s="388"/>
      <c r="JRS78" s="388"/>
      <c r="JRT78" s="388"/>
      <c r="JRU78" s="388"/>
      <c r="JRV78" s="388"/>
      <c r="JRW78" s="388"/>
      <c r="JRX78" s="388"/>
      <c r="JRY78" s="388"/>
      <c r="JRZ78" s="388"/>
      <c r="JSA78" s="388"/>
      <c r="JSB78" s="388"/>
      <c r="JSC78" s="388"/>
      <c r="JSD78" s="388"/>
      <c r="JSE78" s="388"/>
      <c r="JSF78" s="388"/>
      <c r="JSG78" s="388"/>
      <c r="JSH78" s="388"/>
      <c r="JSI78" s="388"/>
      <c r="JSJ78" s="388"/>
      <c r="JSK78" s="388"/>
      <c r="JSL78" s="388"/>
      <c r="JSM78" s="388"/>
      <c r="JSN78" s="388"/>
      <c r="JSO78" s="388"/>
      <c r="JSP78" s="388"/>
      <c r="JSQ78" s="388"/>
      <c r="JSR78" s="388"/>
      <c r="JSS78" s="388"/>
      <c r="JST78" s="388"/>
      <c r="JSU78" s="388"/>
      <c r="JSV78" s="388"/>
      <c r="JSW78" s="388"/>
      <c r="JSX78" s="388"/>
      <c r="JSY78" s="388"/>
      <c r="JSZ78" s="388"/>
      <c r="JTA78" s="388"/>
      <c r="JTB78" s="388"/>
      <c r="JTC78" s="388"/>
      <c r="JTD78" s="388"/>
      <c r="JTE78" s="388"/>
      <c r="JTF78" s="388"/>
      <c r="JTG78" s="388"/>
      <c r="JTH78" s="388"/>
      <c r="JTI78" s="388"/>
      <c r="JTJ78" s="388"/>
      <c r="JTK78" s="388"/>
      <c r="JTL78" s="388"/>
      <c r="JTM78" s="388"/>
      <c r="JTN78" s="388"/>
      <c r="JTO78" s="388"/>
      <c r="JTP78" s="388"/>
      <c r="JTQ78" s="388"/>
      <c r="JTR78" s="388"/>
      <c r="JTS78" s="388"/>
      <c r="JTT78" s="388"/>
      <c r="JTU78" s="388"/>
      <c r="JTV78" s="388"/>
      <c r="JTW78" s="388"/>
      <c r="JTX78" s="388"/>
      <c r="JTY78" s="388"/>
      <c r="JTZ78" s="388"/>
      <c r="JUA78" s="388"/>
      <c r="JUB78" s="388"/>
      <c r="JUC78" s="388"/>
      <c r="JUD78" s="388"/>
      <c r="JUE78" s="388"/>
      <c r="JUF78" s="388"/>
      <c r="JUG78" s="388"/>
      <c r="JUH78" s="388"/>
      <c r="JUI78" s="388"/>
      <c r="JUJ78" s="388"/>
      <c r="JUK78" s="388"/>
      <c r="JUL78" s="388"/>
      <c r="JUM78" s="388"/>
      <c r="JUN78" s="388"/>
      <c r="JUO78" s="388"/>
      <c r="JUP78" s="388"/>
      <c r="JUQ78" s="388"/>
      <c r="JUR78" s="388"/>
      <c r="JUS78" s="388"/>
      <c r="JUT78" s="388"/>
      <c r="JUU78" s="388"/>
      <c r="JUV78" s="388"/>
      <c r="JUW78" s="388"/>
      <c r="JUX78" s="388"/>
      <c r="JUY78" s="388"/>
      <c r="JUZ78" s="388"/>
      <c r="JVA78" s="388"/>
      <c r="JVB78" s="388"/>
      <c r="JVC78" s="388"/>
      <c r="JVD78" s="388"/>
      <c r="JVE78" s="388"/>
      <c r="JVF78" s="388"/>
      <c r="JVG78" s="388"/>
      <c r="JVH78" s="388"/>
      <c r="JVI78" s="388"/>
      <c r="JVJ78" s="388"/>
      <c r="JVK78" s="388"/>
      <c r="JVL78" s="388"/>
      <c r="JVM78" s="388"/>
      <c r="JVN78" s="388"/>
      <c r="JVO78" s="388"/>
      <c r="JVP78" s="388"/>
      <c r="JVQ78" s="388"/>
      <c r="JVR78" s="388"/>
      <c r="JVS78" s="388"/>
      <c r="JVT78" s="388"/>
      <c r="JVU78" s="388"/>
      <c r="JVV78" s="388"/>
      <c r="JVW78" s="388"/>
      <c r="JVX78" s="388"/>
      <c r="JVY78" s="388"/>
      <c r="JVZ78" s="388"/>
      <c r="JWA78" s="388"/>
      <c r="JWB78" s="388"/>
      <c r="JWC78" s="388"/>
      <c r="JWD78" s="388"/>
      <c r="JWE78" s="388"/>
      <c r="JWF78" s="388"/>
      <c r="JWG78" s="388"/>
      <c r="JWH78" s="388"/>
      <c r="JWI78" s="388"/>
      <c r="JWJ78" s="388"/>
      <c r="JWK78" s="388"/>
      <c r="JWL78" s="388"/>
      <c r="JWM78" s="388"/>
      <c r="JWN78" s="388"/>
      <c r="JWO78" s="388"/>
      <c r="JWP78" s="388"/>
      <c r="JWQ78" s="388"/>
      <c r="JWR78" s="388"/>
      <c r="JWS78" s="388"/>
      <c r="JWT78" s="388"/>
      <c r="JWU78" s="388"/>
      <c r="JWV78" s="388"/>
      <c r="JWW78" s="388"/>
      <c r="JWX78" s="388"/>
      <c r="JWY78" s="388"/>
      <c r="JWZ78" s="388"/>
      <c r="JXA78" s="388"/>
      <c r="JXB78" s="388"/>
      <c r="JXC78" s="388"/>
      <c r="JXD78" s="388"/>
      <c r="JXE78" s="388"/>
      <c r="JXF78" s="388"/>
      <c r="JXG78" s="388"/>
      <c r="JXH78" s="388"/>
      <c r="JXI78" s="388"/>
      <c r="JXJ78" s="388"/>
      <c r="JXK78" s="388"/>
      <c r="JXL78" s="388"/>
      <c r="JXM78" s="388"/>
      <c r="JXN78" s="388"/>
      <c r="JXO78" s="388"/>
      <c r="JXP78" s="388"/>
      <c r="JXQ78" s="388"/>
      <c r="JXR78" s="388"/>
      <c r="JXS78" s="388"/>
      <c r="JXT78" s="388"/>
      <c r="JXU78" s="388"/>
      <c r="JXV78" s="388"/>
      <c r="JXW78" s="388"/>
      <c r="JXX78" s="388"/>
      <c r="JXY78" s="388"/>
      <c r="JXZ78" s="388"/>
      <c r="JYA78" s="388"/>
      <c r="JYB78" s="388"/>
      <c r="JYC78" s="388"/>
      <c r="JYD78" s="388"/>
      <c r="JYE78" s="388"/>
      <c r="JYF78" s="388"/>
      <c r="JYG78" s="388"/>
      <c r="JYH78" s="388"/>
      <c r="JYI78" s="388"/>
      <c r="JYJ78" s="388"/>
      <c r="JYK78" s="388"/>
      <c r="JYL78" s="388"/>
      <c r="JYM78" s="388"/>
      <c r="JYN78" s="388"/>
      <c r="JYO78" s="388"/>
      <c r="JYP78" s="388"/>
      <c r="JYQ78" s="388"/>
      <c r="JYR78" s="388"/>
      <c r="JYS78" s="388"/>
      <c r="JYT78" s="388"/>
      <c r="JYU78" s="388"/>
      <c r="JYV78" s="388"/>
      <c r="JYW78" s="388"/>
      <c r="JYX78" s="388"/>
      <c r="JYY78" s="388"/>
      <c r="JYZ78" s="388"/>
      <c r="JZA78" s="388"/>
      <c r="JZB78" s="388"/>
      <c r="JZC78" s="388"/>
      <c r="JZD78" s="388"/>
      <c r="JZE78" s="388"/>
      <c r="JZF78" s="388"/>
      <c r="JZG78" s="388"/>
      <c r="JZH78" s="388"/>
      <c r="JZI78" s="388"/>
      <c r="JZJ78" s="388"/>
      <c r="JZK78" s="388"/>
      <c r="JZL78" s="388"/>
      <c r="JZM78" s="388"/>
      <c r="JZN78" s="388"/>
      <c r="JZO78" s="388"/>
      <c r="JZP78" s="388"/>
      <c r="JZQ78" s="388"/>
      <c r="JZR78" s="388"/>
      <c r="JZS78" s="388"/>
      <c r="JZT78" s="388"/>
      <c r="JZU78" s="388"/>
      <c r="JZV78" s="388"/>
      <c r="JZW78" s="388"/>
      <c r="JZX78" s="388"/>
      <c r="JZY78" s="388"/>
      <c r="JZZ78" s="388"/>
      <c r="KAA78" s="388"/>
      <c r="KAB78" s="388"/>
      <c r="KAC78" s="388"/>
      <c r="KAD78" s="388"/>
      <c r="KAE78" s="388"/>
      <c r="KAF78" s="388"/>
      <c r="KAG78" s="388"/>
      <c r="KAH78" s="388"/>
      <c r="KAI78" s="388"/>
      <c r="KAJ78" s="388"/>
      <c r="KAK78" s="388"/>
      <c r="KAL78" s="388"/>
      <c r="KAM78" s="388"/>
      <c r="KAN78" s="388"/>
      <c r="KAO78" s="388"/>
      <c r="KAP78" s="388"/>
      <c r="KAQ78" s="388"/>
      <c r="KAR78" s="388"/>
      <c r="KAS78" s="388"/>
      <c r="KAT78" s="388"/>
      <c r="KAU78" s="388"/>
      <c r="KAV78" s="388"/>
      <c r="KAW78" s="388"/>
      <c r="KAX78" s="388"/>
      <c r="KAY78" s="388"/>
      <c r="KAZ78" s="388"/>
      <c r="KBA78" s="388"/>
      <c r="KBB78" s="388"/>
      <c r="KBC78" s="388"/>
      <c r="KBD78" s="388"/>
      <c r="KBE78" s="388"/>
      <c r="KBF78" s="388"/>
      <c r="KBG78" s="388"/>
      <c r="KBH78" s="388"/>
      <c r="KBI78" s="388"/>
      <c r="KBJ78" s="388"/>
      <c r="KBK78" s="388"/>
      <c r="KBL78" s="388"/>
      <c r="KBM78" s="388"/>
      <c r="KBN78" s="388"/>
      <c r="KBO78" s="388"/>
      <c r="KBP78" s="388"/>
      <c r="KBQ78" s="388"/>
      <c r="KBR78" s="388"/>
      <c r="KBS78" s="388"/>
      <c r="KBT78" s="388"/>
      <c r="KBU78" s="388"/>
      <c r="KBV78" s="388"/>
      <c r="KBW78" s="388"/>
      <c r="KBX78" s="388"/>
      <c r="KBY78" s="388"/>
      <c r="KBZ78" s="388"/>
      <c r="KCA78" s="388"/>
      <c r="KCB78" s="388"/>
      <c r="KCC78" s="388"/>
      <c r="KCD78" s="388"/>
      <c r="KCE78" s="388"/>
      <c r="KCF78" s="388"/>
      <c r="KCG78" s="388"/>
      <c r="KCH78" s="388"/>
      <c r="KCI78" s="388"/>
      <c r="KCJ78" s="388"/>
      <c r="KCK78" s="388"/>
      <c r="KCL78" s="388"/>
      <c r="KCM78" s="388"/>
      <c r="KCN78" s="388"/>
      <c r="KCO78" s="388"/>
      <c r="KCP78" s="388"/>
      <c r="KCQ78" s="388"/>
      <c r="KCR78" s="388"/>
      <c r="KCS78" s="388"/>
      <c r="KCT78" s="388"/>
      <c r="KCU78" s="388"/>
      <c r="KCV78" s="388"/>
      <c r="KCW78" s="388"/>
      <c r="KCX78" s="388"/>
      <c r="KCY78" s="388"/>
      <c r="KCZ78" s="388"/>
      <c r="KDA78" s="388"/>
      <c r="KDB78" s="388"/>
      <c r="KDC78" s="388"/>
      <c r="KDD78" s="388"/>
      <c r="KDE78" s="388"/>
      <c r="KDF78" s="388"/>
      <c r="KDG78" s="388"/>
      <c r="KDH78" s="388"/>
      <c r="KDI78" s="388"/>
      <c r="KDJ78" s="388"/>
      <c r="KDK78" s="388"/>
      <c r="KDL78" s="388"/>
      <c r="KDM78" s="388"/>
      <c r="KDN78" s="388"/>
      <c r="KDO78" s="388"/>
      <c r="KDP78" s="388"/>
      <c r="KDQ78" s="388"/>
      <c r="KDR78" s="388"/>
      <c r="KDS78" s="388"/>
      <c r="KDT78" s="388"/>
      <c r="KDU78" s="388"/>
      <c r="KDV78" s="388"/>
      <c r="KDW78" s="388"/>
      <c r="KDX78" s="388"/>
      <c r="KDY78" s="388"/>
      <c r="KDZ78" s="388"/>
      <c r="KEA78" s="388"/>
      <c r="KEB78" s="388"/>
      <c r="KEC78" s="388"/>
      <c r="KED78" s="388"/>
      <c r="KEE78" s="388"/>
      <c r="KEF78" s="388"/>
      <c r="KEG78" s="388"/>
      <c r="KEH78" s="388"/>
      <c r="KEI78" s="388"/>
      <c r="KEJ78" s="388"/>
      <c r="KEK78" s="388"/>
      <c r="KEL78" s="388"/>
      <c r="KEM78" s="388"/>
      <c r="KEN78" s="388"/>
      <c r="KEO78" s="388"/>
      <c r="KEP78" s="388"/>
      <c r="KEQ78" s="388"/>
      <c r="KER78" s="388"/>
      <c r="KES78" s="388"/>
      <c r="KET78" s="388"/>
      <c r="KEU78" s="388"/>
      <c r="KEV78" s="388"/>
      <c r="KEW78" s="388"/>
      <c r="KEX78" s="388"/>
      <c r="KEY78" s="388"/>
      <c r="KEZ78" s="388"/>
      <c r="KFA78" s="388"/>
      <c r="KFB78" s="388"/>
      <c r="KFC78" s="388"/>
      <c r="KFD78" s="388"/>
      <c r="KFE78" s="388"/>
      <c r="KFF78" s="388"/>
      <c r="KFG78" s="388"/>
      <c r="KFH78" s="388"/>
      <c r="KFI78" s="388"/>
      <c r="KFJ78" s="388"/>
      <c r="KFK78" s="388"/>
      <c r="KFL78" s="388"/>
      <c r="KFM78" s="388"/>
      <c r="KFN78" s="388"/>
      <c r="KFO78" s="388"/>
      <c r="KFP78" s="388"/>
      <c r="KFQ78" s="388"/>
      <c r="KFR78" s="388"/>
      <c r="KFS78" s="388"/>
      <c r="KFT78" s="388"/>
      <c r="KFU78" s="388"/>
      <c r="KFV78" s="388"/>
      <c r="KFW78" s="388"/>
      <c r="KFX78" s="388"/>
      <c r="KFY78" s="388"/>
      <c r="KFZ78" s="388"/>
      <c r="KGA78" s="388"/>
      <c r="KGB78" s="388"/>
      <c r="KGC78" s="388"/>
      <c r="KGD78" s="388"/>
      <c r="KGE78" s="388"/>
      <c r="KGF78" s="388"/>
      <c r="KGG78" s="388"/>
      <c r="KGH78" s="388"/>
      <c r="KGI78" s="388"/>
      <c r="KGJ78" s="388"/>
      <c r="KGK78" s="388"/>
      <c r="KGL78" s="388"/>
      <c r="KGM78" s="388"/>
      <c r="KGN78" s="388"/>
      <c r="KGO78" s="388"/>
      <c r="KGP78" s="388"/>
      <c r="KGQ78" s="388"/>
      <c r="KGR78" s="388"/>
      <c r="KGS78" s="388"/>
      <c r="KGT78" s="388"/>
      <c r="KGU78" s="388"/>
      <c r="KGV78" s="388"/>
      <c r="KGW78" s="388"/>
      <c r="KGX78" s="388"/>
      <c r="KGY78" s="388"/>
      <c r="KGZ78" s="388"/>
      <c r="KHA78" s="388"/>
      <c r="KHB78" s="388"/>
      <c r="KHC78" s="388"/>
      <c r="KHD78" s="388"/>
      <c r="KHE78" s="388"/>
      <c r="KHF78" s="388"/>
      <c r="KHG78" s="388"/>
      <c r="KHH78" s="388"/>
      <c r="KHI78" s="388"/>
      <c r="KHJ78" s="388"/>
      <c r="KHK78" s="388"/>
      <c r="KHL78" s="388"/>
      <c r="KHM78" s="388"/>
      <c r="KHN78" s="388"/>
      <c r="KHO78" s="388"/>
      <c r="KHP78" s="388"/>
      <c r="KHQ78" s="388"/>
      <c r="KHR78" s="388"/>
      <c r="KHS78" s="388"/>
      <c r="KHT78" s="388"/>
      <c r="KHU78" s="388"/>
      <c r="KHV78" s="388"/>
      <c r="KHW78" s="388"/>
      <c r="KHX78" s="388"/>
      <c r="KHY78" s="388"/>
      <c r="KHZ78" s="388"/>
      <c r="KIA78" s="388"/>
      <c r="KIB78" s="388"/>
      <c r="KIC78" s="388"/>
      <c r="KID78" s="388"/>
      <c r="KIE78" s="388"/>
      <c r="KIF78" s="388"/>
      <c r="KIG78" s="388"/>
      <c r="KIH78" s="388"/>
      <c r="KII78" s="388"/>
      <c r="KIJ78" s="388"/>
      <c r="KIK78" s="388"/>
      <c r="KIL78" s="388"/>
      <c r="KIM78" s="388"/>
      <c r="KIN78" s="388"/>
      <c r="KIO78" s="388"/>
      <c r="KIP78" s="388"/>
      <c r="KIQ78" s="388"/>
      <c r="KIR78" s="388"/>
      <c r="KIS78" s="388"/>
      <c r="KIT78" s="388"/>
      <c r="KIU78" s="388"/>
      <c r="KIV78" s="388"/>
      <c r="KIW78" s="388"/>
      <c r="KIX78" s="388"/>
      <c r="KIY78" s="388"/>
      <c r="KIZ78" s="388"/>
      <c r="KJA78" s="388"/>
      <c r="KJB78" s="388"/>
      <c r="KJC78" s="388"/>
      <c r="KJD78" s="388"/>
      <c r="KJE78" s="388"/>
      <c r="KJF78" s="388"/>
      <c r="KJG78" s="388"/>
      <c r="KJH78" s="388"/>
      <c r="KJI78" s="388"/>
      <c r="KJJ78" s="388"/>
      <c r="KJK78" s="388"/>
      <c r="KJL78" s="388"/>
      <c r="KJM78" s="388"/>
      <c r="KJN78" s="388"/>
      <c r="KJO78" s="388"/>
      <c r="KJP78" s="388"/>
      <c r="KJQ78" s="388"/>
      <c r="KJR78" s="388"/>
      <c r="KJS78" s="388"/>
      <c r="KJT78" s="388"/>
      <c r="KJU78" s="388"/>
      <c r="KJV78" s="388"/>
      <c r="KJW78" s="388"/>
      <c r="KJX78" s="388"/>
      <c r="KJY78" s="388"/>
      <c r="KJZ78" s="388"/>
      <c r="KKA78" s="388"/>
      <c r="KKB78" s="388"/>
      <c r="KKC78" s="388"/>
      <c r="KKD78" s="388"/>
      <c r="KKE78" s="388"/>
      <c r="KKF78" s="388"/>
      <c r="KKG78" s="388"/>
      <c r="KKH78" s="388"/>
      <c r="KKI78" s="388"/>
      <c r="KKJ78" s="388"/>
      <c r="KKK78" s="388"/>
      <c r="KKL78" s="388"/>
      <c r="KKM78" s="388"/>
      <c r="KKN78" s="388"/>
      <c r="KKO78" s="388"/>
      <c r="KKP78" s="388"/>
      <c r="KKQ78" s="388"/>
      <c r="KKR78" s="388"/>
      <c r="KKS78" s="388"/>
      <c r="KKT78" s="388"/>
      <c r="KKU78" s="388"/>
      <c r="KKV78" s="388"/>
      <c r="KKW78" s="388"/>
      <c r="KKX78" s="388"/>
      <c r="KKY78" s="388"/>
      <c r="KKZ78" s="388"/>
      <c r="KLA78" s="388"/>
      <c r="KLB78" s="388"/>
      <c r="KLC78" s="388"/>
      <c r="KLD78" s="388"/>
      <c r="KLE78" s="388"/>
      <c r="KLF78" s="388"/>
      <c r="KLG78" s="388"/>
      <c r="KLH78" s="388"/>
      <c r="KLI78" s="388"/>
      <c r="KLJ78" s="388"/>
      <c r="KLK78" s="388"/>
      <c r="KLL78" s="388"/>
      <c r="KLM78" s="388"/>
      <c r="KLN78" s="388"/>
      <c r="KLO78" s="388"/>
      <c r="KLP78" s="388"/>
      <c r="KLQ78" s="388"/>
      <c r="KLR78" s="388"/>
      <c r="KLS78" s="388"/>
      <c r="KLT78" s="388"/>
      <c r="KLU78" s="388"/>
      <c r="KLV78" s="388"/>
      <c r="KLW78" s="388"/>
      <c r="KLX78" s="388"/>
      <c r="KLY78" s="388"/>
      <c r="KLZ78" s="388"/>
      <c r="KMA78" s="388"/>
      <c r="KMB78" s="388"/>
      <c r="KMC78" s="388"/>
      <c r="KMD78" s="388"/>
      <c r="KME78" s="388"/>
      <c r="KMF78" s="388"/>
      <c r="KMG78" s="388"/>
      <c r="KMH78" s="388"/>
      <c r="KMI78" s="388"/>
      <c r="KMJ78" s="388"/>
      <c r="KMK78" s="388"/>
      <c r="KML78" s="388"/>
      <c r="KMM78" s="388"/>
      <c r="KMN78" s="388"/>
      <c r="KMO78" s="388"/>
      <c r="KMP78" s="388"/>
      <c r="KMQ78" s="388"/>
      <c r="KMR78" s="388"/>
      <c r="KMS78" s="388"/>
      <c r="KMT78" s="388"/>
      <c r="KMU78" s="388"/>
      <c r="KMV78" s="388"/>
      <c r="KMW78" s="388"/>
      <c r="KMX78" s="388"/>
      <c r="KMY78" s="388"/>
      <c r="KMZ78" s="388"/>
      <c r="KNA78" s="388"/>
      <c r="KNB78" s="388"/>
      <c r="KNC78" s="388"/>
      <c r="KND78" s="388"/>
      <c r="KNE78" s="388"/>
      <c r="KNF78" s="388"/>
      <c r="KNG78" s="388"/>
      <c r="KNH78" s="388"/>
      <c r="KNI78" s="388"/>
      <c r="KNJ78" s="388"/>
      <c r="KNK78" s="388"/>
      <c r="KNL78" s="388"/>
      <c r="KNM78" s="388"/>
      <c r="KNN78" s="388"/>
      <c r="KNO78" s="388"/>
      <c r="KNP78" s="388"/>
      <c r="KNQ78" s="388"/>
      <c r="KNR78" s="388"/>
      <c r="KNS78" s="388"/>
      <c r="KNT78" s="388"/>
      <c r="KNU78" s="388"/>
      <c r="KNV78" s="388"/>
      <c r="KNW78" s="388"/>
      <c r="KNX78" s="388"/>
      <c r="KNY78" s="388"/>
      <c r="KNZ78" s="388"/>
      <c r="KOA78" s="388"/>
      <c r="KOB78" s="388"/>
      <c r="KOC78" s="388"/>
      <c r="KOD78" s="388"/>
      <c r="KOE78" s="388"/>
      <c r="KOF78" s="388"/>
      <c r="KOG78" s="388"/>
      <c r="KOH78" s="388"/>
      <c r="KOI78" s="388"/>
      <c r="KOJ78" s="388"/>
      <c r="KOK78" s="388"/>
      <c r="KOL78" s="388"/>
      <c r="KOM78" s="388"/>
      <c r="KON78" s="388"/>
      <c r="KOO78" s="388"/>
      <c r="KOP78" s="388"/>
      <c r="KOQ78" s="388"/>
      <c r="KOR78" s="388"/>
      <c r="KOS78" s="388"/>
      <c r="KOT78" s="388"/>
      <c r="KOU78" s="388"/>
      <c r="KOV78" s="388"/>
      <c r="KOW78" s="388"/>
      <c r="KOX78" s="388"/>
      <c r="KOY78" s="388"/>
      <c r="KOZ78" s="388"/>
      <c r="KPA78" s="388"/>
      <c r="KPB78" s="388"/>
      <c r="KPC78" s="388"/>
      <c r="KPD78" s="388"/>
      <c r="KPE78" s="388"/>
      <c r="KPF78" s="388"/>
      <c r="KPG78" s="388"/>
      <c r="KPH78" s="388"/>
      <c r="KPI78" s="388"/>
      <c r="KPJ78" s="388"/>
      <c r="KPK78" s="388"/>
      <c r="KPL78" s="388"/>
      <c r="KPM78" s="388"/>
      <c r="KPN78" s="388"/>
      <c r="KPO78" s="388"/>
      <c r="KPP78" s="388"/>
      <c r="KPQ78" s="388"/>
      <c r="KPR78" s="388"/>
      <c r="KPS78" s="388"/>
      <c r="KPT78" s="388"/>
      <c r="KPU78" s="388"/>
      <c r="KPV78" s="388"/>
      <c r="KPW78" s="388"/>
      <c r="KPX78" s="388"/>
      <c r="KPY78" s="388"/>
      <c r="KPZ78" s="388"/>
      <c r="KQA78" s="388"/>
      <c r="KQB78" s="388"/>
      <c r="KQC78" s="388"/>
      <c r="KQD78" s="388"/>
      <c r="KQE78" s="388"/>
      <c r="KQF78" s="388"/>
      <c r="KQG78" s="388"/>
      <c r="KQH78" s="388"/>
      <c r="KQI78" s="388"/>
      <c r="KQJ78" s="388"/>
      <c r="KQK78" s="388"/>
      <c r="KQL78" s="388"/>
      <c r="KQM78" s="388"/>
      <c r="KQN78" s="388"/>
      <c r="KQO78" s="388"/>
      <c r="KQP78" s="388"/>
      <c r="KQQ78" s="388"/>
      <c r="KQR78" s="388"/>
      <c r="KQS78" s="388"/>
      <c r="KQT78" s="388"/>
      <c r="KQU78" s="388"/>
      <c r="KQV78" s="388"/>
      <c r="KQW78" s="388"/>
      <c r="KQX78" s="388"/>
      <c r="KQY78" s="388"/>
      <c r="KQZ78" s="388"/>
      <c r="KRA78" s="388"/>
      <c r="KRB78" s="388"/>
      <c r="KRC78" s="388"/>
      <c r="KRD78" s="388"/>
      <c r="KRE78" s="388"/>
      <c r="KRF78" s="388"/>
      <c r="KRG78" s="388"/>
      <c r="KRH78" s="388"/>
      <c r="KRI78" s="388"/>
      <c r="KRJ78" s="388"/>
      <c r="KRK78" s="388"/>
      <c r="KRL78" s="388"/>
      <c r="KRM78" s="388"/>
      <c r="KRN78" s="388"/>
      <c r="KRO78" s="388"/>
      <c r="KRP78" s="388"/>
      <c r="KRQ78" s="388"/>
      <c r="KRR78" s="388"/>
      <c r="KRS78" s="388"/>
      <c r="KRT78" s="388"/>
      <c r="KRU78" s="388"/>
      <c r="KRV78" s="388"/>
      <c r="KRW78" s="388"/>
      <c r="KRX78" s="388"/>
      <c r="KRY78" s="388"/>
      <c r="KRZ78" s="388"/>
      <c r="KSA78" s="388"/>
      <c r="KSB78" s="388"/>
      <c r="KSC78" s="388"/>
      <c r="KSD78" s="388"/>
      <c r="KSE78" s="388"/>
      <c r="KSF78" s="388"/>
      <c r="KSG78" s="388"/>
      <c r="KSH78" s="388"/>
      <c r="KSI78" s="388"/>
      <c r="KSJ78" s="388"/>
      <c r="KSK78" s="388"/>
      <c r="KSL78" s="388"/>
      <c r="KSM78" s="388"/>
      <c r="KSN78" s="388"/>
      <c r="KSO78" s="388"/>
      <c r="KSP78" s="388"/>
      <c r="KSQ78" s="388"/>
      <c r="KSR78" s="388"/>
      <c r="KSS78" s="388"/>
      <c r="KST78" s="388"/>
      <c r="KSU78" s="388"/>
      <c r="KSV78" s="388"/>
      <c r="KSW78" s="388"/>
      <c r="KSX78" s="388"/>
      <c r="KSY78" s="388"/>
      <c r="KSZ78" s="388"/>
      <c r="KTA78" s="388"/>
      <c r="KTB78" s="388"/>
      <c r="KTC78" s="388"/>
      <c r="KTD78" s="388"/>
      <c r="KTE78" s="388"/>
      <c r="KTF78" s="388"/>
      <c r="KTG78" s="388"/>
      <c r="KTH78" s="388"/>
      <c r="KTI78" s="388"/>
      <c r="KTJ78" s="388"/>
      <c r="KTK78" s="388"/>
      <c r="KTL78" s="388"/>
      <c r="KTM78" s="388"/>
      <c r="KTN78" s="388"/>
      <c r="KTO78" s="388"/>
      <c r="KTP78" s="388"/>
      <c r="KTQ78" s="388"/>
      <c r="KTR78" s="388"/>
      <c r="KTS78" s="388"/>
      <c r="KTT78" s="388"/>
      <c r="KTU78" s="388"/>
      <c r="KTV78" s="388"/>
      <c r="KTW78" s="388"/>
      <c r="KTX78" s="388"/>
      <c r="KTY78" s="388"/>
      <c r="KTZ78" s="388"/>
      <c r="KUA78" s="388"/>
      <c r="KUB78" s="388"/>
      <c r="KUC78" s="388"/>
      <c r="KUD78" s="388"/>
      <c r="KUE78" s="388"/>
      <c r="KUF78" s="388"/>
      <c r="KUG78" s="388"/>
      <c r="KUH78" s="388"/>
      <c r="KUI78" s="388"/>
      <c r="KUJ78" s="388"/>
      <c r="KUK78" s="388"/>
      <c r="KUL78" s="388"/>
      <c r="KUM78" s="388"/>
      <c r="KUN78" s="388"/>
      <c r="KUO78" s="388"/>
      <c r="KUP78" s="388"/>
      <c r="KUQ78" s="388"/>
      <c r="KUR78" s="388"/>
      <c r="KUS78" s="388"/>
      <c r="KUT78" s="388"/>
      <c r="KUU78" s="388"/>
      <c r="KUV78" s="388"/>
      <c r="KUW78" s="388"/>
      <c r="KUX78" s="388"/>
      <c r="KUY78" s="388"/>
      <c r="KUZ78" s="388"/>
      <c r="KVA78" s="388"/>
      <c r="KVB78" s="388"/>
      <c r="KVC78" s="388"/>
      <c r="KVD78" s="388"/>
      <c r="KVE78" s="388"/>
      <c r="KVF78" s="388"/>
      <c r="KVG78" s="388"/>
      <c r="KVH78" s="388"/>
      <c r="KVI78" s="388"/>
      <c r="KVJ78" s="388"/>
      <c r="KVK78" s="388"/>
      <c r="KVL78" s="388"/>
      <c r="KVM78" s="388"/>
      <c r="KVN78" s="388"/>
      <c r="KVO78" s="388"/>
      <c r="KVP78" s="388"/>
      <c r="KVQ78" s="388"/>
      <c r="KVR78" s="388"/>
      <c r="KVS78" s="388"/>
      <c r="KVT78" s="388"/>
      <c r="KVU78" s="388"/>
      <c r="KVV78" s="388"/>
      <c r="KVW78" s="388"/>
      <c r="KVX78" s="388"/>
      <c r="KVY78" s="388"/>
      <c r="KVZ78" s="388"/>
      <c r="KWA78" s="388"/>
      <c r="KWB78" s="388"/>
      <c r="KWC78" s="388"/>
      <c r="KWD78" s="388"/>
      <c r="KWE78" s="388"/>
      <c r="KWF78" s="388"/>
      <c r="KWG78" s="388"/>
      <c r="KWH78" s="388"/>
      <c r="KWI78" s="388"/>
      <c r="KWJ78" s="388"/>
      <c r="KWK78" s="388"/>
      <c r="KWL78" s="388"/>
      <c r="KWM78" s="388"/>
      <c r="KWN78" s="388"/>
      <c r="KWO78" s="388"/>
      <c r="KWP78" s="388"/>
      <c r="KWQ78" s="388"/>
      <c r="KWR78" s="388"/>
      <c r="KWS78" s="388"/>
      <c r="KWT78" s="388"/>
      <c r="KWU78" s="388"/>
      <c r="KWV78" s="388"/>
      <c r="KWW78" s="388"/>
      <c r="KWX78" s="388"/>
      <c r="KWY78" s="388"/>
      <c r="KWZ78" s="388"/>
      <c r="KXA78" s="388"/>
      <c r="KXB78" s="388"/>
      <c r="KXC78" s="388"/>
      <c r="KXD78" s="388"/>
      <c r="KXE78" s="388"/>
      <c r="KXF78" s="388"/>
      <c r="KXG78" s="388"/>
      <c r="KXH78" s="388"/>
      <c r="KXI78" s="388"/>
      <c r="KXJ78" s="388"/>
      <c r="KXK78" s="388"/>
      <c r="KXL78" s="388"/>
      <c r="KXM78" s="388"/>
      <c r="KXN78" s="388"/>
      <c r="KXO78" s="388"/>
      <c r="KXP78" s="388"/>
      <c r="KXQ78" s="388"/>
      <c r="KXR78" s="388"/>
      <c r="KXS78" s="388"/>
      <c r="KXT78" s="388"/>
      <c r="KXU78" s="388"/>
      <c r="KXV78" s="388"/>
      <c r="KXW78" s="388"/>
      <c r="KXX78" s="388"/>
      <c r="KXY78" s="388"/>
      <c r="KXZ78" s="388"/>
      <c r="KYA78" s="388"/>
      <c r="KYB78" s="388"/>
      <c r="KYC78" s="388"/>
      <c r="KYD78" s="388"/>
      <c r="KYE78" s="388"/>
      <c r="KYF78" s="388"/>
      <c r="KYG78" s="388"/>
      <c r="KYH78" s="388"/>
      <c r="KYI78" s="388"/>
      <c r="KYJ78" s="388"/>
      <c r="KYK78" s="388"/>
      <c r="KYL78" s="388"/>
      <c r="KYM78" s="388"/>
      <c r="KYN78" s="388"/>
      <c r="KYO78" s="388"/>
      <c r="KYP78" s="388"/>
      <c r="KYQ78" s="388"/>
      <c r="KYR78" s="388"/>
      <c r="KYS78" s="388"/>
      <c r="KYT78" s="388"/>
      <c r="KYU78" s="388"/>
      <c r="KYV78" s="388"/>
      <c r="KYW78" s="388"/>
      <c r="KYX78" s="388"/>
      <c r="KYY78" s="388"/>
      <c r="KYZ78" s="388"/>
      <c r="KZA78" s="388"/>
      <c r="KZB78" s="388"/>
      <c r="KZC78" s="388"/>
      <c r="KZD78" s="388"/>
      <c r="KZE78" s="388"/>
      <c r="KZF78" s="388"/>
      <c r="KZG78" s="388"/>
      <c r="KZH78" s="388"/>
      <c r="KZI78" s="388"/>
      <c r="KZJ78" s="388"/>
      <c r="KZK78" s="388"/>
      <c r="KZL78" s="388"/>
      <c r="KZM78" s="388"/>
      <c r="KZN78" s="388"/>
      <c r="KZO78" s="388"/>
      <c r="KZP78" s="388"/>
      <c r="KZQ78" s="388"/>
      <c r="KZR78" s="388"/>
      <c r="KZS78" s="388"/>
      <c r="KZT78" s="388"/>
      <c r="KZU78" s="388"/>
      <c r="KZV78" s="388"/>
      <c r="KZW78" s="388"/>
      <c r="KZX78" s="388"/>
      <c r="KZY78" s="388"/>
      <c r="KZZ78" s="388"/>
      <c r="LAA78" s="388"/>
      <c r="LAB78" s="388"/>
      <c r="LAC78" s="388"/>
      <c r="LAD78" s="388"/>
      <c r="LAE78" s="388"/>
      <c r="LAF78" s="388"/>
      <c r="LAG78" s="388"/>
      <c r="LAH78" s="388"/>
      <c r="LAI78" s="388"/>
      <c r="LAJ78" s="388"/>
      <c r="LAK78" s="388"/>
      <c r="LAL78" s="388"/>
      <c r="LAM78" s="388"/>
      <c r="LAN78" s="388"/>
      <c r="LAO78" s="388"/>
      <c r="LAP78" s="388"/>
      <c r="LAQ78" s="388"/>
      <c r="LAR78" s="388"/>
      <c r="LAS78" s="388"/>
      <c r="LAT78" s="388"/>
      <c r="LAU78" s="388"/>
      <c r="LAV78" s="388"/>
      <c r="LAW78" s="388"/>
      <c r="LAX78" s="388"/>
      <c r="LAY78" s="388"/>
      <c r="LAZ78" s="388"/>
      <c r="LBA78" s="388"/>
      <c r="LBB78" s="388"/>
      <c r="LBC78" s="388"/>
      <c r="LBD78" s="388"/>
      <c r="LBE78" s="388"/>
      <c r="LBF78" s="388"/>
      <c r="LBG78" s="388"/>
      <c r="LBH78" s="388"/>
      <c r="LBI78" s="388"/>
      <c r="LBJ78" s="388"/>
      <c r="LBK78" s="388"/>
      <c r="LBL78" s="388"/>
      <c r="LBM78" s="388"/>
      <c r="LBN78" s="388"/>
      <c r="LBO78" s="388"/>
      <c r="LBP78" s="388"/>
      <c r="LBQ78" s="388"/>
      <c r="LBR78" s="388"/>
      <c r="LBS78" s="388"/>
      <c r="LBT78" s="388"/>
      <c r="LBU78" s="388"/>
      <c r="LBV78" s="388"/>
      <c r="LBW78" s="388"/>
      <c r="LBX78" s="388"/>
      <c r="LBY78" s="388"/>
      <c r="LBZ78" s="388"/>
      <c r="LCA78" s="388"/>
      <c r="LCB78" s="388"/>
      <c r="LCC78" s="388"/>
      <c r="LCD78" s="388"/>
      <c r="LCE78" s="388"/>
      <c r="LCF78" s="388"/>
      <c r="LCG78" s="388"/>
      <c r="LCH78" s="388"/>
      <c r="LCI78" s="388"/>
      <c r="LCJ78" s="388"/>
      <c r="LCK78" s="388"/>
      <c r="LCL78" s="388"/>
      <c r="LCM78" s="388"/>
      <c r="LCN78" s="388"/>
      <c r="LCO78" s="388"/>
      <c r="LCP78" s="388"/>
      <c r="LCQ78" s="388"/>
      <c r="LCR78" s="388"/>
      <c r="LCS78" s="388"/>
      <c r="LCT78" s="388"/>
      <c r="LCU78" s="388"/>
      <c r="LCV78" s="388"/>
      <c r="LCW78" s="388"/>
      <c r="LCX78" s="388"/>
      <c r="LCY78" s="388"/>
      <c r="LCZ78" s="388"/>
      <c r="LDA78" s="388"/>
      <c r="LDB78" s="388"/>
      <c r="LDC78" s="388"/>
      <c r="LDD78" s="388"/>
      <c r="LDE78" s="388"/>
      <c r="LDF78" s="388"/>
      <c r="LDG78" s="388"/>
      <c r="LDH78" s="388"/>
      <c r="LDI78" s="388"/>
      <c r="LDJ78" s="388"/>
      <c r="LDK78" s="388"/>
      <c r="LDL78" s="388"/>
      <c r="LDM78" s="388"/>
      <c r="LDN78" s="388"/>
      <c r="LDO78" s="388"/>
      <c r="LDP78" s="388"/>
      <c r="LDQ78" s="388"/>
      <c r="LDR78" s="388"/>
      <c r="LDS78" s="388"/>
      <c r="LDT78" s="388"/>
      <c r="LDU78" s="388"/>
      <c r="LDV78" s="388"/>
      <c r="LDW78" s="388"/>
      <c r="LDX78" s="388"/>
      <c r="LDY78" s="388"/>
      <c r="LDZ78" s="388"/>
      <c r="LEA78" s="388"/>
      <c r="LEB78" s="388"/>
      <c r="LEC78" s="388"/>
      <c r="LED78" s="388"/>
      <c r="LEE78" s="388"/>
      <c r="LEF78" s="388"/>
      <c r="LEG78" s="388"/>
      <c r="LEH78" s="388"/>
      <c r="LEI78" s="388"/>
      <c r="LEJ78" s="388"/>
      <c r="LEK78" s="388"/>
      <c r="LEL78" s="388"/>
      <c r="LEM78" s="388"/>
      <c r="LEN78" s="388"/>
      <c r="LEO78" s="388"/>
      <c r="LEP78" s="388"/>
      <c r="LEQ78" s="388"/>
      <c r="LER78" s="388"/>
      <c r="LES78" s="388"/>
      <c r="LET78" s="388"/>
      <c r="LEU78" s="388"/>
      <c r="LEV78" s="388"/>
      <c r="LEW78" s="388"/>
      <c r="LEX78" s="388"/>
      <c r="LEY78" s="388"/>
      <c r="LEZ78" s="388"/>
      <c r="LFA78" s="388"/>
      <c r="LFB78" s="388"/>
      <c r="LFC78" s="388"/>
      <c r="LFD78" s="388"/>
      <c r="LFE78" s="388"/>
      <c r="LFF78" s="388"/>
      <c r="LFG78" s="388"/>
      <c r="LFH78" s="388"/>
      <c r="LFI78" s="388"/>
      <c r="LFJ78" s="388"/>
      <c r="LFK78" s="388"/>
      <c r="LFL78" s="388"/>
      <c r="LFM78" s="388"/>
      <c r="LFN78" s="388"/>
      <c r="LFO78" s="388"/>
      <c r="LFP78" s="388"/>
      <c r="LFQ78" s="388"/>
      <c r="LFR78" s="388"/>
      <c r="LFS78" s="388"/>
      <c r="LFT78" s="388"/>
      <c r="LFU78" s="388"/>
      <c r="LFV78" s="388"/>
      <c r="LFW78" s="388"/>
      <c r="LFX78" s="388"/>
      <c r="LFY78" s="388"/>
      <c r="LFZ78" s="388"/>
      <c r="LGA78" s="388"/>
      <c r="LGB78" s="388"/>
      <c r="LGC78" s="388"/>
      <c r="LGD78" s="388"/>
      <c r="LGE78" s="388"/>
      <c r="LGF78" s="388"/>
      <c r="LGG78" s="388"/>
      <c r="LGH78" s="388"/>
      <c r="LGI78" s="388"/>
      <c r="LGJ78" s="388"/>
      <c r="LGK78" s="388"/>
      <c r="LGL78" s="388"/>
      <c r="LGM78" s="388"/>
      <c r="LGN78" s="388"/>
      <c r="LGO78" s="388"/>
      <c r="LGP78" s="388"/>
      <c r="LGQ78" s="388"/>
      <c r="LGR78" s="388"/>
      <c r="LGS78" s="388"/>
      <c r="LGT78" s="388"/>
      <c r="LGU78" s="388"/>
      <c r="LGV78" s="388"/>
      <c r="LGW78" s="388"/>
      <c r="LGX78" s="388"/>
      <c r="LGY78" s="388"/>
      <c r="LGZ78" s="388"/>
      <c r="LHA78" s="388"/>
      <c r="LHB78" s="388"/>
      <c r="LHC78" s="388"/>
      <c r="LHD78" s="388"/>
      <c r="LHE78" s="388"/>
      <c r="LHF78" s="388"/>
      <c r="LHG78" s="388"/>
      <c r="LHH78" s="388"/>
      <c r="LHI78" s="388"/>
      <c r="LHJ78" s="388"/>
      <c r="LHK78" s="388"/>
      <c r="LHL78" s="388"/>
      <c r="LHM78" s="388"/>
      <c r="LHN78" s="388"/>
      <c r="LHO78" s="388"/>
      <c r="LHP78" s="388"/>
      <c r="LHQ78" s="388"/>
      <c r="LHR78" s="388"/>
      <c r="LHS78" s="388"/>
      <c r="LHT78" s="388"/>
      <c r="LHU78" s="388"/>
      <c r="LHV78" s="388"/>
      <c r="LHW78" s="388"/>
      <c r="LHX78" s="388"/>
      <c r="LHY78" s="388"/>
      <c r="LHZ78" s="388"/>
      <c r="LIA78" s="388"/>
      <c r="LIB78" s="388"/>
      <c r="LIC78" s="388"/>
      <c r="LID78" s="388"/>
      <c r="LIE78" s="388"/>
      <c r="LIF78" s="388"/>
      <c r="LIG78" s="388"/>
      <c r="LIH78" s="388"/>
      <c r="LII78" s="388"/>
      <c r="LIJ78" s="388"/>
      <c r="LIK78" s="388"/>
      <c r="LIL78" s="388"/>
      <c r="LIM78" s="388"/>
      <c r="LIN78" s="388"/>
      <c r="LIO78" s="388"/>
      <c r="LIP78" s="388"/>
      <c r="LIQ78" s="388"/>
      <c r="LIR78" s="388"/>
      <c r="LIS78" s="388"/>
      <c r="LIT78" s="388"/>
      <c r="LIU78" s="388"/>
      <c r="LIV78" s="388"/>
      <c r="LIW78" s="388"/>
      <c r="LIX78" s="388"/>
      <c r="LIY78" s="388"/>
      <c r="LIZ78" s="388"/>
      <c r="LJA78" s="388"/>
      <c r="LJB78" s="388"/>
      <c r="LJC78" s="388"/>
      <c r="LJD78" s="388"/>
      <c r="LJE78" s="388"/>
      <c r="LJF78" s="388"/>
      <c r="LJG78" s="388"/>
      <c r="LJH78" s="388"/>
      <c r="LJI78" s="388"/>
      <c r="LJJ78" s="388"/>
      <c r="LJK78" s="388"/>
      <c r="LJL78" s="388"/>
      <c r="LJM78" s="388"/>
      <c r="LJN78" s="388"/>
      <c r="LJO78" s="388"/>
      <c r="LJP78" s="388"/>
      <c r="LJQ78" s="388"/>
      <c r="LJR78" s="388"/>
      <c r="LJS78" s="388"/>
      <c r="LJT78" s="388"/>
      <c r="LJU78" s="388"/>
      <c r="LJV78" s="388"/>
      <c r="LJW78" s="388"/>
      <c r="LJX78" s="388"/>
      <c r="LJY78" s="388"/>
      <c r="LJZ78" s="388"/>
      <c r="LKA78" s="388"/>
      <c r="LKB78" s="388"/>
      <c r="LKC78" s="388"/>
      <c r="LKD78" s="388"/>
      <c r="LKE78" s="388"/>
      <c r="LKF78" s="388"/>
      <c r="LKG78" s="388"/>
      <c r="LKH78" s="388"/>
      <c r="LKI78" s="388"/>
      <c r="LKJ78" s="388"/>
      <c r="LKK78" s="388"/>
      <c r="LKL78" s="388"/>
      <c r="LKM78" s="388"/>
      <c r="LKN78" s="388"/>
      <c r="LKO78" s="388"/>
      <c r="LKP78" s="388"/>
      <c r="LKQ78" s="388"/>
      <c r="LKR78" s="388"/>
      <c r="LKS78" s="388"/>
      <c r="LKT78" s="388"/>
      <c r="LKU78" s="388"/>
      <c r="LKV78" s="388"/>
      <c r="LKW78" s="388"/>
      <c r="LKX78" s="388"/>
      <c r="LKY78" s="388"/>
      <c r="LKZ78" s="388"/>
      <c r="LLA78" s="388"/>
      <c r="LLB78" s="388"/>
      <c r="LLC78" s="388"/>
      <c r="LLD78" s="388"/>
      <c r="LLE78" s="388"/>
      <c r="LLF78" s="388"/>
      <c r="LLG78" s="388"/>
      <c r="LLH78" s="388"/>
      <c r="LLI78" s="388"/>
      <c r="LLJ78" s="388"/>
      <c r="LLK78" s="388"/>
      <c r="LLL78" s="388"/>
      <c r="LLM78" s="388"/>
      <c r="LLN78" s="388"/>
      <c r="LLO78" s="388"/>
      <c r="LLP78" s="388"/>
      <c r="LLQ78" s="388"/>
      <c r="LLR78" s="388"/>
      <c r="LLS78" s="388"/>
      <c r="LLT78" s="388"/>
      <c r="LLU78" s="388"/>
      <c r="LLV78" s="388"/>
      <c r="LLW78" s="388"/>
      <c r="LLX78" s="388"/>
      <c r="LLY78" s="388"/>
      <c r="LLZ78" s="388"/>
      <c r="LMA78" s="388"/>
      <c r="LMB78" s="388"/>
      <c r="LMC78" s="388"/>
      <c r="LMD78" s="388"/>
      <c r="LME78" s="388"/>
      <c r="LMF78" s="388"/>
      <c r="LMG78" s="388"/>
      <c r="LMH78" s="388"/>
      <c r="LMI78" s="388"/>
      <c r="LMJ78" s="388"/>
      <c r="LMK78" s="388"/>
      <c r="LML78" s="388"/>
      <c r="LMM78" s="388"/>
      <c r="LMN78" s="388"/>
      <c r="LMO78" s="388"/>
      <c r="LMP78" s="388"/>
      <c r="LMQ78" s="388"/>
      <c r="LMR78" s="388"/>
      <c r="LMS78" s="388"/>
      <c r="LMT78" s="388"/>
      <c r="LMU78" s="388"/>
      <c r="LMV78" s="388"/>
      <c r="LMW78" s="388"/>
      <c r="LMX78" s="388"/>
      <c r="LMY78" s="388"/>
      <c r="LMZ78" s="388"/>
      <c r="LNA78" s="388"/>
      <c r="LNB78" s="388"/>
      <c r="LNC78" s="388"/>
      <c r="LND78" s="388"/>
      <c r="LNE78" s="388"/>
      <c r="LNF78" s="388"/>
      <c r="LNG78" s="388"/>
      <c r="LNH78" s="388"/>
      <c r="LNI78" s="388"/>
      <c r="LNJ78" s="388"/>
      <c r="LNK78" s="388"/>
      <c r="LNL78" s="388"/>
      <c r="LNM78" s="388"/>
      <c r="LNN78" s="388"/>
      <c r="LNO78" s="388"/>
      <c r="LNP78" s="388"/>
      <c r="LNQ78" s="388"/>
      <c r="LNR78" s="388"/>
      <c r="LNS78" s="388"/>
      <c r="LNT78" s="388"/>
      <c r="LNU78" s="388"/>
      <c r="LNV78" s="388"/>
      <c r="LNW78" s="388"/>
      <c r="LNX78" s="388"/>
      <c r="LNY78" s="388"/>
      <c r="LNZ78" s="388"/>
      <c r="LOA78" s="388"/>
      <c r="LOB78" s="388"/>
      <c r="LOC78" s="388"/>
      <c r="LOD78" s="388"/>
      <c r="LOE78" s="388"/>
      <c r="LOF78" s="388"/>
      <c r="LOG78" s="388"/>
      <c r="LOH78" s="388"/>
      <c r="LOI78" s="388"/>
      <c r="LOJ78" s="388"/>
      <c r="LOK78" s="388"/>
      <c r="LOL78" s="388"/>
      <c r="LOM78" s="388"/>
      <c r="LON78" s="388"/>
      <c r="LOO78" s="388"/>
      <c r="LOP78" s="388"/>
      <c r="LOQ78" s="388"/>
      <c r="LOR78" s="388"/>
      <c r="LOS78" s="388"/>
      <c r="LOT78" s="388"/>
      <c r="LOU78" s="388"/>
      <c r="LOV78" s="388"/>
      <c r="LOW78" s="388"/>
      <c r="LOX78" s="388"/>
      <c r="LOY78" s="388"/>
      <c r="LOZ78" s="388"/>
      <c r="LPA78" s="388"/>
      <c r="LPB78" s="388"/>
      <c r="LPC78" s="388"/>
      <c r="LPD78" s="388"/>
      <c r="LPE78" s="388"/>
      <c r="LPF78" s="388"/>
      <c r="LPG78" s="388"/>
      <c r="LPH78" s="388"/>
      <c r="LPI78" s="388"/>
      <c r="LPJ78" s="388"/>
      <c r="LPK78" s="388"/>
      <c r="LPL78" s="388"/>
      <c r="LPM78" s="388"/>
      <c r="LPN78" s="388"/>
      <c r="LPO78" s="388"/>
      <c r="LPP78" s="388"/>
      <c r="LPQ78" s="388"/>
      <c r="LPR78" s="388"/>
      <c r="LPS78" s="388"/>
      <c r="LPT78" s="388"/>
      <c r="LPU78" s="388"/>
      <c r="LPV78" s="388"/>
      <c r="LPW78" s="388"/>
      <c r="LPX78" s="388"/>
      <c r="LPY78" s="388"/>
      <c r="LPZ78" s="388"/>
      <c r="LQA78" s="388"/>
      <c r="LQB78" s="388"/>
      <c r="LQC78" s="388"/>
      <c r="LQD78" s="388"/>
      <c r="LQE78" s="388"/>
      <c r="LQF78" s="388"/>
      <c r="LQG78" s="388"/>
      <c r="LQH78" s="388"/>
      <c r="LQI78" s="388"/>
      <c r="LQJ78" s="388"/>
      <c r="LQK78" s="388"/>
      <c r="LQL78" s="388"/>
      <c r="LQM78" s="388"/>
      <c r="LQN78" s="388"/>
      <c r="LQO78" s="388"/>
      <c r="LQP78" s="388"/>
      <c r="LQQ78" s="388"/>
      <c r="LQR78" s="388"/>
      <c r="LQS78" s="388"/>
      <c r="LQT78" s="388"/>
      <c r="LQU78" s="388"/>
      <c r="LQV78" s="388"/>
      <c r="LQW78" s="388"/>
      <c r="LQX78" s="388"/>
      <c r="LQY78" s="388"/>
      <c r="LQZ78" s="388"/>
      <c r="LRA78" s="388"/>
      <c r="LRB78" s="388"/>
      <c r="LRC78" s="388"/>
      <c r="LRD78" s="388"/>
      <c r="LRE78" s="388"/>
      <c r="LRF78" s="388"/>
      <c r="LRG78" s="388"/>
      <c r="LRH78" s="388"/>
      <c r="LRI78" s="388"/>
      <c r="LRJ78" s="388"/>
      <c r="LRK78" s="388"/>
      <c r="LRL78" s="388"/>
      <c r="LRM78" s="388"/>
      <c r="LRN78" s="388"/>
      <c r="LRO78" s="388"/>
      <c r="LRP78" s="388"/>
      <c r="LRQ78" s="388"/>
      <c r="LRR78" s="388"/>
      <c r="LRS78" s="388"/>
      <c r="LRT78" s="388"/>
      <c r="LRU78" s="388"/>
      <c r="LRV78" s="388"/>
      <c r="LRW78" s="388"/>
      <c r="LRX78" s="388"/>
      <c r="LRY78" s="388"/>
      <c r="LRZ78" s="388"/>
      <c r="LSA78" s="388"/>
      <c r="LSB78" s="388"/>
      <c r="LSC78" s="388"/>
      <c r="LSD78" s="388"/>
      <c r="LSE78" s="388"/>
      <c r="LSF78" s="388"/>
      <c r="LSG78" s="388"/>
      <c r="LSH78" s="388"/>
      <c r="LSI78" s="388"/>
      <c r="LSJ78" s="388"/>
      <c r="LSK78" s="388"/>
      <c r="LSL78" s="388"/>
      <c r="LSM78" s="388"/>
      <c r="LSN78" s="388"/>
      <c r="LSO78" s="388"/>
      <c r="LSP78" s="388"/>
      <c r="LSQ78" s="388"/>
      <c r="LSR78" s="388"/>
      <c r="LSS78" s="388"/>
      <c r="LST78" s="388"/>
      <c r="LSU78" s="388"/>
      <c r="LSV78" s="388"/>
      <c r="LSW78" s="388"/>
      <c r="LSX78" s="388"/>
      <c r="LSY78" s="388"/>
      <c r="LSZ78" s="388"/>
      <c r="LTA78" s="388"/>
      <c r="LTB78" s="388"/>
      <c r="LTC78" s="388"/>
      <c r="LTD78" s="388"/>
      <c r="LTE78" s="388"/>
      <c r="LTF78" s="388"/>
      <c r="LTG78" s="388"/>
      <c r="LTH78" s="388"/>
      <c r="LTI78" s="388"/>
      <c r="LTJ78" s="388"/>
      <c r="LTK78" s="388"/>
      <c r="LTL78" s="388"/>
      <c r="LTM78" s="388"/>
      <c r="LTN78" s="388"/>
      <c r="LTO78" s="388"/>
      <c r="LTP78" s="388"/>
      <c r="LTQ78" s="388"/>
      <c r="LTR78" s="388"/>
      <c r="LTS78" s="388"/>
      <c r="LTT78" s="388"/>
      <c r="LTU78" s="388"/>
      <c r="LTV78" s="388"/>
      <c r="LTW78" s="388"/>
      <c r="LTX78" s="388"/>
      <c r="LTY78" s="388"/>
      <c r="LTZ78" s="388"/>
      <c r="LUA78" s="388"/>
      <c r="LUB78" s="388"/>
      <c r="LUC78" s="388"/>
      <c r="LUD78" s="388"/>
      <c r="LUE78" s="388"/>
      <c r="LUF78" s="388"/>
      <c r="LUG78" s="388"/>
      <c r="LUH78" s="388"/>
      <c r="LUI78" s="388"/>
      <c r="LUJ78" s="388"/>
      <c r="LUK78" s="388"/>
      <c r="LUL78" s="388"/>
      <c r="LUM78" s="388"/>
      <c r="LUN78" s="388"/>
      <c r="LUO78" s="388"/>
      <c r="LUP78" s="388"/>
      <c r="LUQ78" s="388"/>
      <c r="LUR78" s="388"/>
      <c r="LUS78" s="388"/>
      <c r="LUT78" s="388"/>
      <c r="LUU78" s="388"/>
      <c r="LUV78" s="388"/>
      <c r="LUW78" s="388"/>
      <c r="LUX78" s="388"/>
      <c r="LUY78" s="388"/>
      <c r="LUZ78" s="388"/>
      <c r="LVA78" s="388"/>
      <c r="LVB78" s="388"/>
      <c r="LVC78" s="388"/>
      <c r="LVD78" s="388"/>
      <c r="LVE78" s="388"/>
      <c r="LVF78" s="388"/>
      <c r="LVG78" s="388"/>
      <c r="LVH78" s="388"/>
      <c r="LVI78" s="388"/>
      <c r="LVJ78" s="388"/>
      <c r="LVK78" s="388"/>
      <c r="LVL78" s="388"/>
      <c r="LVM78" s="388"/>
      <c r="LVN78" s="388"/>
      <c r="LVO78" s="388"/>
      <c r="LVP78" s="388"/>
      <c r="LVQ78" s="388"/>
      <c r="LVR78" s="388"/>
      <c r="LVS78" s="388"/>
      <c r="LVT78" s="388"/>
      <c r="LVU78" s="388"/>
      <c r="LVV78" s="388"/>
      <c r="LVW78" s="388"/>
      <c r="LVX78" s="388"/>
      <c r="LVY78" s="388"/>
      <c r="LVZ78" s="388"/>
      <c r="LWA78" s="388"/>
      <c r="LWB78" s="388"/>
      <c r="LWC78" s="388"/>
      <c r="LWD78" s="388"/>
      <c r="LWE78" s="388"/>
      <c r="LWF78" s="388"/>
      <c r="LWG78" s="388"/>
      <c r="LWH78" s="388"/>
      <c r="LWI78" s="388"/>
      <c r="LWJ78" s="388"/>
      <c r="LWK78" s="388"/>
      <c r="LWL78" s="388"/>
      <c r="LWM78" s="388"/>
      <c r="LWN78" s="388"/>
      <c r="LWO78" s="388"/>
      <c r="LWP78" s="388"/>
      <c r="LWQ78" s="388"/>
      <c r="LWR78" s="388"/>
      <c r="LWS78" s="388"/>
      <c r="LWT78" s="388"/>
      <c r="LWU78" s="388"/>
      <c r="LWV78" s="388"/>
      <c r="LWW78" s="388"/>
      <c r="LWX78" s="388"/>
      <c r="LWY78" s="388"/>
      <c r="LWZ78" s="388"/>
      <c r="LXA78" s="388"/>
      <c r="LXB78" s="388"/>
      <c r="LXC78" s="388"/>
      <c r="LXD78" s="388"/>
      <c r="LXE78" s="388"/>
      <c r="LXF78" s="388"/>
      <c r="LXG78" s="388"/>
      <c r="LXH78" s="388"/>
      <c r="LXI78" s="388"/>
      <c r="LXJ78" s="388"/>
      <c r="LXK78" s="388"/>
      <c r="LXL78" s="388"/>
      <c r="LXM78" s="388"/>
      <c r="LXN78" s="388"/>
      <c r="LXO78" s="388"/>
      <c r="LXP78" s="388"/>
      <c r="LXQ78" s="388"/>
      <c r="LXR78" s="388"/>
      <c r="LXS78" s="388"/>
      <c r="LXT78" s="388"/>
      <c r="LXU78" s="388"/>
      <c r="LXV78" s="388"/>
      <c r="LXW78" s="388"/>
      <c r="LXX78" s="388"/>
      <c r="LXY78" s="388"/>
      <c r="LXZ78" s="388"/>
      <c r="LYA78" s="388"/>
      <c r="LYB78" s="388"/>
      <c r="LYC78" s="388"/>
      <c r="LYD78" s="388"/>
      <c r="LYE78" s="388"/>
      <c r="LYF78" s="388"/>
      <c r="LYG78" s="388"/>
      <c r="LYH78" s="388"/>
      <c r="LYI78" s="388"/>
      <c r="LYJ78" s="388"/>
      <c r="LYK78" s="388"/>
      <c r="LYL78" s="388"/>
      <c r="LYM78" s="388"/>
      <c r="LYN78" s="388"/>
      <c r="LYO78" s="388"/>
      <c r="LYP78" s="388"/>
      <c r="LYQ78" s="388"/>
      <c r="LYR78" s="388"/>
      <c r="LYS78" s="388"/>
      <c r="LYT78" s="388"/>
      <c r="LYU78" s="388"/>
      <c r="LYV78" s="388"/>
      <c r="LYW78" s="388"/>
      <c r="LYX78" s="388"/>
      <c r="LYY78" s="388"/>
      <c r="LYZ78" s="388"/>
      <c r="LZA78" s="388"/>
      <c r="LZB78" s="388"/>
      <c r="LZC78" s="388"/>
      <c r="LZD78" s="388"/>
      <c r="LZE78" s="388"/>
      <c r="LZF78" s="388"/>
      <c r="LZG78" s="388"/>
      <c r="LZH78" s="388"/>
      <c r="LZI78" s="388"/>
      <c r="LZJ78" s="388"/>
      <c r="LZK78" s="388"/>
      <c r="LZL78" s="388"/>
      <c r="LZM78" s="388"/>
      <c r="LZN78" s="388"/>
      <c r="LZO78" s="388"/>
      <c r="LZP78" s="388"/>
      <c r="LZQ78" s="388"/>
      <c r="LZR78" s="388"/>
      <c r="LZS78" s="388"/>
      <c r="LZT78" s="388"/>
      <c r="LZU78" s="388"/>
      <c r="LZV78" s="388"/>
      <c r="LZW78" s="388"/>
      <c r="LZX78" s="388"/>
      <c r="LZY78" s="388"/>
      <c r="LZZ78" s="388"/>
      <c r="MAA78" s="388"/>
      <c r="MAB78" s="388"/>
      <c r="MAC78" s="388"/>
      <c r="MAD78" s="388"/>
      <c r="MAE78" s="388"/>
      <c r="MAF78" s="388"/>
      <c r="MAG78" s="388"/>
      <c r="MAH78" s="388"/>
      <c r="MAI78" s="388"/>
      <c r="MAJ78" s="388"/>
      <c r="MAK78" s="388"/>
      <c r="MAL78" s="388"/>
      <c r="MAM78" s="388"/>
      <c r="MAN78" s="388"/>
      <c r="MAO78" s="388"/>
      <c r="MAP78" s="388"/>
      <c r="MAQ78" s="388"/>
      <c r="MAR78" s="388"/>
      <c r="MAS78" s="388"/>
      <c r="MAT78" s="388"/>
      <c r="MAU78" s="388"/>
      <c r="MAV78" s="388"/>
      <c r="MAW78" s="388"/>
      <c r="MAX78" s="388"/>
      <c r="MAY78" s="388"/>
      <c r="MAZ78" s="388"/>
      <c r="MBA78" s="388"/>
      <c r="MBB78" s="388"/>
      <c r="MBC78" s="388"/>
      <c r="MBD78" s="388"/>
      <c r="MBE78" s="388"/>
      <c r="MBF78" s="388"/>
      <c r="MBG78" s="388"/>
      <c r="MBH78" s="388"/>
      <c r="MBI78" s="388"/>
      <c r="MBJ78" s="388"/>
      <c r="MBK78" s="388"/>
      <c r="MBL78" s="388"/>
      <c r="MBM78" s="388"/>
      <c r="MBN78" s="388"/>
      <c r="MBO78" s="388"/>
      <c r="MBP78" s="388"/>
      <c r="MBQ78" s="388"/>
      <c r="MBR78" s="388"/>
      <c r="MBS78" s="388"/>
      <c r="MBT78" s="388"/>
      <c r="MBU78" s="388"/>
      <c r="MBV78" s="388"/>
      <c r="MBW78" s="388"/>
      <c r="MBX78" s="388"/>
      <c r="MBY78" s="388"/>
      <c r="MBZ78" s="388"/>
      <c r="MCA78" s="388"/>
      <c r="MCB78" s="388"/>
      <c r="MCC78" s="388"/>
      <c r="MCD78" s="388"/>
      <c r="MCE78" s="388"/>
      <c r="MCF78" s="388"/>
      <c r="MCG78" s="388"/>
      <c r="MCH78" s="388"/>
      <c r="MCI78" s="388"/>
      <c r="MCJ78" s="388"/>
      <c r="MCK78" s="388"/>
      <c r="MCL78" s="388"/>
      <c r="MCM78" s="388"/>
      <c r="MCN78" s="388"/>
      <c r="MCO78" s="388"/>
      <c r="MCP78" s="388"/>
      <c r="MCQ78" s="388"/>
      <c r="MCR78" s="388"/>
      <c r="MCS78" s="388"/>
      <c r="MCT78" s="388"/>
      <c r="MCU78" s="388"/>
      <c r="MCV78" s="388"/>
      <c r="MCW78" s="388"/>
      <c r="MCX78" s="388"/>
      <c r="MCY78" s="388"/>
      <c r="MCZ78" s="388"/>
      <c r="MDA78" s="388"/>
      <c r="MDB78" s="388"/>
      <c r="MDC78" s="388"/>
      <c r="MDD78" s="388"/>
      <c r="MDE78" s="388"/>
      <c r="MDF78" s="388"/>
      <c r="MDG78" s="388"/>
      <c r="MDH78" s="388"/>
      <c r="MDI78" s="388"/>
      <c r="MDJ78" s="388"/>
      <c r="MDK78" s="388"/>
      <c r="MDL78" s="388"/>
      <c r="MDM78" s="388"/>
      <c r="MDN78" s="388"/>
      <c r="MDO78" s="388"/>
      <c r="MDP78" s="388"/>
      <c r="MDQ78" s="388"/>
      <c r="MDR78" s="388"/>
      <c r="MDS78" s="388"/>
      <c r="MDT78" s="388"/>
      <c r="MDU78" s="388"/>
      <c r="MDV78" s="388"/>
      <c r="MDW78" s="388"/>
      <c r="MDX78" s="388"/>
      <c r="MDY78" s="388"/>
      <c r="MDZ78" s="388"/>
      <c r="MEA78" s="388"/>
      <c r="MEB78" s="388"/>
      <c r="MEC78" s="388"/>
      <c r="MED78" s="388"/>
      <c r="MEE78" s="388"/>
      <c r="MEF78" s="388"/>
      <c r="MEG78" s="388"/>
      <c r="MEH78" s="388"/>
      <c r="MEI78" s="388"/>
      <c r="MEJ78" s="388"/>
      <c r="MEK78" s="388"/>
      <c r="MEL78" s="388"/>
      <c r="MEM78" s="388"/>
      <c r="MEN78" s="388"/>
      <c r="MEO78" s="388"/>
      <c r="MEP78" s="388"/>
      <c r="MEQ78" s="388"/>
      <c r="MER78" s="388"/>
      <c r="MES78" s="388"/>
      <c r="MET78" s="388"/>
      <c r="MEU78" s="388"/>
      <c r="MEV78" s="388"/>
      <c r="MEW78" s="388"/>
      <c r="MEX78" s="388"/>
      <c r="MEY78" s="388"/>
      <c r="MEZ78" s="388"/>
      <c r="MFA78" s="388"/>
      <c r="MFB78" s="388"/>
      <c r="MFC78" s="388"/>
      <c r="MFD78" s="388"/>
      <c r="MFE78" s="388"/>
      <c r="MFF78" s="388"/>
      <c r="MFG78" s="388"/>
      <c r="MFH78" s="388"/>
      <c r="MFI78" s="388"/>
      <c r="MFJ78" s="388"/>
      <c r="MFK78" s="388"/>
      <c r="MFL78" s="388"/>
      <c r="MFM78" s="388"/>
      <c r="MFN78" s="388"/>
      <c r="MFO78" s="388"/>
      <c r="MFP78" s="388"/>
      <c r="MFQ78" s="388"/>
      <c r="MFR78" s="388"/>
      <c r="MFS78" s="388"/>
      <c r="MFT78" s="388"/>
      <c r="MFU78" s="388"/>
      <c r="MFV78" s="388"/>
      <c r="MFW78" s="388"/>
      <c r="MFX78" s="388"/>
      <c r="MFY78" s="388"/>
      <c r="MFZ78" s="388"/>
      <c r="MGA78" s="388"/>
      <c r="MGB78" s="388"/>
      <c r="MGC78" s="388"/>
      <c r="MGD78" s="388"/>
      <c r="MGE78" s="388"/>
      <c r="MGF78" s="388"/>
      <c r="MGG78" s="388"/>
      <c r="MGH78" s="388"/>
      <c r="MGI78" s="388"/>
      <c r="MGJ78" s="388"/>
      <c r="MGK78" s="388"/>
      <c r="MGL78" s="388"/>
      <c r="MGM78" s="388"/>
      <c r="MGN78" s="388"/>
      <c r="MGO78" s="388"/>
      <c r="MGP78" s="388"/>
      <c r="MGQ78" s="388"/>
      <c r="MGR78" s="388"/>
      <c r="MGS78" s="388"/>
      <c r="MGT78" s="388"/>
      <c r="MGU78" s="388"/>
      <c r="MGV78" s="388"/>
      <c r="MGW78" s="388"/>
      <c r="MGX78" s="388"/>
      <c r="MGY78" s="388"/>
      <c r="MGZ78" s="388"/>
      <c r="MHA78" s="388"/>
      <c r="MHB78" s="388"/>
      <c r="MHC78" s="388"/>
      <c r="MHD78" s="388"/>
      <c r="MHE78" s="388"/>
      <c r="MHF78" s="388"/>
      <c r="MHG78" s="388"/>
      <c r="MHH78" s="388"/>
      <c r="MHI78" s="388"/>
      <c r="MHJ78" s="388"/>
      <c r="MHK78" s="388"/>
      <c r="MHL78" s="388"/>
      <c r="MHM78" s="388"/>
      <c r="MHN78" s="388"/>
      <c r="MHO78" s="388"/>
      <c r="MHP78" s="388"/>
      <c r="MHQ78" s="388"/>
      <c r="MHR78" s="388"/>
      <c r="MHS78" s="388"/>
      <c r="MHT78" s="388"/>
      <c r="MHU78" s="388"/>
      <c r="MHV78" s="388"/>
      <c r="MHW78" s="388"/>
      <c r="MHX78" s="388"/>
      <c r="MHY78" s="388"/>
      <c r="MHZ78" s="388"/>
      <c r="MIA78" s="388"/>
      <c r="MIB78" s="388"/>
      <c r="MIC78" s="388"/>
      <c r="MID78" s="388"/>
      <c r="MIE78" s="388"/>
      <c r="MIF78" s="388"/>
      <c r="MIG78" s="388"/>
      <c r="MIH78" s="388"/>
      <c r="MII78" s="388"/>
      <c r="MIJ78" s="388"/>
      <c r="MIK78" s="388"/>
      <c r="MIL78" s="388"/>
      <c r="MIM78" s="388"/>
      <c r="MIN78" s="388"/>
      <c r="MIO78" s="388"/>
      <c r="MIP78" s="388"/>
      <c r="MIQ78" s="388"/>
      <c r="MIR78" s="388"/>
      <c r="MIS78" s="388"/>
      <c r="MIT78" s="388"/>
      <c r="MIU78" s="388"/>
      <c r="MIV78" s="388"/>
      <c r="MIW78" s="388"/>
      <c r="MIX78" s="388"/>
      <c r="MIY78" s="388"/>
      <c r="MIZ78" s="388"/>
      <c r="MJA78" s="388"/>
      <c r="MJB78" s="388"/>
      <c r="MJC78" s="388"/>
      <c r="MJD78" s="388"/>
      <c r="MJE78" s="388"/>
      <c r="MJF78" s="388"/>
      <c r="MJG78" s="388"/>
      <c r="MJH78" s="388"/>
      <c r="MJI78" s="388"/>
      <c r="MJJ78" s="388"/>
      <c r="MJK78" s="388"/>
      <c r="MJL78" s="388"/>
      <c r="MJM78" s="388"/>
      <c r="MJN78" s="388"/>
      <c r="MJO78" s="388"/>
      <c r="MJP78" s="388"/>
      <c r="MJQ78" s="388"/>
      <c r="MJR78" s="388"/>
      <c r="MJS78" s="388"/>
      <c r="MJT78" s="388"/>
      <c r="MJU78" s="388"/>
      <c r="MJV78" s="388"/>
      <c r="MJW78" s="388"/>
      <c r="MJX78" s="388"/>
      <c r="MJY78" s="388"/>
      <c r="MJZ78" s="388"/>
      <c r="MKA78" s="388"/>
      <c r="MKB78" s="388"/>
      <c r="MKC78" s="388"/>
      <c r="MKD78" s="388"/>
      <c r="MKE78" s="388"/>
      <c r="MKF78" s="388"/>
      <c r="MKG78" s="388"/>
      <c r="MKH78" s="388"/>
      <c r="MKI78" s="388"/>
      <c r="MKJ78" s="388"/>
      <c r="MKK78" s="388"/>
      <c r="MKL78" s="388"/>
      <c r="MKM78" s="388"/>
      <c r="MKN78" s="388"/>
      <c r="MKO78" s="388"/>
      <c r="MKP78" s="388"/>
      <c r="MKQ78" s="388"/>
      <c r="MKR78" s="388"/>
      <c r="MKS78" s="388"/>
      <c r="MKT78" s="388"/>
      <c r="MKU78" s="388"/>
      <c r="MKV78" s="388"/>
      <c r="MKW78" s="388"/>
      <c r="MKX78" s="388"/>
      <c r="MKY78" s="388"/>
      <c r="MKZ78" s="388"/>
      <c r="MLA78" s="388"/>
      <c r="MLB78" s="388"/>
      <c r="MLC78" s="388"/>
      <c r="MLD78" s="388"/>
      <c r="MLE78" s="388"/>
      <c r="MLF78" s="388"/>
      <c r="MLG78" s="388"/>
      <c r="MLH78" s="388"/>
      <c r="MLI78" s="388"/>
      <c r="MLJ78" s="388"/>
      <c r="MLK78" s="388"/>
      <c r="MLL78" s="388"/>
      <c r="MLM78" s="388"/>
      <c r="MLN78" s="388"/>
      <c r="MLO78" s="388"/>
      <c r="MLP78" s="388"/>
      <c r="MLQ78" s="388"/>
      <c r="MLR78" s="388"/>
      <c r="MLS78" s="388"/>
      <c r="MLT78" s="388"/>
      <c r="MLU78" s="388"/>
      <c r="MLV78" s="388"/>
      <c r="MLW78" s="388"/>
      <c r="MLX78" s="388"/>
      <c r="MLY78" s="388"/>
      <c r="MLZ78" s="388"/>
      <c r="MMA78" s="388"/>
      <c r="MMB78" s="388"/>
      <c r="MMC78" s="388"/>
      <c r="MMD78" s="388"/>
      <c r="MME78" s="388"/>
      <c r="MMF78" s="388"/>
      <c r="MMG78" s="388"/>
      <c r="MMH78" s="388"/>
      <c r="MMI78" s="388"/>
      <c r="MMJ78" s="388"/>
      <c r="MMK78" s="388"/>
      <c r="MML78" s="388"/>
      <c r="MMM78" s="388"/>
      <c r="MMN78" s="388"/>
      <c r="MMO78" s="388"/>
      <c r="MMP78" s="388"/>
      <c r="MMQ78" s="388"/>
      <c r="MMR78" s="388"/>
      <c r="MMS78" s="388"/>
      <c r="MMT78" s="388"/>
      <c r="MMU78" s="388"/>
      <c r="MMV78" s="388"/>
      <c r="MMW78" s="388"/>
      <c r="MMX78" s="388"/>
      <c r="MMY78" s="388"/>
      <c r="MMZ78" s="388"/>
      <c r="MNA78" s="388"/>
      <c r="MNB78" s="388"/>
      <c r="MNC78" s="388"/>
      <c r="MND78" s="388"/>
      <c r="MNE78" s="388"/>
      <c r="MNF78" s="388"/>
      <c r="MNG78" s="388"/>
      <c r="MNH78" s="388"/>
      <c r="MNI78" s="388"/>
      <c r="MNJ78" s="388"/>
      <c r="MNK78" s="388"/>
      <c r="MNL78" s="388"/>
      <c r="MNM78" s="388"/>
      <c r="MNN78" s="388"/>
      <c r="MNO78" s="388"/>
      <c r="MNP78" s="388"/>
      <c r="MNQ78" s="388"/>
      <c r="MNR78" s="388"/>
      <c r="MNS78" s="388"/>
      <c r="MNT78" s="388"/>
      <c r="MNU78" s="388"/>
      <c r="MNV78" s="388"/>
      <c r="MNW78" s="388"/>
      <c r="MNX78" s="388"/>
      <c r="MNY78" s="388"/>
      <c r="MNZ78" s="388"/>
      <c r="MOA78" s="388"/>
      <c r="MOB78" s="388"/>
      <c r="MOC78" s="388"/>
      <c r="MOD78" s="388"/>
      <c r="MOE78" s="388"/>
      <c r="MOF78" s="388"/>
      <c r="MOG78" s="388"/>
      <c r="MOH78" s="388"/>
      <c r="MOI78" s="388"/>
      <c r="MOJ78" s="388"/>
      <c r="MOK78" s="388"/>
      <c r="MOL78" s="388"/>
      <c r="MOM78" s="388"/>
      <c r="MON78" s="388"/>
      <c r="MOO78" s="388"/>
      <c r="MOP78" s="388"/>
      <c r="MOQ78" s="388"/>
      <c r="MOR78" s="388"/>
      <c r="MOS78" s="388"/>
      <c r="MOT78" s="388"/>
      <c r="MOU78" s="388"/>
      <c r="MOV78" s="388"/>
      <c r="MOW78" s="388"/>
      <c r="MOX78" s="388"/>
      <c r="MOY78" s="388"/>
      <c r="MOZ78" s="388"/>
      <c r="MPA78" s="388"/>
      <c r="MPB78" s="388"/>
      <c r="MPC78" s="388"/>
      <c r="MPD78" s="388"/>
      <c r="MPE78" s="388"/>
      <c r="MPF78" s="388"/>
      <c r="MPG78" s="388"/>
      <c r="MPH78" s="388"/>
      <c r="MPI78" s="388"/>
      <c r="MPJ78" s="388"/>
      <c r="MPK78" s="388"/>
      <c r="MPL78" s="388"/>
      <c r="MPM78" s="388"/>
      <c r="MPN78" s="388"/>
      <c r="MPO78" s="388"/>
      <c r="MPP78" s="388"/>
      <c r="MPQ78" s="388"/>
      <c r="MPR78" s="388"/>
      <c r="MPS78" s="388"/>
      <c r="MPT78" s="388"/>
      <c r="MPU78" s="388"/>
      <c r="MPV78" s="388"/>
      <c r="MPW78" s="388"/>
      <c r="MPX78" s="388"/>
      <c r="MPY78" s="388"/>
      <c r="MPZ78" s="388"/>
      <c r="MQA78" s="388"/>
      <c r="MQB78" s="388"/>
      <c r="MQC78" s="388"/>
      <c r="MQD78" s="388"/>
      <c r="MQE78" s="388"/>
      <c r="MQF78" s="388"/>
      <c r="MQG78" s="388"/>
      <c r="MQH78" s="388"/>
      <c r="MQI78" s="388"/>
      <c r="MQJ78" s="388"/>
      <c r="MQK78" s="388"/>
      <c r="MQL78" s="388"/>
      <c r="MQM78" s="388"/>
      <c r="MQN78" s="388"/>
      <c r="MQO78" s="388"/>
      <c r="MQP78" s="388"/>
      <c r="MQQ78" s="388"/>
      <c r="MQR78" s="388"/>
      <c r="MQS78" s="388"/>
      <c r="MQT78" s="388"/>
      <c r="MQU78" s="388"/>
      <c r="MQV78" s="388"/>
      <c r="MQW78" s="388"/>
      <c r="MQX78" s="388"/>
      <c r="MQY78" s="388"/>
      <c r="MQZ78" s="388"/>
      <c r="MRA78" s="388"/>
      <c r="MRB78" s="388"/>
      <c r="MRC78" s="388"/>
      <c r="MRD78" s="388"/>
      <c r="MRE78" s="388"/>
      <c r="MRF78" s="388"/>
      <c r="MRG78" s="388"/>
      <c r="MRH78" s="388"/>
      <c r="MRI78" s="388"/>
      <c r="MRJ78" s="388"/>
      <c r="MRK78" s="388"/>
      <c r="MRL78" s="388"/>
      <c r="MRM78" s="388"/>
      <c r="MRN78" s="388"/>
      <c r="MRO78" s="388"/>
      <c r="MRP78" s="388"/>
      <c r="MRQ78" s="388"/>
      <c r="MRR78" s="388"/>
      <c r="MRS78" s="388"/>
      <c r="MRT78" s="388"/>
      <c r="MRU78" s="388"/>
      <c r="MRV78" s="388"/>
      <c r="MRW78" s="388"/>
      <c r="MRX78" s="388"/>
      <c r="MRY78" s="388"/>
      <c r="MRZ78" s="388"/>
      <c r="MSA78" s="388"/>
      <c r="MSB78" s="388"/>
      <c r="MSC78" s="388"/>
      <c r="MSD78" s="388"/>
      <c r="MSE78" s="388"/>
      <c r="MSF78" s="388"/>
      <c r="MSG78" s="388"/>
      <c r="MSH78" s="388"/>
      <c r="MSI78" s="388"/>
      <c r="MSJ78" s="388"/>
      <c r="MSK78" s="388"/>
      <c r="MSL78" s="388"/>
      <c r="MSM78" s="388"/>
      <c r="MSN78" s="388"/>
      <c r="MSO78" s="388"/>
      <c r="MSP78" s="388"/>
      <c r="MSQ78" s="388"/>
      <c r="MSR78" s="388"/>
      <c r="MSS78" s="388"/>
      <c r="MST78" s="388"/>
      <c r="MSU78" s="388"/>
      <c r="MSV78" s="388"/>
      <c r="MSW78" s="388"/>
      <c r="MSX78" s="388"/>
      <c r="MSY78" s="388"/>
      <c r="MSZ78" s="388"/>
      <c r="MTA78" s="388"/>
      <c r="MTB78" s="388"/>
      <c r="MTC78" s="388"/>
      <c r="MTD78" s="388"/>
      <c r="MTE78" s="388"/>
      <c r="MTF78" s="388"/>
      <c r="MTG78" s="388"/>
      <c r="MTH78" s="388"/>
      <c r="MTI78" s="388"/>
      <c r="MTJ78" s="388"/>
      <c r="MTK78" s="388"/>
      <c r="MTL78" s="388"/>
      <c r="MTM78" s="388"/>
      <c r="MTN78" s="388"/>
      <c r="MTO78" s="388"/>
      <c r="MTP78" s="388"/>
      <c r="MTQ78" s="388"/>
      <c r="MTR78" s="388"/>
      <c r="MTS78" s="388"/>
      <c r="MTT78" s="388"/>
      <c r="MTU78" s="388"/>
      <c r="MTV78" s="388"/>
      <c r="MTW78" s="388"/>
      <c r="MTX78" s="388"/>
      <c r="MTY78" s="388"/>
      <c r="MTZ78" s="388"/>
      <c r="MUA78" s="388"/>
      <c r="MUB78" s="388"/>
      <c r="MUC78" s="388"/>
      <c r="MUD78" s="388"/>
      <c r="MUE78" s="388"/>
      <c r="MUF78" s="388"/>
      <c r="MUG78" s="388"/>
      <c r="MUH78" s="388"/>
      <c r="MUI78" s="388"/>
      <c r="MUJ78" s="388"/>
      <c r="MUK78" s="388"/>
      <c r="MUL78" s="388"/>
      <c r="MUM78" s="388"/>
      <c r="MUN78" s="388"/>
      <c r="MUO78" s="388"/>
      <c r="MUP78" s="388"/>
      <c r="MUQ78" s="388"/>
      <c r="MUR78" s="388"/>
      <c r="MUS78" s="388"/>
      <c r="MUT78" s="388"/>
      <c r="MUU78" s="388"/>
      <c r="MUV78" s="388"/>
      <c r="MUW78" s="388"/>
      <c r="MUX78" s="388"/>
      <c r="MUY78" s="388"/>
      <c r="MUZ78" s="388"/>
      <c r="MVA78" s="388"/>
      <c r="MVB78" s="388"/>
      <c r="MVC78" s="388"/>
      <c r="MVD78" s="388"/>
      <c r="MVE78" s="388"/>
      <c r="MVF78" s="388"/>
      <c r="MVG78" s="388"/>
      <c r="MVH78" s="388"/>
      <c r="MVI78" s="388"/>
      <c r="MVJ78" s="388"/>
      <c r="MVK78" s="388"/>
      <c r="MVL78" s="388"/>
      <c r="MVM78" s="388"/>
      <c r="MVN78" s="388"/>
      <c r="MVO78" s="388"/>
      <c r="MVP78" s="388"/>
      <c r="MVQ78" s="388"/>
      <c r="MVR78" s="388"/>
      <c r="MVS78" s="388"/>
      <c r="MVT78" s="388"/>
      <c r="MVU78" s="388"/>
      <c r="MVV78" s="388"/>
      <c r="MVW78" s="388"/>
      <c r="MVX78" s="388"/>
      <c r="MVY78" s="388"/>
      <c r="MVZ78" s="388"/>
      <c r="MWA78" s="388"/>
      <c r="MWB78" s="388"/>
      <c r="MWC78" s="388"/>
      <c r="MWD78" s="388"/>
      <c r="MWE78" s="388"/>
      <c r="MWF78" s="388"/>
      <c r="MWG78" s="388"/>
      <c r="MWH78" s="388"/>
      <c r="MWI78" s="388"/>
      <c r="MWJ78" s="388"/>
      <c r="MWK78" s="388"/>
      <c r="MWL78" s="388"/>
      <c r="MWM78" s="388"/>
      <c r="MWN78" s="388"/>
      <c r="MWO78" s="388"/>
      <c r="MWP78" s="388"/>
      <c r="MWQ78" s="388"/>
      <c r="MWR78" s="388"/>
      <c r="MWS78" s="388"/>
      <c r="MWT78" s="388"/>
      <c r="MWU78" s="388"/>
      <c r="MWV78" s="388"/>
      <c r="MWW78" s="388"/>
      <c r="MWX78" s="388"/>
      <c r="MWY78" s="388"/>
      <c r="MWZ78" s="388"/>
      <c r="MXA78" s="388"/>
      <c r="MXB78" s="388"/>
      <c r="MXC78" s="388"/>
      <c r="MXD78" s="388"/>
      <c r="MXE78" s="388"/>
      <c r="MXF78" s="388"/>
      <c r="MXG78" s="388"/>
      <c r="MXH78" s="388"/>
      <c r="MXI78" s="388"/>
      <c r="MXJ78" s="388"/>
      <c r="MXK78" s="388"/>
      <c r="MXL78" s="388"/>
      <c r="MXM78" s="388"/>
      <c r="MXN78" s="388"/>
      <c r="MXO78" s="388"/>
      <c r="MXP78" s="388"/>
      <c r="MXQ78" s="388"/>
      <c r="MXR78" s="388"/>
      <c r="MXS78" s="388"/>
      <c r="MXT78" s="388"/>
      <c r="MXU78" s="388"/>
      <c r="MXV78" s="388"/>
      <c r="MXW78" s="388"/>
      <c r="MXX78" s="388"/>
      <c r="MXY78" s="388"/>
      <c r="MXZ78" s="388"/>
      <c r="MYA78" s="388"/>
      <c r="MYB78" s="388"/>
      <c r="MYC78" s="388"/>
      <c r="MYD78" s="388"/>
      <c r="MYE78" s="388"/>
      <c r="MYF78" s="388"/>
      <c r="MYG78" s="388"/>
      <c r="MYH78" s="388"/>
      <c r="MYI78" s="388"/>
      <c r="MYJ78" s="388"/>
      <c r="MYK78" s="388"/>
      <c r="MYL78" s="388"/>
      <c r="MYM78" s="388"/>
      <c r="MYN78" s="388"/>
      <c r="MYO78" s="388"/>
      <c r="MYP78" s="388"/>
      <c r="MYQ78" s="388"/>
      <c r="MYR78" s="388"/>
      <c r="MYS78" s="388"/>
      <c r="MYT78" s="388"/>
      <c r="MYU78" s="388"/>
      <c r="MYV78" s="388"/>
      <c r="MYW78" s="388"/>
      <c r="MYX78" s="388"/>
      <c r="MYY78" s="388"/>
      <c r="MYZ78" s="388"/>
      <c r="MZA78" s="388"/>
      <c r="MZB78" s="388"/>
      <c r="MZC78" s="388"/>
      <c r="MZD78" s="388"/>
      <c r="MZE78" s="388"/>
      <c r="MZF78" s="388"/>
      <c r="MZG78" s="388"/>
      <c r="MZH78" s="388"/>
      <c r="MZI78" s="388"/>
      <c r="MZJ78" s="388"/>
      <c r="MZK78" s="388"/>
      <c r="MZL78" s="388"/>
      <c r="MZM78" s="388"/>
      <c r="MZN78" s="388"/>
      <c r="MZO78" s="388"/>
      <c r="MZP78" s="388"/>
      <c r="MZQ78" s="388"/>
      <c r="MZR78" s="388"/>
      <c r="MZS78" s="388"/>
      <c r="MZT78" s="388"/>
      <c r="MZU78" s="388"/>
      <c r="MZV78" s="388"/>
      <c r="MZW78" s="388"/>
      <c r="MZX78" s="388"/>
      <c r="MZY78" s="388"/>
      <c r="MZZ78" s="388"/>
      <c r="NAA78" s="388"/>
      <c r="NAB78" s="388"/>
      <c r="NAC78" s="388"/>
      <c r="NAD78" s="388"/>
      <c r="NAE78" s="388"/>
      <c r="NAF78" s="388"/>
      <c r="NAG78" s="388"/>
      <c r="NAH78" s="388"/>
      <c r="NAI78" s="388"/>
      <c r="NAJ78" s="388"/>
      <c r="NAK78" s="388"/>
      <c r="NAL78" s="388"/>
      <c r="NAM78" s="388"/>
      <c r="NAN78" s="388"/>
      <c r="NAO78" s="388"/>
      <c r="NAP78" s="388"/>
      <c r="NAQ78" s="388"/>
      <c r="NAR78" s="388"/>
      <c r="NAS78" s="388"/>
      <c r="NAT78" s="388"/>
      <c r="NAU78" s="388"/>
      <c r="NAV78" s="388"/>
      <c r="NAW78" s="388"/>
      <c r="NAX78" s="388"/>
      <c r="NAY78" s="388"/>
      <c r="NAZ78" s="388"/>
      <c r="NBA78" s="388"/>
      <c r="NBB78" s="388"/>
      <c r="NBC78" s="388"/>
      <c r="NBD78" s="388"/>
      <c r="NBE78" s="388"/>
      <c r="NBF78" s="388"/>
      <c r="NBG78" s="388"/>
      <c r="NBH78" s="388"/>
      <c r="NBI78" s="388"/>
      <c r="NBJ78" s="388"/>
      <c r="NBK78" s="388"/>
      <c r="NBL78" s="388"/>
      <c r="NBM78" s="388"/>
      <c r="NBN78" s="388"/>
      <c r="NBO78" s="388"/>
      <c r="NBP78" s="388"/>
      <c r="NBQ78" s="388"/>
      <c r="NBR78" s="388"/>
      <c r="NBS78" s="388"/>
      <c r="NBT78" s="388"/>
      <c r="NBU78" s="388"/>
      <c r="NBV78" s="388"/>
      <c r="NBW78" s="388"/>
      <c r="NBX78" s="388"/>
      <c r="NBY78" s="388"/>
      <c r="NBZ78" s="388"/>
      <c r="NCA78" s="388"/>
      <c r="NCB78" s="388"/>
      <c r="NCC78" s="388"/>
      <c r="NCD78" s="388"/>
      <c r="NCE78" s="388"/>
      <c r="NCF78" s="388"/>
      <c r="NCG78" s="388"/>
      <c r="NCH78" s="388"/>
      <c r="NCI78" s="388"/>
      <c r="NCJ78" s="388"/>
      <c r="NCK78" s="388"/>
      <c r="NCL78" s="388"/>
      <c r="NCM78" s="388"/>
      <c r="NCN78" s="388"/>
      <c r="NCO78" s="388"/>
      <c r="NCP78" s="388"/>
      <c r="NCQ78" s="388"/>
      <c r="NCR78" s="388"/>
      <c r="NCS78" s="388"/>
      <c r="NCT78" s="388"/>
      <c r="NCU78" s="388"/>
      <c r="NCV78" s="388"/>
      <c r="NCW78" s="388"/>
      <c r="NCX78" s="388"/>
      <c r="NCY78" s="388"/>
      <c r="NCZ78" s="388"/>
      <c r="NDA78" s="388"/>
      <c r="NDB78" s="388"/>
      <c r="NDC78" s="388"/>
      <c r="NDD78" s="388"/>
      <c r="NDE78" s="388"/>
      <c r="NDF78" s="388"/>
      <c r="NDG78" s="388"/>
      <c r="NDH78" s="388"/>
      <c r="NDI78" s="388"/>
      <c r="NDJ78" s="388"/>
      <c r="NDK78" s="388"/>
      <c r="NDL78" s="388"/>
      <c r="NDM78" s="388"/>
      <c r="NDN78" s="388"/>
      <c r="NDO78" s="388"/>
      <c r="NDP78" s="388"/>
      <c r="NDQ78" s="388"/>
      <c r="NDR78" s="388"/>
      <c r="NDS78" s="388"/>
      <c r="NDT78" s="388"/>
      <c r="NDU78" s="388"/>
      <c r="NDV78" s="388"/>
      <c r="NDW78" s="388"/>
      <c r="NDX78" s="388"/>
      <c r="NDY78" s="388"/>
      <c r="NDZ78" s="388"/>
      <c r="NEA78" s="388"/>
      <c r="NEB78" s="388"/>
      <c r="NEC78" s="388"/>
      <c r="NED78" s="388"/>
      <c r="NEE78" s="388"/>
      <c r="NEF78" s="388"/>
      <c r="NEG78" s="388"/>
      <c r="NEH78" s="388"/>
      <c r="NEI78" s="388"/>
      <c r="NEJ78" s="388"/>
      <c r="NEK78" s="388"/>
      <c r="NEL78" s="388"/>
      <c r="NEM78" s="388"/>
      <c r="NEN78" s="388"/>
      <c r="NEO78" s="388"/>
      <c r="NEP78" s="388"/>
      <c r="NEQ78" s="388"/>
      <c r="NER78" s="388"/>
      <c r="NES78" s="388"/>
      <c r="NET78" s="388"/>
      <c r="NEU78" s="388"/>
      <c r="NEV78" s="388"/>
      <c r="NEW78" s="388"/>
      <c r="NEX78" s="388"/>
      <c r="NEY78" s="388"/>
      <c r="NEZ78" s="388"/>
      <c r="NFA78" s="388"/>
      <c r="NFB78" s="388"/>
      <c r="NFC78" s="388"/>
      <c r="NFD78" s="388"/>
      <c r="NFE78" s="388"/>
      <c r="NFF78" s="388"/>
      <c r="NFG78" s="388"/>
      <c r="NFH78" s="388"/>
      <c r="NFI78" s="388"/>
      <c r="NFJ78" s="388"/>
      <c r="NFK78" s="388"/>
      <c r="NFL78" s="388"/>
      <c r="NFM78" s="388"/>
      <c r="NFN78" s="388"/>
      <c r="NFO78" s="388"/>
      <c r="NFP78" s="388"/>
      <c r="NFQ78" s="388"/>
      <c r="NFR78" s="388"/>
      <c r="NFS78" s="388"/>
      <c r="NFT78" s="388"/>
      <c r="NFU78" s="388"/>
      <c r="NFV78" s="388"/>
      <c r="NFW78" s="388"/>
      <c r="NFX78" s="388"/>
      <c r="NFY78" s="388"/>
      <c r="NFZ78" s="388"/>
      <c r="NGA78" s="388"/>
      <c r="NGB78" s="388"/>
      <c r="NGC78" s="388"/>
      <c r="NGD78" s="388"/>
      <c r="NGE78" s="388"/>
      <c r="NGF78" s="388"/>
      <c r="NGG78" s="388"/>
      <c r="NGH78" s="388"/>
      <c r="NGI78" s="388"/>
      <c r="NGJ78" s="388"/>
      <c r="NGK78" s="388"/>
      <c r="NGL78" s="388"/>
      <c r="NGM78" s="388"/>
      <c r="NGN78" s="388"/>
      <c r="NGO78" s="388"/>
      <c r="NGP78" s="388"/>
      <c r="NGQ78" s="388"/>
      <c r="NGR78" s="388"/>
      <c r="NGS78" s="388"/>
      <c r="NGT78" s="388"/>
      <c r="NGU78" s="388"/>
      <c r="NGV78" s="388"/>
      <c r="NGW78" s="388"/>
      <c r="NGX78" s="388"/>
      <c r="NGY78" s="388"/>
      <c r="NGZ78" s="388"/>
      <c r="NHA78" s="388"/>
      <c r="NHB78" s="388"/>
      <c r="NHC78" s="388"/>
      <c r="NHD78" s="388"/>
      <c r="NHE78" s="388"/>
      <c r="NHF78" s="388"/>
      <c r="NHG78" s="388"/>
      <c r="NHH78" s="388"/>
      <c r="NHI78" s="388"/>
      <c r="NHJ78" s="388"/>
      <c r="NHK78" s="388"/>
      <c r="NHL78" s="388"/>
      <c r="NHM78" s="388"/>
      <c r="NHN78" s="388"/>
      <c r="NHO78" s="388"/>
      <c r="NHP78" s="388"/>
      <c r="NHQ78" s="388"/>
      <c r="NHR78" s="388"/>
      <c r="NHS78" s="388"/>
      <c r="NHT78" s="388"/>
      <c r="NHU78" s="388"/>
      <c r="NHV78" s="388"/>
      <c r="NHW78" s="388"/>
      <c r="NHX78" s="388"/>
      <c r="NHY78" s="388"/>
      <c r="NHZ78" s="388"/>
      <c r="NIA78" s="388"/>
      <c r="NIB78" s="388"/>
      <c r="NIC78" s="388"/>
      <c r="NID78" s="388"/>
      <c r="NIE78" s="388"/>
      <c r="NIF78" s="388"/>
      <c r="NIG78" s="388"/>
      <c r="NIH78" s="388"/>
      <c r="NII78" s="388"/>
      <c r="NIJ78" s="388"/>
      <c r="NIK78" s="388"/>
      <c r="NIL78" s="388"/>
      <c r="NIM78" s="388"/>
      <c r="NIN78" s="388"/>
      <c r="NIO78" s="388"/>
      <c r="NIP78" s="388"/>
      <c r="NIQ78" s="388"/>
      <c r="NIR78" s="388"/>
      <c r="NIS78" s="388"/>
      <c r="NIT78" s="388"/>
      <c r="NIU78" s="388"/>
      <c r="NIV78" s="388"/>
      <c r="NIW78" s="388"/>
      <c r="NIX78" s="388"/>
      <c r="NIY78" s="388"/>
      <c r="NIZ78" s="388"/>
      <c r="NJA78" s="388"/>
      <c r="NJB78" s="388"/>
      <c r="NJC78" s="388"/>
      <c r="NJD78" s="388"/>
      <c r="NJE78" s="388"/>
      <c r="NJF78" s="388"/>
      <c r="NJG78" s="388"/>
      <c r="NJH78" s="388"/>
      <c r="NJI78" s="388"/>
      <c r="NJJ78" s="388"/>
      <c r="NJK78" s="388"/>
      <c r="NJL78" s="388"/>
      <c r="NJM78" s="388"/>
      <c r="NJN78" s="388"/>
      <c r="NJO78" s="388"/>
      <c r="NJP78" s="388"/>
      <c r="NJQ78" s="388"/>
      <c r="NJR78" s="388"/>
      <c r="NJS78" s="388"/>
      <c r="NJT78" s="388"/>
      <c r="NJU78" s="388"/>
      <c r="NJV78" s="388"/>
      <c r="NJW78" s="388"/>
      <c r="NJX78" s="388"/>
      <c r="NJY78" s="388"/>
      <c r="NJZ78" s="388"/>
      <c r="NKA78" s="388"/>
      <c r="NKB78" s="388"/>
      <c r="NKC78" s="388"/>
      <c r="NKD78" s="388"/>
      <c r="NKE78" s="388"/>
      <c r="NKF78" s="388"/>
      <c r="NKG78" s="388"/>
      <c r="NKH78" s="388"/>
      <c r="NKI78" s="388"/>
      <c r="NKJ78" s="388"/>
      <c r="NKK78" s="388"/>
      <c r="NKL78" s="388"/>
      <c r="NKM78" s="388"/>
      <c r="NKN78" s="388"/>
      <c r="NKO78" s="388"/>
      <c r="NKP78" s="388"/>
      <c r="NKQ78" s="388"/>
      <c r="NKR78" s="388"/>
      <c r="NKS78" s="388"/>
      <c r="NKT78" s="388"/>
      <c r="NKU78" s="388"/>
      <c r="NKV78" s="388"/>
      <c r="NKW78" s="388"/>
      <c r="NKX78" s="388"/>
      <c r="NKY78" s="388"/>
      <c r="NKZ78" s="388"/>
      <c r="NLA78" s="388"/>
      <c r="NLB78" s="388"/>
      <c r="NLC78" s="388"/>
      <c r="NLD78" s="388"/>
      <c r="NLE78" s="388"/>
      <c r="NLF78" s="388"/>
      <c r="NLG78" s="388"/>
      <c r="NLH78" s="388"/>
      <c r="NLI78" s="388"/>
      <c r="NLJ78" s="388"/>
      <c r="NLK78" s="388"/>
      <c r="NLL78" s="388"/>
      <c r="NLM78" s="388"/>
      <c r="NLN78" s="388"/>
      <c r="NLO78" s="388"/>
      <c r="NLP78" s="388"/>
      <c r="NLQ78" s="388"/>
      <c r="NLR78" s="388"/>
      <c r="NLS78" s="388"/>
      <c r="NLT78" s="388"/>
      <c r="NLU78" s="388"/>
      <c r="NLV78" s="388"/>
      <c r="NLW78" s="388"/>
      <c r="NLX78" s="388"/>
      <c r="NLY78" s="388"/>
      <c r="NLZ78" s="388"/>
      <c r="NMA78" s="388"/>
      <c r="NMB78" s="388"/>
      <c r="NMC78" s="388"/>
      <c r="NMD78" s="388"/>
      <c r="NME78" s="388"/>
      <c r="NMF78" s="388"/>
      <c r="NMG78" s="388"/>
      <c r="NMH78" s="388"/>
      <c r="NMI78" s="388"/>
      <c r="NMJ78" s="388"/>
      <c r="NMK78" s="388"/>
      <c r="NML78" s="388"/>
      <c r="NMM78" s="388"/>
      <c r="NMN78" s="388"/>
      <c r="NMO78" s="388"/>
      <c r="NMP78" s="388"/>
      <c r="NMQ78" s="388"/>
      <c r="NMR78" s="388"/>
      <c r="NMS78" s="388"/>
      <c r="NMT78" s="388"/>
      <c r="NMU78" s="388"/>
      <c r="NMV78" s="388"/>
      <c r="NMW78" s="388"/>
      <c r="NMX78" s="388"/>
      <c r="NMY78" s="388"/>
      <c r="NMZ78" s="388"/>
      <c r="NNA78" s="388"/>
      <c r="NNB78" s="388"/>
      <c r="NNC78" s="388"/>
      <c r="NND78" s="388"/>
      <c r="NNE78" s="388"/>
      <c r="NNF78" s="388"/>
      <c r="NNG78" s="388"/>
      <c r="NNH78" s="388"/>
      <c r="NNI78" s="388"/>
      <c r="NNJ78" s="388"/>
      <c r="NNK78" s="388"/>
      <c r="NNL78" s="388"/>
      <c r="NNM78" s="388"/>
      <c r="NNN78" s="388"/>
      <c r="NNO78" s="388"/>
      <c r="NNP78" s="388"/>
      <c r="NNQ78" s="388"/>
      <c r="NNR78" s="388"/>
      <c r="NNS78" s="388"/>
      <c r="NNT78" s="388"/>
      <c r="NNU78" s="388"/>
      <c r="NNV78" s="388"/>
      <c r="NNW78" s="388"/>
      <c r="NNX78" s="388"/>
      <c r="NNY78" s="388"/>
      <c r="NNZ78" s="388"/>
      <c r="NOA78" s="388"/>
      <c r="NOB78" s="388"/>
      <c r="NOC78" s="388"/>
      <c r="NOD78" s="388"/>
      <c r="NOE78" s="388"/>
      <c r="NOF78" s="388"/>
      <c r="NOG78" s="388"/>
      <c r="NOH78" s="388"/>
      <c r="NOI78" s="388"/>
      <c r="NOJ78" s="388"/>
      <c r="NOK78" s="388"/>
      <c r="NOL78" s="388"/>
      <c r="NOM78" s="388"/>
      <c r="NON78" s="388"/>
      <c r="NOO78" s="388"/>
      <c r="NOP78" s="388"/>
      <c r="NOQ78" s="388"/>
      <c r="NOR78" s="388"/>
      <c r="NOS78" s="388"/>
      <c r="NOT78" s="388"/>
      <c r="NOU78" s="388"/>
      <c r="NOV78" s="388"/>
      <c r="NOW78" s="388"/>
      <c r="NOX78" s="388"/>
      <c r="NOY78" s="388"/>
      <c r="NOZ78" s="388"/>
      <c r="NPA78" s="388"/>
      <c r="NPB78" s="388"/>
      <c r="NPC78" s="388"/>
      <c r="NPD78" s="388"/>
      <c r="NPE78" s="388"/>
      <c r="NPF78" s="388"/>
      <c r="NPG78" s="388"/>
      <c r="NPH78" s="388"/>
      <c r="NPI78" s="388"/>
      <c r="NPJ78" s="388"/>
      <c r="NPK78" s="388"/>
      <c r="NPL78" s="388"/>
      <c r="NPM78" s="388"/>
      <c r="NPN78" s="388"/>
      <c r="NPO78" s="388"/>
      <c r="NPP78" s="388"/>
      <c r="NPQ78" s="388"/>
      <c r="NPR78" s="388"/>
      <c r="NPS78" s="388"/>
      <c r="NPT78" s="388"/>
      <c r="NPU78" s="388"/>
      <c r="NPV78" s="388"/>
      <c r="NPW78" s="388"/>
      <c r="NPX78" s="388"/>
      <c r="NPY78" s="388"/>
      <c r="NPZ78" s="388"/>
      <c r="NQA78" s="388"/>
      <c r="NQB78" s="388"/>
      <c r="NQC78" s="388"/>
      <c r="NQD78" s="388"/>
      <c r="NQE78" s="388"/>
      <c r="NQF78" s="388"/>
      <c r="NQG78" s="388"/>
      <c r="NQH78" s="388"/>
      <c r="NQI78" s="388"/>
      <c r="NQJ78" s="388"/>
      <c r="NQK78" s="388"/>
      <c r="NQL78" s="388"/>
      <c r="NQM78" s="388"/>
      <c r="NQN78" s="388"/>
      <c r="NQO78" s="388"/>
      <c r="NQP78" s="388"/>
      <c r="NQQ78" s="388"/>
      <c r="NQR78" s="388"/>
      <c r="NQS78" s="388"/>
      <c r="NQT78" s="388"/>
      <c r="NQU78" s="388"/>
      <c r="NQV78" s="388"/>
      <c r="NQW78" s="388"/>
      <c r="NQX78" s="388"/>
      <c r="NQY78" s="388"/>
      <c r="NQZ78" s="388"/>
      <c r="NRA78" s="388"/>
      <c r="NRB78" s="388"/>
      <c r="NRC78" s="388"/>
      <c r="NRD78" s="388"/>
      <c r="NRE78" s="388"/>
      <c r="NRF78" s="388"/>
      <c r="NRG78" s="388"/>
      <c r="NRH78" s="388"/>
      <c r="NRI78" s="388"/>
      <c r="NRJ78" s="388"/>
      <c r="NRK78" s="388"/>
      <c r="NRL78" s="388"/>
      <c r="NRM78" s="388"/>
      <c r="NRN78" s="388"/>
      <c r="NRO78" s="388"/>
      <c r="NRP78" s="388"/>
      <c r="NRQ78" s="388"/>
      <c r="NRR78" s="388"/>
      <c r="NRS78" s="388"/>
      <c r="NRT78" s="388"/>
      <c r="NRU78" s="388"/>
      <c r="NRV78" s="388"/>
      <c r="NRW78" s="388"/>
      <c r="NRX78" s="388"/>
      <c r="NRY78" s="388"/>
      <c r="NRZ78" s="388"/>
      <c r="NSA78" s="388"/>
      <c r="NSB78" s="388"/>
      <c r="NSC78" s="388"/>
      <c r="NSD78" s="388"/>
      <c r="NSE78" s="388"/>
      <c r="NSF78" s="388"/>
      <c r="NSG78" s="388"/>
      <c r="NSH78" s="388"/>
      <c r="NSI78" s="388"/>
      <c r="NSJ78" s="388"/>
      <c r="NSK78" s="388"/>
      <c r="NSL78" s="388"/>
      <c r="NSM78" s="388"/>
      <c r="NSN78" s="388"/>
      <c r="NSO78" s="388"/>
      <c r="NSP78" s="388"/>
      <c r="NSQ78" s="388"/>
      <c r="NSR78" s="388"/>
      <c r="NSS78" s="388"/>
      <c r="NST78" s="388"/>
      <c r="NSU78" s="388"/>
      <c r="NSV78" s="388"/>
      <c r="NSW78" s="388"/>
      <c r="NSX78" s="388"/>
      <c r="NSY78" s="388"/>
      <c r="NSZ78" s="388"/>
      <c r="NTA78" s="388"/>
      <c r="NTB78" s="388"/>
      <c r="NTC78" s="388"/>
      <c r="NTD78" s="388"/>
      <c r="NTE78" s="388"/>
      <c r="NTF78" s="388"/>
      <c r="NTG78" s="388"/>
      <c r="NTH78" s="388"/>
      <c r="NTI78" s="388"/>
      <c r="NTJ78" s="388"/>
      <c r="NTK78" s="388"/>
      <c r="NTL78" s="388"/>
      <c r="NTM78" s="388"/>
      <c r="NTN78" s="388"/>
      <c r="NTO78" s="388"/>
      <c r="NTP78" s="388"/>
      <c r="NTQ78" s="388"/>
      <c r="NTR78" s="388"/>
      <c r="NTS78" s="388"/>
      <c r="NTT78" s="388"/>
      <c r="NTU78" s="388"/>
      <c r="NTV78" s="388"/>
      <c r="NTW78" s="388"/>
      <c r="NTX78" s="388"/>
      <c r="NTY78" s="388"/>
      <c r="NTZ78" s="388"/>
      <c r="NUA78" s="388"/>
      <c r="NUB78" s="388"/>
      <c r="NUC78" s="388"/>
      <c r="NUD78" s="388"/>
      <c r="NUE78" s="388"/>
      <c r="NUF78" s="388"/>
      <c r="NUG78" s="388"/>
      <c r="NUH78" s="388"/>
      <c r="NUI78" s="388"/>
      <c r="NUJ78" s="388"/>
      <c r="NUK78" s="388"/>
      <c r="NUL78" s="388"/>
      <c r="NUM78" s="388"/>
      <c r="NUN78" s="388"/>
      <c r="NUO78" s="388"/>
      <c r="NUP78" s="388"/>
      <c r="NUQ78" s="388"/>
      <c r="NUR78" s="388"/>
      <c r="NUS78" s="388"/>
      <c r="NUT78" s="388"/>
      <c r="NUU78" s="388"/>
      <c r="NUV78" s="388"/>
      <c r="NUW78" s="388"/>
      <c r="NUX78" s="388"/>
      <c r="NUY78" s="388"/>
      <c r="NUZ78" s="388"/>
      <c r="NVA78" s="388"/>
      <c r="NVB78" s="388"/>
      <c r="NVC78" s="388"/>
      <c r="NVD78" s="388"/>
      <c r="NVE78" s="388"/>
      <c r="NVF78" s="388"/>
      <c r="NVG78" s="388"/>
      <c r="NVH78" s="388"/>
      <c r="NVI78" s="388"/>
      <c r="NVJ78" s="388"/>
      <c r="NVK78" s="388"/>
      <c r="NVL78" s="388"/>
      <c r="NVM78" s="388"/>
      <c r="NVN78" s="388"/>
      <c r="NVO78" s="388"/>
      <c r="NVP78" s="388"/>
      <c r="NVQ78" s="388"/>
      <c r="NVR78" s="388"/>
      <c r="NVS78" s="388"/>
      <c r="NVT78" s="388"/>
      <c r="NVU78" s="388"/>
      <c r="NVV78" s="388"/>
      <c r="NVW78" s="388"/>
      <c r="NVX78" s="388"/>
      <c r="NVY78" s="388"/>
      <c r="NVZ78" s="388"/>
      <c r="NWA78" s="388"/>
      <c r="NWB78" s="388"/>
      <c r="NWC78" s="388"/>
      <c r="NWD78" s="388"/>
      <c r="NWE78" s="388"/>
      <c r="NWF78" s="388"/>
      <c r="NWG78" s="388"/>
      <c r="NWH78" s="388"/>
      <c r="NWI78" s="388"/>
      <c r="NWJ78" s="388"/>
      <c r="NWK78" s="388"/>
      <c r="NWL78" s="388"/>
      <c r="NWM78" s="388"/>
      <c r="NWN78" s="388"/>
      <c r="NWO78" s="388"/>
      <c r="NWP78" s="388"/>
      <c r="NWQ78" s="388"/>
      <c r="NWR78" s="388"/>
      <c r="NWS78" s="388"/>
      <c r="NWT78" s="388"/>
      <c r="NWU78" s="388"/>
      <c r="NWV78" s="388"/>
      <c r="NWW78" s="388"/>
      <c r="NWX78" s="388"/>
      <c r="NWY78" s="388"/>
      <c r="NWZ78" s="388"/>
      <c r="NXA78" s="388"/>
      <c r="NXB78" s="388"/>
      <c r="NXC78" s="388"/>
      <c r="NXD78" s="388"/>
      <c r="NXE78" s="388"/>
      <c r="NXF78" s="388"/>
      <c r="NXG78" s="388"/>
      <c r="NXH78" s="388"/>
      <c r="NXI78" s="388"/>
      <c r="NXJ78" s="388"/>
      <c r="NXK78" s="388"/>
      <c r="NXL78" s="388"/>
      <c r="NXM78" s="388"/>
      <c r="NXN78" s="388"/>
      <c r="NXO78" s="388"/>
      <c r="NXP78" s="388"/>
      <c r="NXQ78" s="388"/>
      <c r="NXR78" s="388"/>
      <c r="NXS78" s="388"/>
      <c r="NXT78" s="388"/>
      <c r="NXU78" s="388"/>
      <c r="NXV78" s="388"/>
      <c r="NXW78" s="388"/>
      <c r="NXX78" s="388"/>
      <c r="NXY78" s="388"/>
      <c r="NXZ78" s="388"/>
      <c r="NYA78" s="388"/>
      <c r="NYB78" s="388"/>
      <c r="NYC78" s="388"/>
      <c r="NYD78" s="388"/>
      <c r="NYE78" s="388"/>
      <c r="NYF78" s="388"/>
      <c r="NYG78" s="388"/>
      <c r="NYH78" s="388"/>
      <c r="NYI78" s="388"/>
      <c r="NYJ78" s="388"/>
      <c r="NYK78" s="388"/>
      <c r="NYL78" s="388"/>
      <c r="NYM78" s="388"/>
      <c r="NYN78" s="388"/>
      <c r="NYO78" s="388"/>
      <c r="NYP78" s="388"/>
      <c r="NYQ78" s="388"/>
      <c r="NYR78" s="388"/>
      <c r="NYS78" s="388"/>
      <c r="NYT78" s="388"/>
      <c r="NYU78" s="388"/>
      <c r="NYV78" s="388"/>
      <c r="NYW78" s="388"/>
      <c r="NYX78" s="388"/>
      <c r="NYY78" s="388"/>
      <c r="NYZ78" s="388"/>
      <c r="NZA78" s="388"/>
      <c r="NZB78" s="388"/>
      <c r="NZC78" s="388"/>
      <c r="NZD78" s="388"/>
      <c r="NZE78" s="388"/>
      <c r="NZF78" s="388"/>
      <c r="NZG78" s="388"/>
      <c r="NZH78" s="388"/>
      <c r="NZI78" s="388"/>
      <c r="NZJ78" s="388"/>
      <c r="NZK78" s="388"/>
      <c r="NZL78" s="388"/>
      <c r="NZM78" s="388"/>
      <c r="NZN78" s="388"/>
      <c r="NZO78" s="388"/>
      <c r="NZP78" s="388"/>
      <c r="NZQ78" s="388"/>
      <c r="NZR78" s="388"/>
      <c r="NZS78" s="388"/>
      <c r="NZT78" s="388"/>
      <c r="NZU78" s="388"/>
      <c r="NZV78" s="388"/>
      <c r="NZW78" s="388"/>
      <c r="NZX78" s="388"/>
      <c r="NZY78" s="388"/>
      <c r="NZZ78" s="388"/>
      <c r="OAA78" s="388"/>
      <c r="OAB78" s="388"/>
      <c r="OAC78" s="388"/>
      <c r="OAD78" s="388"/>
      <c r="OAE78" s="388"/>
      <c r="OAF78" s="388"/>
      <c r="OAG78" s="388"/>
      <c r="OAH78" s="388"/>
      <c r="OAI78" s="388"/>
      <c r="OAJ78" s="388"/>
      <c r="OAK78" s="388"/>
      <c r="OAL78" s="388"/>
      <c r="OAM78" s="388"/>
      <c r="OAN78" s="388"/>
      <c r="OAO78" s="388"/>
      <c r="OAP78" s="388"/>
      <c r="OAQ78" s="388"/>
      <c r="OAR78" s="388"/>
      <c r="OAS78" s="388"/>
      <c r="OAT78" s="388"/>
      <c r="OAU78" s="388"/>
      <c r="OAV78" s="388"/>
      <c r="OAW78" s="388"/>
      <c r="OAX78" s="388"/>
      <c r="OAY78" s="388"/>
      <c r="OAZ78" s="388"/>
      <c r="OBA78" s="388"/>
      <c r="OBB78" s="388"/>
      <c r="OBC78" s="388"/>
      <c r="OBD78" s="388"/>
      <c r="OBE78" s="388"/>
      <c r="OBF78" s="388"/>
      <c r="OBG78" s="388"/>
      <c r="OBH78" s="388"/>
      <c r="OBI78" s="388"/>
      <c r="OBJ78" s="388"/>
      <c r="OBK78" s="388"/>
      <c r="OBL78" s="388"/>
      <c r="OBM78" s="388"/>
      <c r="OBN78" s="388"/>
      <c r="OBO78" s="388"/>
      <c r="OBP78" s="388"/>
      <c r="OBQ78" s="388"/>
      <c r="OBR78" s="388"/>
      <c r="OBS78" s="388"/>
      <c r="OBT78" s="388"/>
      <c r="OBU78" s="388"/>
      <c r="OBV78" s="388"/>
      <c r="OBW78" s="388"/>
      <c r="OBX78" s="388"/>
      <c r="OBY78" s="388"/>
      <c r="OBZ78" s="388"/>
      <c r="OCA78" s="388"/>
      <c r="OCB78" s="388"/>
      <c r="OCC78" s="388"/>
      <c r="OCD78" s="388"/>
      <c r="OCE78" s="388"/>
      <c r="OCF78" s="388"/>
      <c r="OCG78" s="388"/>
      <c r="OCH78" s="388"/>
      <c r="OCI78" s="388"/>
      <c r="OCJ78" s="388"/>
      <c r="OCK78" s="388"/>
      <c r="OCL78" s="388"/>
      <c r="OCM78" s="388"/>
      <c r="OCN78" s="388"/>
      <c r="OCO78" s="388"/>
      <c r="OCP78" s="388"/>
      <c r="OCQ78" s="388"/>
      <c r="OCR78" s="388"/>
      <c r="OCS78" s="388"/>
      <c r="OCT78" s="388"/>
      <c r="OCU78" s="388"/>
      <c r="OCV78" s="388"/>
      <c r="OCW78" s="388"/>
      <c r="OCX78" s="388"/>
      <c r="OCY78" s="388"/>
      <c r="OCZ78" s="388"/>
      <c r="ODA78" s="388"/>
      <c r="ODB78" s="388"/>
      <c r="ODC78" s="388"/>
      <c r="ODD78" s="388"/>
      <c r="ODE78" s="388"/>
      <c r="ODF78" s="388"/>
      <c r="ODG78" s="388"/>
      <c r="ODH78" s="388"/>
      <c r="ODI78" s="388"/>
      <c r="ODJ78" s="388"/>
      <c r="ODK78" s="388"/>
      <c r="ODL78" s="388"/>
      <c r="ODM78" s="388"/>
      <c r="ODN78" s="388"/>
      <c r="ODO78" s="388"/>
      <c r="ODP78" s="388"/>
      <c r="ODQ78" s="388"/>
      <c r="ODR78" s="388"/>
      <c r="ODS78" s="388"/>
      <c r="ODT78" s="388"/>
      <c r="ODU78" s="388"/>
      <c r="ODV78" s="388"/>
      <c r="ODW78" s="388"/>
      <c r="ODX78" s="388"/>
      <c r="ODY78" s="388"/>
      <c r="ODZ78" s="388"/>
      <c r="OEA78" s="388"/>
      <c r="OEB78" s="388"/>
      <c r="OEC78" s="388"/>
      <c r="OED78" s="388"/>
      <c r="OEE78" s="388"/>
      <c r="OEF78" s="388"/>
      <c r="OEG78" s="388"/>
      <c r="OEH78" s="388"/>
      <c r="OEI78" s="388"/>
      <c r="OEJ78" s="388"/>
      <c r="OEK78" s="388"/>
      <c r="OEL78" s="388"/>
      <c r="OEM78" s="388"/>
      <c r="OEN78" s="388"/>
      <c r="OEO78" s="388"/>
      <c r="OEP78" s="388"/>
      <c r="OEQ78" s="388"/>
      <c r="OER78" s="388"/>
      <c r="OES78" s="388"/>
      <c r="OET78" s="388"/>
      <c r="OEU78" s="388"/>
      <c r="OEV78" s="388"/>
      <c r="OEW78" s="388"/>
      <c r="OEX78" s="388"/>
      <c r="OEY78" s="388"/>
      <c r="OEZ78" s="388"/>
      <c r="OFA78" s="388"/>
      <c r="OFB78" s="388"/>
      <c r="OFC78" s="388"/>
      <c r="OFD78" s="388"/>
      <c r="OFE78" s="388"/>
      <c r="OFF78" s="388"/>
      <c r="OFG78" s="388"/>
      <c r="OFH78" s="388"/>
      <c r="OFI78" s="388"/>
      <c r="OFJ78" s="388"/>
      <c r="OFK78" s="388"/>
      <c r="OFL78" s="388"/>
      <c r="OFM78" s="388"/>
      <c r="OFN78" s="388"/>
      <c r="OFO78" s="388"/>
      <c r="OFP78" s="388"/>
      <c r="OFQ78" s="388"/>
      <c r="OFR78" s="388"/>
      <c r="OFS78" s="388"/>
      <c r="OFT78" s="388"/>
      <c r="OFU78" s="388"/>
      <c r="OFV78" s="388"/>
      <c r="OFW78" s="388"/>
      <c r="OFX78" s="388"/>
      <c r="OFY78" s="388"/>
      <c r="OFZ78" s="388"/>
      <c r="OGA78" s="388"/>
      <c r="OGB78" s="388"/>
      <c r="OGC78" s="388"/>
      <c r="OGD78" s="388"/>
      <c r="OGE78" s="388"/>
      <c r="OGF78" s="388"/>
      <c r="OGG78" s="388"/>
      <c r="OGH78" s="388"/>
      <c r="OGI78" s="388"/>
      <c r="OGJ78" s="388"/>
      <c r="OGK78" s="388"/>
      <c r="OGL78" s="388"/>
      <c r="OGM78" s="388"/>
      <c r="OGN78" s="388"/>
      <c r="OGO78" s="388"/>
      <c r="OGP78" s="388"/>
      <c r="OGQ78" s="388"/>
      <c r="OGR78" s="388"/>
      <c r="OGS78" s="388"/>
      <c r="OGT78" s="388"/>
      <c r="OGU78" s="388"/>
      <c r="OGV78" s="388"/>
      <c r="OGW78" s="388"/>
      <c r="OGX78" s="388"/>
      <c r="OGY78" s="388"/>
      <c r="OGZ78" s="388"/>
      <c r="OHA78" s="388"/>
      <c r="OHB78" s="388"/>
      <c r="OHC78" s="388"/>
      <c r="OHD78" s="388"/>
      <c r="OHE78" s="388"/>
      <c r="OHF78" s="388"/>
      <c r="OHG78" s="388"/>
      <c r="OHH78" s="388"/>
      <c r="OHI78" s="388"/>
      <c r="OHJ78" s="388"/>
      <c r="OHK78" s="388"/>
      <c r="OHL78" s="388"/>
      <c r="OHM78" s="388"/>
      <c r="OHN78" s="388"/>
      <c r="OHO78" s="388"/>
      <c r="OHP78" s="388"/>
      <c r="OHQ78" s="388"/>
      <c r="OHR78" s="388"/>
      <c r="OHS78" s="388"/>
      <c r="OHT78" s="388"/>
      <c r="OHU78" s="388"/>
      <c r="OHV78" s="388"/>
      <c r="OHW78" s="388"/>
      <c r="OHX78" s="388"/>
      <c r="OHY78" s="388"/>
      <c r="OHZ78" s="388"/>
      <c r="OIA78" s="388"/>
      <c r="OIB78" s="388"/>
      <c r="OIC78" s="388"/>
      <c r="OID78" s="388"/>
      <c r="OIE78" s="388"/>
      <c r="OIF78" s="388"/>
      <c r="OIG78" s="388"/>
      <c r="OIH78" s="388"/>
      <c r="OII78" s="388"/>
      <c r="OIJ78" s="388"/>
      <c r="OIK78" s="388"/>
      <c r="OIL78" s="388"/>
      <c r="OIM78" s="388"/>
      <c r="OIN78" s="388"/>
      <c r="OIO78" s="388"/>
      <c r="OIP78" s="388"/>
      <c r="OIQ78" s="388"/>
      <c r="OIR78" s="388"/>
      <c r="OIS78" s="388"/>
      <c r="OIT78" s="388"/>
      <c r="OIU78" s="388"/>
      <c r="OIV78" s="388"/>
      <c r="OIW78" s="388"/>
      <c r="OIX78" s="388"/>
      <c r="OIY78" s="388"/>
      <c r="OIZ78" s="388"/>
      <c r="OJA78" s="388"/>
      <c r="OJB78" s="388"/>
      <c r="OJC78" s="388"/>
      <c r="OJD78" s="388"/>
      <c r="OJE78" s="388"/>
      <c r="OJF78" s="388"/>
      <c r="OJG78" s="388"/>
      <c r="OJH78" s="388"/>
      <c r="OJI78" s="388"/>
      <c r="OJJ78" s="388"/>
      <c r="OJK78" s="388"/>
      <c r="OJL78" s="388"/>
      <c r="OJM78" s="388"/>
      <c r="OJN78" s="388"/>
      <c r="OJO78" s="388"/>
      <c r="OJP78" s="388"/>
      <c r="OJQ78" s="388"/>
      <c r="OJR78" s="388"/>
      <c r="OJS78" s="388"/>
      <c r="OJT78" s="388"/>
      <c r="OJU78" s="388"/>
      <c r="OJV78" s="388"/>
      <c r="OJW78" s="388"/>
      <c r="OJX78" s="388"/>
      <c r="OJY78" s="388"/>
      <c r="OJZ78" s="388"/>
      <c r="OKA78" s="388"/>
      <c r="OKB78" s="388"/>
      <c r="OKC78" s="388"/>
      <c r="OKD78" s="388"/>
      <c r="OKE78" s="388"/>
      <c r="OKF78" s="388"/>
      <c r="OKG78" s="388"/>
      <c r="OKH78" s="388"/>
      <c r="OKI78" s="388"/>
      <c r="OKJ78" s="388"/>
      <c r="OKK78" s="388"/>
      <c r="OKL78" s="388"/>
      <c r="OKM78" s="388"/>
      <c r="OKN78" s="388"/>
      <c r="OKO78" s="388"/>
      <c r="OKP78" s="388"/>
      <c r="OKQ78" s="388"/>
      <c r="OKR78" s="388"/>
      <c r="OKS78" s="388"/>
      <c r="OKT78" s="388"/>
      <c r="OKU78" s="388"/>
      <c r="OKV78" s="388"/>
      <c r="OKW78" s="388"/>
      <c r="OKX78" s="388"/>
      <c r="OKY78" s="388"/>
      <c r="OKZ78" s="388"/>
      <c r="OLA78" s="388"/>
      <c r="OLB78" s="388"/>
      <c r="OLC78" s="388"/>
      <c r="OLD78" s="388"/>
      <c r="OLE78" s="388"/>
      <c r="OLF78" s="388"/>
      <c r="OLG78" s="388"/>
      <c r="OLH78" s="388"/>
      <c r="OLI78" s="388"/>
      <c r="OLJ78" s="388"/>
      <c r="OLK78" s="388"/>
      <c r="OLL78" s="388"/>
      <c r="OLM78" s="388"/>
      <c r="OLN78" s="388"/>
      <c r="OLO78" s="388"/>
      <c r="OLP78" s="388"/>
      <c r="OLQ78" s="388"/>
      <c r="OLR78" s="388"/>
      <c r="OLS78" s="388"/>
      <c r="OLT78" s="388"/>
      <c r="OLU78" s="388"/>
      <c r="OLV78" s="388"/>
      <c r="OLW78" s="388"/>
      <c r="OLX78" s="388"/>
      <c r="OLY78" s="388"/>
      <c r="OLZ78" s="388"/>
      <c r="OMA78" s="388"/>
      <c r="OMB78" s="388"/>
      <c r="OMC78" s="388"/>
      <c r="OMD78" s="388"/>
      <c r="OME78" s="388"/>
      <c r="OMF78" s="388"/>
      <c r="OMG78" s="388"/>
      <c r="OMH78" s="388"/>
      <c r="OMI78" s="388"/>
      <c r="OMJ78" s="388"/>
      <c r="OMK78" s="388"/>
      <c r="OML78" s="388"/>
      <c r="OMM78" s="388"/>
      <c r="OMN78" s="388"/>
      <c r="OMO78" s="388"/>
      <c r="OMP78" s="388"/>
      <c r="OMQ78" s="388"/>
      <c r="OMR78" s="388"/>
      <c r="OMS78" s="388"/>
      <c r="OMT78" s="388"/>
      <c r="OMU78" s="388"/>
      <c r="OMV78" s="388"/>
      <c r="OMW78" s="388"/>
      <c r="OMX78" s="388"/>
      <c r="OMY78" s="388"/>
      <c r="OMZ78" s="388"/>
      <c r="ONA78" s="388"/>
      <c r="ONB78" s="388"/>
      <c r="ONC78" s="388"/>
      <c r="OND78" s="388"/>
      <c r="ONE78" s="388"/>
      <c r="ONF78" s="388"/>
      <c r="ONG78" s="388"/>
      <c r="ONH78" s="388"/>
      <c r="ONI78" s="388"/>
      <c r="ONJ78" s="388"/>
      <c r="ONK78" s="388"/>
      <c r="ONL78" s="388"/>
      <c r="ONM78" s="388"/>
      <c r="ONN78" s="388"/>
      <c r="ONO78" s="388"/>
      <c r="ONP78" s="388"/>
      <c r="ONQ78" s="388"/>
      <c r="ONR78" s="388"/>
      <c r="ONS78" s="388"/>
      <c r="ONT78" s="388"/>
      <c r="ONU78" s="388"/>
      <c r="ONV78" s="388"/>
      <c r="ONW78" s="388"/>
      <c r="ONX78" s="388"/>
      <c r="ONY78" s="388"/>
      <c r="ONZ78" s="388"/>
      <c r="OOA78" s="388"/>
      <c r="OOB78" s="388"/>
      <c r="OOC78" s="388"/>
      <c r="OOD78" s="388"/>
      <c r="OOE78" s="388"/>
      <c r="OOF78" s="388"/>
      <c r="OOG78" s="388"/>
      <c r="OOH78" s="388"/>
      <c r="OOI78" s="388"/>
      <c r="OOJ78" s="388"/>
      <c r="OOK78" s="388"/>
      <c r="OOL78" s="388"/>
      <c r="OOM78" s="388"/>
      <c r="OON78" s="388"/>
      <c r="OOO78" s="388"/>
      <c r="OOP78" s="388"/>
      <c r="OOQ78" s="388"/>
      <c r="OOR78" s="388"/>
      <c r="OOS78" s="388"/>
      <c r="OOT78" s="388"/>
      <c r="OOU78" s="388"/>
      <c r="OOV78" s="388"/>
      <c r="OOW78" s="388"/>
      <c r="OOX78" s="388"/>
      <c r="OOY78" s="388"/>
      <c r="OOZ78" s="388"/>
      <c r="OPA78" s="388"/>
      <c r="OPB78" s="388"/>
      <c r="OPC78" s="388"/>
      <c r="OPD78" s="388"/>
      <c r="OPE78" s="388"/>
      <c r="OPF78" s="388"/>
      <c r="OPG78" s="388"/>
      <c r="OPH78" s="388"/>
      <c r="OPI78" s="388"/>
      <c r="OPJ78" s="388"/>
      <c r="OPK78" s="388"/>
      <c r="OPL78" s="388"/>
      <c r="OPM78" s="388"/>
      <c r="OPN78" s="388"/>
      <c r="OPO78" s="388"/>
      <c r="OPP78" s="388"/>
      <c r="OPQ78" s="388"/>
      <c r="OPR78" s="388"/>
      <c r="OPS78" s="388"/>
      <c r="OPT78" s="388"/>
      <c r="OPU78" s="388"/>
      <c r="OPV78" s="388"/>
      <c r="OPW78" s="388"/>
      <c r="OPX78" s="388"/>
      <c r="OPY78" s="388"/>
      <c r="OPZ78" s="388"/>
      <c r="OQA78" s="388"/>
      <c r="OQB78" s="388"/>
      <c r="OQC78" s="388"/>
      <c r="OQD78" s="388"/>
      <c r="OQE78" s="388"/>
      <c r="OQF78" s="388"/>
      <c r="OQG78" s="388"/>
      <c r="OQH78" s="388"/>
      <c r="OQI78" s="388"/>
      <c r="OQJ78" s="388"/>
      <c r="OQK78" s="388"/>
      <c r="OQL78" s="388"/>
      <c r="OQM78" s="388"/>
      <c r="OQN78" s="388"/>
      <c r="OQO78" s="388"/>
      <c r="OQP78" s="388"/>
      <c r="OQQ78" s="388"/>
      <c r="OQR78" s="388"/>
      <c r="OQS78" s="388"/>
      <c r="OQT78" s="388"/>
      <c r="OQU78" s="388"/>
      <c r="OQV78" s="388"/>
      <c r="OQW78" s="388"/>
      <c r="OQX78" s="388"/>
      <c r="OQY78" s="388"/>
      <c r="OQZ78" s="388"/>
      <c r="ORA78" s="388"/>
      <c r="ORB78" s="388"/>
      <c r="ORC78" s="388"/>
      <c r="ORD78" s="388"/>
      <c r="ORE78" s="388"/>
      <c r="ORF78" s="388"/>
      <c r="ORG78" s="388"/>
      <c r="ORH78" s="388"/>
      <c r="ORI78" s="388"/>
      <c r="ORJ78" s="388"/>
      <c r="ORK78" s="388"/>
      <c r="ORL78" s="388"/>
      <c r="ORM78" s="388"/>
      <c r="ORN78" s="388"/>
      <c r="ORO78" s="388"/>
      <c r="ORP78" s="388"/>
      <c r="ORQ78" s="388"/>
      <c r="ORR78" s="388"/>
      <c r="ORS78" s="388"/>
      <c r="ORT78" s="388"/>
      <c r="ORU78" s="388"/>
      <c r="ORV78" s="388"/>
      <c r="ORW78" s="388"/>
      <c r="ORX78" s="388"/>
      <c r="ORY78" s="388"/>
      <c r="ORZ78" s="388"/>
      <c r="OSA78" s="388"/>
      <c r="OSB78" s="388"/>
      <c r="OSC78" s="388"/>
      <c r="OSD78" s="388"/>
      <c r="OSE78" s="388"/>
      <c r="OSF78" s="388"/>
      <c r="OSG78" s="388"/>
      <c r="OSH78" s="388"/>
      <c r="OSI78" s="388"/>
      <c r="OSJ78" s="388"/>
      <c r="OSK78" s="388"/>
      <c r="OSL78" s="388"/>
      <c r="OSM78" s="388"/>
      <c r="OSN78" s="388"/>
      <c r="OSO78" s="388"/>
      <c r="OSP78" s="388"/>
      <c r="OSQ78" s="388"/>
      <c r="OSR78" s="388"/>
      <c r="OSS78" s="388"/>
      <c r="OST78" s="388"/>
      <c r="OSU78" s="388"/>
      <c r="OSV78" s="388"/>
      <c r="OSW78" s="388"/>
      <c r="OSX78" s="388"/>
      <c r="OSY78" s="388"/>
      <c r="OSZ78" s="388"/>
      <c r="OTA78" s="388"/>
      <c r="OTB78" s="388"/>
      <c r="OTC78" s="388"/>
      <c r="OTD78" s="388"/>
      <c r="OTE78" s="388"/>
      <c r="OTF78" s="388"/>
      <c r="OTG78" s="388"/>
      <c r="OTH78" s="388"/>
      <c r="OTI78" s="388"/>
      <c r="OTJ78" s="388"/>
      <c r="OTK78" s="388"/>
      <c r="OTL78" s="388"/>
      <c r="OTM78" s="388"/>
      <c r="OTN78" s="388"/>
      <c r="OTO78" s="388"/>
      <c r="OTP78" s="388"/>
      <c r="OTQ78" s="388"/>
      <c r="OTR78" s="388"/>
      <c r="OTS78" s="388"/>
      <c r="OTT78" s="388"/>
      <c r="OTU78" s="388"/>
      <c r="OTV78" s="388"/>
      <c r="OTW78" s="388"/>
      <c r="OTX78" s="388"/>
      <c r="OTY78" s="388"/>
      <c r="OTZ78" s="388"/>
      <c r="OUA78" s="388"/>
      <c r="OUB78" s="388"/>
      <c r="OUC78" s="388"/>
      <c r="OUD78" s="388"/>
      <c r="OUE78" s="388"/>
      <c r="OUF78" s="388"/>
      <c r="OUG78" s="388"/>
      <c r="OUH78" s="388"/>
      <c r="OUI78" s="388"/>
      <c r="OUJ78" s="388"/>
      <c r="OUK78" s="388"/>
      <c r="OUL78" s="388"/>
      <c r="OUM78" s="388"/>
      <c r="OUN78" s="388"/>
      <c r="OUO78" s="388"/>
      <c r="OUP78" s="388"/>
      <c r="OUQ78" s="388"/>
      <c r="OUR78" s="388"/>
      <c r="OUS78" s="388"/>
      <c r="OUT78" s="388"/>
      <c r="OUU78" s="388"/>
      <c r="OUV78" s="388"/>
      <c r="OUW78" s="388"/>
      <c r="OUX78" s="388"/>
      <c r="OUY78" s="388"/>
      <c r="OUZ78" s="388"/>
      <c r="OVA78" s="388"/>
      <c r="OVB78" s="388"/>
      <c r="OVC78" s="388"/>
      <c r="OVD78" s="388"/>
      <c r="OVE78" s="388"/>
      <c r="OVF78" s="388"/>
      <c r="OVG78" s="388"/>
      <c r="OVH78" s="388"/>
      <c r="OVI78" s="388"/>
      <c r="OVJ78" s="388"/>
      <c r="OVK78" s="388"/>
      <c r="OVL78" s="388"/>
      <c r="OVM78" s="388"/>
      <c r="OVN78" s="388"/>
      <c r="OVO78" s="388"/>
      <c r="OVP78" s="388"/>
      <c r="OVQ78" s="388"/>
      <c r="OVR78" s="388"/>
      <c r="OVS78" s="388"/>
      <c r="OVT78" s="388"/>
      <c r="OVU78" s="388"/>
      <c r="OVV78" s="388"/>
      <c r="OVW78" s="388"/>
      <c r="OVX78" s="388"/>
      <c r="OVY78" s="388"/>
      <c r="OVZ78" s="388"/>
      <c r="OWA78" s="388"/>
      <c r="OWB78" s="388"/>
      <c r="OWC78" s="388"/>
      <c r="OWD78" s="388"/>
      <c r="OWE78" s="388"/>
      <c r="OWF78" s="388"/>
      <c r="OWG78" s="388"/>
      <c r="OWH78" s="388"/>
      <c r="OWI78" s="388"/>
      <c r="OWJ78" s="388"/>
      <c r="OWK78" s="388"/>
      <c r="OWL78" s="388"/>
      <c r="OWM78" s="388"/>
      <c r="OWN78" s="388"/>
      <c r="OWO78" s="388"/>
      <c r="OWP78" s="388"/>
      <c r="OWQ78" s="388"/>
      <c r="OWR78" s="388"/>
      <c r="OWS78" s="388"/>
      <c r="OWT78" s="388"/>
      <c r="OWU78" s="388"/>
      <c r="OWV78" s="388"/>
      <c r="OWW78" s="388"/>
      <c r="OWX78" s="388"/>
      <c r="OWY78" s="388"/>
      <c r="OWZ78" s="388"/>
      <c r="OXA78" s="388"/>
      <c r="OXB78" s="388"/>
      <c r="OXC78" s="388"/>
      <c r="OXD78" s="388"/>
      <c r="OXE78" s="388"/>
      <c r="OXF78" s="388"/>
      <c r="OXG78" s="388"/>
      <c r="OXH78" s="388"/>
      <c r="OXI78" s="388"/>
      <c r="OXJ78" s="388"/>
      <c r="OXK78" s="388"/>
      <c r="OXL78" s="388"/>
      <c r="OXM78" s="388"/>
      <c r="OXN78" s="388"/>
      <c r="OXO78" s="388"/>
      <c r="OXP78" s="388"/>
      <c r="OXQ78" s="388"/>
      <c r="OXR78" s="388"/>
      <c r="OXS78" s="388"/>
      <c r="OXT78" s="388"/>
      <c r="OXU78" s="388"/>
      <c r="OXV78" s="388"/>
      <c r="OXW78" s="388"/>
      <c r="OXX78" s="388"/>
      <c r="OXY78" s="388"/>
      <c r="OXZ78" s="388"/>
      <c r="OYA78" s="388"/>
      <c r="OYB78" s="388"/>
      <c r="OYC78" s="388"/>
      <c r="OYD78" s="388"/>
      <c r="OYE78" s="388"/>
      <c r="OYF78" s="388"/>
      <c r="OYG78" s="388"/>
      <c r="OYH78" s="388"/>
      <c r="OYI78" s="388"/>
      <c r="OYJ78" s="388"/>
      <c r="OYK78" s="388"/>
      <c r="OYL78" s="388"/>
      <c r="OYM78" s="388"/>
      <c r="OYN78" s="388"/>
      <c r="OYO78" s="388"/>
      <c r="OYP78" s="388"/>
      <c r="OYQ78" s="388"/>
      <c r="OYR78" s="388"/>
      <c r="OYS78" s="388"/>
      <c r="OYT78" s="388"/>
      <c r="OYU78" s="388"/>
      <c r="OYV78" s="388"/>
      <c r="OYW78" s="388"/>
      <c r="OYX78" s="388"/>
      <c r="OYY78" s="388"/>
      <c r="OYZ78" s="388"/>
      <c r="OZA78" s="388"/>
      <c r="OZB78" s="388"/>
      <c r="OZC78" s="388"/>
      <c r="OZD78" s="388"/>
      <c r="OZE78" s="388"/>
      <c r="OZF78" s="388"/>
      <c r="OZG78" s="388"/>
      <c r="OZH78" s="388"/>
      <c r="OZI78" s="388"/>
      <c r="OZJ78" s="388"/>
      <c r="OZK78" s="388"/>
      <c r="OZL78" s="388"/>
      <c r="OZM78" s="388"/>
      <c r="OZN78" s="388"/>
      <c r="OZO78" s="388"/>
      <c r="OZP78" s="388"/>
      <c r="OZQ78" s="388"/>
      <c r="OZR78" s="388"/>
      <c r="OZS78" s="388"/>
      <c r="OZT78" s="388"/>
      <c r="OZU78" s="388"/>
      <c r="OZV78" s="388"/>
      <c r="OZW78" s="388"/>
      <c r="OZX78" s="388"/>
      <c r="OZY78" s="388"/>
      <c r="OZZ78" s="388"/>
      <c r="PAA78" s="388"/>
      <c r="PAB78" s="388"/>
      <c r="PAC78" s="388"/>
      <c r="PAD78" s="388"/>
      <c r="PAE78" s="388"/>
      <c r="PAF78" s="388"/>
      <c r="PAG78" s="388"/>
      <c r="PAH78" s="388"/>
      <c r="PAI78" s="388"/>
      <c r="PAJ78" s="388"/>
      <c r="PAK78" s="388"/>
      <c r="PAL78" s="388"/>
      <c r="PAM78" s="388"/>
      <c r="PAN78" s="388"/>
      <c r="PAO78" s="388"/>
      <c r="PAP78" s="388"/>
      <c r="PAQ78" s="388"/>
      <c r="PAR78" s="388"/>
      <c r="PAS78" s="388"/>
      <c r="PAT78" s="388"/>
      <c r="PAU78" s="388"/>
      <c r="PAV78" s="388"/>
      <c r="PAW78" s="388"/>
      <c r="PAX78" s="388"/>
      <c r="PAY78" s="388"/>
      <c r="PAZ78" s="388"/>
      <c r="PBA78" s="388"/>
      <c r="PBB78" s="388"/>
      <c r="PBC78" s="388"/>
      <c r="PBD78" s="388"/>
      <c r="PBE78" s="388"/>
      <c r="PBF78" s="388"/>
      <c r="PBG78" s="388"/>
      <c r="PBH78" s="388"/>
      <c r="PBI78" s="388"/>
      <c r="PBJ78" s="388"/>
      <c r="PBK78" s="388"/>
      <c r="PBL78" s="388"/>
      <c r="PBM78" s="388"/>
      <c r="PBN78" s="388"/>
      <c r="PBO78" s="388"/>
      <c r="PBP78" s="388"/>
      <c r="PBQ78" s="388"/>
      <c r="PBR78" s="388"/>
      <c r="PBS78" s="388"/>
      <c r="PBT78" s="388"/>
      <c r="PBU78" s="388"/>
      <c r="PBV78" s="388"/>
      <c r="PBW78" s="388"/>
      <c r="PBX78" s="388"/>
      <c r="PBY78" s="388"/>
      <c r="PBZ78" s="388"/>
      <c r="PCA78" s="388"/>
      <c r="PCB78" s="388"/>
      <c r="PCC78" s="388"/>
      <c r="PCD78" s="388"/>
      <c r="PCE78" s="388"/>
      <c r="PCF78" s="388"/>
      <c r="PCG78" s="388"/>
      <c r="PCH78" s="388"/>
      <c r="PCI78" s="388"/>
      <c r="PCJ78" s="388"/>
      <c r="PCK78" s="388"/>
      <c r="PCL78" s="388"/>
      <c r="PCM78" s="388"/>
      <c r="PCN78" s="388"/>
      <c r="PCO78" s="388"/>
      <c r="PCP78" s="388"/>
      <c r="PCQ78" s="388"/>
      <c r="PCR78" s="388"/>
      <c r="PCS78" s="388"/>
      <c r="PCT78" s="388"/>
      <c r="PCU78" s="388"/>
      <c r="PCV78" s="388"/>
      <c r="PCW78" s="388"/>
      <c r="PCX78" s="388"/>
      <c r="PCY78" s="388"/>
      <c r="PCZ78" s="388"/>
      <c r="PDA78" s="388"/>
      <c r="PDB78" s="388"/>
      <c r="PDC78" s="388"/>
      <c r="PDD78" s="388"/>
      <c r="PDE78" s="388"/>
      <c r="PDF78" s="388"/>
      <c r="PDG78" s="388"/>
      <c r="PDH78" s="388"/>
      <c r="PDI78" s="388"/>
      <c r="PDJ78" s="388"/>
      <c r="PDK78" s="388"/>
      <c r="PDL78" s="388"/>
      <c r="PDM78" s="388"/>
      <c r="PDN78" s="388"/>
      <c r="PDO78" s="388"/>
      <c r="PDP78" s="388"/>
      <c r="PDQ78" s="388"/>
      <c r="PDR78" s="388"/>
      <c r="PDS78" s="388"/>
      <c r="PDT78" s="388"/>
      <c r="PDU78" s="388"/>
      <c r="PDV78" s="388"/>
      <c r="PDW78" s="388"/>
      <c r="PDX78" s="388"/>
      <c r="PDY78" s="388"/>
      <c r="PDZ78" s="388"/>
      <c r="PEA78" s="388"/>
      <c r="PEB78" s="388"/>
      <c r="PEC78" s="388"/>
      <c r="PED78" s="388"/>
      <c r="PEE78" s="388"/>
      <c r="PEF78" s="388"/>
      <c r="PEG78" s="388"/>
      <c r="PEH78" s="388"/>
      <c r="PEI78" s="388"/>
      <c r="PEJ78" s="388"/>
      <c r="PEK78" s="388"/>
      <c r="PEL78" s="388"/>
      <c r="PEM78" s="388"/>
      <c r="PEN78" s="388"/>
      <c r="PEO78" s="388"/>
      <c r="PEP78" s="388"/>
      <c r="PEQ78" s="388"/>
      <c r="PER78" s="388"/>
      <c r="PES78" s="388"/>
      <c r="PET78" s="388"/>
      <c r="PEU78" s="388"/>
      <c r="PEV78" s="388"/>
      <c r="PEW78" s="388"/>
      <c r="PEX78" s="388"/>
      <c r="PEY78" s="388"/>
      <c r="PEZ78" s="388"/>
      <c r="PFA78" s="388"/>
      <c r="PFB78" s="388"/>
      <c r="PFC78" s="388"/>
      <c r="PFD78" s="388"/>
      <c r="PFE78" s="388"/>
      <c r="PFF78" s="388"/>
      <c r="PFG78" s="388"/>
      <c r="PFH78" s="388"/>
      <c r="PFI78" s="388"/>
      <c r="PFJ78" s="388"/>
      <c r="PFK78" s="388"/>
      <c r="PFL78" s="388"/>
      <c r="PFM78" s="388"/>
      <c r="PFN78" s="388"/>
      <c r="PFO78" s="388"/>
      <c r="PFP78" s="388"/>
      <c r="PFQ78" s="388"/>
      <c r="PFR78" s="388"/>
      <c r="PFS78" s="388"/>
      <c r="PFT78" s="388"/>
      <c r="PFU78" s="388"/>
      <c r="PFV78" s="388"/>
      <c r="PFW78" s="388"/>
      <c r="PFX78" s="388"/>
      <c r="PFY78" s="388"/>
      <c r="PFZ78" s="388"/>
      <c r="PGA78" s="388"/>
      <c r="PGB78" s="388"/>
      <c r="PGC78" s="388"/>
      <c r="PGD78" s="388"/>
      <c r="PGE78" s="388"/>
      <c r="PGF78" s="388"/>
      <c r="PGG78" s="388"/>
      <c r="PGH78" s="388"/>
      <c r="PGI78" s="388"/>
      <c r="PGJ78" s="388"/>
      <c r="PGK78" s="388"/>
      <c r="PGL78" s="388"/>
      <c r="PGM78" s="388"/>
      <c r="PGN78" s="388"/>
      <c r="PGO78" s="388"/>
      <c r="PGP78" s="388"/>
      <c r="PGQ78" s="388"/>
      <c r="PGR78" s="388"/>
      <c r="PGS78" s="388"/>
      <c r="PGT78" s="388"/>
      <c r="PGU78" s="388"/>
      <c r="PGV78" s="388"/>
      <c r="PGW78" s="388"/>
      <c r="PGX78" s="388"/>
      <c r="PGY78" s="388"/>
      <c r="PGZ78" s="388"/>
      <c r="PHA78" s="388"/>
      <c r="PHB78" s="388"/>
      <c r="PHC78" s="388"/>
      <c r="PHD78" s="388"/>
      <c r="PHE78" s="388"/>
      <c r="PHF78" s="388"/>
      <c r="PHG78" s="388"/>
      <c r="PHH78" s="388"/>
      <c r="PHI78" s="388"/>
      <c r="PHJ78" s="388"/>
      <c r="PHK78" s="388"/>
      <c r="PHL78" s="388"/>
      <c r="PHM78" s="388"/>
      <c r="PHN78" s="388"/>
      <c r="PHO78" s="388"/>
      <c r="PHP78" s="388"/>
      <c r="PHQ78" s="388"/>
      <c r="PHR78" s="388"/>
      <c r="PHS78" s="388"/>
      <c r="PHT78" s="388"/>
      <c r="PHU78" s="388"/>
      <c r="PHV78" s="388"/>
      <c r="PHW78" s="388"/>
      <c r="PHX78" s="388"/>
      <c r="PHY78" s="388"/>
      <c r="PHZ78" s="388"/>
      <c r="PIA78" s="388"/>
      <c r="PIB78" s="388"/>
      <c r="PIC78" s="388"/>
      <c r="PID78" s="388"/>
      <c r="PIE78" s="388"/>
      <c r="PIF78" s="388"/>
      <c r="PIG78" s="388"/>
      <c r="PIH78" s="388"/>
      <c r="PII78" s="388"/>
      <c r="PIJ78" s="388"/>
      <c r="PIK78" s="388"/>
      <c r="PIL78" s="388"/>
      <c r="PIM78" s="388"/>
      <c r="PIN78" s="388"/>
      <c r="PIO78" s="388"/>
      <c r="PIP78" s="388"/>
      <c r="PIQ78" s="388"/>
      <c r="PIR78" s="388"/>
      <c r="PIS78" s="388"/>
      <c r="PIT78" s="388"/>
      <c r="PIU78" s="388"/>
      <c r="PIV78" s="388"/>
      <c r="PIW78" s="388"/>
      <c r="PIX78" s="388"/>
      <c r="PIY78" s="388"/>
      <c r="PIZ78" s="388"/>
      <c r="PJA78" s="388"/>
      <c r="PJB78" s="388"/>
      <c r="PJC78" s="388"/>
      <c r="PJD78" s="388"/>
      <c r="PJE78" s="388"/>
      <c r="PJF78" s="388"/>
      <c r="PJG78" s="388"/>
      <c r="PJH78" s="388"/>
      <c r="PJI78" s="388"/>
      <c r="PJJ78" s="388"/>
      <c r="PJK78" s="388"/>
      <c r="PJL78" s="388"/>
      <c r="PJM78" s="388"/>
      <c r="PJN78" s="388"/>
      <c r="PJO78" s="388"/>
      <c r="PJP78" s="388"/>
      <c r="PJQ78" s="388"/>
      <c r="PJR78" s="388"/>
      <c r="PJS78" s="388"/>
      <c r="PJT78" s="388"/>
      <c r="PJU78" s="388"/>
      <c r="PJV78" s="388"/>
      <c r="PJW78" s="388"/>
      <c r="PJX78" s="388"/>
      <c r="PJY78" s="388"/>
      <c r="PJZ78" s="388"/>
      <c r="PKA78" s="388"/>
      <c r="PKB78" s="388"/>
      <c r="PKC78" s="388"/>
      <c r="PKD78" s="388"/>
      <c r="PKE78" s="388"/>
      <c r="PKF78" s="388"/>
      <c r="PKG78" s="388"/>
      <c r="PKH78" s="388"/>
      <c r="PKI78" s="388"/>
      <c r="PKJ78" s="388"/>
      <c r="PKK78" s="388"/>
      <c r="PKL78" s="388"/>
      <c r="PKM78" s="388"/>
      <c r="PKN78" s="388"/>
      <c r="PKO78" s="388"/>
      <c r="PKP78" s="388"/>
      <c r="PKQ78" s="388"/>
      <c r="PKR78" s="388"/>
      <c r="PKS78" s="388"/>
      <c r="PKT78" s="388"/>
      <c r="PKU78" s="388"/>
      <c r="PKV78" s="388"/>
      <c r="PKW78" s="388"/>
      <c r="PKX78" s="388"/>
      <c r="PKY78" s="388"/>
      <c r="PKZ78" s="388"/>
      <c r="PLA78" s="388"/>
      <c r="PLB78" s="388"/>
      <c r="PLC78" s="388"/>
      <c r="PLD78" s="388"/>
      <c r="PLE78" s="388"/>
      <c r="PLF78" s="388"/>
      <c r="PLG78" s="388"/>
      <c r="PLH78" s="388"/>
      <c r="PLI78" s="388"/>
      <c r="PLJ78" s="388"/>
      <c r="PLK78" s="388"/>
      <c r="PLL78" s="388"/>
      <c r="PLM78" s="388"/>
      <c r="PLN78" s="388"/>
      <c r="PLO78" s="388"/>
      <c r="PLP78" s="388"/>
      <c r="PLQ78" s="388"/>
      <c r="PLR78" s="388"/>
      <c r="PLS78" s="388"/>
      <c r="PLT78" s="388"/>
      <c r="PLU78" s="388"/>
      <c r="PLV78" s="388"/>
      <c r="PLW78" s="388"/>
      <c r="PLX78" s="388"/>
      <c r="PLY78" s="388"/>
      <c r="PLZ78" s="388"/>
      <c r="PMA78" s="388"/>
      <c r="PMB78" s="388"/>
      <c r="PMC78" s="388"/>
      <c r="PMD78" s="388"/>
      <c r="PME78" s="388"/>
      <c r="PMF78" s="388"/>
      <c r="PMG78" s="388"/>
      <c r="PMH78" s="388"/>
      <c r="PMI78" s="388"/>
      <c r="PMJ78" s="388"/>
      <c r="PMK78" s="388"/>
      <c r="PML78" s="388"/>
      <c r="PMM78" s="388"/>
      <c r="PMN78" s="388"/>
      <c r="PMO78" s="388"/>
      <c r="PMP78" s="388"/>
      <c r="PMQ78" s="388"/>
      <c r="PMR78" s="388"/>
      <c r="PMS78" s="388"/>
      <c r="PMT78" s="388"/>
      <c r="PMU78" s="388"/>
      <c r="PMV78" s="388"/>
      <c r="PMW78" s="388"/>
      <c r="PMX78" s="388"/>
      <c r="PMY78" s="388"/>
      <c r="PMZ78" s="388"/>
      <c r="PNA78" s="388"/>
      <c r="PNB78" s="388"/>
      <c r="PNC78" s="388"/>
      <c r="PND78" s="388"/>
      <c r="PNE78" s="388"/>
      <c r="PNF78" s="388"/>
      <c r="PNG78" s="388"/>
      <c r="PNH78" s="388"/>
      <c r="PNI78" s="388"/>
      <c r="PNJ78" s="388"/>
      <c r="PNK78" s="388"/>
      <c r="PNL78" s="388"/>
      <c r="PNM78" s="388"/>
      <c r="PNN78" s="388"/>
      <c r="PNO78" s="388"/>
      <c r="PNP78" s="388"/>
      <c r="PNQ78" s="388"/>
      <c r="PNR78" s="388"/>
      <c r="PNS78" s="388"/>
      <c r="PNT78" s="388"/>
      <c r="PNU78" s="388"/>
      <c r="PNV78" s="388"/>
      <c r="PNW78" s="388"/>
      <c r="PNX78" s="388"/>
      <c r="PNY78" s="388"/>
      <c r="PNZ78" s="388"/>
      <c r="POA78" s="388"/>
      <c r="POB78" s="388"/>
      <c r="POC78" s="388"/>
      <c r="POD78" s="388"/>
      <c r="POE78" s="388"/>
      <c r="POF78" s="388"/>
      <c r="POG78" s="388"/>
      <c r="POH78" s="388"/>
      <c r="POI78" s="388"/>
      <c r="POJ78" s="388"/>
      <c r="POK78" s="388"/>
      <c r="POL78" s="388"/>
      <c r="POM78" s="388"/>
      <c r="PON78" s="388"/>
      <c r="POO78" s="388"/>
      <c r="POP78" s="388"/>
      <c r="POQ78" s="388"/>
      <c r="POR78" s="388"/>
      <c r="POS78" s="388"/>
      <c r="POT78" s="388"/>
      <c r="POU78" s="388"/>
      <c r="POV78" s="388"/>
      <c r="POW78" s="388"/>
      <c r="POX78" s="388"/>
      <c r="POY78" s="388"/>
      <c r="POZ78" s="388"/>
      <c r="PPA78" s="388"/>
      <c r="PPB78" s="388"/>
      <c r="PPC78" s="388"/>
      <c r="PPD78" s="388"/>
      <c r="PPE78" s="388"/>
      <c r="PPF78" s="388"/>
      <c r="PPG78" s="388"/>
      <c r="PPH78" s="388"/>
      <c r="PPI78" s="388"/>
      <c r="PPJ78" s="388"/>
      <c r="PPK78" s="388"/>
      <c r="PPL78" s="388"/>
      <c r="PPM78" s="388"/>
      <c r="PPN78" s="388"/>
      <c r="PPO78" s="388"/>
      <c r="PPP78" s="388"/>
      <c r="PPQ78" s="388"/>
      <c r="PPR78" s="388"/>
      <c r="PPS78" s="388"/>
      <c r="PPT78" s="388"/>
      <c r="PPU78" s="388"/>
      <c r="PPV78" s="388"/>
      <c r="PPW78" s="388"/>
      <c r="PPX78" s="388"/>
      <c r="PPY78" s="388"/>
      <c r="PPZ78" s="388"/>
      <c r="PQA78" s="388"/>
      <c r="PQB78" s="388"/>
      <c r="PQC78" s="388"/>
      <c r="PQD78" s="388"/>
      <c r="PQE78" s="388"/>
      <c r="PQF78" s="388"/>
      <c r="PQG78" s="388"/>
      <c r="PQH78" s="388"/>
      <c r="PQI78" s="388"/>
      <c r="PQJ78" s="388"/>
      <c r="PQK78" s="388"/>
      <c r="PQL78" s="388"/>
      <c r="PQM78" s="388"/>
      <c r="PQN78" s="388"/>
      <c r="PQO78" s="388"/>
      <c r="PQP78" s="388"/>
      <c r="PQQ78" s="388"/>
      <c r="PQR78" s="388"/>
      <c r="PQS78" s="388"/>
      <c r="PQT78" s="388"/>
      <c r="PQU78" s="388"/>
      <c r="PQV78" s="388"/>
      <c r="PQW78" s="388"/>
      <c r="PQX78" s="388"/>
      <c r="PQY78" s="388"/>
      <c r="PQZ78" s="388"/>
      <c r="PRA78" s="388"/>
      <c r="PRB78" s="388"/>
      <c r="PRC78" s="388"/>
      <c r="PRD78" s="388"/>
      <c r="PRE78" s="388"/>
      <c r="PRF78" s="388"/>
      <c r="PRG78" s="388"/>
      <c r="PRH78" s="388"/>
      <c r="PRI78" s="388"/>
      <c r="PRJ78" s="388"/>
      <c r="PRK78" s="388"/>
      <c r="PRL78" s="388"/>
      <c r="PRM78" s="388"/>
      <c r="PRN78" s="388"/>
      <c r="PRO78" s="388"/>
      <c r="PRP78" s="388"/>
      <c r="PRQ78" s="388"/>
      <c r="PRR78" s="388"/>
      <c r="PRS78" s="388"/>
      <c r="PRT78" s="388"/>
      <c r="PRU78" s="388"/>
      <c r="PRV78" s="388"/>
      <c r="PRW78" s="388"/>
      <c r="PRX78" s="388"/>
      <c r="PRY78" s="388"/>
      <c r="PRZ78" s="388"/>
      <c r="PSA78" s="388"/>
      <c r="PSB78" s="388"/>
      <c r="PSC78" s="388"/>
      <c r="PSD78" s="388"/>
      <c r="PSE78" s="388"/>
      <c r="PSF78" s="388"/>
      <c r="PSG78" s="388"/>
      <c r="PSH78" s="388"/>
      <c r="PSI78" s="388"/>
      <c r="PSJ78" s="388"/>
      <c r="PSK78" s="388"/>
      <c r="PSL78" s="388"/>
      <c r="PSM78" s="388"/>
      <c r="PSN78" s="388"/>
      <c r="PSO78" s="388"/>
      <c r="PSP78" s="388"/>
      <c r="PSQ78" s="388"/>
      <c r="PSR78" s="388"/>
      <c r="PSS78" s="388"/>
      <c r="PST78" s="388"/>
      <c r="PSU78" s="388"/>
      <c r="PSV78" s="388"/>
      <c r="PSW78" s="388"/>
      <c r="PSX78" s="388"/>
      <c r="PSY78" s="388"/>
      <c r="PSZ78" s="388"/>
      <c r="PTA78" s="388"/>
      <c r="PTB78" s="388"/>
      <c r="PTC78" s="388"/>
      <c r="PTD78" s="388"/>
      <c r="PTE78" s="388"/>
      <c r="PTF78" s="388"/>
      <c r="PTG78" s="388"/>
      <c r="PTH78" s="388"/>
      <c r="PTI78" s="388"/>
      <c r="PTJ78" s="388"/>
      <c r="PTK78" s="388"/>
      <c r="PTL78" s="388"/>
      <c r="PTM78" s="388"/>
      <c r="PTN78" s="388"/>
      <c r="PTO78" s="388"/>
      <c r="PTP78" s="388"/>
      <c r="PTQ78" s="388"/>
      <c r="PTR78" s="388"/>
      <c r="PTS78" s="388"/>
      <c r="PTT78" s="388"/>
      <c r="PTU78" s="388"/>
      <c r="PTV78" s="388"/>
      <c r="PTW78" s="388"/>
      <c r="PTX78" s="388"/>
      <c r="PTY78" s="388"/>
      <c r="PTZ78" s="388"/>
      <c r="PUA78" s="388"/>
      <c r="PUB78" s="388"/>
      <c r="PUC78" s="388"/>
      <c r="PUD78" s="388"/>
      <c r="PUE78" s="388"/>
      <c r="PUF78" s="388"/>
      <c r="PUG78" s="388"/>
      <c r="PUH78" s="388"/>
      <c r="PUI78" s="388"/>
      <c r="PUJ78" s="388"/>
      <c r="PUK78" s="388"/>
      <c r="PUL78" s="388"/>
      <c r="PUM78" s="388"/>
      <c r="PUN78" s="388"/>
      <c r="PUO78" s="388"/>
      <c r="PUP78" s="388"/>
      <c r="PUQ78" s="388"/>
      <c r="PUR78" s="388"/>
      <c r="PUS78" s="388"/>
      <c r="PUT78" s="388"/>
      <c r="PUU78" s="388"/>
      <c r="PUV78" s="388"/>
      <c r="PUW78" s="388"/>
      <c r="PUX78" s="388"/>
      <c r="PUY78" s="388"/>
      <c r="PUZ78" s="388"/>
      <c r="PVA78" s="388"/>
      <c r="PVB78" s="388"/>
      <c r="PVC78" s="388"/>
      <c r="PVD78" s="388"/>
      <c r="PVE78" s="388"/>
      <c r="PVF78" s="388"/>
      <c r="PVG78" s="388"/>
      <c r="PVH78" s="388"/>
      <c r="PVI78" s="388"/>
      <c r="PVJ78" s="388"/>
      <c r="PVK78" s="388"/>
      <c r="PVL78" s="388"/>
      <c r="PVM78" s="388"/>
      <c r="PVN78" s="388"/>
      <c r="PVO78" s="388"/>
      <c r="PVP78" s="388"/>
      <c r="PVQ78" s="388"/>
      <c r="PVR78" s="388"/>
      <c r="PVS78" s="388"/>
      <c r="PVT78" s="388"/>
      <c r="PVU78" s="388"/>
      <c r="PVV78" s="388"/>
      <c r="PVW78" s="388"/>
      <c r="PVX78" s="388"/>
      <c r="PVY78" s="388"/>
      <c r="PVZ78" s="388"/>
      <c r="PWA78" s="388"/>
      <c r="PWB78" s="388"/>
      <c r="PWC78" s="388"/>
      <c r="PWD78" s="388"/>
      <c r="PWE78" s="388"/>
      <c r="PWF78" s="388"/>
      <c r="PWG78" s="388"/>
      <c r="PWH78" s="388"/>
      <c r="PWI78" s="388"/>
      <c r="PWJ78" s="388"/>
      <c r="PWK78" s="388"/>
      <c r="PWL78" s="388"/>
      <c r="PWM78" s="388"/>
      <c r="PWN78" s="388"/>
      <c r="PWO78" s="388"/>
      <c r="PWP78" s="388"/>
      <c r="PWQ78" s="388"/>
      <c r="PWR78" s="388"/>
      <c r="PWS78" s="388"/>
      <c r="PWT78" s="388"/>
      <c r="PWU78" s="388"/>
      <c r="PWV78" s="388"/>
      <c r="PWW78" s="388"/>
      <c r="PWX78" s="388"/>
      <c r="PWY78" s="388"/>
      <c r="PWZ78" s="388"/>
      <c r="PXA78" s="388"/>
      <c r="PXB78" s="388"/>
      <c r="PXC78" s="388"/>
      <c r="PXD78" s="388"/>
      <c r="PXE78" s="388"/>
      <c r="PXF78" s="388"/>
      <c r="PXG78" s="388"/>
      <c r="PXH78" s="388"/>
      <c r="PXI78" s="388"/>
      <c r="PXJ78" s="388"/>
      <c r="PXK78" s="388"/>
      <c r="PXL78" s="388"/>
      <c r="PXM78" s="388"/>
      <c r="PXN78" s="388"/>
      <c r="PXO78" s="388"/>
      <c r="PXP78" s="388"/>
      <c r="PXQ78" s="388"/>
      <c r="PXR78" s="388"/>
      <c r="PXS78" s="388"/>
      <c r="PXT78" s="388"/>
      <c r="PXU78" s="388"/>
      <c r="PXV78" s="388"/>
      <c r="PXW78" s="388"/>
      <c r="PXX78" s="388"/>
      <c r="PXY78" s="388"/>
      <c r="PXZ78" s="388"/>
      <c r="PYA78" s="388"/>
      <c r="PYB78" s="388"/>
      <c r="PYC78" s="388"/>
      <c r="PYD78" s="388"/>
      <c r="PYE78" s="388"/>
      <c r="PYF78" s="388"/>
      <c r="PYG78" s="388"/>
      <c r="PYH78" s="388"/>
      <c r="PYI78" s="388"/>
      <c r="PYJ78" s="388"/>
      <c r="PYK78" s="388"/>
      <c r="PYL78" s="388"/>
      <c r="PYM78" s="388"/>
      <c r="PYN78" s="388"/>
      <c r="PYO78" s="388"/>
      <c r="PYP78" s="388"/>
      <c r="PYQ78" s="388"/>
      <c r="PYR78" s="388"/>
      <c r="PYS78" s="388"/>
      <c r="PYT78" s="388"/>
      <c r="PYU78" s="388"/>
      <c r="PYV78" s="388"/>
      <c r="PYW78" s="388"/>
      <c r="PYX78" s="388"/>
      <c r="PYY78" s="388"/>
      <c r="PYZ78" s="388"/>
      <c r="PZA78" s="388"/>
      <c r="PZB78" s="388"/>
      <c r="PZC78" s="388"/>
      <c r="PZD78" s="388"/>
      <c r="PZE78" s="388"/>
      <c r="PZF78" s="388"/>
      <c r="PZG78" s="388"/>
      <c r="PZH78" s="388"/>
      <c r="PZI78" s="388"/>
      <c r="PZJ78" s="388"/>
      <c r="PZK78" s="388"/>
      <c r="PZL78" s="388"/>
      <c r="PZM78" s="388"/>
      <c r="PZN78" s="388"/>
      <c r="PZO78" s="388"/>
      <c r="PZP78" s="388"/>
      <c r="PZQ78" s="388"/>
      <c r="PZR78" s="388"/>
      <c r="PZS78" s="388"/>
      <c r="PZT78" s="388"/>
      <c r="PZU78" s="388"/>
      <c r="PZV78" s="388"/>
      <c r="PZW78" s="388"/>
      <c r="PZX78" s="388"/>
      <c r="PZY78" s="388"/>
      <c r="PZZ78" s="388"/>
      <c r="QAA78" s="388"/>
      <c r="QAB78" s="388"/>
      <c r="QAC78" s="388"/>
      <c r="QAD78" s="388"/>
      <c r="QAE78" s="388"/>
      <c r="QAF78" s="388"/>
      <c r="QAG78" s="388"/>
      <c r="QAH78" s="388"/>
      <c r="QAI78" s="388"/>
      <c r="QAJ78" s="388"/>
      <c r="QAK78" s="388"/>
      <c r="QAL78" s="388"/>
      <c r="QAM78" s="388"/>
      <c r="QAN78" s="388"/>
      <c r="QAO78" s="388"/>
      <c r="QAP78" s="388"/>
      <c r="QAQ78" s="388"/>
      <c r="QAR78" s="388"/>
      <c r="QAS78" s="388"/>
      <c r="QAT78" s="388"/>
      <c r="QAU78" s="388"/>
      <c r="QAV78" s="388"/>
      <c r="QAW78" s="388"/>
      <c r="QAX78" s="388"/>
      <c r="QAY78" s="388"/>
      <c r="QAZ78" s="388"/>
      <c r="QBA78" s="388"/>
      <c r="QBB78" s="388"/>
      <c r="QBC78" s="388"/>
      <c r="QBD78" s="388"/>
      <c r="QBE78" s="388"/>
      <c r="QBF78" s="388"/>
      <c r="QBG78" s="388"/>
      <c r="QBH78" s="388"/>
      <c r="QBI78" s="388"/>
      <c r="QBJ78" s="388"/>
      <c r="QBK78" s="388"/>
      <c r="QBL78" s="388"/>
      <c r="QBM78" s="388"/>
      <c r="QBN78" s="388"/>
      <c r="QBO78" s="388"/>
      <c r="QBP78" s="388"/>
      <c r="QBQ78" s="388"/>
      <c r="QBR78" s="388"/>
      <c r="QBS78" s="388"/>
      <c r="QBT78" s="388"/>
      <c r="QBU78" s="388"/>
      <c r="QBV78" s="388"/>
      <c r="QBW78" s="388"/>
      <c r="QBX78" s="388"/>
      <c r="QBY78" s="388"/>
      <c r="QBZ78" s="388"/>
      <c r="QCA78" s="388"/>
      <c r="QCB78" s="388"/>
      <c r="QCC78" s="388"/>
      <c r="QCD78" s="388"/>
      <c r="QCE78" s="388"/>
      <c r="QCF78" s="388"/>
      <c r="QCG78" s="388"/>
      <c r="QCH78" s="388"/>
      <c r="QCI78" s="388"/>
      <c r="QCJ78" s="388"/>
      <c r="QCK78" s="388"/>
      <c r="QCL78" s="388"/>
      <c r="QCM78" s="388"/>
      <c r="QCN78" s="388"/>
      <c r="QCO78" s="388"/>
      <c r="QCP78" s="388"/>
      <c r="QCQ78" s="388"/>
      <c r="QCR78" s="388"/>
      <c r="QCS78" s="388"/>
      <c r="QCT78" s="388"/>
      <c r="QCU78" s="388"/>
      <c r="QCV78" s="388"/>
      <c r="QCW78" s="388"/>
      <c r="QCX78" s="388"/>
      <c r="QCY78" s="388"/>
      <c r="QCZ78" s="388"/>
      <c r="QDA78" s="388"/>
      <c r="QDB78" s="388"/>
      <c r="QDC78" s="388"/>
      <c r="QDD78" s="388"/>
      <c r="QDE78" s="388"/>
      <c r="QDF78" s="388"/>
      <c r="QDG78" s="388"/>
      <c r="QDH78" s="388"/>
      <c r="QDI78" s="388"/>
      <c r="QDJ78" s="388"/>
      <c r="QDK78" s="388"/>
      <c r="QDL78" s="388"/>
      <c r="QDM78" s="388"/>
      <c r="QDN78" s="388"/>
      <c r="QDO78" s="388"/>
      <c r="QDP78" s="388"/>
      <c r="QDQ78" s="388"/>
      <c r="QDR78" s="388"/>
      <c r="QDS78" s="388"/>
      <c r="QDT78" s="388"/>
      <c r="QDU78" s="388"/>
      <c r="QDV78" s="388"/>
      <c r="QDW78" s="388"/>
      <c r="QDX78" s="388"/>
      <c r="QDY78" s="388"/>
      <c r="QDZ78" s="388"/>
      <c r="QEA78" s="388"/>
      <c r="QEB78" s="388"/>
      <c r="QEC78" s="388"/>
      <c r="QED78" s="388"/>
      <c r="QEE78" s="388"/>
      <c r="QEF78" s="388"/>
      <c r="QEG78" s="388"/>
      <c r="QEH78" s="388"/>
      <c r="QEI78" s="388"/>
      <c r="QEJ78" s="388"/>
      <c r="QEK78" s="388"/>
      <c r="QEL78" s="388"/>
      <c r="QEM78" s="388"/>
      <c r="QEN78" s="388"/>
      <c r="QEO78" s="388"/>
      <c r="QEP78" s="388"/>
      <c r="QEQ78" s="388"/>
      <c r="QER78" s="388"/>
      <c r="QES78" s="388"/>
      <c r="QET78" s="388"/>
      <c r="QEU78" s="388"/>
      <c r="QEV78" s="388"/>
      <c r="QEW78" s="388"/>
      <c r="QEX78" s="388"/>
      <c r="QEY78" s="388"/>
      <c r="QEZ78" s="388"/>
      <c r="QFA78" s="388"/>
      <c r="QFB78" s="388"/>
      <c r="QFC78" s="388"/>
      <c r="QFD78" s="388"/>
      <c r="QFE78" s="388"/>
      <c r="QFF78" s="388"/>
      <c r="QFG78" s="388"/>
      <c r="QFH78" s="388"/>
      <c r="QFI78" s="388"/>
      <c r="QFJ78" s="388"/>
      <c r="QFK78" s="388"/>
      <c r="QFL78" s="388"/>
      <c r="QFM78" s="388"/>
      <c r="QFN78" s="388"/>
      <c r="QFO78" s="388"/>
      <c r="QFP78" s="388"/>
      <c r="QFQ78" s="388"/>
      <c r="QFR78" s="388"/>
      <c r="QFS78" s="388"/>
      <c r="QFT78" s="388"/>
      <c r="QFU78" s="388"/>
      <c r="QFV78" s="388"/>
      <c r="QFW78" s="388"/>
      <c r="QFX78" s="388"/>
      <c r="QFY78" s="388"/>
      <c r="QFZ78" s="388"/>
      <c r="QGA78" s="388"/>
      <c r="QGB78" s="388"/>
      <c r="QGC78" s="388"/>
      <c r="QGD78" s="388"/>
      <c r="QGE78" s="388"/>
      <c r="QGF78" s="388"/>
      <c r="QGG78" s="388"/>
      <c r="QGH78" s="388"/>
      <c r="QGI78" s="388"/>
      <c r="QGJ78" s="388"/>
      <c r="QGK78" s="388"/>
      <c r="QGL78" s="388"/>
      <c r="QGM78" s="388"/>
      <c r="QGN78" s="388"/>
      <c r="QGO78" s="388"/>
      <c r="QGP78" s="388"/>
      <c r="QGQ78" s="388"/>
      <c r="QGR78" s="388"/>
      <c r="QGS78" s="388"/>
      <c r="QGT78" s="388"/>
      <c r="QGU78" s="388"/>
      <c r="QGV78" s="388"/>
      <c r="QGW78" s="388"/>
      <c r="QGX78" s="388"/>
      <c r="QGY78" s="388"/>
      <c r="QGZ78" s="388"/>
      <c r="QHA78" s="388"/>
      <c r="QHB78" s="388"/>
      <c r="QHC78" s="388"/>
      <c r="QHD78" s="388"/>
      <c r="QHE78" s="388"/>
      <c r="QHF78" s="388"/>
      <c r="QHG78" s="388"/>
      <c r="QHH78" s="388"/>
      <c r="QHI78" s="388"/>
      <c r="QHJ78" s="388"/>
      <c r="QHK78" s="388"/>
      <c r="QHL78" s="388"/>
      <c r="QHM78" s="388"/>
      <c r="QHN78" s="388"/>
      <c r="QHO78" s="388"/>
      <c r="QHP78" s="388"/>
      <c r="QHQ78" s="388"/>
      <c r="QHR78" s="388"/>
      <c r="QHS78" s="388"/>
      <c r="QHT78" s="388"/>
      <c r="QHU78" s="388"/>
      <c r="QHV78" s="388"/>
      <c r="QHW78" s="388"/>
      <c r="QHX78" s="388"/>
      <c r="QHY78" s="388"/>
      <c r="QHZ78" s="388"/>
      <c r="QIA78" s="388"/>
      <c r="QIB78" s="388"/>
      <c r="QIC78" s="388"/>
      <c r="QID78" s="388"/>
      <c r="QIE78" s="388"/>
      <c r="QIF78" s="388"/>
      <c r="QIG78" s="388"/>
      <c r="QIH78" s="388"/>
      <c r="QII78" s="388"/>
      <c r="QIJ78" s="388"/>
      <c r="QIK78" s="388"/>
      <c r="QIL78" s="388"/>
      <c r="QIM78" s="388"/>
      <c r="QIN78" s="388"/>
      <c r="QIO78" s="388"/>
      <c r="QIP78" s="388"/>
      <c r="QIQ78" s="388"/>
      <c r="QIR78" s="388"/>
      <c r="QIS78" s="388"/>
      <c r="QIT78" s="388"/>
      <c r="QIU78" s="388"/>
      <c r="QIV78" s="388"/>
      <c r="QIW78" s="388"/>
      <c r="QIX78" s="388"/>
      <c r="QIY78" s="388"/>
      <c r="QIZ78" s="388"/>
      <c r="QJA78" s="388"/>
      <c r="QJB78" s="388"/>
      <c r="QJC78" s="388"/>
      <c r="QJD78" s="388"/>
      <c r="QJE78" s="388"/>
      <c r="QJF78" s="388"/>
      <c r="QJG78" s="388"/>
      <c r="QJH78" s="388"/>
      <c r="QJI78" s="388"/>
      <c r="QJJ78" s="388"/>
      <c r="QJK78" s="388"/>
      <c r="QJL78" s="388"/>
      <c r="QJM78" s="388"/>
      <c r="QJN78" s="388"/>
      <c r="QJO78" s="388"/>
      <c r="QJP78" s="388"/>
      <c r="QJQ78" s="388"/>
      <c r="QJR78" s="388"/>
      <c r="QJS78" s="388"/>
      <c r="QJT78" s="388"/>
      <c r="QJU78" s="388"/>
      <c r="QJV78" s="388"/>
      <c r="QJW78" s="388"/>
      <c r="QJX78" s="388"/>
      <c r="QJY78" s="388"/>
      <c r="QJZ78" s="388"/>
      <c r="QKA78" s="388"/>
      <c r="QKB78" s="388"/>
      <c r="QKC78" s="388"/>
      <c r="QKD78" s="388"/>
      <c r="QKE78" s="388"/>
      <c r="QKF78" s="388"/>
      <c r="QKG78" s="388"/>
      <c r="QKH78" s="388"/>
      <c r="QKI78" s="388"/>
      <c r="QKJ78" s="388"/>
      <c r="QKK78" s="388"/>
      <c r="QKL78" s="388"/>
      <c r="QKM78" s="388"/>
      <c r="QKN78" s="388"/>
      <c r="QKO78" s="388"/>
      <c r="QKP78" s="388"/>
      <c r="QKQ78" s="388"/>
      <c r="QKR78" s="388"/>
      <c r="QKS78" s="388"/>
      <c r="QKT78" s="388"/>
      <c r="QKU78" s="388"/>
      <c r="QKV78" s="388"/>
      <c r="QKW78" s="388"/>
      <c r="QKX78" s="388"/>
      <c r="QKY78" s="388"/>
      <c r="QKZ78" s="388"/>
      <c r="QLA78" s="388"/>
      <c r="QLB78" s="388"/>
      <c r="QLC78" s="388"/>
      <c r="QLD78" s="388"/>
      <c r="QLE78" s="388"/>
      <c r="QLF78" s="388"/>
      <c r="QLG78" s="388"/>
      <c r="QLH78" s="388"/>
      <c r="QLI78" s="388"/>
      <c r="QLJ78" s="388"/>
      <c r="QLK78" s="388"/>
      <c r="QLL78" s="388"/>
      <c r="QLM78" s="388"/>
      <c r="QLN78" s="388"/>
      <c r="QLO78" s="388"/>
      <c r="QLP78" s="388"/>
      <c r="QLQ78" s="388"/>
      <c r="QLR78" s="388"/>
      <c r="QLS78" s="388"/>
      <c r="QLT78" s="388"/>
      <c r="QLU78" s="388"/>
      <c r="QLV78" s="388"/>
      <c r="QLW78" s="388"/>
      <c r="QLX78" s="388"/>
      <c r="QLY78" s="388"/>
      <c r="QLZ78" s="388"/>
      <c r="QMA78" s="388"/>
      <c r="QMB78" s="388"/>
      <c r="QMC78" s="388"/>
      <c r="QMD78" s="388"/>
      <c r="QME78" s="388"/>
      <c r="QMF78" s="388"/>
      <c r="QMG78" s="388"/>
      <c r="QMH78" s="388"/>
      <c r="QMI78" s="388"/>
      <c r="QMJ78" s="388"/>
      <c r="QMK78" s="388"/>
      <c r="QML78" s="388"/>
      <c r="QMM78" s="388"/>
      <c r="QMN78" s="388"/>
      <c r="QMO78" s="388"/>
      <c r="QMP78" s="388"/>
      <c r="QMQ78" s="388"/>
      <c r="QMR78" s="388"/>
      <c r="QMS78" s="388"/>
      <c r="QMT78" s="388"/>
      <c r="QMU78" s="388"/>
      <c r="QMV78" s="388"/>
      <c r="QMW78" s="388"/>
      <c r="QMX78" s="388"/>
      <c r="QMY78" s="388"/>
      <c r="QMZ78" s="388"/>
      <c r="QNA78" s="388"/>
      <c r="QNB78" s="388"/>
      <c r="QNC78" s="388"/>
      <c r="QND78" s="388"/>
      <c r="QNE78" s="388"/>
      <c r="QNF78" s="388"/>
      <c r="QNG78" s="388"/>
      <c r="QNH78" s="388"/>
      <c r="QNI78" s="388"/>
      <c r="QNJ78" s="388"/>
      <c r="QNK78" s="388"/>
      <c r="QNL78" s="388"/>
      <c r="QNM78" s="388"/>
      <c r="QNN78" s="388"/>
      <c r="QNO78" s="388"/>
      <c r="QNP78" s="388"/>
      <c r="QNQ78" s="388"/>
      <c r="QNR78" s="388"/>
      <c r="QNS78" s="388"/>
      <c r="QNT78" s="388"/>
      <c r="QNU78" s="388"/>
      <c r="QNV78" s="388"/>
      <c r="QNW78" s="388"/>
      <c r="QNX78" s="388"/>
      <c r="QNY78" s="388"/>
      <c r="QNZ78" s="388"/>
      <c r="QOA78" s="388"/>
      <c r="QOB78" s="388"/>
      <c r="QOC78" s="388"/>
      <c r="QOD78" s="388"/>
      <c r="QOE78" s="388"/>
      <c r="QOF78" s="388"/>
      <c r="QOG78" s="388"/>
      <c r="QOH78" s="388"/>
      <c r="QOI78" s="388"/>
      <c r="QOJ78" s="388"/>
      <c r="QOK78" s="388"/>
      <c r="QOL78" s="388"/>
      <c r="QOM78" s="388"/>
      <c r="QON78" s="388"/>
      <c r="QOO78" s="388"/>
      <c r="QOP78" s="388"/>
      <c r="QOQ78" s="388"/>
      <c r="QOR78" s="388"/>
      <c r="QOS78" s="388"/>
      <c r="QOT78" s="388"/>
      <c r="QOU78" s="388"/>
      <c r="QOV78" s="388"/>
      <c r="QOW78" s="388"/>
      <c r="QOX78" s="388"/>
      <c r="QOY78" s="388"/>
      <c r="QOZ78" s="388"/>
      <c r="QPA78" s="388"/>
      <c r="QPB78" s="388"/>
      <c r="QPC78" s="388"/>
      <c r="QPD78" s="388"/>
      <c r="QPE78" s="388"/>
      <c r="QPF78" s="388"/>
      <c r="QPG78" s="388"/>
      <c r="QPH78" s="388"/>
      <c r="QPI78" s="388"/>
      <c r="QPJ78" s="388"/>
      <c r="QPK78" s="388"/>
      <c r="QPL78" s="388"/>
      <c r="QPM78" s="388"/>
      <c r="QPN78" s="388"/>
      <c r="QPO78" s="388"/>
      <c r="QPP78" s="388"/>
      <c r="QPQ78" s="388"/>
      <c r="QPR78" s="388"/>
      <c r="QPS78" s="388"/>
      <c r="QPT78" s="388"/>
      <c r="QPU78" s="388"/>
      <c r="QPV78" s="388"/>
      <c r="QPW78" s="388"/>
      <c r="QPX78" s="388"/>
      <c r="QPY78" s="388"/>
      <c r="QPZ78" s="388"/>
      <c r="QQA78" s="388"/>
      <c r="QQB78" s="388"/>
      <c r="QQC78" s="388"/>
      <c r="QQD78" s="388"/>
      <c r="QQE78" s="388"/>
      <c r="QQF78" s="388"/>
      <c r="QQG78" s="388"/>
      <c r="QQH78" s="388"/>
      <c r="QQI78" s="388"/>
      <c r="QQJ78" s="388"/>
      <c r="QQK78" s="388"/>
      <c r="QQL78" s="388"/>
      <c r="QQM78" s="388"/>
      <c r="QQN78" s="388"/>
      <c r="QQO78" s="388"/>
      <c r="QQP78" s="388"/>
      <c r="QQQ78" s="388"/>
      <c r="QQR78" s="388"/>
      <c r="QQS78" s="388"/>
      <c r="QQT78" s="388"/>
      <c r="QQU78" s="388"/>
      <c r="QQV78" s="388"/>
      <c r="QQW78" s="388"/>
      <c r="QQX78" s="388"/>
      <c r="QQY78" s="388"/>
      <c r="QQZ78" s="388"/>
      <c r="QRA78" s="388"/>
      <c r="QRB78" s="388"/>
      <c r="QRC78" s="388"/>
      <c r="QRD78" s="388"/>
      <c r="QRE78" s="388"/>
      <c r="QRF78" s="388"/>
      <c r="QRG78" s="388"/>
      <c r="QRH78" s="388"/>
      <c r="QRI78" s="388"/>
      <c r="QRJ78" s="388"/>
      <c r="QRK78" s="388"/>
      <c r="QRL78" s="388"/>
      <c r="QRM78" s="388"/>
      <c r="QRN78" s="388"/>
      <c r="QRO78" s="388"/>
      <c r="QRP78" s="388"/>
      <c r="QRQ78" s="388"/>
      <c r="QRR78" s="388"/>
      <c r="QRS78" s="388"/>
      <c r="QRT78" s="388"/>
      <c r="QRU78" s="388"/>
      <c r="QRV78" s="388"/>
      <c r="QRW78" s="388"/>
      <c r="QRX78" s="388"/>
      <c r="QRY78" s="388"/>
      <c r="QRZ78" s="388"/>
      <c r="QSA78" s="388"/>
      <c r="QSB78" s="388"/>
      <c r="QSC78" s="388"/>
      <c r="QSD78" s="388"/>
      <c r="QSE78" s="388"/>
      <c r="QSF78" s="388"/>
      <c r="QSG78" s="388"/>
      <c r="QSH78" s="388"/>
      <c r="QSI78" s="388"/>
      <c r="QSJ78" s="388"/>
      <c r="QSK78" s="388"/>
      <c r="QSL78" s="388"/>
      <c r="QSM78" s="388"/>
      <c r="QSN78" s="388"/>
      <c r="QSO78" s="388"/>
      <c r="QSP78" s="388"/>
      <c r="QSQ78" s="388"/>
      <c r="QSR78" s="388"/>
      <c r="QSS78" s="388"/>
      <c r="QST78" s="388"/>
      <c r="QSU78" s="388"/>
      <c r="QSV78" s="388"/>
      <c r="QSW78" s="388"/>
      <c r="QSX78" s="388"/>
      <c r="QSY78" s="388"/>
      <c r="QSZ78" s="388"/>
      <c r="QTA78" s="388"/>
      <c r="QTB78" s="388"/>
      <c r="QTC78" s="388"/>
      <c r="QTD78" s="388"/>
      <c r="QTE78" s="388"/>
      <c r="QTF78" s="388"/>
      <c r="QTG78" s="388"/>
      <c r="QTH78" s="388"/>
      <c r="QTI78" s="388"/>
      <c r="QTJ78" s="388"/>
      <c r="QTK78" s="388"/>
      <c r="QTL78" s="388"/>
      <c r="QTM78" s="388"/>
      <c r="QTN78" s="388"/>
      <c r="QTO78" s="388"/>
      <c r="QTP78" s="388"/>
      <c r="QTQ78" s="388"/>
      <c r="QTR78" s="388"/>
      <c r="QTS78" s="388"/>
      <c r="QTT78" s="388"/>
      <c r="QTU78" s="388"/>
      <c r="QTV78" s="388"/>
      <c r="QTW78" s="388"/>
      <c r="QTX78" s="388"/>
      <c r="QTY78" s="388"/>
      <c r="QTZ78" s="388"/>
      <c r="QUA78" s="388"/>
      <c r="QUB78" s="388"/>
      <c r="QUC78" s="388"/>
      <c r="QUD78" s="388"/>
      <c r="QUE78" s="388"/>
      <c r="QUF78" s="388"/>
      <c r="QUG78" s="388"/>
      <c r="QUH78" s="388"/>
      <c r="QUI78" s="388"/>
      <c r="QUJ78" s="388"/>
      <c r="QUK78" s="388"/>
      <c r="QUL78" s="388"/>
      <c r="QUM78" s="388"/>
      <c r="QUN78" s="388"/>
      <c r="QUO78" s="388"/>
      <c r="QUP78" s="388"/>
      <c r="QUQ78" s="388"/>
      <c r="QUR78" s="388"/>
      <c r="QUS78" s="388"/>
      <c r="QUT78" s="388"/>
      <c r="QUU78" s="388"/>
      <c r="QUV78" s="388"/>
      <c r="QUW78" s="388"/>
      <c r="QUX78" s="388"/>
      <c r="QUY78" s="388"/>
      <c r="QUZ78" s="388"/>
      <c r="QVA78" s="388"/>
      <c r="QVB78" s="388"/>
      <c r="QVC78" s="388"/>
      <c r="QVD78" s="388"/>
      <c r="QVE78" s="388"/>
      <c r="QVF78" s="388"/>
      <c r="QVG78" s="388"/>
      <c r="QVH78" s="388"/>
      <c r="QVI78" s="388"/>
      <c r="QVJ78" s="388"/>
      <c r="QVK78" s="388"/>
      <c r="QVL78" s="388"/>
      <c r="QVM78" s="388"/>
      <c r="QVN78" s="388"/>
      <c r="QVO78" s="388"/>
      <c r="QVP78" s="388"/>
      <c r="QVQ78" s="388"/>
      <c r="QVR78" s="388"/>
      <c r="QVS78" s="388"/>
      <c r="QVT78" s="388"/>
      <c r="QVU78" s="388"/>
      <c r="QVV78" s="388"/>
      <c r="QVW78" s="388"/>
      <c r="QVX78" s="388"/>
      <c r="QVY78" s="388"/>
      <c r="QVZ78" s="388"/>
      <c r="QWA78" s="388"/>
      <c r="QWB78" s="388"/>
      <c r="QWC78" s="388"/>
      <c r="QWD78" s="388"/>
      <c r="QWE78" s="388"/>
      <c r="QWF78" s="388"/>
      <c r="QWG78" s="388"/>
      <c r="QWH78" s="388"/>
      <c r="QWI78" s="388"/>
      <c r="QWJ78" s="388"/>
      <c r="QWK78" s="388"/>
      <c r="QWL78" s="388"/>
      <c r="QWM78" s="388"/>
      <c r="QWN78" s="388"/>
      <c r="QWO78" s="388"/>
      <c r="QWP78" s="388"/>
      <c r="QWQ78" s="388"/>
      <c r="QWR78" s="388"/>
      <c r="QWS78" s="388"/>
      <c r="QWT78" s="388"/>
      <c r="QWU78" s="388"/>
      <c r="QWV78" s="388"/>
      <c r="QWW78" s="388"/>
      <c r="QWX78" s="388"/>
      <c r="QWY78" s="388"/>
      <c r="QWZ78" s="388"/>
      <c r="QXA78" s="388"/>
      <c r="QXB78" s="388"/>
      <c r="QXC78" s="388"/>
      <c r="QXD78" s="388"/>
      <c r="QXE78" s="388"/>
      <c r="QXF78" s="388"/>
      <c r="QXG78" s="388"/>
      <c r="QXH78" s="388"/>
      <c r="QXI78" s="388"/>
      <c r="QXJ78" s="388"/>
      <c r="QXK78" s="388"/>
      <c r="QXL78" s="388"/>
      <c r="QXM78" s="388"/>
      <c r="QXN78" s="388"/>
      <c r="QXO78" s="388"/>
      <c r="QXP78" s="388"/>
      <c r="QXQ78" s="388"/>
      <c r="QXR78" s="388"/>
      <c r="QXS78" s="388"/>
      <c r="QXT78" s="388"/>
      <c r="QXU78" s="388"/>
      <c r="QXV78" s="388"/>
      <c r="QXW78" s="388"/>
      <c r="QXX78" s="388"/>
      <c r="QXY78" s="388"/>
      <c r="QXZ78" s="388"/>
      <c r="QYA78" s="388"/>
      <c r="QYB78" s="388"/>
      <c r="QYC78" s="388"/>
      <c r="QYD78" s="388"/>
      <c r="QYE78" s="388"/>
      <c r="QYF78" s="388"/>
      <c r="QYG78" s="388"/>
      <c r="QYH78" s="388"/>
      <c r="QYI78" s="388"/>
      <c r="QYJ78" s="388"/>
      <c r="QYK78" s="388"/>
      <c r="QYL78" s="388"/>
      <c r="QYM78" s="388"/>
      <c r="QYN78" s="388"/>
      <c r="QYO78" s="388"/>
      <c r="QYP78" s="388"/>
      <c r="QYQ78" s="388"/>
      <c r="QYR78" s="388"/>
      <c r="QYS78" s="388"/>
      <c r="QYT78" s="388"/>
      <c r="QYU78" s="388"/>
      <c r="QYV78" s="388"/>
      <c r="QYW78" s="388"/>
      <c r="QYX78" s="388"/>
      <c r="QYY78" s="388"/>
      <c r="QYZ78" s="388"/>
      <c r="QZA78" s="388"/>
      <c r="QZB78" s="388"/>
      <c r="QZC78" s="388"/>
      <c r="QZD78" s="388"/>
      <c r="QZE78" s="388"/>
      <c r="QZF78" s="388"/>
      <c r="QZG78" s="388"/>
      <c r="QZH78" s="388"/>
      <c r="QZI78" s="388"/>
      <c r="QZJ78" s="388"/>
      <c r="QZK78" s="388"/>
      <c r="QZL78" s="388"/>
      <c r="QZM78" s="388"/>
      <c r="QZN78" s="388"/>
      <c r="QZO78" s="388"/>
      <c r="QZP78" s="388"/>
      <c r="QZQ78" s="388"/>
      <c r="QZR78" s="388"/>
      <c r="QZS78" s="388"/>
      <c r="QZT78" s="388"/>
      <c r="QZU78" s="388"/>
      <c r="QZV78" s="388"/>
      <c r="QZW78" s="388"/>
      <c r="QZX78" s="388"/>
      <c r="QZY78" s="388"/>
      <c r="QZZ78" s="388"/>
      <c r="RAA78" s="388"/>
      <c r="RAB78" s="388"/>
      <c r="RAC78" s="388"/>
      <c r="RAD78" s="388"/>
      <c r="RAE78" s="388"/>
      <c r="RAF78" s="388"/>
      <c r="RAG78" s="388"/>
      <c r="RAH78" s="388"/>
      <c r="RAI78" s="388"/>
      <c r="RAJ78" s="388"/>
      <c r="RAK78" s="388"/>
      <c r="RAL78" s="388"/>
      <c r="RAM78" s="388"/>
      <c r="RAN78" s="388"/>
      <c r="RAO78" s="388"/>
      <c r="RAP78" s="388"/>
      <c r="RAQ78" s="388"/>
      <c r="RAR78" s="388"/>
      <c r="RAS78" s="388"/>
      <c r="RAT78" s="388"/>
      <c r="RAU78" s="388"/>
      <c r="RAV78" s="388"/>
      <c r="RAW78" s="388"/>
      <c r="RAX78" s="388"/>
      <c r="RAY78" s="388"/>
      <c r="RAZ78" s="388"/>
      <c r="RBA78" s="388"/>
      <c r="RBB78" s="388"/>
      <c r="RBC78" s="388"/>
      <c r="RBD78" s="388"/>
      <c r="RBE78" s="388"/>
      <c r="RBF78" s="388"/>
      <c r="RBG78" s="388"/>
      <c r="RBH78" s="388"/>
      <c r="RBI78" s="388"/>
      <c r="RBJ78" s="388"/>
      <c r="RBK78" s="388"/>
      <c r="RBL78" s="388"/>
      <c r="RBM78" s="388"/>
      <c r="RBN78" s="388"/>
      <c r="RBO78" s="388"/>
      <c r="RBP78" s="388"/>
      <c r="RBQ78" s="388"/>
      <c r="RBR78" s="388"/>
      <c r="RBS78" s="388"/>
      <c r="RBT78" s="388"/>
      <c r="RBU78" s="388"/>
      <c r="RBV78" s="388"/>
      <c r="RBW78" s="388"/>
      <c r="RBX78" s="388"/>
      <c r="RBY78" s="388"/>
      <c r="RBZ78" s="388"/>
      <c r="RCA78" s="388"/>
      <c r="RCB78" s="388"/>
      <c r="RCC78" s="388"/>
      <c r="RCD78" s="388"/>
      <c r="RCE78" s="388"/>
      <c r="RCF78" s="388"/>
      <c r="RCG78" s="388"/>
      <c r="RCH78" s="388"/>
      <c r="RCI78" s="388"/>
      <c r="RCJ78" s="388"/>
      <c r="RCK78" s="388"/>
      <c r="RCL78" s="388"/>
      <c r="RCM78" s="388"/>
      <c r="RCN78" s="388"/>
      <c r="RCO78" s="388"/>
      <c r="RCP78" s="388"/>
      <c r="RCQ78" s="388"/>
      <c r="RCR78" s="388"/>
      <c r="RCS78" s="388"/>
      <c r="RCT78" s="388"/>
      <c r="RCU78" s="388"/>
      <c r="RCV78" s="388"/>
      <c r="RCW78" s="388"/>
      <c r="RCX78" s="388"/>
      <c r="RCY78" s="388"/>
      <c r="RCZ78" s="388"/>
      <c r="RDA78" s="388"/>
      <c r="RDB78" s="388"/>
      <c r="RDC78" s="388"/>
      <c r="RDD78" s="388"/>
      <c r="RDE78" s="388"/>
      <c r="RDF78" s="388"/>
      <c r="RDG78" s="388"/>
      <c r="RDH78" s="388"/>
      <c r="RDI78" s="388"/>
      <c r="RDJ78" s="388"/>
      <c r="RDK78" s="388"/>
      <c r="RDL78" s="388"/>
      <c r="RDM78" s="388"/>
      <c r="RDN78" s="388"/>
      <c r="RDO78" s="388"/>
      <c r="RDP78" s="388"/>
      <c r="RDQ78" s="388"/>
      <c r="RDR78" s="388"/>
      <c r="RDS78" s="388"/>
      <c r="RDT78" s="388"/>
      <c r="RDU78" s="388"/>
      <c r="RDV78" s="388"/>
      <c r="RDW78" s="388"/>
      <c r="RDX78" s="388"/>
      <c r="RDY78" s="388"/>
      <c r="RDZ78" s="388"/>
      <c r="REA78" s="388"/>
      <c r="REB78" s="388"/>
      <c r="REC78" s="388"/>
      <c r="RED78" s="388"/>
      <c r="REE78" s="388"/>
      <c r="REF78" s="388"/>
      <c r="REG78" s="388"/>
      <c r="REH78" s="388"/>
      <c r="REI78" s="388"/>
      <c r="REJ78" s="388"/>
      <c r="REK78" s="388"/>
      <c r="REL78" s="388"/>
      <c r="REM78" s="388"/>
      <c r="REN78" s="388"/>
      <c r="REO78" s="388"/>
      <c r="REP78" s="388"/>
      <c r="REQ78" s="388"/>
      <c r="RER78" s="388"/>
      <c r="RES78" s="388"/>
      <c r="RET78" s="388"/>
      <c r="REU78" s="388"/>
      <c r="REV78" s="388"/>
      <c r="REW78" s="388"/>
      <c r="REX78" s="388"/>
      <c r="REY78" s="388"/>
      <c r="REZ78" s="388"/>
      <c r="RFA78" s="388"/>
      <c r="RFB78" s="388"/>
      <c r="RFC78" s="388"/>
      <c r="RFD78" s="388"/>
      <c r="RFE78" s="388"/>
      <c r="RFF78" s="388"/>
      <c r="RFG78" s="388"/>
      <c r="RFH78" s="388"/>
      <c r="RFI78" s="388"/>
      <c r="RFJ78" s="388"/>
      <c r="RFK78" s="388"/>
      <c r="RFL78" s="388"/>
      <c r="RFM78" s="388"/>
      <c r="RFN78" s="388"/>
      <c r="RFO78" s="388"/>
      <c r="RFP78" s="388"/>
      <c r="RFQ78" s="388"/>
      <c r="RFR78" s="388"/>
      <c r="RFS78" s="388"/>
      <c r="RFT78" s="388"/>
      <c r="RFU78" s="388"/>
      <c r="RFV78" s="388"/>
      <c r="RFW78" s="388"/>
      <c r="RFX78" s="388"/>
      <c r="RFY78" s="388"/>
      <c r="RFZ78" s="388"/>
      <c r="RGA78" s="388"/>
      <c r="RGB78" s="388"/>
      <c r="RGC78" s="388"/>
      <c r="RGD78" s="388"/>
      <c r="RGE78" s="388"/>
      <c r="RGF78" s="388"/>
      <c r="RGG78" s="388"/>
      <c r="RGH78" s="388"/>
      <c r="RGI78" s="388"/>
      <c r="RGJ78" s="388"/>
      <c r="RGK78" s="388"/>
      <c r="RGL78" s="388"/>
      <c r="RGM78" s="388"/>
      <c r="RGN78" s="388"/>
      <c r="RGO78" s="388"/>
      <c r="RGP78" s="388"/>
      <c r="RGQ78" s="388"/>
      <c r="RGR78" s="388"/>
      <c r="RGS78" s="388"/>
      <c r="RGT78" s="388"/>
      <c r="RGU78" s="388"/>
      <c r="RGV78" s="388"/>
      <c r="RGW78" s="388"/>
      <c r="RGX78" s="388"/>
      <c r="RGY78" s="388"/>
      <c r="RGZ78" s="388"/>
      <c r="RHA78" s="388"/>
      <c r="RHB78" s="388"/>
      <c r="RHC78" s="388"/>
      <c r="RHD78" s="388"/>
      <c r="RHE78" s="388"/>
      <c r="RHF78" s="388"/>
      <c r="RHG78" s="388"/>
      <c r="RHH78" s="388"/>
      <c r="RHI78" s="388"/>
      <c r="RHJ78" s="388"/>
      <c r="RHK78" s="388"/>
      <c r="RHL78" s="388"/>
      <c r="RHM78" s="388"/>
      <c r="RHN78" s="388"/>
      <c r="RHO78" s="388"/>
      <c r="RHP78" s="388"/>
      <c r="RHQ78" s="388"/>
      <c r="RHR78" s="388"/>
      <c r="RHS78" s="388"/>
      <c r="RHT78" s="388"/>
      <c r="RHU78" s="388"/>
      <c r="RHV78" s="388"/>
      <c r="RHW78" s="388"/>
      <c r="RHX78" s="388"/>
      <c r="RHY78" s="388"/>
      <c r="RHZ78" s="388"/>
      <c r="RIA78" s="388"/>
      <c r="RIB78" s="388"/>
      <c r="RIC78" s="388"/>
      <c r="RID78" s="388"/>
      <c r="RIE78" s="388"/>
      <c r="RIF78" s="388"/>
      <c r="RIG78" s="388"/>
      <c r="RIH78" s="388"/>
      <c r="RII78" s="388"/>
      <c r="RIJ78" s="388"/>
      <c r="RIK78" s="388"/>
      <c r="RIL78" s="388"/>
      <c r="RIM78" s="388"/>
      <c r="RIN78" s="388"/>
      <c r="RIO78" s="388"/>
      <c r="RIP78" s="388"/>
      <c r="RIQ78" s="388"/>
      <c r="RIR78" s="388"/>
      <c r="RIS78" s="388"/>
      <c r="RIT78" s="388"/>
      <c r="RIU78" s="388"/>
      <c r="RIV78" s="388"/>
      <c r="RIW78" s="388"/>
      <c r="RIX78" s="388"/>
      <c r="RIY78" s="388"/>
      <c r="RIZ78" s="388"/>
      <c r="RJA78" s="388"/>
      <c r="RJB78" s="388"/>
      <c r="RJC78" s="388"/>
      <c r="RJD78" s="388"/>
      <c r="RJE78" s="388"/>
      <c r="RJF78" s="388"/>
      <c r="RJG78" s="388"/>
      <c r="RJH78" s="388"/>
      <c r="RJI78" s="388"/>
      <c r="RJJ78" s="388"/>
      <c r="RJK78" s="388"/>
      <c r="RJL78" s="388"/>
      <c r="RJM78" s="388"/>
      <c r="RJN78" s="388"/>
      <c r="RJO78" s="388"/>
      <c r="RJP78" s="388"/>
      <c r="RJQ78" s="388"/>
      <c r="RJR78" s="388"/>
      <c r="RJS78" s="388"/>
      <c r="RJT78" s="388"/>
      <c r="RJU78" s="388"/>
      <c r="RJV78" s="388"/>
      <c r="RJW78" s="388"/>
      <c r="RJX78" s="388"/>
      <c r="RJY78" s="388"/>
      <c r="RJZ78" s="388"/>
      <c r="RKA78" s="388"/>
      <c r="RKB78" s="388"/>
      <c r="RKC78" s="388"/>
      <c r="RKD78" s="388"/>
      <c r="RKE78" s="388"/>
      <c r="RKF78" s="388"/>
      <c r="RKG78" s="388"/>
      <c r="RKH78" s="388"/>
      <c r="RKI78" s="388"/>
      <c r="RKJ78" s="388"/>
      <c r="RKK78" s="388"/>
      <c r="RKL78" s="388"/>
      <c r="RKM78" s="388"/>
      <c r="RKN78" s="388"/>
      <c r="RKO78" s="388"/>
      <c r="RKP78" s="388"/>
      <c r="RKQ78" s="388"/>
      <c r="RKR78" s="388"/>
      <c r="RKS78" s="388"/>
      <c r="RKT78" s="388"/>
      <c r="RKU78" s="388"/>
      <c r="RKV78" s="388"/>
      <c r="RKW78" s="388"/>
      <c r="RKX78" s="388"/>
      <c r="RKY78" s="388"/>
      <c r="RKZ78" s="388"/>
      <c r="RLA78" s="388"/>
      <c r="RLB78" s="388"/>
      <c r="RLC78" s="388"/>
      <c r="RLD78" s="388"/>
      <c r="RLE78" s="388"/>
      <c r="RLF78" s="388"/>
      <c r="RLG78" s="388"/>
      <c r="RLH78" s="388"/>
      <c r="RLI78" s="388"/>
      <c r="RLJ78" s="388"/>
      <c r="RLK78" s="388"/>
      <c r="RLL78" s="388"/>
      <c r="RLM78" s="388"/>
      <c r="RLN78" s="388"/>
      <c r="RLO78" s="388"/>
      <c r="RLP78" s="388"/>
      <c r="RLQ78" s="388"/>
      <c r="RLR78" s="388"/>
      <c r="RLS78" s="388"/>
      <c r="RLT78" s="388"/>
      <c r="RLU78" s="388"/>
      <c r="RLV78" s="388"/>
      <c r="RLW78" s="388"/>
      <c r="RLX78" s="388"/>
      <c r="RLY78" s="388"/>
      <c r="RLZ78" s="388"/>
      <c r="RMA78" s="388"/>
      <c r="RMB78" s="388"/>
      <c r="RMC78" s="388"/>
      <c r="RMD78" s="388"/>
      <c r="RME78" s="388"/>
      <c r="RMF78" s="388"/>
      <c r="RMG78" s="388"/>
      <c r="RMH78" s="388"/>
      <c r="RMI78" s="388"/>
      <c r="RMJ78" s="388"/>
      <c r="RMK78" s="388"/>
      <c r="RML78" s="388"/>
      <c r="RMM78" s="388"/>
      <c r="RMN78" s="388"/>
      <c r="RMO78" s="388"/>
      <c r="RMP78" s="388"/>
      <c r="RMQ78" s="388"/>
      <c r="RMR78" s="388"/>
      <c r="RMS78" s="388"/>
      <c r="RMT78" s="388"/>
      <c r="RMU78" s="388"/>
      <c r="RMV78" s="388"/>
      <c r="RMW78" s="388"/>
      <c r="RMX78" s="388"/>
      <c r="RMY78" s="388"/>
      <c r="RMZ78" s="388"/>
      <c r="RNA78" s="388"/>
      <c r="RNB78" s="388"/>
      <c r="RNC78" s="388"/>
      <c r="RND78" s="388"/>
      <c r="RNE78" s="388"/>
      <c r="RNF78" s="388"/>
      <c r="RNG78" s="388"/>
      <c r="RNH78" s="388"/>
      <c r="RNI78" s="388"/>
      <c r="RNJ78" s="388"/>
      <c r="RNK78" s="388"/>
      <c r="RNL78" s="388"/>
      <c r="RNM78" s="388"/>
      <c r="RNN78" s="388"/>
      <c r="RNO78" s="388"/>
      <c r="RNP78" s="388"/>
      <c r="RNQ78" s="388"/>
      <c r="RNR78" s="388"/>
      <c r="RNS78" s="388"/>
      <c r="RNT78" s="388"/>
      <c r="RNU78" s="388"/>
      <c r="RNV78" s="388"/>
      <c r="RNW78" s="388"/>
      <c r="RNX78" s="388"/>
      <c r="RNY78" s="388"/>
      <c r="RNZ78" s="388"/>
      <c r="ROA78" s="388"/>
      <c r="ROB78" s="388"/>
      <c r="ROC78" s="388"/>
      <c r="ROD78" s="388"/>
      <c r="ROE78" s="388"/>
      <c r="ROF78" s="388"/>
      <c r="ROG78" s="388"/>
      <c r="ROH78" s="388"/>
      <c r="ROI78" s="388"/>
      <c r="ROJ78" s="388"/>
      <c r="ROK78" s="388"/>
      <c r="ROL78" s="388"/>
      <c r="ROM78" s="388"/>
      <c r="RON78" s="388"/>
      <c r="ROO78" s="388"/>
      <c r="ROP78" s="388"/>
      <c r="ROQ78" s="388"/>
      <c r="ROR78" s="388"/>
      <c r="ROS78" s="388"/>
      <c r="ROT78" s="388"/>
      <c r="ROU78" s="388"/>
      <c r="ROV78" s="388"/>
      <c r="ROW78" s="388"/>
      <c r="ROX78" s="388"/>
      <c r="ROY78" s="388"/>
      <c r="ROZ78" s="388"/>
      <c r="RPA78" s="388"/>
      <c r="RPB78" s="388"/>
      <c r="RPC78" s="388"/>
      <c r="RPD78" s="388"/>
      <c r="RPE78" s="388"/>
      <c r="RPF78" s="388"/>
      <c r="RPG78" s="388"/>
      <c r="RPH78" s="388"/>
      <c r="RPI78" s="388"/>
      <c r="RPJ78" s="388"/>
      <c r="RPK78" s="388"/>
      <c r="RPL78" s="388"/>
      <c r="RPM78" s="388"/>
      <c r="RPN78" s="388"/>
      <c r="RPO78" s="388"/>
      <c r="RPP78" s="388"/>
      <c r="RPQ78" s="388"/>
      <c r="RPR78" s="388"/>
      <c r="RPS78" s="388"/>
      <c r="RPT78" s="388"/>
      <c r="RPU78" s="388"/>
      <c r="RPV78" s="388"/>
      <c r="RPW78" s="388"/>
      <c r="RPX78" s="388"/>
      <c r="RPY78" s="388"/>
      <c r="RPZ78" s="388"/>
      <c r="RQA78" s="388"/>
      <c r="RQB78" s="388"/>
      <c r="RQC78" s="388"/>
      <c r="RQD78" s="388"/>
      <c r="RQE78" s="388"/>
      <c r="RQF78" s="388"/>
      <c r="RQG78" s="388"/>
      <c r="RQH78" s="388"/>
      <c r="RQI78" s="388"/>
      <c r="RQJ78" s="388"/>
      <c r="RQK78" s="388"/>
      <c r="RQL78" s="388"/>
      <c r="RQM78" s="388"/>
      <c r="RQN78" s="388"/>
      <c r="RQO78" s="388"/>
      <c r="RQP78" s="388"/>
      <c r="RQQ78" s="388"/>
      <c r="RQR78" s="388"/>
      <c r="RQS78" s="388"/>
      <c r="RQT78" s="388"/>
      <c r="RQU78" s="388"/>
      <c r="RQV78" s="388"/>
      <c r="RQW78" s="388"/>
      <c r="RQX78" s="388"/>
      <c r="RQY78" s="388"/>
      <c r="RQZ78" s="388"/>
      <c r="RRA78" s="388"/>
      <c r="RRB78" s="388"/>
      <c r="RRC78" s="388"/>
      <c r="RRD78" s="388"/>
      <c r="RRE78" s="388"/>
      <c r="RRF78" s="388"/>
      <c r="RRG78" s="388"/>
      <c r="RRH78" s="388"/>
      <c r="RRI78" s="388"/>
      <c r="RRJ78" s="388"/>
      <c r="RRK78" s="388"/>
      <c r="RRL78" s="388"/>
      <c r="RRM78" s="388"/>
      <c r="RRN78" s="388"/>
      <c r="RRO78" s="388"/>
      <c r="RRP78" s="388"/>
      <c r="RRQ78" s="388"/>
      <c r="RRR78" s="388"/>
      <c r="RRS78" s="388"/>
      <c r="RRT78" s="388"/>
      <c r="RRU78" s="388"/>
      <c r="RRV78" s="388"/>
      <c r="RRW78" s="388"/>
      <c r="RRX78" s="388"/>
      <c r="RRY78" s="388"/>
      <c r="RRZ78" s="388"/>
      <c r="RSA78" s="388"/>
      <c r="RSB78" s="388"/>
      <c r="RSC78" s="388"/>
      <c r="RSD78" s="388"/>
      <c r="RSE78" s="388"/>
      <c r="RSF78" s="388"/>
      <c r="RSG78" s="388"/>
      <c r="RSH78" s="388"/>
      <c r="RSI78" s="388"/>
      <c r="RSJ78" s="388"/>
      <c r="RSK78" s="388"/>
      <c r="RSL78" s="388"/>
      <c r="RSM78" s="388"/>
      <c r="RSN78" s="388"/>
      <c r="RSO78" s="388"/>
      <c r="RSP78" s="388"/>
      <c r="RSQ78" s="388"/>
      <c r="RSR78" s="388"/>
      <c r="RSS78" s="388"/>
      <c r="RST78" s="388"/>
      <c r="RSU78" s="388"/>
      <c r="RSV78" s="388"/>
      <c r="RSW78" s="388"/>
      <c r="RSX78" s="388"/>
      <c r="RSY78" s="388"/>
      <c r="RSZ78" s="388"/>
      <c r="RTA78" s="388"/>
      <c r="RTB78" s="388"/>
      <c r="RTC78" s="388"/>
      <c r="RTD78" s="388"/>
      <c r="RTE78" s="388"/>
      <c r="RTF78" s="388"/>
      <c r="RTG78" s="388"/>
      <c r="RTH78" s="388"/>
      <c r="RTI78" s="388"/>
      <c r="RTJ78" s="388"/>
      <c r="RTK78" s="388"/>
      <c r="RTL78" s="388"/>
      <c r="RTM78" s="388"/>
      <c r="RTN78" s="388"/>
      <c r="RTO78" s="388"/>
      <c r="RTP78" s="388"/>
      <c r="RTQ78" s="388"/>
      <c r="RTR78" s="388"/>
      <c r="RTS78" s="388"/>
      <c r="RTT78" s="388"/>
      <c r="RTU78" s="388"/>
      <c r="RTV78" s="388"/>
      <c r="RTW78" s="388"/>
      <c r="RTX78" s="388"/>
      <c r="RTY78" s="388"/>
      <c r="RTZ78" s="388"/>
      <c r="RUA78" s="388"/>
      <c r="RUB78" s="388"/>
      <c r="RUC78" s="388"/>
      <c r="RUD78" s="388"/>
      <c r="RUE78" s="388"/>
      <c r="RUF78" s="388"/>
      <c r="RUG78" s="388"/>
      <c r="RUH78" s="388"/>
      <c r="RUI78" s="388"/>
      <c r="RUJ78" s="388"/>
      <c r="RUK78" s="388"/>
      <c r="RUL78" s="388"/>
      <c r="RUM78" s="388"/>
      <c r="RUN78" s="388"/>
      <c r="RUO78" s="388"/>
      <c r="RUP78" s="388"/>
      <c r="RUQ78" s="388"/>
      <c r="RUR78" s="388"/>
      <c r="RUS78" s="388"/>
      <c r="RUT78" s="388"/>
      <c r="RUU78" s="388"/>
      <c r="RUV78" s="388"/>
      <c r="RUW78" s="388"/>
      <c r="RUX78" s="388"/>
      <c r="RUY78" s="388"/>
      <c r="RUZ78" s="388"/>
      <c r="RVA78" s="388"/>
      <c r="RVB78" s="388"/>
      <c r="RVC78" s="388"/>
      <c r="RVD78" s="388"/>
      <c r="RVE78" s="388"/>
      <c r="RVF78" s="388"/>
      <c r="RVG78" s="388"/>
      <c r="RVH78" s="388"/>
      <c r="RVI78" s="388"/>
      <c r="RVJ78" s="388"/>
      <c r="RVK78" s="388"/>
      <c r="RVL78" s="388"/>
      <c r="RVM78" s="388"/>
      <c r="RVN78" s="388"/>
      <c r="RVO78" s="388"/>
      <c r="RVP78" s="388"/>
      <c r="RVQ78" s="388"/>
      <c r="RVR78" s="388"/>
      <c r="RVS78" s="388"/>
      <c r="RVT78" s="388"/>
      <c r="RVU78" s="388"/>
      <c r="RVV78" s="388"/>
      <c r="RVW78" s="388"/>
      <c r="RVX78" s="388"/>
      <c r="RVY78" s="388"/>
      <c r="RVZ78" s="388"/>
      <c r="RWA78" s="388"/>
      <c r="RWB78" s="388"/>
      <c r="RWC78" s="388"/>
      <c r="RWD78" s="388"/>
      <c r="RWE78" s="388"/>
      <c r="RWF78" s="388"/>
      <c r="RWG78" s="388"/>
      <c r="RWH78" s="388"/>
      <c r="RWI78" s="388"/>
      <c r="RWJ78" s="388"/>
      <c r="RWK78" s="388"/>
      <c r="RWL78" s="388"/>
      <c r="RWM78" s="388"/>
      <c r="RWN78" s="388"/>
      <c r="RWO78" s="388"/>
      <c r="RWP78" s="388"/>
      <c r="RWQ78" s="388"/>
      <c r="RWR78" s="388"/>
      <c r="RWS78" s="388"/>
      <c r="RWT78" s="388"/>
      <c r="RWU78" s="388"/>
      <c r="RWV78" s="388"/>
      <c r="RWW78" s="388"/>
      <c r="RWX78" s="388"/>
      <c r="RWY78" s="388"/>
      <c r="RWZ78" s="388"/>
      <c r="RXA78" s="388"/>
      <c r="RXB78" s="388"/>
      <c r="RXC78" s="388"/>
      <c r="RXD78" s="388"/>
      <c r="RXE78" s="388"/>
      <c r="RXF78" s="388"/>
      <c r="RXG78" s="388"/>
      <c r="RXH78" s="388"/>
      <c r="RXI78" s="388"/>
      <c r="RXJ78" s="388"/>
      <c r="RXK78" s="388"/>
      <c r="RXL78" s="388"/>
      <c r="RXM78" s="388"/>
      <c r="RXN78" s="388"/>
      <c r="RXO78" s="388"/>
      <c r="RXP78" s="388"/>
      <c r="RXQ78" s="388"/>
      <c r="RXR78" s="388"/>
      <c r="RXS78" s="388"/>
      <c r="RXT78" s="388"/>
      <c r="RXU78" s="388"/>
      <c r="RXV78" s="388"/>
      <c r="RXW78" s="388"/>
      <c r="RXX78" s="388"/>
      <c r="RXY78" s="388"/>
      <c r="RXZ78" s="388"/>
      <c r="RYA78" s="388"/>
      <c r="RYB78" s="388"/>
      <c r="RYC78" s="388"/>
      <c r="RYD78" s="388"/>
      <c r="RYE78" s="388"/>
      <c r="RYF78" s="388"/>
      <c r="RYG78" s="388"/>
      <c r="RYH78" s="388"/>
      <c r="RYI78" s="388"/>
      <c r="RYJ78" s="388"/>
      <c r="RYK78" s="388"/>
      <c r="RYL78" s="388"/>
      <c r="RYM78" s="388"/>
      <c r="RYN78" s="388"/>
      <c r="RYO78" s="388"/>
      <c r="RYP78" s="388"/>
      <c r="RYQ78" s="388"/>
      <c r="RYR78" s="388"/>
      <c r="RYS78" s="388"/>
      <c r="RYT78" s="388"/>
      <c r="RYU78" s="388"/>
      <c r="RYV78" s="388"/>
      <c r="RYW78" s="388"/>
      <c r="RYX78" s="388"/>
      <c r="RYY78" s="388"/>
      <c r="RYZ78" s="388"/>
      <c r="RZA78" s="388"/>
      <c r="RZB78" s="388"/>
      <c r="RZC78" s="388"/>
      <c r="RZD78" s="388"/>
      <c r="RZE78" s="388"/>
      <c r="RZF78" s="388"/>
      <c r="RZG78" s="388"/>
      <c r="RZH78" s="388"/>
      <c r="RZI78" s="388"/>
      <c r="RZJ78" s="388"/>
      <c r="RZK78" s="388"/>
      <c r="RZL78" s="388"/>
      <c r="RZM78" s="388"/>
      <c r="RZN78" s="388"/>
      <c r="RZO78" s="388"/>
      <c r="RZP78" s="388"/>
      <c r="RZQ78" s="388"/>
      <c r="RZR78" s="388"/>
      <c r="RZS78" s="388"/>
      <c r="RZT78" s="388"/>
      <c r="RZU78" s="388"/>
      <c r="RZV78" s="388"/>
      <c r="RZW78" s="388"/>
      <c r="RZX78" s="388"/>
      <c r="RZY78" s="388"/>
      <c r="RZZ78" s="388"/>
      <c r="SAA78" s="388"/>
      <c r="SAB78" s="388"/>
      <c r="SAC78" s="388"/>
      <c r="SAD78" s="388"/>
      <c r="SAE78" s="388"/>
      <c r="SAF78" s="388"/>
      <c r="SAG78" s="388"/>
      <c r="SAH78" s="388"/>
      <c r="SAI78" s="388"/>
      <c r="SAJ78" s="388"/>
      <c r="SAK78" s="388"/>
      <c r="SAL78" s="388"/>
      <c r="SAM78" s="388"/>
      <c r="SAN78" s="388"/>
      <c r="SAO78" s="388"/>
      <c r="SAP78" s="388"/>
      <c r="SAQ78" s="388"/>
      <c r="SAR78" s="388"/>
      <c r="SAS78" s="388"/>
      <c r="SAT78" s="388"/>
      <c r="SAU78" s="388"/>
      <c r="SAV78" s="388"/>
      <c r="SAW78" s="388"/>
      <c r="SAX78" s="388"/>
      <c r="SAY78" s="388"/>
      <c r="SAZ78" s="388"/>
      <c r="SBA78" s="388"/>
      <c r="SBB78" s="388"/>
      <c r="SBC78" s="388"/>
      <c r="SBD78" s="388"/>
      <c r="SBE78" s="388"/>
      <c r="SBF78" s="388"/>
      <c r="SBG78" s="388"/>
      <c r="SBH78" s="388"/>
      <c r="SBI78" s="388"/>
      <c r="SBJ78" s="388"/>
      <c r="SBK78" s="388"/>
      <c r="SBL78" s="388"/>
      <c r="SBM78" s="388"/>
      <c r="SBN78" s="388"/>
      <c r="SBO78" s="388"/>
      <c r="SBP78" s="388"/>
      <c r="SBQ78" s="388"/>
      <c r="SBR78" s="388"/>
      <c r="SBS78" s="388"/>
      <c r="SBT78" s="388"/>
      <c r="SBU78" s="388"/>
      <c r="SBV78" s="388"/>
      <c r="SBW78" s="388"/>
      <c r="SBX78" s="388"/>
      <c r="SBY78" s="388"/>
      <c r="SBZ78" s="388"/>
      <c r="SCA78" s="388"/>
      <c r="SCB78" s="388"/>
      <c r="SCC78" s="388"/>
      <c r="SCD78" s="388"/>
      <c r="SCE78" s="388"/>
      <c r="SCF78" s="388"/>
      <c r="SCG78" s="388"/>
      <c r="SCH78" s="388"/>
      <c r="SCI78" s="388"/>
      <c r="SCJ78" s="388"/>
      <c r="SCK78" s="388"/>
      <c r="SCL78" s="388"/>
      <c r="SCM78" s="388"/>
      <c r="SCN78" s="388"/>
      <c r="SCO78" s="388"/>
      <c r="SCP78" s="388"/>
      <c r="SCQ78" s="388"/>
      <c r="SCR78" s="388"/>
      <c r="SCS78" s="388"/>
      <c r="SCT78" s="388"/>
      <c r="SCU78" s="388"/>
      <c r="SCV78" s="388"/>
      <c r="SCW78" s="388"/>
      <c r="SCX78" s="388"/>
      <c r="SCY78" s="388"/>
      <c r="SCZ78" s="388"/>
      <c r="SDA78" s="388"/>
      <c r="SDB78" s="388"/>
      <c r="SDC78" s="388"/>
      <c r="SDD78" s="388"/>
      <c r="SDE78" s="388"/>
      <c r="SDF78" s="388"/>
      <c r="SDG78" s="388"/>
      <c r="SDH78" s="388"/>
      <c r="SDI78" s="388"/>
      <c r="SDJ78" s="388"/>
      <c r="SDK78" s="388"/>
      <c r="SDL78" s="388"/>
      <c r="SDM78" s="388"/>
      <c r="SDN78" s="388"/>
      <c r="SDO78" s="388"/>
      <c r="SDP78" s="388"/>
      <c r="SDQ78" s="388"/>
      <c r="SDR78" s="388"/>
      <c r="SDS78" s="388"/>
      <c r="SDT78" s="388"/>
      <c r="SDU78" s="388"/>
      <c r="SDV78" s="388"/>
      <c r="SDW78" s="388"/>
      <c r="SDX78" s="388"/>
      <c r="SDY78" s="388"/>
      <c r="SDZ78" s="388"/>
      <c r="SEA78" s="388"/>
      <c r="SEB78" s="388"/>
      <c r="SEC78" s="388"/>
      <c r="SED78" s="388"/>
      <c r="SEE78" s="388"/>
      <c r="SEF78" s="388"/>
      <c r="SEG78" s="388"/>
      <c r="SEH78" s="388"/>
      <c r="SEI78" s="388"/>
      <c r="SEJ78" s="388"/>
      <c r="SEK78" s="388"/>
      <c r="SEL78" s="388"/>
      <c r="SEM78" s="388"/>
      <c r="SEN78" s="388"/>
      <c r="SEO78" s="388"/>
      <c r="SEP78" s="388"/>
      <c r="SEQ78" s="388"/>
      <c r="SER78" s="388"/>
      <c r="SES78" s="388"/>
      <c r="SET78" s="388"/>
      <c r="SEU78" s="388"/>
      <c r="SEV78" s="388"/>
      <c r="SEW78" s="388"/>
      <c r="SEX78" s="388"/>
      <c r="SEY78" s="388"/>
      <c r="SEZ78" s="388"/>
      <c r="SFA78" s="388"/>
      <c r="SFB78" s="388"/>
      <c r="SFC78" s="388"/>
      <c r="SFD78" s="388"/>
      <c r="SFE78" s="388"/>
      <c r="SFF78" s="388"/>
      <c r="SFG78" s="388"/>
      <c r="SFH78" s="388"/>
      <c r="SFI78" s="388"/>
      <c r="SFJ78" s="388"/>
      <c r="SFK78" s="388"/>
      <c r="SFL78" s="388"/>
      <c r="SFM78" s="388"/>
      <c r="SFN78" s="388"/>
      <c r="SFO78" s="388"/>
      <c r="SFP78" s="388"/>
      <c r="SFQ78" s="388"/>
      <c r="SFR78" s="388"/>
      <c r="SFS78" s="388"/>
      <c r="SFT78" s="388"/>
      <c r="SFU78" s="388"/>
      <c r="SFV78" s="388"/>
      <c r="SFW78" s="388"/>
      <c r="SFX78" s="388"/>
      <c r="SFY78" s="388"/>
      <c r="SFZ78" s="388"/>
      <c r="SGA78" s="388"/>
      <c r="SGB78" s="388"/>
      <c r="SGC78" s="388"/>
      <c r="SGD78" s="388"/>
      <c r="SGE78" s="388"/>
      <c r="SGF78" s="388"/>
      <c r="SGG78" s="388"/>
      <c r="SGH78" s="388"/>
      <c r="SGI78" s="388"/>
      <c r="SGJ78" s="388"/>
      <c r="SGK78" s="388"/>
      <c r="SGL78" s="388"/>
      <c r="SGM78" s="388"/>
      <c r="SGN78" s="388"/>
      <c r="SGO78" s="388"/>
      <c r="SGP78" s="388"/>
      <c r="SGQ78" s="388"/>
      <c r="SGR78" s="388"/>
      <c r="SGS78" s="388"/>
      <c r="SGT78" s="388"/>
      <c r="SGU78" s="388"/>
      <c r="SGV78" s="388"/>
      <c r="SGW78" s="388"/>
      <c r="SGX78" s="388"/>
      <c r="SGY78" s="388"/>
      <c r="SGZ78" s="388"/>
      <c r="SHA78" s="388"/>
      <c r="SHB78" s="388"/>
      <c r="SHC78" s="388"/>
      <c r="SHD78" s="388"/>
      <c r="SHE78" s="388"/>
      <c r="SHF78" s="388"/>
      <c r="SHG78" s="388"/>
      <c r="SHH78" s="388"/>
      <c r="SHI78" s="388"/>
      <c r="SHJ78" s="388"/>
      <c r="SHK78" s="388"/>
      <c r="SHL78" s="388"/>
      <c r="SHM78" s="388"/>
      <c r="SHN78" s="388"/>
      <c r="SHO78" s="388"/>
      <c r="SHP78" s="388"/>
      <c r="SHQ78" s="388"/>
      <c r="SHR78" s="388"/>
      <c r="SHS78" s="388"/>
      <c r="SHT78" s="388"/>
      <c r="SHU78" s="388"/>
      <c r="SHV78" s="388"/>
      <c r="SHW78" s="388"/>
      <c r="SHX78" s="388"/>
      <c r="SHY78" s="388"/>
      <c r="SHZ78" s="388"/>
      <c r="SIA78" s="388"/>
      <c r="SIB78" s="388"/>
      <c r="SIC78" s="388"/>
      <c r="SID78" s="388"/>
      <c r="SIE78" s="388"/>
      <c r="SIF78" s="388"/>
      <c r="SIG78" s="388"/>
      <c r="SIH78" s="388"/>
      <c r="SII78" s="388"/>
      <c r="SIJ78" s="388"/>
      <c r="SIK78" s="388"/>
      <c r="SIL78" s="388"/>
      <c r="SIM78" s="388"/>
      <c r="SIN78" s="388"/>
      <c r="SIO78" s="388"/>
      <c r="SIP78" s="388"/>
      <c r="SIQ78" s="388"/>
      <c r="SIR78" s="388"/>
      <c r="SIS78" s="388"/>
      <c r="SIT78" s="388"/>
      <c r="SIU78" s="388"/>
      <c r="SIV78" s="388"/>
      <c r="SIW78" s="388"/>
      <c r="SIX78" s="388"/>
      <c r="SIY78" s="388"/>
      <c r="SIZ78" s="388"/>
      <c r="SJA78" s="388"/>
      <c r="SJB78" s="388"/>
      <c r="SJC78" s="388"/>
      <c r="SJD78" s="388"/>
      <c r="SJE78" s="388"/>
      <c r="SJF78" s="388"/>
      <c r="SJG78" s="388"/>
      <c r="SJH78" s="388"/>
      <c r="SJI78" s="388"/>
      <c r="SJJ78" s="388"/>
      <c r="SJK78" s="388"/>
      <c r="SJL78" s="388"/>
      <c r="SJM78" s="388"/>
      <c r="SJN78" s="388"/>
      <c r="SJO78" s="388"/>
      <c r="SJP78" s="388"/>
      <c r="SJQ78" s="388"/>
      <c r="SJR78" s="388"/>
      <c r="SJS78" s="388"/>
      <c r="SJT78" s="388"/>
      <c r="SJU78" s="388"/>
      <c r="SJV78" s="388"/>
      <c r="SJW78" s="388"/>
      <c r="SJX78" s="388"/>
      <c r="SJY78" s="388"/>
      <c r="SJZ78" s="388"/>
      <c r="SKA78" s="388"/>
      <c r="SKB78" s="388"/>
      <c r="SKC78" s="388"/>
      <c r="SKD78" s="388"/>
      <c r="SKE78" s="388"/>
      <c r="SKF78" s="388"/>
      <c r="SKG78" s="388"/>
      <c r="SKH78" s="388"/>
      <c r="SKI78" s="388"/>
      <c r="SKJ78" s="388"/>
      <c r="SKK78" s="388"/>
      <c r="SKL78" s="388"/>
      <c r="SKM78" s="388"/>
      <c r="SKN78" s="388"/>
      <c r="SKO78" s="388"/>
      <c r="SKP78" s="388"/>
      <c r="SKQ78" s="388"/>
      <c r="SKR78" s="388"/>
      <c r="SKS78" s="388"/>
      <c r="SKT78" s="388"/>
      <c r="SKU78" s="388"/>
      <c r="SKV78" s="388"/>
      <c r="SKW78" s="388"/>
      <c r="SKX78" s="388"/>
      <c r="SKY78" s="388"/>
      <c r="SKZ78" s="388"/>
      <c r="SLA78" s="388"/>
      <c r="SLB78" s="388"/>
      <c r="SLC78" s="388"/>
      <c r="SLD78" s="388"/>
      <c r="SLE78" s="388"/>
      <c r="SLF78" s="388"/>
      <c r="SLG78" s="388"/>
      <c r="SLH78" s="388"/>
      <c r="SLI78" s="388"/>
      <c r="SLJ78" s="388"/>
      <c r="SLK78" s="388"/>
      <c r="SLL78" s="388"/>
      <c r="SLM78" s="388"/>
      <c r="SLN78" s="388"/>
      <c r="SLO78" s="388"/>
      <c r="SLP78" s="388"/>
      <c r="SLQ78" s="388"/>
      <c r="SLR78" s="388"/>
      <c r="SLS78" s="388"/>
      <c r="SLT78" s="388"/>
      <c r="SLU78" s="388"/>
      <c r="SLV78" s="388"/>
      <c r="SLW78" s="388"/>
      <c r="SLX78" s="388"/>
      <c r="SLY78" s="388"/>
      <c r="SLZ78" s="388"/>
      <c r="SMA78" s="388"/>
      <c r="SMB78" s="388"/>
      <c r="SMC78" s="388"/>
      <c r="SMD78" s="388"/>
      <c r="SME78" s="388"/>
      <c r="SMF78" s="388"/>
      <c r="SMG78" s="388"/>
      <c r="SMH78" s="388"/>
      <c r="SMI78" s="388"/>
      <c r="SMJ78" s="388"/>
      <c r="SMK78" s="388"/>
      <c r="SML78" s="388"/>
      <c r="SMM78" s="388"/>
      <c r="SMN78" s="388"/>
      <c r="SMO78" s="388"/>
      <c r="SMP78" s="388"/>
      <c r="SMQ78" s="388"/>
      <c r="SMR78" s="388"/>
      <c r="SMS78" s="388"/>
      <c r="SMT78" s="388"/>
      <c r="SMU78" s="388"/>
      <c r="SMV78" s="388"/>
      <c r="SMW78" s="388"/>
      <c r="SMX78" s="388"/>
      <c r="SMY78" s="388"/>
      <c r="SMZ78" s="388"/>
      <c r="SNA78" s="388"/>
      <c r="SNB78" s="388"/>
      <c r="SNC78" s="388"/>
      <c r="SND78" s="388"/>
      <c r="SNE78" s="388"/>
      <c r="SNF78" s="388"/>
      <c r="SNG78" s="388"/>
      <c r="SNH78" s="388"/>
      <c r="SNI78" s="388"/>
      <c r="SNJ78" s="388"/>
      <c r="SNK78" s="388"/>
      <c r="SNL78" s="388"/>
      <c r="SNM78" s="388"/>
      <c r="SNN78" s="388"/>
      <c r="SNO78" s="388"/>
      <c r="SNP78" s="388"/>
      <c r="SNQ78" s="388"/>
      <c r="SNR78" s="388"/>
      <c r="SNS78" s="388"/>
      <c r="SNT78" s="388"/>
      <c r="SNU78" s="388"/>
      <c r="SNV78" s="388"/>
      <c r="SNW78" s="388"/>
      <c r="SNX78" s="388"/>
      <c r="SNY78" s="388"/>
      <c r="SNZ78" s="388"/>
      <c r="SOA78" s="388"/>
      <c r="SOB78" s="388"/>
      <c r="SOC78" s="388"/>
      <c r="SOD78" s="388"/>
      <c r="SOE78" s="388"/>
      <c r="SOF78" s="388"/>
      <c r="SOG78" s="388"/>
      <c r="SOH78" s="388"/>
      <c r="SOI78" s="388"/>
      <c r="SOJ78" s="388"/>
      <c r="SOK78" s="388"/>
      <c r="SOL78" s="388"/>
      <c r="SOM78" s="388"/>
      <c r="SON78" s="388"/>
      <c r="SOO78" s="388"/>
      <c r="SOP78" s="388"/>
      <c r="SOQ78" s="388"/>
      <c r="SOR78" s="388"/>
      <c r="SOS78" s="388"/>
      <c r="SOT78" s="388"/>
      <c r="SOU78" s="388"/>
      <c r="SOV78" s="388"/>
      <c r="SOW78" s="388"/>
      <c r="SOX78" s="388"/>
      <c r="SOY78" s="388"/>
      <c r="SOZ78" s="388"/>
      <c r="SPA78" s="388"/>
      <c r="SPB78" s="388"/>
      <c r="SPC78" s="388"/>
      <c r="SPD78" s="388"/>
      <c r="SPE78" s="388"/>
      <c r="SPF78" s="388"/>
      <c r="SPG78" s="388"/>
      <c r="SPH78" s="388"/>
      <c r="SPI78" s="388"/>
      <c r="SPJ78" s="388"/>
      <c r="SPK78" s="388"/>
      <c r="SPL78" s="388"/>
      <c r="SPM78" s="388"/>
      <c r="SPN78" s="388"/>
      <c r="SPO78" s="388"/>
      <c r="SPP78" s="388"/>
      <c r="SPQ78" s="388"/>
      <c r="SPR78" s="388"/>
      <c r="SPS78" s="388"/>
      <c r="SPT78" s="388"/>
      <c r="SPU78" s="388"/>
      <c r="SPV78" s="388"/>
      <c r="SPW78" s="388"/>
      <c r="SPX78" s="388"/>
      <c r="SPY78" s="388"/>
      <c r="SPZ78" s="388"/>
      <c r="SQA78" s="388"/>
      <c r="SQB78" s="388"/>
      <c r="SQC78" s="388"/>
      <c r="SQD78" s="388"/>
      <c r="SQE78" s="388"/>
      <c r="SQF78" s="388"/>
      <c r="SQG78" s="388"/>
      <c r="SQH78" s="388"/>
      <c r="SQI78" s="388"/>
      <c r="SQJ78" s="388"/>
      <c r="SQK78" s="388"/>
      <c r="SQL78" s="388"/>
      <c r="SQM78" s="388"/>
      <c r="SQN78" s="388"/>
      <c r="SQO78" s="388"/>
      <c r="SQP78" s="388"/>
      <c r="SQQ78" s="388"/>
      <c r="SQR78" s="388"/>
      <c r="SQS78" s="388"/>
      <c r="SQT78" s="388"/>
      <c r="SQU78" s="388"/>
      <c r="SQV78" s="388"/>
      <c r="SQW78" s="388"/>
      <c r="SQX78" s="388"/>
      <c r="SQY78" s="388"/>
      <c r="SQZ78" s="388"/>
      <c r="SRA78" s="388"/>
      <c r="SRB78" s="388"/>
      <c r="SRC78" s="388"/>
      <c r="SRD78" s="388"/>
      <c r="SRE78" s="388"/>
      <c r="SRF78" s="388"/>
      <c r="SRG78" s="388"/>
      <c r="SRH78" s="388"/>
      <c r="SRI78" s="388"/>
      <c r="SRJ78" s="388"/>
      <c r="SRK78" s="388"/>
      <c r="SRL78" s="388"/>
      <c r="SRM78" s="388"/>
      <c r="SRN78" s="388"/>
      <c r="SRO78" s="388"/>
      <c r="SRP78" s="388"/>
      <c r="SRQ78" s="388"/>
      <c r="SRR78" s="388"/>
      <c r="SRS78" s="388"/>
      <c r="SRT78" s="388"/>
      <c r="SRU78" s="388"/>
      <c r="SRV78" s="388"/>
      <c r="SRW78" s="388"/>
      <c r="SRX78" s="388"/>
      <c r="SRY78" s="388"/>
      <c r="SRZ78" s="388"/>
      <c r="SSA78" s="388"/>
      <c r="SSB78" s="388"/>
      <c r="SSC78" s="388"/>
      <c r="SSD78" s="388"/>
      <c r="SSE78" s="388"/>
      <c r="SSF78" s="388"/>
      <c r="SSG78" s="388"/>
      <c r="SSH78" s="388"/>
      <c r="SSI78" s="388"/>
      <c r="SSJ78" s="388"/>
      <c r="SSK78" s="388"/>
      <c r="SSL78" s="388"/>
      <c r="SSM78" s="388"/>
      <c r="SSN78" s="388"/>
      <c r="SSO78" s="388"/>
      <c r="SSP78" s="388"/>
      <c r="SSQ78" s="388"/>
      <c r="SSR78" s="388"/>
      <c r="SSS78" s="388"/>
      <c r="SST78" s="388"/>
      <c r="SSU78" s="388"/>
      <c r="SSV78" s="388"/>
      <c r="SSW78" s="388"/>
      <c r="SSX78" s="388"/>
      <c r="SSY78" s="388"/>
      <c r="SSZ78" s="388"/>
      <c r="STA78" s="388"/>
      <c r="STB78" s="388"/>
      <c r="STC78" s="388"/>
      <c r="STD78" s="388"/>
      <c r="STE78" s="388"/>
      <c r="STF78" s="388"/>
      <c r="STG78" s="388"/>
      <c r="STH78" s="388"/>
      <c r="STI78" s="388"/>
      <c r="STJ78" s="388"/>
      <c r="STK78" s="388"/>
      <c r="STL78" s="388"/>
      <c r="STM78" s="388"/>
      <c r="STN78" s="388"/>
      <c r="STO78" s="388"/>
      <c r="STP78" s="388"/>
      <c r="STQ78" s="388"/>
      <c r="STR78" s="388"/>
      <c r="STS78" s="388"/>
      <c r="STT78" s="388"/>
      <c r="STU78" s="388"/>
      <c r="STV78" s="388"/>
      <c r="STW78" s="388"/>
      <c r="STX78" s="388"/>
      <c r="STY78" s="388"/>
      <c r="STZ78" s="388"/>
      <c r="SUA78" s="388"/>
      <c r="SUB78" s="388"/>
      <c r="SUC78" s="388"/>
      <c r="SUD78" s="388"/>
      <c r="SUE78" s="388"/>
      <c r="SUF78" s="388"/>
      <c r="SUG78" s="388"/>
      <c r="SUH78" s="388"/>
      <c r="SUI78" s="388"/>
      <c r="SUJ78" s="388"/>
      <c r="SUK78" s="388"/>
      <c r="SUL78" s="388"/>
      <c r="SUM78" s="388"/>
      <c r="SUN78" s="388"/>
      <c r="SUO78" s="388"/>
      <c r="SUP78" s="388"/>
      <c r="SUQ78" s="388"/>
      <c r="SUR78" s="388"/>
      <c r="SUS78" s="388"/>
      <c r="SUT78" s="388"/>
      <c r="SUU78" s="388"/>
      <c r="SUV78" s="388"/>
      <c r="SUW78" s="388"/>
      <c r="SUX78" s="388"/>
      <c r="SUY78" s="388"/>
      <c r="SUZ78" s="388"/>
      <c r="SVA78" s="388"/>
      <c r="SVB78" s="388"/>
      <c r="SVC78" s="388"/>
      <c r="SVD78" s="388"/>
      <c r="SVE78" s="388"/>
      <c r="SVF78" s="388"/>
      <c r="SVG78" s="388"/>
      <c r="SVH78" s="388"/>
      <c r="SVI78" s="388"/>
      <c r="SVJ78" s="388"/>
      <c r="SVK78" s="388"/>
      <c r="SVL78" s="388"/>
      <c r="SVM78" s="388"/>
      <c r="SVN78" s="388"/>
      <c r="SVO78" s="388"/>
      <c r="SVP78" s="388"/>
      <c r="SVQ78" s="388"/>
      <c r="SVR78" s="388"/>
      <c r="SVS78" s="388"/>
      <c r="SVT78" s="388"/>
      <c r="SVU78" s="388"/>
      <c r="SVV78" s="388"/>
      <c r="SVW78" s="388"/>
      <c r="SVX78" s="388"/>
      <c r="SVY78" s="388"/>
      <c r="SVZ78" s="388"/>
      <c r="SWA78" s="388"/>
      <c r="SWB78" s="388"/>
      <c r="SWC78" s="388"/>
      <c r="SWD78" s="388"/>
      <c r="SWE78" s="388"/>
      <c r="SWF78" s="388"/>
      <c r="SWG78" s="388"/>
      <c r="SWH78" s="388"/>
      <c r="SWI78" s="388"/>
      <c r="SWJ78" s="388"/>
      <c r="SWK78" s="388"/>
      <c r="SWL78" s="388"/>
      <c r="SWM78" s="388"/>
      <c r="SWN78" s="388"/>
      <c r="SWO78" s="388"/>
      <c r="SWP78" s="388"/>
      <c r="SWQ78" s="388"/>
      <c r="SWR78" s="388"/>
      <c r="SWS78" s="388"/>
      <c r="SWT78" s="388"/>
      <c r="SWU78" s="388"/>
      <c r="SWV78" s="388"/>
      <c r="SWW78" s="388"/>
      <c r="SWX78" s="388"/>
      <c r="SWY78" s="388"/>
      <c r="SWZ78" s="388"/>
      <c r="SXA78" s="388"/>
      <c r="SXB78" s="388"/>
      <c r="SXC78" s="388"/>
      <c r="SXD78" s="388"/>
      <c r="SXE78" s="388"/>
      <c r="SXF78" s="388"/>
      <c r="SXG78" s="388"/>
      <c r="SXH78" s="388"/>
      <c r="SXI78" s="388"/>
      <c r="SXJ78" s="388"/>
      <c r="SXK78" s="388"/>
      <c r="SXL78" s="388"/>
      <c r="SXM78" s="388"/>
      <c r="SXN78" s="388"/>
      <c r="SXO78" s="388"/>
      <c r="SXP78" s="388"/>
      <c r="SXQ78" s="388"/>
      <c r="SXR78" s="388"/>
      <c r="SXS78" s="388"/>
      <c r="SXT78" s="388"/>
      <c r="SXU78" s="388"/>
      <c r="SXV78" s="388"/>
      <c r="SXW78" s="388"/>
      <c r="SXX78" s="388"/>
      <c r="SXY78" s="388"/>
      <c r="SXZ78" s="388"/>
      <c r="SYA78" s="388"/>
      <c r="SYB78" s="388"/>
      <c r="SYC78" s="388"/>
      <c r="SYD78" s="388"/>
      <c r="SYE78" s="388"/>
      <c r="SYF78" s="388"/>
      <c r="SYG78" s="388"/>
      <c r="SYH78" s="388"/>
      <c r="SYI78" s="388"/>
      <c r="SYJ78" s="388"/>
      <c r="SYK78" s="388"/>
      <c r="SYL78" s="388"/>
      <c r="SYM78" s="388"/>
      <c r="SYN78" s="388"/>
      <c r="SYO78" s="388"/>
      <c r="SYP78" s="388"/>
      <c r="SYQ78" s="388"/>
      <c r="SYR78" s="388"/>
      <c r="SYS78" s="388"/>
      <c r="SYT78" s="388"/>
      <c r="SYU78" s="388"/>
      <c r="SYV78" s="388"/>
      <c r="SYW78" s="388"/>
      <c r="SYX78" s="388"/>
      <c r="SYY78" s="388"/>
      <c r="SYZ78" s="388"/>
      <c r="SZA78" s="388"/>
      <c r="SZB78" s="388"/>
      <c r="SZC78" s="388"/>
      <c r="SZD78" s="388"/>
      <c r="SZE78" s="388"/>
      <c r="SZF78" s="388"/>
      <c r="SZG78" s="388"/>
      <c r="SZH78" s="388"/>
      <c r="SZI78" s="388"/>
      <c r="SZJ78" s="388"/>
      <c r="SZK78" s="388"/>
      <c r="SZL78" s="388"/>
      <c r="SZM78" s="388"/>
      <c r="SZN78" s="388"/>
      <c r="SZO78" s="388"/>
      <c r="SZP78" s="388"/>
      <c r="SZQ78" s="388"/>
      <c r="SZR78" s="388"/>
      <c r="SZS78" s="388"/>
      <c r="SZT78" s="388"/>
      <c r="SZU78" s="388"/>
      <c r="SZV78" s="388"/>
      <c r="SZW78" s="388"/>
      <c r="SZX78" s="388"/>
      <c r="SZY78" s="388"/>
      <c r="SZZ78" s="388"/>
      <c r="TAA78" s="388"/>
      <c r="TAB78" s="388"/>
      <c r="TAC78" s="388"/>
      <c r="TAD78" s="388"/>
      <c r="TAE78" s="388"/>
      <c r="TAF78" s="388"/>
      <c r="TAG78" s="388"/>
      <c r="TAH78" s="388"/>
      <c r="TAI78" s="388"/>
      <c r="TAJ78" s="388"/>
      <c r="TAK78" s="388"/>
      <c r="TAL78" s="388"/>
      <c r="TAM78" s="388"/>
      <c r="TAN78" s="388"/>
      <c r="TAO78" s="388"/>
      <c r="TAP78" s="388"/>
      <c r="TAQ78" s="388"/>
      <c r="TAR78" s="388"/>
      <c r="TAS78" s="388"/>
      <c r="TAT78" s="388"/>
      <c r="TAU78" s="388"/>
      <c r="TAV78" s="388"/>
      <c r="TAW78" s="388"/>
      <c r="TAX78" s="388"/>
      <c r="TAY78" s="388"/>
      <c r="TAZ78" s="388"/>
      <c r="TBA78" s="388"/>
      <c r="TBB78" s="388"/>
      <c r="TBC78" s="388"/>
      <c r="TBD78" s="388"/>
      <c r="TBE78" s="388"/>
      <c r="TBF78" s="388"/>
      <c r="TBG78" s="388"/>
      <c r="TBH78" s="388"/>
      <c r="TBI78" s="388"/>
      <c r="TBJ78" s="388"/>
      <c r="TBK78" s="388"/>
      <c r="TBL78" s="388"/>
      <c r="TBM78" s="388"/>
      <c r="TBN78" s="388"/>
      <c r="TBO78" s="388"/>
      <c r="TBP78" s="388"/>
      <c r="TBQ78" s="388"/>
      <c r="TBR78" s="388"/>
      <c r="TBS78" s="388"/>
      <c r="TBT78" s="388"/>
      <c r="TBU78" s="388"/>
      <c r="TBV78" s="388"/>
      <c r="TBW78" s="388"/>
      <c r="TBX78" s="388"/>
      <c r="TBY78" s="388"/>
      <c r="TBZ78" s="388"/>
      <c r="TCA78" s="388"/>
      <c r="TCB78" s="388"/>
      <c r="TCC78" s="388"/>
      <c r="TCD78" s="388"/>
      <c r="TCE78" s="388"/>
      <c r="TCF78" s="388"/>
      <c r="TCG78" s="388"/>
      <c r="TCH78" s="388"/>
      <c r="TCI78" s="388"/>
      <c r="TCJ78" s="388"/>
      <c r="TCK78" s="388"/>
      <c r="TCL78" s="388"/>
      <c r="TCM78" s="388"/>
      <c r="TCN78" s="388"/>
      <c r="TCO78" s="388"/>
      <c r="TCP78" s="388"/>
      <c r="TCQ78" s="388"/>
      <c r="TCR78" s="388"/>
      <c r="TCS78" s="388"/>
      <c r="TCT78" s="388"/>
      <c r="TCU78" s="388"/>
      <c r="TCV78" s="388"/>
      <c r="TCW78" s="388"/>
      <c r="TCX78" s="388"/>
      <c r="TCY78" s="388"/>
      <c r="TCZ78" s="388"/>
      <c r="TDA78" s="388"/>
      <c r="TDB78" s="388"/>
      <c r="TDC78" s="388"/>
      <c r="TDD78" s="388"/>
      <c r="TDE78" s="388"/>
      <c r="TDF78" s="388"/>
      <c r="TDG78" s="388"/>
      <c r="TDH78" s="388"/>
      <c r="TDI78" s="388"/>
      <c r="TDJ78" s="388"/>
      <c r="TDK78" s="388"/>
      <c r="TDL78" s="388"/>
      <c r="TDM78" s="388"/>
      <c r="TDN78" s="388"/>
      <c r="TDO78" s="388"/>
      <c r="TDP78" s="388"/>
      <c r="TDQ78" s="388"/>
      <c r="TDR78" s="388"/>
      <c r="TDS78" s="388"/>
      <c r="TDT78" s="388"/>
      <c r="TDU78" s="388"/>
      <c r="TDV78" s="388"/>
      <c r="TDW78" s="388"/>
      <c r="TDX78" s="388"/>
      <c r="TDY78" s="388"/>
      <c r="TDZ78" s="388"/>
      <c r="TEA78" s="388"/>
      <c r="TEB78" s="388"/>
      <c r="TEC78" s="388"/>
      <c r="TED78" s="388"/>
      <c r="TEE78" s="388"/>
      <c r="TEF78" s="388"/>
      <c r="TEG78" s="388"/>
      <c r="TEH78" s="388"/>
      <c r="TEI78" s="388"/>
      <c r="TEJ78" s="388"/>
      <c r="TEK78" s="388"/>
      <c r="TEL78" s="388"/>
      <c r="TEM78" s="388"/>
      <c r="TEN78" s="388"/>
      <c r="TEO78" s="388"/>
      <c r="TEP78" s="388"/>
      <c r="TEQ78" s="388"/>
      <c r="TER78" s="388"/>
      <c r="TES78" s="388"/>
      <c r="TET78" s="388"/>
      <c r="TEU78" s="388"/>
      <c r="TEV78" s="388"/>
      <c r="TEW78" s="388"/>
      <c r="TEX78" s="388"/>
      <c r="TEY78" s="388"/>
      <c r="TEZ78" s="388"/>
      <c r="TFA78" s="388"/>
      <c r="TFB78" s="388"/>
      <c r="TFC78" s="388"/>
      <c r="TFD78" s="388"/>
      <c r="TFE78" s="388"/>
      <c r="TFF78" s="388"/>
      <c r="TFG78" s="388"/>
      <c r="TFH78" s="388"/>
      <c r="TFI78" s="388"/>
      <c r="TFJ78" s="388"/>
      <c r="TFK78" s="388"/>
      <c r="TFL78" s="388"/>
      <c r="TFM78" s="388"/>
      <c r="TFN78" s="388"/>
      <c r="TFO78" s="388"/>
      <c r="TFP78" s="388"/>
      <c r="TFQ78" s="388"/>
      <c r="TFR78" s="388"/>
      <c r="TFS78" s="388"/>
      <c r="TFT78" s="388"/>
      <c r="TFU78" s="388"/>
      <c r="TFV78" s="388"/>
      <c r="TFW78" s="388"/>
      <c r="TFX78" s="388"/>
      <c r="TFY78" s="388"/>
      <c r="TFZ78" s="388"/>
      <c r="TGA78" s="388"/>
      <c r="TGB78" s="388"/>
      <c r="TGC78" s="388"/>
      <c r="TGD78" s="388"/>
      <c r="TGE78" s="388"/>
      <c r="TGF78" s="388"/>
      <c r="TGG78" s="388"/>
      <c r="TGH78" s="388"/>
      <c r="TGI78" s="388"/>
      <c r="TGJ78" s="388"/>
      <c r="TGK78" s="388"/>
      <c r="TGL78" s="388"/>
      <c r="TGM78" s="388"/>
      <c r="TGN78" s="388"/>
      <c r="TGO78" s="388"/>
      <c r="TGP78" s="388"/>
      <c r="TGQ78" s="388"/>
      <c r="TGR78" s="388"/>
      <c r="TGS78" s="388"/>
      <c r="TGT78" s="388"/>
      <c r="TGU78" s="388"/>
      <c r="TGV78" s="388"/>
      <c r="TGW78" s="388"/>
      <c r="TGX78" s="388"/>
      <c r="TGY78" s="388"/>
      <c r="TGZ78" s="388"/>
      <c r="THA78" s="388"/>
      <c r="THB78" s="388"/>
      <c r="THC78" s="388"/>
      <c r="THD78" s="388"/>
      <c r="THE78" s="388"/>
      <c r="THF78" s="388"/>
      <c r="THG78" s="388"/>
      <c r="THH78" s="388"/>
      <c r="THI78" s="388"/>
      <c r="THJ78" s="388"/>
      <c r="THK78" s="388"/>
      <c r="THL78" s="388"/>
      <c r="THM78" s="388"/>
      <c r="THN78" s="388"/>
      <c r="THO78" s="388"/>
      <c r="THP78" s="388"/>
      <c r="THQ78" s="388"/>
      <c r="THR78" s="388"/>
      <c r="THS78" s="388"/>
      <c r="THT78" s="388"/>
      <c r="THU78" s="388"/>
      <c r="THV78" s="388"/>
      <c r="THW78" s="388"/>
      <c r="THX78" s="388"/>
      <c r="THY78" s="388"/>
      <c r="THZ78" s="388"/>
      <c r="TIA78" s="388"/>
      <c r="TIB78" s="388"/>
      <c r="TIC78" s="388"/>
      <c r="TID78" s="388"/>
      <c r="TIE78" s="388"/>
      <c r="TIF78" s="388"/>
      <c r="TIG78" s="388"/>
      <c r="TIH78" s="388"/>
      <c r="TII78" s="388"/>
      <c r="TIJ78" s="388"/>
      <c r="TIK78" s="388"/>
      <c r="TIL78" s="388"/>
      <c r="TIM78" s="388"/>
      <c r="TIN78" s="388"/>
      <c r="TIO78" s="388"/>
      <c r="TIP78" s="388"/>
      <c r="TIQ78" s="388"/>
      <c r="TIR78" s="388"/>
      <c r="TIS78" s="388"/>
      <c r="TIT78" s="388"/>
      <c r="TIU78" s="388"/>
      <c r="TIV78" s="388"/>
      <c r="TIW78" s="388"/>
      <c r="TIX78" s="388"/>
      <c r="TIY78" s="388"/>
      <c r="TIZ78" s="388"/>
      <c r="TJA78" s="388"/>
      <c r="TJB78" s="388"/>
      <c r="TJC78" s="388"/>
      <c r="TJD78" s="388"/>
      <c r="TJE78" s="388"/>
      <c r="TJF78" s="388"/>
      <c r="TJG78" s="388"/>
      <c r="TJH78" s="388"/>
      <c r="TJI78" s="388"/>
      <c r="TJJ78" s="388"/>
      <c r="TJK78" s="388"/>
      <c r="TJL78" s="388"/>
      <c r="TJM78" s="388"/>
      <c r="TJN78" s="388"/>
      <c r="TJO78" s="388"/>
      <c r="TJP78" s="388"/>
      <c r="TJQ78" s="388"/>
      <c r="TJR78" s="388"/>
      <c r="TJS78" s="388"/>
      <c r="TJT78" s="388"/>
      <c r="TJU78" s="388"/>
      <c r="TJV78" s="388"/>
      <c r="TJW78" s="388"/>
      <c r="TJX78" s="388"/>
      <c r="TJY78" s="388"/>
      <c r="TJZ78" s="388"/>
      <c r="TKA78" s="388"/>
      <c r="TKB78" s="388"/>
      <c r="TKC78" s="388"/>
      <c r="TKD78" s="388"/>
      <c r="TKE78" s="388"/>
      <c r="TKF78" s="388"/>
      <c r="TKG78" s="388"/>
      <c r="TKH78" s="388"/>
      <c r="TKI78" s="388"/>
      <c r="TKJ78" s="388"/>
      <c r="TKK78" s="388"/>
      <c r="TKL78" s="388"/>
      <c r="TKM78" s="388"/>
      <c r="TKN78" s="388"/>
      <c r="TKO78" s="388"/>
      <c r="TKP78" s="388"/>
      <c r="TKQ78" s="388"/>
      <c r="TKR78" s="388"/>
      <c r="TKS78" s="388"/>
      <c r="TKT78" s="388"/>
      <c r="TKU78" s="388"/>
      <c r="TKV78" s="388"/>
      <c r="TKW78" s="388"/>
      <c r="TKX78" s="388"/>
      <c r="TKY78" s="388"/>
      <c r="TKZ78" s="388"/>
      <c r="TLA78" s="388"/>
      <c r="TLB78" s="388"/>
      <c r="TLC78" s="388"/>
      <c r="TLD78" s="388"/>
      <c r="TLE78" s="388"/>
      <c r="TLF78" s="388"/>
      <c r="TLG78" s="388"/>
      <c r="TLH78" s="388"/>
      <c r="TLI78" s="388"/>
      <c r="TLJ78" s="388"/>
      <c r="TLK78" s="388"/>
      <c r="TLL78" s="388"/>
      <c r="TLM78" s="388"/>
      <c r="TLN78" s="388"/>
      <c r="TLO78" s="388"/>
      <c r="TLP78" s="388"/>
      <c r="TLQ78" s="388"/>
      <c r="TLR78" s="388"/>
      <c r="TLS78" s="388"/>
      <c r="TLT78" s="388"/>
      <c r="TLU78" s="388"/>
      <c r="TLV78" s="388"/>
      <c r="TLW78" s="388"/>
      <c r="TLX78" s="388"/>
      <c r="TLY78" s="388"/>
      <c r="TLZ78" s="388"/>
      <c r="TMA78" s="388"/>
      <c r="TMB78" s="388"/>
      <c r="TMC78" s="388"/>
      <c r="TMD78" s="388"/>
      <c r="TME78" s="388"/>
      <c r="TMF78" s="388"/>
      <c r="TMG78" s="388"/>
      <c r="TMH78" s="388"/>
      <c r="TMI78" s="388"/>
      <c r="TMJ78" s="388"/>
      <c r="TMK78" s="388"/>
      <c r="TML78" s="388"/>
      <c r="TMM78" s="388"/>
      <c r="TMN78" s="388"/>
      <c r="TMO78" s="388"/>
      <c r="TMP78" s="388"/>
      <c r="TMQ78" s="388"/>
      <c r="TMR78" s="388"/>
      <c r="TMS78" s="388"/>
      <c r="TMT78" s="388"/>
      <c r="TMU78" s="388"/>
      <c r="TMV78" s="388"/>
      <c r="TMW78" s="388"/>
      <c r="TMX78" s="388"/>
      <c r="TMY78" s="388"/>
      <c r="TMZ78" s="388"/>
      <c r="TNA78" s="388"/>
      <c r="TNB78" s="388"/>
      <c r="TNC78" s="388"/>
      <c r="TND78" s="388"/>
      <c r="TNE78" s="388"/>
      <c r="TNF78" s="388"/>
      <c r="TNG78" s="388"/>
      <c r="TNH78" s="388"/>
      <c r="TNI78" s="388"/>
      <c r="TNJ78" s="388"/>
      <c r="TNK78" s="388"/>
      <c r="TNL78" s="388"/>
      <c r="TNM78" s="388"/>
      <c r="TNN78" s="388"/>
      <c r="TNO78" s="388"/>
      <c r="TNP78" s="388"/>
      <c r="TNQ78" s="388"/>
      <c r="TNR78" s="388"/>
      <c r="TNS78" s="388"/>
      <c r="TNT78" s="388"/>
      <c r="TNU78" s="388"/>
      <c r="TNV78" s="388"/>
      <c r="TNW78" s="388"/>
      <c r="TNX78" s="388"/>
      <c r="TNY78" s="388"/>
      <c r="TNZ78" s="388"/>
      <c r="TOA78" s="388"/>
      <c r="TOB78" s="388"/>
      <c r="TOC78" s="388"/>
      <c r="TOD78" s="388"/>
      <c r="TOE78" s="388"/>
      <c r="TOF78" s="388"/>
      <c r="TOG78" s="388"/>
      <c r="TOH78" s="388"/>
      <c r="TOI78" s="388"/>
      <c r="TOJ78" s="388"/>
      <c r="TOK78" s="388"/>
      <c r="TOL78" s="388"/>
      <c r="TOM78" s="388"/>
      <c r="TON78" s="388"/>
      <c r="TOO78" s="388"/>
      <c r="TOP78" s="388"/>
      <c r="TOQ78" s="388"/>
      <c r="TOR78" s="388"/>
      <c r="TOS78" s="388"/>
      <c r="TOT78" s="388"/>
      <c r="TOU78" s="388"/>
      <c r="TOV78" s="388"/>
      <c r="TOW78" s="388"/>
      <c r="TOX78" s="388"/>
      <c r="TOY78" s="388"/>
      <c r="TOZ78" s="388"/>
      <c r="TPA78" s="388"/>
      <c r="TPB78" s="388"/>
      <c r="TPC78" s="388"/>
      <c r="TPD78" s="388"/>
      <c r="TPE78" s="388"/>
      <c r="TPF78" s="388"/>
      <c r="TPG78" s="388"/>
      <c r="TPH78" s="388"/>
      <c r="TPI78" s="388"/>
      <c r="TPJ78" s="388"/>
      <c r="TPK78" s="388"/>
      <c r="TPL78" s="388"/>
      <c r="TPM78" s="388"/>
      <c r="TPN78" s="388"/>
      <c r="TPO78" s="388"/>
      <c r="TPP78" s="388"/>
      <c r="TPQ78" s="388"/>
      <c r="TPR78" s="388"/>
      <c r="TPS78" s="388"/>
      <c r="TPT78" s="388"/>
      <c r="TPU78" s="388"/>
      <c r="TPV78" s="388"/>
      <c r="TPW78" s="388"/>
      <c r="TPX78" s="388"/>
      <c r="TPY78" s="388"/>
      <c r="TPZ78" s="388"/>
      <c r="TQA78" s="388"/>
      <c r="TQB78" s="388"/>
      <c r="TQC78" s="388"/>
      <c r="TQD78" s="388"/>
      <c r="TQE78" s="388"/>
      <c r="TQF78" s="388"/>
      <c r="TQG78" s="388"/>
      <c r="TQH78" s="388"/>
      <c r="TQI78" s="388"/>
      <c r="TQJ78" s="388"/>
      <c r="TQK78" s="388"/>
      <c r="TQL78" s="388"/>
      <c r="TQM78" s="388"/>
      <c r="TQN78" s="388"/>
      <c r="TQO78" s="388"/>
      <c r="TQP78" s="388"/>
      <c r="TQQ78" s="388"/>
      <c r="TQR78" s="388"/>
      <c r="TQS78" s="388"/>
      <c r="TQT78" s="388"/>
      <c r="TQU78" s="388"/>
      <c r="TQV78" s="388"/>
      <c r="TQW78" s="388"/>
      <c r="TQX78" s="388"/>
      <c r="TQY78" s="388"/>
      <c r="TQZ78" s="388"/>
      <c r="TRA78" s="388"/>
      <c r="TRB78" s="388"/>
      <c r="TRC78" s="388"/>
      <c r="TRD78" s="388"/>
      <c r="TRE78" s="388"/>
      <c r="TRF78" s="388"/>
      <c r="TRG78" s="388"/>
      <c r="TRH78" s="388"/>
      <c r="TRI78" s="388"/>
      <c r="TRJ78" s="388"/>
      <c r="TRK78" s="388"/>
      <c r="TRL78" s="388"/>
      <c r="TRM78" s="388"/>
      <c r="TRN78" s="388"/>
      <c r="TRO78" s="388"/>
      <c r="TRP78" s="388"/>
      <c r="TRQ78" s="388"/>
      <c r="TRR78" s="388"/>
      <c r="TRS78" s="388"/>
      <c r="TRT78" s="388"/>
      <c r="TRU78" s="388"/>
      <c r="TRV78" s="388"/>
      <c r="TRW78" s="388"/>
      <c r="TRX78" s="388"/>
      <c r="TRY78" s="388"/>
      <c r="TRZ78" s="388"/>
      <c r="TSA78" s="388"/>
      <c r="TSB78" s="388"/>
      <c r="TSC78" s="388"/>
      <c r="TSD78" s="388"/>
      <c r="TSE78" s="388"/>
      <c r="TSF78" s="388"/>
      <c r="TSG78" s="388"/>
      <c r="TSH78" s="388"/>
      <c r="TSI78" s="388"/>
      <c r="TSJ78" s="388"/>
      <c r="TSK78" s="388"/>
      <c r="TSL78" s="388"/>
      <c r="TSM78" s="388"/>
      <c r="TSN78" s="388"/>
      <c r="TSO78" s="388"/>
      <c r="TSP78" s="388"/>
      <c r="TSQ78" s="388"/>
      <c r="TSR78" s="388"/>
      <c r="TSS78" s="388"/>
      <c r="TST78" s="388"/>
      <c r="TSU78" s="388"/>
      <c r="TSV78" s="388"/>
      <c r="TSW78" s="388"/>
      <c r="TSX78" s="388"/>
      <c r="TSY78" s="388"/>
      <c r="TSZ78" s="388"/>
      <c r="TTA78" s="388"/>
      <c r="TTB78" s="388"/>
      <c r="TTC78" s="388"/>
      <c r="TTD78" s="388"/>
      <c r="TTE78" s="388"/>
      <c r="TTF78" s="388"/>
      <c r="TTG78" s="388"/>
      <c r="TTH78" s="388"/>
      <c r="TTI78" s="388"/>
      <c r="TTJ78" s="388"/>
      <c r="TTK78" s="388"/>
      <c r="TTL78" s="388"/>
      <c r="TTM78" s="388"/>
      <c r="TTN78" s="388"/>
      <c r="TTO78" s="388"/>
      <c r="TTP78" s="388"/>
      <c r="TTQ78" s="388"/>
      <c r="TTR78" s="388"/>
      <c r="TTS78" s="388"/>
      <c r="TTT78" s="388"/>
      <c r="TTU78" s="388"/>
      <c r="TTV78" s="388"/>
      <c r="TTW78" s="388"/>
      <c r="TTX78" s="388"/>
      <c r="TTY78" s="388"/>
      <c r="TTZ78" s="388"/>
      <c r="TUA78" s="388"/>
      <c r="TUB78" s="388"/>
      <c r="TUC78" s="388"/>
      <c r="TUD78" s="388"/>
      <c r="TUE78" s="388"/>
      <c r="TUF78" s="388"/>
      <c r="TUG78" s="388"/>
      <c r="TUH78" s="388"/>
      <c r="TUI78" s="388"/>
      <c r="TUJ78" s="388"/>
      <c r="TUK78" s="388"/>
      <c r="TUL78" s="388"/>
      <c r="TUM78" s="388"/>
      <c r="TUN78" s="388"/>
      <c r="TUO78" s="388"/>
      <c r="TUP78" s="388"/>
      <c r="TUQ78" s="388"/>
      <c r="TUR78" s="388"/>
      <c r="TUS78" s="388"/>
      <c r="TUT78" s="388"/>
      <c r="TUU78" s="388"/>
      <c r="TUV78" s="388"/>
      <c r="TUW78" s="388"/>
      <c r="TUX78" s="388"/>
      <c r="TUY78" s="388"/>
      <c r="TUZ78" s="388"/>
      <c r="TVA78" s="388"/>
      <c r="TVB78" s="388"/>
      <c r="TVC78" s="388"/>
      <c r="TVD78" s="388"/>
      <c r="TVE78" s="388"/>
      <c r="TVF78" s="388"/>
      <c r="TVG78" s="388"/>
      <c r="TVH78" s="388"/>
      <c r="TVI78" s="388"/>
      <c r="TVJ78" s="388"/>
      <c r="TVK78" s="388"/>
      <c r="TVL78" s="388"/>
      <c r="TVM78" s="388"/>
      <c r="TVN78" s="388"/>
      <c r="TVO78" s="388"/>
      <c r="TVP78" s="388"/>
      <c r="TVQ78" s="388"/>
      <c r="TVR78" s="388"/>
      <c r="TVS78" s="388"/>
      <c r="TVT78" s="388"/>
      <c r="TVU78" s="388"/>
      <c r="TVV78" s="388"/>
      <c r="TVW78" s="388"/>
      <c r="TVX78" s="388"/>
      <c r="TVY78" s="388"/>
      <c r="TVZ78" s="388"/>
      <c r="TWA78" s="388"/>
      <c r="TWB78" s="388"/>
      <c r="TWC78" s="388"/>
      <c r="TWD78" s="388"/>
      <c r="TWE78" s="388"/>
      <c r="TWF78" s="388"/>
      <c r="TWG78" s="388"/>
      <c r="TWH78" s="388"/>
      <c r="TWI78" s="388"/>
      <c r="TWJ78" s="388"/>
      <c r="TWK78" s="388"/>
      <c r="TWL78" s="388"/>
      <c r="TWM78" s="388"/>
      <c r="TWN78" s="388"/>
      <c r="TWO78" s="388"/>
      <c r="TWP78" s="388"/>
      <c r="TWQ78" s="388"/>
      <c r="TWR78" s="388"/>
      <c r="TWS78" s="388"/>
      <c r="TWT78" s="388"/>
      <c r="TWU78" s="388"/>
      <c r="TWV78" s="388"/>
      <c r="TWW78" s="388"/>
      <c r="TWX78" s="388"/>
      <c r="TWY78" s="388"/>
      <c r="TWZ78" s="388"/>
      <c r="TXA78" s="388"/>
      <c r="TXB78" s="388"/>
      <c r="TXC78" s="388"/>
      <c r="TXD78" s="388"/>
      <c r="TXE78" s="388"/>
      <c r="TXF78" s="388"/>
      <c r="TXG78" s="388"/>
      <c r="TXH78" s="388"/>
      <c r="TXI78" s="388"/>
      <c r="TXJ78" s="388"/>
      <c r="TXK78" s="388"/>
      <c r="TXL78" s="388"/>
      <c r="TXM78" s="388"/>
      <c r="TXN78" s="388"/>
      <c r="TXO78" s="388"/>
      <c r="TXP78" s="388"/>
      <c r="TXQ78" s="388"/>
      <c r="TXR78" s="388"/>
      <c r="TXS78" s="388"/>
      <c r="TXT78" s="388"/>
      <c r="TXU78" s="388"/>
      <c r="TXV78" s="388"/>
      <c r="TXW78" s="388"/>
      <c r="TXX78" s="388"/>
      <c r="TXY78" s="388"/>
      <c r="TXZ78" s="388"/>
      <c r="TYA78" s="388"/>
      <c r="TYB78" s="388"/>
      <c r="TYC78" s="388"/>
      <c r="TYD78" s="388"/>
      <c r="TYE78" s="388"/>
      <c r="TYF78" s="388"/>
      <c r="TYG78" s="388"/>
      <c r="TYH78" s="388"/>
      <c r="TYI78" s="388"/>
      <c r="TYJ78" s="388"/>
      <c r="TYK78" s="388"/>
      <c r="TYL78" s="388"/>
      <c r="TYM78" s="388"/>
      <c r="TYN78" s="388"/>
      <c r="TYO78" s="388"/>
      <c r="TYP78" s="388"/>
      <c r="TYQ78" s="388"/>
      <c r="TYR78" s="388"/>
      <c r="TYS78" s="388"/>
      <c r="TYT78" s="388"/>
      <c r="TYU78" s="388"/>
      <c r="TYV78" s="388"/>
      <c r="TYW78" s="388"/>
      <c r="TYX78" s="388"/>
      <c r="TYY78" s="388"/>
      <c r="TYZ78" s="388"/>
      <c r="TZA78" s="388"/>
      <c r="TZB78" s="388"/>
      <c r="TZC78" s="388"/>
      <c r="TZD78" s="388"/>
      <c r="TZE78" s="388"/>
      <c r="TZF78" s="388"/>
      <c r="TZG78" s="388"/>
      <c r="TZH78" s="388"/>
      <c r="TZI78" s="388"/>
      <c r="TZJ78" s="388"/>
      <c r="TZK78" s="388"/>
      <c r="TZL78" s="388"/>
      <c r="TZM78" s="388"/>
      <c r="TZN78" s="388"/>
      <c r="TZO78" s="388"/>
      <c r="TZP78" s="388"/>
      <c r="TZQ78" s="388"/>
      <c r="TZR78" s="388"/>
      <c r="TZS78" s="388"/>
      <c r="TZT78" s="388"/>
      <c r="TZU78" s="388"/>
      <c r="TZV78" s="388"/>
      <c r="TZW78" s="388"/>
      <c r="TZX78" s="388"/>
      <c r="TZY78" s="388"/>
      <c r="TZZ78" s="388"/>
      <c r="UAA78" s="388"/>
      <c r="UAB78" s="388"/>
      <c r="UAC78" s="388"/>
      <c r="UAD78" s="388"/>
      <c r="UAE78" s="388"/>
      <c r="UAF78" s="388"/>
      <c r="UAG78" s="388"/>
      <c r="UAH78" s="388"/>
      <c r="UAI78" s="388"/>
      <c r="UAJ78" s="388"/>
      <c r="UAK78" s="388"/>
      <c r="UAL78" s="388"/>
      <c r="UAM78" s="388"/>
      <c r="UAN78" s="388"/>
      <c r="UAO78" s="388"/>
      <c r="UAP78" s="388"/>
      <c r="UAQ78" s="388"/>
      <c r="UAR78" s="388"/>
      <c r="UAS78" s="388"/>
      <c r="UAT78" s="388"/>
      <c r="UAU78" s="388"/>
      <c r="UAV78" s="388"/>
      <c r="UAW78" s="388"/>
      <c r="UAX78" s="388"/>
      <c r="UAY78" s="388"/>
      <c r="UAZ78" s="388"/>
      <c r="UBA78" s="388"/>
      <c r="UBB78" s="388"/>
      <c r="UBC78" s="388"/>
      <c r="UBD78" s="388"/>
      <c r="UBE78" s="388"/>
      <c r="UBF78" s="388"/>
      <c r="UBG78" s="388"/>
      <c r="UBH78" s="388"/>
      <c r="UBI78" s="388"/>
      <c r="UBJ78" s="388"/>
      <c r="UBK78" s="388"/>
      <c r="UBL78" s="388"/>
      <c r="UBM78" s="388"/>
      <c r="UBN78" s="388"/>
      <c r="UBO78" s="388"/>
      <c r="UBP78" s="388"/>
      <c r="UBQ78" s="388"/>
      <c r="UBR78" s="388"/>
      <c r="UBS78" s="388"/>
      <c r="UBT78" s="388"/>
      <c r="UBU78" s="388"/>
      <c r="UBV78" s="388"/>
      <c r="UBW78" s="388"/>
      <c r="UBX78" s="388"/>
      <c r="UBY78" s="388"/>
      <c r="UBZ78" s="388"/>
      <c r="UCA78" s="388"/>
      <c r="UCB78" s="388"/>
      <c r="UCC78" s="388"/>
      <c r="UCD78" s="388"/>
      <c r="UCE78" s="388"/>
      <c r="UCF78" s="388"/>
      <c r="UCG78" s="388"/>
      <c r="UCH78" s="388"/>
      <c r="UCI78" s="388"/>
      <c r="UCJ78" s="388"/>
      <c r="UCK78" s="388"/>
      <c r="UCL78" s="388"/>
      <c r="UCM78" s="388"/>
      <c r="UCN78" s="388"/>
      <c r="UCO78" s="388"/>
      <c r="UCP78" s="388"/>
      <c r="UCQ78" s="388"/>
      <c r="UCR78" s="388"/>
      <c r="UCS78" s="388"/>
      <c r="UCT78" s="388"/>
      <c r="UCU78" s="388"/>
      <c r="UCV78" s="388"/>
      <c r="UCW78" s="388"/>
      <c r="UCX78" s="388"/>
      <c r="UCY78" s="388"/>
      <c r="UCZ78" s="388"/>
      <c r="UDA78" s="388"/>
      <c r="UDB78" s="388"/>
      <c r="UDC78" s="388"/>
      <c r="UDD78" s="388"/>
      <c r="UDE78" s="388"/>
      <c r="UDF78" s="388"/>
      <c r="UDG78" s="388"/>
      <c r="UDH78" s="388"/>
      <c r="UDI78" s="388"/>
      <c r="UDJ78" s="388"/>
      <c r="UDK78" s="388"/>
      <c r="UDL78" s="388"/>
      <c r="UDM78" s="388"/>
      <c r="UDN78" s="388"/>
      <c r="UDO78" s="388"/>
      <c r="UDP78" s="388"/>
      <c r="UDQ78" s="388"/>
      <c r="UDR78" s="388"/>
      <c r="UDS78" s="388"/>
      <c r="UDT78" s="388"/>
      <c r="UDU78" s="388"/>
      <c r="UDV78" s="388"/>
      <c r="UDW78" s="388"/>
      <c r="UDX78" s="388"/>
      <c r="UDY78" s="388"/>
      <c r="UDZ78" s="388"/>
      <c r="UEA78" s="388"/>
      <c r="UEB78" s="388"/>
      <c r="UEC78" s="388"/>
      <c r="UED78" s="388"/>
      <c r="UEE78" s="388"/>
      <c r="UEF78" s="388"/>
      <c r="UEG78" s="388"/>
      <c r="UEH78" s="388"/>
      <c r="UEI78" s="388"/>
      <c r="UEJ78" s="388"/>
      <c r="UEK78" s="388"/>
      <c r="UEL78" s="388"/>
      <c r="UEM78" s="388"/>
      <c r="UEN78" s="388"/>
      <c r="UEO78" s="388"/>
      <c r="UEP78" s="388"/>
      <c r="UEQ78" s="388"/>
      <c r="UER78" s="388"/>
      <c r="UES78" s="388"/>
      <c r="UET78" s="388"/>
      <c r="UEU78" s="388"/>
      <c r="UEV78" s="388"/>
      <c r="UEW78" s="388"/>
      <c r="UEX78" s="388"/>
      <c r="UEY78" s="388"/>
      <c r="UEZ78" s="388"/>
      <c r="UFA78" s="388"/>
      <c r="UFB78" s="388"/>
      <c r="UFC78" s="388"/>
      <c r="UFD78" s="388"/>
      <c r="UFE78" s="388"/>
      <c r="UFF78" s="388"/>
      <c r="UFG78" s="388"/>
      <c r="UFH78" s="388"/>
      <c r="UFI78" s="388"/>
      <c r="UFJ78" s="388"/>
      <c r="UFK78" s="388"/>
      <c r="UFL78" s="388"/>
      <c r="UFM78" s="388"/>
      <c r="UFN78" s="388"/>
      <c r="UFO78" s="388"/>
      <c r="UFP78" s="388"/>
      <c r="UFQ78" s="388"/>
      <c r="UFR78" s="388"/>
      <c r="UFS78" s="388"/>
      <c r="UFT78" s="388"/>
      <c r="UFU78" s="388"/>
      <c r="UFV78" s="388"/>
      <c r="UFW78" s="388"/>
      <c r="UFX78" s="388"/>
      <c r="UFY78" s="388"/>
      <c r="UFZ78" s="388"/>
      <c r="UGA78" s="388"/>
      <c r="UGB78" s="388"/>
      <c r="UGC78" s="388"/>
      <c r="UGD78" s="388"/>
      <c r="UGE78" s="388"/>
      <c r="UGF78" s="388"/>
      <c r="UGG78" s="388"/>
      <c r="UGH78" s="388"/>
      <c r="UGI78" s="388"/>
      <c r="UGJ78" s="388"/>
      <c r="UGK78" s="388"/>
      <c r="UGL78" s="388"/>
      <c r="UGM78" s="388"/>
      <c r="UGN78" s="388"/>
      <c r="UGO78" s="388"/>
      <c r="UGP78" s="388"/>
      <c r="UGQ78" s="388"/>
      <c r="UGR78" s="388"/>
      <c r="UGS78" s="388"/>
      <c r="UGT78" s="388"/>
      <c r="UGU78" s="388"/>
      <c r="UGV78" s="388"/>
      <c r="UGW78" s="388"/>
      <c r="UGX78" s="388"/>
      <c r="UGY78" s="388"/>
      <c r="UGZ78" s="388"/>
      <c r="UHA78" s="388"/>
      <c r="UHB78" s="388"/>
      <c r="UHC78" s="388"/>
      <c r="UHD78" s="388"/>
      <c r="UHE78" s="388"/>
      <c r="UHF78" s="388"/>
      <c r="UHG78" s="388"/>
      <c r="UHH78" s="388"/>
      <c r="UHI78" s="388"/>
      <c r="UHJ78" s="388"/>
      <c r="UHK78" s="388"/>
      <c r="UHL78" s="388"/>
      <c r="UHM78" s="388"/>
      <c r="UHN78" s="388"/>
      <c r="UHO78" s="388"/>
      <c r="UHP78" s="388"/>
      <c r="UHQ78" s="388"/>
      <c r="UHR78" s="388"/>
      <c r="UHS78" s="388"/>
      <c r="UHT78" s="388"/>
      <c r="UHU78" s="388"/>
      <c r="UHV78" s="388"/>
      <c r="UHW78" s="388"/>
      <c r="UHX78" s="388"/>
      <c r="UHY78" s="388"/>
      <c r="UHZ78" s="388"/>
      <c r="UIA78" s="388"/>
      <c r="UIB78" s="388"/>
      <c r="UIC78" s="388"/>
      <c r="UID78" s="388"/>
      <c r="UIE78" s="388"/>
      <c r="UIF78" s="388"/>
      <c r="UIG78" s="388"/>
      <c r="UIH78" s="388"/>
      <c r="UII78" s="388"/>
      <c r="UIJ78" s="388"/>
      <c r="UIK78" s="388"/>
      <c r="UIL78" s="388"/>
      <c r="UIM78" s="388"/>
      <c r="UIN78" s="388"/>
      <c r="UIO78" s="388"/>
      <c r="UIP78" s="388"/>
      <c r="UIQ78" s="388"/>
      <c r="UIR78" s="388"/>
      <c r="UIS78" s="388"/>
      <c r="UIT78" s="388"/>
      <c r="UIU78" s="388"/>
      <c r="UIV78" s="388"/>
      <c r="UIW78" s="388"/>
      <c r="UIX78" s="388"/>
      <c r="UIY78" s="388"/>
      <c r="UIZ78" s="388"/>
      <c r="UJA78" s="388"/>
      <c r="UJB78" s="388"/>
      <c r="UJC78" s="388"/>
      <c r="UJD78" s="388"/>
      <c r="UJE78" s="388"/>
      <c r="UJF78" s="388"/>
      <c r="UJG78" s="388"/>
      <c r="UJH78" s="388"/>
      <c r="UJI78" s="388"/>
      <c r="UJJ78" s="388"/>
      <c r="UJK78" s="388"/>
      <c r="UJL78" s="388"/>
      <c r="UJM78" s="388"/>
      <c r="UJN78" s="388"/>
      <c r="UJO78" s="388"/>
      <c r="UJP78" s="388"/>
      <c r="UJQ78" s="388"/>
      <c r="UJR78" s="388"/>
      <c r="UJS78" s="388"/>
      <c r="UJT78" s="388"/>
      <c r="UJU78" s="388"/>
      <c r="UJV78" s="388"/>
      <c r="UJW78" s="388"/>
      <c r="UJX78" s="388"/>
      <c r="UJY78" s="388"/>
      <c r="UJZ78" s="388"/>
      <c r="UKA78" s="388"/>
      <c r="UKB78" s="388"/>
      <c r="UKC78" s="388"/>
      <c r="UKD78" s="388"/>
      <c r="UKE78" s="388"/>
      <c r="UKF78" s="388"/>
      <c r="UKG78" s="388"/>
      <c r="UKH78" s="388"/>
      <c r="UKI78" s="388"/>
      <c r="UKJ78" s="388"/>
      <c r="UKK78" s="388"/>
      <c r="UKL78" s="388"/>
      <c r="UKM78" s="388"/>
      <c r="UKN78" s="388"/>
      <c r="UKO78" s="388"/>
      <c r="UKP78" s="388"/>
      <c r="UKQ78" s="388"/>
      <c r="UKR78" s="388"/>
      <c r="UKS78" s="388"/>
      <c r="UKT78" s="388"/>
      <c r="UKU78" s="388"/>
      <c r="UKV78" s="388"/>
      <c r="UKW78" s="388"/>
      <c r="UKX78" s="388"/>
      <c r="UKY78" s="388"/>
      <c r="UKZ78" s="388"/>
      <c r="ULA78" s="388"/>
      <c r="ULB78" s="388"/>
      <c r="ULC78" s="388"/>
      <c r="ULD78" s="388"/>
      <c r="ULE78" s="388"/>
      <c r="ULF78" s="388"/>
      <c r="ULG78" s="388"/>
      <c r="ULH78" s="388"/>
      <c r="ULI78" s="388"/>
      <c r="ULJ78" s="388"/>
      <c r="ULK78" s="388"/>
      <c r="ULL78" s="388"/>
      <c r="ULM78" s="388"/>
      <c r="ULN78" s="388"/>
      <c r="ULO78" s="388"/>
      <c r="ULP78" s="388"/>
      <c r="ULQ78" s="388"/>
      <c r="ULR78" s="388"/>
      <c r="ULS78" s="388"/>
      <c r="ULT78" s="388"/>
      <c r="ULU78" s="388"/>
      <c r="ULV78" s="388"/>
      <c r="ULW78" s="388"/>
      <c r="ULX78" s="388"/>
      <c r="ULY78" s="388"/>
      <c r="ULZ78" s="388"/>
      <c r="UMA78" s="388"/>
      <c r="UMB78" s="388"/>
      <c r="UMC78" s="388"/>
      <c r="UMD78" s="388"/>
      <c r="UME78" s="388"/>
      <c r="UMF78" s="388"/>
      <c r="UMG78" s="388"/>
      <c r="UMH78" s="388"/>
      <c r="UMI78" s="388"/>
      <c r="UMJ78" s="388"/>
      <c r="UMK78" s="388"/>
      <c r="UML78" s="388"/>
      <c r="UMM78" s="388"/>
      <c r="UMN78" s="388"/>
      <c r="UMO78" s="388"/>
      <c r="UMP78" s="388"/>
      <c r="UMQ78" s="388"/>
      <c r="UMR78" s="388"/>
      <c r="UMS78" s="388"/>
      <c r="UMT78" s="388"/>
      <c r="UMU78" s="388"/>
      <c r="UMV78" s="388"/>
      <c r="UMW78" s="388"/>
      <c r="UMX78" s="388"/>
      <c r="UMY78" s="388"/>
      <c r="UMZ78" s="388"/>
      <c r="UNA78" s="388"/>
      <c r="UNB78" s="388"/>
      <c r="UNC78" s="388"/>
      <c r="UND78" s="388"/>
      <c r="UNE78" s="388"/>
      <c r="UNF78" s="388"/>
      <c r="UNG78" s="388"/>
      <c r="UNH78" s="388"/>
      <c r="UNI78" s="388"/>
      <c r="UNJ78" s="388"/>
      <c r="UNK78" s="388"/>
      <c r="UNL78" s="388"/>
      <c r="UNM78" s="388"/>
      <c r="UNN78" s="388"/>
      <c r="UNO78" s="388"/>
      <c r="UNP78" s="388"/>
      <c r="UNQ78" s="388"/>
      <c r="UNR78" s="388"/>
      <c r="UNS78" s="388"/>
      <c r="UNT78" s="388"/>
      <c r="UNU78" s="388"/>
      <c r="UNV78" s="388"/>
      <c r="UNW78" s="388"/>
      <c r="UNX78" s="388"/>
      <c r="UNY78" s="388"/>
      <c r="UNZ78" s="388"/>
      <c r="UOA78" s="388"/>
      <c r="UOB78" s="388"/>
      <c r="UOC78" s="388"/>
      <c r="UOD78" s="388"/>
      <c r="UOE78" s="388"/>
      <c r="UOF78" s="388"/>
      <c r="UOG78" s="388"/>
      <c r="UOH78" s="388"/>
      <c r="UOI78" s="388"/>
      <c r="UOJ78" s="388"/>
      <c r="UOK78" s="388"/>
      <c r="UOL78" s="388"/>
      <c r="UOM78" s="388"/>
      <c r="UON78" s="388"/>
      <c r="UOO78" s="388"/>
      <c r="UOP78" s="388"/>
      <c r="UOQ78" s="388"/>
      <c r="UOR78" s="388"/>
      <c r="UOS78" s="388"/>
      <c r="UOT78" s="388"/>
      <c r="UOU78" s="388"/>
      <c r="UOV78" s="388"/>
      <c r="UOW78" s="388"/>
      <c r="UOX78" s="388"/>
      <c r="UOY78" s="388"/>
      <c r="UOZ78" s="388"/>
      <c r="UPA78" s="388"/>
      <c r="UPB78" s="388"/>
      <c r="UPC78" s="388"/>
      <c r="UPD78" s="388"/>
      <c r="UPE78" s="388"/>
      <c r="UPF78" s="388"/>
      <c r="UPG78" s="388"/>
      <c r="UPH78" s="388"/>
      <c r="UPI78" s="388"/>
      <c r="UPJ78" s="388"/>
      <c r="UPK78" s="388"/>
      <c r="UPL78" s="388"/>
      <c r="UPM78" s="388"/>
      <c r="UPN78" s="388"/>
      <c r="UPO78" s="388"/>
      <c r="UPP78" s="388"/>
      <c r="UPQ78" s="388"/>
      <c r="UPR78" s="388"/>
      <c r="UPS78" s="388"/>
      <c r="UPT78" s="388"/>
      <c r="UPU78" s="388"/>
      <c r="UPV78" s="388"/>
      <c r="UPW78" s="388"/>
      <c r="UPX78" s="388"/>
      <c r="UPY78" s="388"/>
      <c r="UPZ78" s="388"/>
      <c r="UQA78" s="388"/>
      <c r="UQB78" s="388"/>
      <c r="UQC78" s="388"/>
      <c r="UQD78" s="388"/>
      <c r="UQE78" s="388"/>
      <c r="UQF78" s="388"/>
      <c r="UQG78" s="388"/>
      <c r="UQH78" s="388"/>
      <c r="UQI78" s="388"/>
      <c r="UQJ78" s="388"/>
      <c r="UQK78" s="388"/>
      <c r="UQL78" s="388"/>
      <c r="UQM78" s="388"/>
      <c r="UQN78" s="388"/>
      <c r="UQO78" s="388"/>
      <c r="UQP78" s="388"/>
      <c r="UQQ78" s="388"/>
      <c r="UQR78" s="388"/>
      <c r="UQS78" s="388"/>
      <c r="UQT78" s="388"/>
      <c r="UQU78" s="388"/>
      <c r="UQV78" s="388"/>
      <c r="UQW78" s="388"/>
      <c r="UQX78" s="388"/>
      <c r="UQY78" s="388"/>
      <c r="UQZ78" s="388"/>
      <c r="URA78" s="388"/>
      <c r="URB78" s="388"/>
      <c r="URC78" s="388"/>
      <c r="URD78" s="388"/>
      <c r="URE78" s="388"/>
      <c r="URF78" s="388"/>
      <c r="URG78" s="388"/>
      <c r="URH78" s="388"/>
      <c r="URI78" s="388"/>
      <c r="URJ78" s="388"/>
      <c r="URK78" s="388"/>
      <c r="URL78" s="388"/>
      <c r="URM78" s="388"/>
      <c r="URN78" s="388"/>
      <c r="URO78" s="388"/>
      <c r="URP78" s="388"/>
      <c r="URQ78" s="388"/>
      <c r="URR78" s="388"/>
      <c r="URS78" s="388"/>
      <c r="URT78" s="388"/>
      <c r="URU78" s="388"/>
      <c r="URV78" s="388"/>
      <c r="URW78" s="388"/>
      <c r="URX78" s="388"/>
      <c r="URY78" s="388"/>
      <c r="URZ78" s="388"/>
      <c r="USA78" s="388"/>
      <c r="USB78" s="388"/>
      <c r="USC78" s="388"/>
      <c r="USD78" s="388"/>
      <c r="USE78" s="388"/>
      <c r="USF78" s="388"/>
      <c r="USG78" s="388"/>
      <c r="USH78" s="388"/>
      <c r="USI78" s="388"/>
      <c r="USJ78" s="388"/>
      <c r="USK78" s="388"/>
      <c r="USL78" s="388"/>
      <c r="USM78" s="388"/>
      <c r="USN78" s="388"/>
      <c r="USO78" s="388"/>
      <c r="USP78" s="388"/>
      <c r="USQ78" s="388"/>
      <c r="USR78" s="388"/>
      <c r="USS78" s="388"/>
      <c r="UST78" s="388"/>
      <c r="USU78" s="388"/>
      <c r="USV78" s="388"/>
      <c r="USW78" s="388"/>
      <c r="USX78" s="388"/>
      <c r="USY78" s="388"/>
      <c r="USZ78" s="388"/>
      <c r="UTA78" s="388"/>
      <c r="UTB78" s="388"/>
      <c r="UTC78" s="388"/>
      <c r="UTD78" s="388"/>
      <c r="UTE78" s="388"/>
      <c r="UTF78" s="388"/>
      <c r="UTG78" s="388"/>
      <c r="UTH78" s="388"/>
      <c r="UTI78" s="388"/>
      <c r="UTJ78" s="388"/>
      <c r="UTK78" s="388"/>
      <c r="UTL78" s="388"/>
      <c r="UTM78" s="388"/>
      <c r="UTN78" s="388"/>
      <c r="UTO78" s="388"/>
      <c r="UTP78" s="388"/>
      <c r="UTQ78" s="388"/>
      <c r="UTR78" s="388"/>
      <c r="UTS78" s="388"/>
      <c r="UTT78" s="388"/>
      <c r="UTU78" s="388"/>
      <c r="UTV78" s="388"/>
      <c r="UTW78" s="388"/>
      <c r="UTX78" s="388"/>
      <c r="UTY78" s="388"/>
      <c r="UTZ78" s="388"/>
      <c r="UUA78" s="388"/>
      <c r="UUB78" s="388"/>
      <c r="UUC78" s="388"/>
      <c r="UUD78" s="388"/>
      <c r="UUE78" s="388"/>
      <c r="UUF78" s="388"/>
      <c r="UUG78" s="388"/>
      <c r="UUH78" s="388"/>
      <c r="UUI78" s="388"/>
      <c r="UUJ78" s="388"/>
      <c r="UUK78" s="388"/>
      <c r="UUL78" s="388"/>
      <c r="UUM78" s="388"/>
      <c r="UUN78" s="388"/>
      <c r="UUO78" s="388"/>
      <c r="UUP78" s="388"/>
      <c r="UUQ78" s="388"/>
      <c r="UUR78" s="388"/>
      <c r="UUS78" s="388"/>
      <c r="UUT78" s="388"/>
      <c r="UUU78" s="388"/>
      <c r="UUV78" s="388"/>
      <c r="UUW78" s="388"/>
      <c r="UUX78" s="388"/>
      <c r="UUY78" s="388"/>
      <c r="UUZ78" s="388"/>
      <c r="UVA78" s="388"/>
      <c r="UVB78" s="388"/>
      <c r="UVC78" s="388"/>
      <c r="UVD78" s="388"/>
      <c r="UVE78" s="388"/>
      <c r="UVF78" s="388"/>
      <c r="UVG78" s="388"/>
      <c r="UVH78" s="388"/>
      <c r="UVI78" s="388"/>
      <c r="UVJ78" s="388"/>
      <c r="UVK78" s="388"/>
      <c r="UVL78" s="388"/>
      <c r="UVM78" s="388"/>
      <c r="UVN78" s="388"/>
      <c r="UVO78" s="388"/>
      <c r="UVP78" s="388"/>
      <c r="UVQ78" s="388"/>
      <c r="UVR78" s="388"/>
      <c r="UVS78" s="388"/>
      <c r="UVT78" s="388"/>
      <c r="UVU78" s="388"/>
      <c r="UVV78" s="388"/>
      <c r="UVW78" s="388"/>
      <c r="UVX78" s="388"/>
      <c r="UVY78" s="388"/>
      <c r="UVZ78" s="388"/>
      <c r="UWA78" s="388"/>
      <c r="UWB78" s="388"/>
      <c r="UWC78" s="388"/>
      <c r="UWD78" s="388"/>
      <c r="UWE78" s="388"/>
      <c r="UWF78" s="388"/>
      <c r="UWG78" s="388"/>
      <c r="UWH78" s="388"/>
      <c r="UWI78" s="388"/>
      <c r="UWJ78" s="388"/>
      <c r="UWK78" s="388"/>
      <c r="UWL78" s="388"/>
      <c r="UWM78" s="388"/>
      <c r="UWN78" s="388"/>
      <c r="UWO78" s="388"/>
      <c r="UWP78" s="388"/>
      <c r="UWQ78" s="388"/>
      <c r="UWR78" s="388"/>
      <c r="UWS78" s="388"/>
      <c r="UWT78" s="388"/>
      <c r="UWU78" s="388"/>
      <c r="UWV78" s="388"/>
      <c r="UWW78" s="388"/>
      <c r="UWX78" s="388"/>
      <c r="UWY78" s="388"/>
      <c r="UWZ78" s="388"/>
      <c r="UXA78" s="388"/>
      <c r="UXB78" s="388"/>
      <c r="UXC78" s="388"/>
      <c r="UXD78" s="388"/>
      <c r="UXE78" s="388"/>
      <c r="UXF78" s="388"/>
      <c r="UXG78" s="388"/>
      <c r="UXH78" s="388"/>
      <c r="UXI78" s="388"/>
      <c r="UXJ78" s="388"/>
      <c r="UXK78" s="388"/>
      <c r="UXL78" s="388"/>
      <c r="UXM78" s="388"/>
      <c r="UXN78" s="388"/>
      <c r="UXO78" s="388"/>
      <c r="UXP78" s="388"/>
      <c r="UXQ78" s="388"/>
      <c r="UXR78" s="388"/>
      <c r="UXS78" s="388"/>
      <c r="UXT78" s="388"/>
      <c r="UXU78" s="388"/>
      <c r="UXV78" s="388"/>
      <c r="UXW78" s="388"/>
      <c r="UXX78" s="388"/>
      <c r="UXY78" s="388"/>
      <c r="UXZ78" s="388"/>
      <c r="UYA78" s="388"/>
      <c r="UYB78" s="388"/>
      <c r="UYC78" s="388"/>
      <c r="UYD78" s="388"/>
      <c r="UYE78" s="388"/>
      <c r="UYF78" s="388"/>
      <c r="UYG78" s="388"/>
      <c r="UYH78" s="388"/>
      <c r="UYI78" s="388"/>
      <c r="UYJ78" s="388"/>
      <c r="UYK78" s="388"/>
      <c r="UYL78" s="388"/>
      <c r="UYM78" s="388"/>
      <c r="UYN78" s="388"/>
      <c r="UYO78" s="388"/>
      <c r="UYP78" s="388"/>
      <c r="UYQ78" s="388"/>
      <c r="UYR78" s="388"/>
      <c r="UYS78" s="388"/>
      <c r="UYT78" s="388"/>
      <c r="UYU78" s="388"/>
      <c r="UYV78" s="388"/>
      <c r="UYW78" s="388"/>
      <c r="UYX78" s="388"/>
      <c r="UYY78" s="388"/>
      <c r="UYZ78" s="388"/>
      <c r="UZA78" s="388"/>
      <c r="UZB78" s="388"/>
      <c r="UZC78" s="388"/>
      <c r="UZD78" s="388"/>
      <c r="UZE78" s="388"/>
      <c r="UZF78" s="388"/>
      <c r="UZG78" s="388"/>
      <c r="UZH78" s="388"/>
      <c r="UZI78" s="388"/>
      <c r="UZJ78" s="388"/>
      <c r="UZK78" s="388"/>
      <c r="UZL78" s="388"/>
      <c r="UZM78" s="388"/>
      <c r="UZN78" s="388"/>
      <c r="UZO78" s="388"/>
      <c r="UZP78" s="388"/>
      <c r="UZQ78" s="388"/>
      <c r="UZR78" s="388"/>
      <c r="UZS78" s="388"/>
      <c r="UZT78" s="388"/>
      <c r="UZU78" s="388"/>
      <c r="UZV78" s="388"/>
      <c r="UZW78" s="388"/>
      <c r="UZX78" s="388"/>
      <c r="UZY78" s="388"/>
      <c r="UZZ78" s="388"/>
      <c r="VAA78" s="388"/>
      <c r="VAB78" s="388"/>
      <c r="VAC78" s="388"/>
      <c r="VAD78" s="388"/>
      <c r="VAE78" s="388"/>
      <c r="VAF78" s="388"/>
      <c r="VAG78" s="388"/>
      <c r="VAH78" s="388"/>
      <c r="VAI78" s="388"/>
      <c r="VAJ78" s="388"/>
      <c r="VAK78" s="388"/>
      <c r="VAL78" s="388"/>
      <c r="VAM78" s="388"/>
      <c r="VAN78" s="388"/>
      <c r="VAO78" s="388"/>
      <c r="VAP78" s="388"/>
      <c r="VAQ78" s="388"/>
      <c r="VAR78" s="388"/>
      <c r="VAS78" s="388"/>
      <c r="VAT78" s="388"/>
      <c r="VAU78" s="388"/>
      <c r="VAV78" s="388"/>
      <c r="VAW78" s="388"/>
      <c r="VAX78" s="388"/>
      <c r="VAY78" s="388"/>
      <c r="VAZ78" s="388"/>
      <c r="VBA78" s="388"/>
      <c r="VBB78" s="388"/>
      <c r="VBC78" s="388"/>
      <c r="VBD78" s="388"/>
      <c r="VBE78" s="388"/>
      <c r="VBF78" s="388"/>
      <c r="VBG78" s="388"/>
      <c r="VBH78" s="388"/>
      <c r="VBI78" s="388"/>
      <c r="VBJ78" s="388"/>
      <c r="VBK78" s="388"/>
      <c r="VBL78" s="388"/>
      <c r="VBM78" s="388"/>
      <c r="VBN78" s="388"/>
      <c r="VBO78" s="388"/>
      <c r="VBP78" s="388"/>
      <c r="VBQ78" s="388"/>
      <c r="VBR78" s="388"/>
      <c r="VBS78" s="388"/>
      <c r="VBT78" s="388"/>
      <c r="VBU78" s="388"/>
      <c r="VBV78" s="388"/>
      <c r="VBW78" s="388"/>
      <c r="VBX78" s="388"/>
      <c r="VBY78" s="388"/>
      <c r="VBZ78" s="388"/>
      <c r="VCA78" s="388"/>
      <c r="VCB78" s="388"/>
      <c r="VCC78" s="388"/>
      <c r="VCD78" s="388"/>
      <c r="VCE78" s="388"/>
      <c r="VCF78" s="388"/>
      <c r="VCG78" s="388"/>
      <c r="VCH78" s="388"/>
      <c r="VCI78" s="388"/>
      <c r="VCJ78" s="388"/>
      <c r="VCK78" s="388"/>
      <c r="VCL78" s="388"/>
      <c r="VCM78" s="388"/>
      <c r="VCN78" s="388"/>
      <c r="VCO78" s="388"/>
      <c r="VCP78" s="388"/>
      <c r="VCQ78" s="388"/>
      <c r="VCR78" s="388"/>
      <c r="VCS78" s="388"/>
      <c r="VCT78" s="388"/>
      <c r="VCU78" s="388"/>
      <c r="VCV78" s="388"/>
      <c r="VCW78" s="388"/>
      <c r="VCX78" s="388"/>
      <c r="VCY78" s="388"/>
      <c r="VCZ78" s="388"/>
      <c r="VDA78" s="388"/>
      <c r="VDB78" s="388"/>
      <c r="VDC78" s="388"/>
      <c r="VDD78" s="388"/>
      <c r="VDE78" s="388"/>
      <c r="VDF78" s="388"/>
      <c r="VDG78" s="388"/>
      <c r="VDH78" s="388"/>
      <c r="VDI78" s="388"/>
      <c r="VDJ78" s="388"/>
      <c r="VDK78" s="388"/>
      <c r="VDL78" s="388"/>
      <c r="VDM78" s="388"/>
      <c r="VDN78" s="388"/>
      <c r="VDO78" s="388"/>
      <c r="VDP78" s="388"/>
      <c r="VDQ78" s="388"/>
      <c r="VDR78" s="388"/>
      <c r="VDS78" s="388"/>
      <c r="VDT78" s="388"/>
      <c r="VDU78" s="388"/>
      <c r="VDV78" s="388"/>
      <c r="VDW78" s="388"/>
      <c r="VDX78" s="388"/>
      <c r="VDY78" s="388"/>
      <c r="VDZ78" s="388"/>
      <c r="VEA78" s="388"/>
      <c r="VEB78" s="388"/>
      <c r="VEC78" s="388"/>
      <c r="VED78" s="388"/>
      <c r="VEE78" s="388"/>
      <c r="VEF78" s="388"/>
      <c r="VEG78" s="388"/>
      <c r="VEH78" s="388"/>
      <c r="VEI78" s="388"/>
      <c r="VEJ78" s="388"/>
      <c r="VEK78" s="388"/>
      <c r="VEL78" s="388"/>
      <c r="VEM78" s="388"/>
      <c r="VEN78" s="388"/>
      <c r="VEO78" s="388"/>
      <c r="VEP78" s="388"/>
      <c r="VEQ78" s="388"/>
      <c r="VER78" s="388"/>
      <c r="VES78" s="388"/>
      <c r="VET78" s="388"/>
      <c r="VEU78" s="388"/>
      <c r="VEV78" s="388"/>
      <c r="VEW78" s="388"/>
      <c r="VEX78" s="388"/>
      <c r="VEY78" s="388"/>
      <c r="VEZ78" s="388"/>
      <c r="VFA78" s="388"/>
      <c r="VFB78" s="388"/>
      <c r="VFC78" s="388"/>
      <c r="VFD78" s="388"/>
      <c r="VFE78" s="388"/>
      <c r="VFF78" s="388"/>
      <c r="VFG78" s="388"/>
      <c r="VFH78" s="388"/>
      <c r="VFI78" s="388"/>
      <c r="VFJ78" s="388"/>
      <c r="VFK78" s="388"/>
      <c r="VFL78" s="388"/>
      <c r="VFM78" s="388"/>
      <c r="VFN78" s="388"/>
      <c r="VFO78" s="388"/>
      <c r="VFP78" s="388"/>
      <c r="VFQ78" s="388"/>
      <c r="VFR78" s="388"/>
      <c r="VFS78" s="388"/>
      <c r="VFT78" s="388"/>
      <c r="VFU78" s="388"/>
      <c r="VFV78" s="388"/>
      <c r="VFW78" s="388"/>
      <c r="VFX78" s="388"/>
      <c r="VFY78" s="388"/>
      <c r="VFZ78" s="388"/>
      <c r="VGA78" s="388"/>
      <c r="VGB78" s="388"/>
      <c r="VGC78" s="388"/>
      <c r="VGD78" s="388"/>
      <c r="VGE78" s="388"/>
      <c r="VGF78" s="388"/>
      <c r="VGG78" s="388"/>
      <c r="VGH78" s="388"/>
      <c r="VGI78" s="388"/>
      <c r="VGJ78" s="388"/>
      <c r="VGK78" s="388"/>
      <c r="VGL78" s="388"/>
      <c r="VGM78" s="388"/>
      <c r="VGN78" s="388"/>
      <c r="VGO78" s="388"/>
      <c r="VGP78" s="388"/>
      <c r="VGQ78" s="388"/>
      <c r="VGR78" s="388"/>
      <c r="VGS78" s="388"/>
      <c r="VGT78" s="388"/>
      <c r="VGU78" s="388"/>
      <c r="VGV78" s="388"/>
      <c r="VGW78" s="388"/>
      <c r="VGX78" s="388"/>
      <c r="VGY78" s="388"/>
      <c r="VGZ78" s="388"/>
      <c r="VHA78" s="388"/>
      <c r="VHB78" s="388"/>
      <c r="VHC78" s="388"/>
      <c r="VHD78" s="388"/>
      <c r="VHE78" s="388"/>
      <c r="VHF78" s="388"/>
      <c r="VHG78" s="388"/>
      <c r="VHH78" s="388"/>
      <c r="VHI78" s="388"/>
      <c r="VHJ78" s="388"/>
      <c r="VHK78" s="388"/>
      <c r="VHL78" s="388"/>
      <c r="VHM78" s="388"/>
      <c r="VHN78" s="388"/>
      <c r="VHO78" s="388"/>
      <c r="VHP78" s="388"/>
      <c r="VHQ78" s="388"/>
      <c r="VHR78" s="388"/>
      <c r="VHS78" s="388"/>
      <c r="VHT78" s="388"/>
      <c r="VHU78" s="388"/>
      <c r="VHV78" s="388"/>
      <c r="VHW78" s="388"/>
      <c r="VHX78" s="388"/>
      <c r="VHY78" s="388"/>
      <c r="VHZ78" s="388"/>
      <c r="VIA78" s="388"/>
      <c r="VIB78" s="388"/>
      <c r="VIC78" s="388"/>
      <c r="VID78" s="388"/>
      <c r="VIE78" s="388"/>
      <c r="VIF78" s="388"/>
      <c r="VIG78" s="388"/>
      <c r="VIH78" s="388"/>
      <c r="VII78" s="388"/>
      <c r="VIJ78" s="388"/>
      <c r="VIK78" s="388"/>
      <c r="VIL78" s="388"/>
      <c r="VIM78" s="388"/>
      <c r="VIN78" s="388"/>
      <c r="VIO78" s="388"/>
      <c r="VIP78" s="388"/>
      <c r="VIQ78" s="388"/>
      <c r="VIR78" s="388"/>
      <c r="VIS78" s="388"/>
      <c r="VIT78" s="388"/>
      <c r="VIU78" s="388"/>
      <c r="VIV78" s="388"/>
      <c r="VIW78" s="388"/>
      <c r="VIX78" s="388"/>
      <c r="VIY78" s="388"/>
      <c r="VIZ78" s="388"/>
      <c r="VJA78" s="388"/>
      <c r="VJB78" s="388"/>
      <c r="VJC78" s="388"/>
      <c r="VJD78" s="388"/>
      <c r="VJE78" s="388"/>
      <c r="VJF78" s="388"/>
      <c r="VJG78" s="388"/>
      <c r="VJH78" s="388"/>
      <c r="VJI78" s="388"/>
      <c r="VJJ78" s="388"/>
      <c r="VJK78" s="388"/>
      <c r="VJL78" s="388"/>
      <c r="VJM78" s="388"/>
      <c r="VJN78" s="388"/>
      <c r="VJO78" s="388"/>
      <c r="VJP78" s="388"/>
      <c r="VJQ78" s="388"/>
      <c r="VJR78" s="388"/>
      <c r="VJS78" s="388"/>
      <c r="VJT78" s="388"/>
      <c r="VJU78" s="388"/>
      <c r="VJV78" s="388"/>
      <c r="VJW78" s="388"/>
      <c r="VJX78" s="388"/>
      <c r="VJY78" s="388"/>
      <c r="VJZ78" s="388"/>
      <c r="VKA78" s="388"/>
      <c r="VKB78" s="388"/>
      <c r="VKC78" s="388"/>
      <c r="VKD78" s="388"/>
      <c r="VKE78" s="388"/>
      <c r="VKF78" s="388"/>
      <c r="VKG78" s="388"/>
      <c r="VKH78" s="388"/>
      <c r="VKI78" s="388"/>
      <c r="VKJ78" s="388"/>
      <c r="VKK78" s="388"/>
      <c r="VKL78" s="388"/>
      <c r="VKM78" s="388"/>
      <c r="VKN78" s="388"/>
      <c r="VKO78" s="388"/>
      <c r="VKP78" s="388"/>
      <c r="VKQ78" s="388"/>
      <c r="VKR78" s="388"/>
      <c r="VKS78" s="388"/>
      <c r="VKT78" s="388"/>
      <c r="VKU78" s="388"/>
      <c r="VKV78" s="388"/>
      <c r="VKW78" s="388"/>
      <c r="VKX78" s="388"/>
      <c r="VKY78" s="388"/>
      <c r="VKZ78" s="388"/>
      <c r="VLA78" s="388"/>
      <c r="VLB78" s="388"/>
      <c r="VLC78" s="388"/>
      <c r="VLD78" s="388"/>
      <c r="VLE78" s="388"/>
      <c r="VLF78" s="388"/>
      <c r="VLG78" s="388"/>
      <c r="VLH78" s="388"/>
      <c r="VLI78" s="388"/>
      <c r="VLJ78" s="388"/>
      <c r="VLK78" s="388"/>
      <c r="VLL78" s="388"/>
      <c r="VLM78" s="388"/>
      <c r="VLN78" s="388"/>
      <c r="VLO78" s="388"/>
      <c r="VLP78" s="388"/>
      <c r="VLQ78" s="388"/>
      <c r="VLR78" s="388"/>
      <c r="VLS78" s="388"/>
      <c r="VLT78" s="388"/>
      <c r="VLU78" s="388"/>
      <c r="VLV78" s="388"/>
      <c r="VLW78" s="388"/>
      <c r="VLX78" s="388"/>
      <c r="VLY78" s="388"/>
      <c r="VLZ78" s="388"/>
      <c r="VMA78" s="388"/>
      <c r="VMB78" s="388"/>
      <c r="VMC78" s="388"/>
      <c r="VMD78" s="388"/>
      <c r="VME78" s="388"/>
      <c r="VMF78" s="388"/>
      <c r="VMG78" s="388"/>
      <c r="VMH78" s="388"/>
      <c r="VMI78" s="388"/>
      <c r="VMJ78" s="388"/>
      <c r="VMK78" s="388"/>
      <c r="VML78" s="388"/>
      <c r="VMM78" s="388"/>
      <c r="VMN78" s="388"/>
      <c r="VMO78" s="388"/>
      <c r="VMP78" s="388"/>
      <c r="VMQ78" s="388"/>
      <c r="VMR78" s="388"/>
      <c r="VMS78" s="388"/>
      <c r="VMT78" s="388"/>
      <c r="VMU78" s="388"/>
      <c r="VMV78" s="388"/>
      <c r="VMW78" s="388"/>
      <c r="VMX78" s="388"/>
      <c r="VMY78" s="388"/>
      <c r="VMZ78" s="388"/>
      <c r="VNA78" s="388"/>
      <c r="VNB78" s="388"/>
      <c r="VNC78" s="388"/>
      <c r="VND78" s="388"/>
      <c r="VNE78" s="388"/>
      <c r="VNF78" s="388"/>
      <c r="VNG78" s="388"/>
      <c r="VNH78" s="388"/>
      <c r="VNI78" s="388"/>
      <c r="VNJ78" s="388"/>
      <c r="VNK78" s="388"/>
      <c r="VNL78" s="388"/>
      <c r="VNM78" s="388"/>
      <c r="VNN78" s="388"/>
      <c r="VNO78" s="388"/>
      <c r="VNP78" s="388"/>
      <c r="VNQ78" s="388"/>
      <c r="VNR78" s="388"/>
      <c r="VNS78" s="388"/>
      <c r="VNT78" s="388"/>
      <c r="VNU78" s="388"/>
      <c r="VNV78" s="388"/>
      <c r="VNW78" s="388"/>
      <c r="VNX78" s="388"/>
      <c r="VNY78" s="388"/>
      <c r="VNZ78" s="388"/>
      <c r="VOA78" s="388"/>
      <c r="VOB78" s="388"/>
      <c r="VOC78" s="388"/>
      <c r="VOD78" s="388"/>
      <c r="VOE78" s="388"/>
      <c r="VOF78" s="388"/>
      <c r="VOG78" s="388"/>
      <c r="VOH78" s="388"/>
      <c r="VOI78" s="388"/>
      <c r="VOJ78" s="388"/>
      <c r="VOK78" s="388"/>
      <c r="VOL78" s="388"/>
      <c r="VOM78" s="388"/>
      <c r="VON78" s="388"/>
      <c r="VOO78" s="388"/>
      <c r="VOP78" s="388"/>
      <c r="VOQ78" s="388"/>
      <c r="VOR78" s="388"/>
      <c r="VOS78" s="388"/>
      <c r="VOT78" s="388"/>
      <c r="VOU78" s="388"/>
      <c r="VOV78" s="388"/>
      <c r="VOW78" s="388"/>
      <c r="VOX78" s="388"/>
      <c r="VOY78" s="388"/>
      <c r="VOZ78" s="388"/>
      <c r="VPA78" s="388"/>
      <c r="VPB78" s="388"/>
      <c r="VPC78" s="388"/>
      <c r="VPD78" s="388"/>
      <c r="VPE78" s="388"/>
      <c r="VPF78" s="388"/>
      <c r="VPG78" s="388"/>
      <c r="VPH78" s="388"/>
      <c r="VPI78" s="388"/>
      <c r="VPJ78" s="388"/>
      <c r="VPK78" s="388"/>
      <c r="VPL78" s="388"/>
      <c r="VPM78" s="388"/>
      <c r="VPN78" s="388"/>
      <c r="VPO78" s="388"/>
      <c r="VPP78" s="388"/>
      <c r="VPQ78" s="388"/>
      <c r="VPR78" s="388"/>
      <c r="VPS78" s="388"/>
      <c r="VPT78" s="388"/>
      <c r="VPU78" s="388"/>
      <c r="VPV78" s="388"/>
      <c r="VPW78" s="388"/>
      <c r="VPX78" s="388"/>
      <c r="VPY78" s="388"/>
      <c r="VPZ78" s="388"/>
      <c r="VQA78" s="388"/>
      <c r="VQB78" s="388"/>
      <c r="VQC78" s="388"/>
      <c r="VQD78" s="388"/>
      <c r="VQE78" s="388"/>
      <c r="VQF78" s="388"/>
      <c r="VQG78" s="388"/>
      <c r="VQH78" s="388"/>
      <c r="VQI78" s="388"/>
      <c r="VQJ78" s="388"/>
      <c r="VQK78" s="388"/>
      <c r="VQL78" s="388"/>
      <c r="VQM78" s="388"/>
      <c r="VQN78" s="388"/>
      <c r="VQO78" s="388"/>
      <c r="VQP78" s="388"/>
      <c r="VQQ78" s="388"/>
      <c r="VQR78" s="388"/>
      <c r="VQS78" s="388"/>
      <c r="VQT78" s="388"/>
      <c r="VQU78" s="388"/>
      <c r="VQV78" s="388"/>
      <c r="VQW78" s="388"/>
      <c r="VQX78" s="388"/>
      <c r="VQY78" s="388"/>
      <c r="VQZ78" s="388"/>
      <c r="VRA78" s="388"/>
      <c r="VRB78" s="388"/>
      <c r="VRC78" s="388"/>
      <c r="VRD78" s="388"/>
      <c r="VRE78" s="388"/>
      <c r="VRF78" s="388"/>
      <c r="VRG78" s="388"/>
      <c r="VRH78" s="388"/>
      <c r="VRI78" s="388"/>
      <c r="VRJ78" s="388"/>
      <c r="VRK78" s="388"/>
      <c r="VRL78" s="388"/>
      <c r="VRM78" s="388"/>
      <c r="VRN78" s="388"/>
      <c r="VRO78" s="388"/>
      <c r="VRP78" s="388"/>
      <c r="VRQ78" s="388"/>
      <c r="VRR78" s="388"/>
      <c r="VRS78" s="388"/>
      <c r="VRT78" s="388"/>
      <c r="VRU78" s="388"/>
      <c r="VRV78" s="388"/>
      <c r="VRW78" s="388"/>
      <c r="VRX78" s="388"/>
      <c r="VRY78" s="388"/>
      <c r="VRZ78" s="388"/>
      <c r="VSA78" s="388"/>
      <c r="VSB78" s="388"/>
      <c r="VSC78" s="388"/>
      <c r="VSD78" s="388"/>
      <c r="VSE78" s="388"/>
      <c r="VSF78" s="388"/>
      <c r="VSG78" s="388"/>
      <c r="VSH78" s="388"/>
      <c r="VSI78" s="388"/>
      <c r="VSJ78" s="388"/>
      <c r="VSK78" s="388"/>
      <c r="VSL78" s="388"/>
      <c r="VSM78" s="388"/>
      <c r="VSN78" s="388"/>
      <c r="VSO78" s="388"/>
      <c r="VSP78" s="388"/>
      <c r="VSQ78" s="388"/>
      <c r="VSR78" s="388"/>
      <c r="VSS78" s="388"/>
      <c r="VST78" s="388"/>
      <c r="VSU78" s="388"/>
      <c r="VSV78" s="388"/>
      <c r="VSW78" s="388"/>
      <c r="VSX78" s="388"/>
      <c r="VSY78" s="388"/>
      <c r="VSZ78" s="388"/>
      <c r="VTA78" s="388"/>
      <c r="VTB78" s="388"/>
      <c r="VTC78" s="388"/>
      <c r="VTD78" s="388"/>
      <c r="VTE78" s="388"/>
      <c r="VTF78" s="388"/>
      <c r="VTG78" s="388"/>
      <c r="VTH78" s="388"/>
      <c r="VTI78" s="388"/>
      <c r="VTJ78" s="388"/>
      <c r="VTK78" s="388"/>
      <c r="VTL78" s="388"/>
      <c r="VTM78" s="388"/>
      <c r="VTN78" s="388"/>
      <c r="VTO78" s="388"/>
      <c r="VTP78" s="388"/>
      <c r="VTQ78" s="388"/>
      <c r="VTR78" s="388"/>
      <c r="VTS78" s="388"/>
      <c r="VTT78" s="388"/>
      <c r="VTU78" s="388"/>
      <c r="VTV78" s="388"/>
      <c r="VTW78" s="388"/>
      <c r="VTX78" s="388"/>
      <c r="VTY78" s="388"/>
      <c r="VTZ78" s="388"/>
      <c r="VUA78" s="388"/>
      <c r="VUB78" s="388"/>
      <c r="VUC78" s="388"/>
      <c r="VUD78" s="388"/>
      <c r="VUE78" s="388"/>
      <c r="VUF78" s="388"/>
      <c r="VUG78" s="388"/>
      <c r="VUH78" s="388"/>
      <c r="VUI78" s="388"/>
      <c r="VUJ78" s="388"/>
      <c r="VUK78" s="388"/>
      <c r="VUL78" s="388"/>
      <c r="VUM78" s="388"/>
      <c r="VUN78" s="388"/>
      <c r="VUO78" s="388"/>
      <c r="VUP78" s="388"/>
      <c r="VUQ78" s="388"/>
      <c r="VUR78" s="388"/>
      <c r="VUS78" s="388"/>
      <c r="VUT78" s="388"/>
      <c r="VUU78" s="388"/>
      <c r="VUV78" s="388"/>
      <c r="VUW78" s="388"/>
      <c r="VUX78" s="388"/>
      <c r="VUY78" s="388"/>
      <c r="VUZ78" s="388"/>
      <c r="VVA78" s="388"/>
      <c r="VVB78" s="388"/>
      <c r="VVC78" s="388"/>
      <c r="VVD78" s="388"/>
      <c r="VVE78" s="388"/>
      <c r="VVF78" s="388"/>
      <c r="VVG78" s="388"/>
      <c r="VVH78" s="388"/>
      <c r="VVI78" s="388"/>
      <c r="VVJ78" s="388"/>
      <c r="VVK78" s="388"/>
      <c r="VVL78" s="388"/>
      <c r="VVM78" s="388"/>
      <c r="VVN78" s="388"/>
      <c r="VVO78" s="388"/>
      <c r="VVP78" s="388"/>
      <c r="VVQ78" s="388"/>
      <c r="VVR78" s="388"/>
      <c r="VVS78" s="388"/>
      <c r="VVT78" s="388"/>
      <c r="VVU78" s="388"/>
      <c r="VVV78" s="388"/>
      <c r="VVW78" s="388"/>
      <c r="VVX78" s="388"/>
      <c r="VVY78" s="388"/>
      <c r="VVZ78" s="388"/>
      <c r="VWA78" s="388"/>
      <c r="VWB78" s="388"/>
      <c r="VWC78" s="388"/>
      <c r="VWD78" s="388"/>
      <c r="VWE78" s="388"/>
      <c r="VWF78" s="388"/>
      <c r="VWG78" s="388"/>
      <c r="VWH78" s="388"/>
      <c r="VWI78" s="388"/>
      <c r="VWJ78" s="388"/>
      <c r="VWK78" s="388"/>
      <c r="VWL78" s="388"/>
      <c r="VWM78" s="388"/>
      <c r="VWN78" s="388"/>
      <c r="VWO78" s="388"/>
      <c r="VWP78" s="388"/>
      <c r="VWQ78" s="388"/>
      <c r="VWR78" s="388"/>
      <c r="VWS78" s="388"/>
      <c r="VWT78" s="388"/>
      <c r="VWU78" s="388"/>
      <c r="VWV78" s="388"/>
      <c r="VWW78" s="388"/>
      <c r="VWX78" s="388"/>
      <c r="VWY78" s="388"/>
      <c r="VWZ78" s="388"/>
      <c r="VXA78" s="388"/>
      <c r="VXB78" s="388"/>
      <c r="VXC78" s="388"/>
      <c r="VXD78" s="388"/>
      <c r="VXE78" s="388"/>
      <c r="VXF78" s="388"/>
      <c r="VXG78" s="388"/>
      <c r="VXH78" s="388"/>
      <c r="VXI78" s="388"/>
      <c r="VXJ78" s="388"/>
      <c r="VXK78" s="388"/>
      <c r="VXL78" s="388"/>
      <c r="VXM78" s="388"/>
      <c r="VXN78" s="388"/>
      <c r="VXO78" s="388"/>
      <c r="VXP78" s="388"/>
      <c r="VXQ78" s="388"/>
      <c r="VXR78" s="388"/>
      <c r="VXS78" s="388"/>
      <c r="VXT78" s="388"/>
      <c r="VXU78" s="388"/>
      <c r="VXV78" s="388"/>
      <c r="VXW78" s="388"/>
      <c r="VXX78" s="388"/>
      <c r="VXY78" s="388"/>
      <c r="VXZ78" s="388"/>
      <c r="VYA78" s="388"/>
      <c r="VYB78" s="388"/>
      <c r="VYC78" s="388"/>
      <c r="VYD78" s="388"/>
      <c r="VYE78" s="388"/>
      <c r="VYF78" s="388"/>
      <c r="VYG78" s="388"/>
      <c r="VYH78" s="388"/>
      <c r="VYI78" s="388"/>
      <c r="VYJ78" s="388"/>
      <c r="VYK78" s="388"/>
      <c r="VYL78" s="388"/>
      <c r="VYM78" s="388"/>
      <c r="VYN78" s="388"/>
      <c r="VYO78" s="388"/>
      <c r="VYP78" s="388"/>
      <c r="VYQ78" s="388"/>
      <c r="VYR78" s="388"/>
      <c r="VYS78" s="388"/>
      <c r="VYT78" s="388"/>
      <c r="VYU78" s="388"/>
      <c r="VYV78" s="388"/>
      <c r="VYW78" s="388"/>
      <c r="VYX78" s="388"/>
      <c r="VYY78" s="388"/>
      <c r="VYZ78" s="388"/>
      <c r="VZA78" s="388"/>
      <c r="VZB78" s="388"/>
      <c r="VZC78" s="388"/>
      <c r="VZD78" s="388"/>
      <c r="VZE78" s="388"/>
      <c r="VZF78" s="388"/>
      <c r="VZG78" s="388"/>
      <c r="VZH78" s="388"/>
      <c r="VZI78" s="388"/>
      <c r="VZJ78" s="388"/>
      <c r="VZK78" s="388"/>
      <c r="VZL78" s="388"/>
      <c r="VZM78" s="388"/>
      <c r="VZN78" s="388"/>
      <c r="VZO78" s="388"/>
      <c r="VZP78" s="388"/>
      <c r="VZQ78" s="388"/>
      <c r="VZR78" s="388"/>
      <c r="VZS78" s="388"/>
      <c r="VZT78" s="388"/>
      <c r="VZU78" s="388"/>
      <c r="VZV78" s="388"/>
      <c r="VZW78" s="388"/>
      <c r="VZX78" s="388"/>
      <c r="VZY78" s="388"/>
      <c r="VZZ78" s="388"/>
      <c r="WAA78" s="388"/>
      <c r="WAB78" s="388"/>
      <c r="WAC78" s="388"/>
      <c r="WAD78" s="388"/>
      <c r="WAE78" s="388"/>
      <c r="WAF78" s="388"/>
      <c r="WAG78" s="388"/>
      <c r="WAH78" s="388"/>
      <c r="WAI78" s="388"/>
      <c r="WAJ78" s="388"/>
      <c r="WAK78" s="388"/>
      <c r="WAL78" s="388"/>
      <c r="WAM78" s="388"/>
      <c r="WAN78" s="388"/>
      <c r="WAO78" s="388"/>
      <c r="WAP78" s="388"/>
      <c r="WAQ78" s="388"/>
      <c r="WAR78" s="388"/>
      <c r="WAS78" s="388"/>
      <c r="WAT78" s="388"/>
      <c r="WAU78" s="388"/>
      <c r="WAV78" s="388"/>
      <c r="WAW78" s="388"/>
      <c r="WAX78" s="388"/>
      <c r="WAY78" s="388"/>
      <c r="WAZ78" s="388"/>
      <c r="WBA78" s="388"/>
      <c r="WBB78" s="388"/>
      <c r="WBC78" s="388"/>
      <c r="WBD78" s="388"/>
      <c r="WBE78" s="388"/>
      <c r="WBF78" s="388"/>
      <c r="WBG78" s="388"/>
      <c r="WBH78" s="388"/>
      <c r="WBI78" s="388"/>
      <c r="WBJ78" s="388"/>
      <c r="WBK78" s="388"/>
      <c r="WBL78" s="388"/>
      <c r="WBM78" s="388"/>
      <c r="WBN78" s="388"/>
      <c r="WBO78" s="388"/>
      <c r="WBP78" s="388"/>
      <c r="WBQ78" s="388"/>
      <c r="WBR78" s="388"/>
      <c r="WBS78" s="388"/>
      <c r="WBT78" s="388"/>
      <c r="WBU78" s="388"/>
      <c r="WBV78" s="388"/>
      <c r="WBW78" s="388"/>
      <c r="WBX78" s="388"/>
      <c r="WBY78" s="388"/>
      <c r="WBZ78" s="388"/>
      <c r="WCA78" s="388"/>
      <c r="WCB78" s="388"/>
      <c r="WCC78" s="388"/>
      <c r="WCD78" s="388"/>
      <c r="WCE78" s="388"/>
      <c r="WCF78" s="388"/>
      <c r="WCG78" s="388"/>
      <c r="WCH78" s="388"/>
      <c r="WCI78" s="388"/>
      <c r="WCJ78" s="388"/>
      <c r="WCK78" s="388"/>
      <c r="WCL78" s="388"/>
      <c r="WCM78" s="388"/>
      <c r="WCN78" s="388"/>
      <c r="WCO78" s="388"/>
      <c r="WCP78" s="388"/>
      <c r="WCQ78" s="388"/>
      <c r="WCR78" s="388"/>
      <c r="WCS78" s="388"/>
      <c r="WCT78" s="388"/>
      <c r="WCU78" s="388"/>
      <c r="WCV78" s="388"/>
      <c r="WCW78" s="388"/>
      <c r="WCX78" s="388"/>
      <c r="WCY78" s="388"/>
      <c r="WCZ78" s="388"/>
      <c r="WDA78" s="388"/>
      <c r="WDB78" s="388"/>
      <c r="WDC78" s="388"/>
      <c r="WDD78" s="388"/>
      <c r="WDE78" s="388"/>
      <c r="WDF78" s="388"/>
      <c r="WDG78" s="388"/>
      <c r="WDH78" s="388"/>
      <c r="WDI78" s="388"/>
      <c r="WDJ78" s="388"/>
      <c r="WDK78" s="388"/>
      <c r="WDL78" s="388"/>
      <c r="WDM78" s="388"/>
      <c r="WDN78" s="388"/>
      <c r="WDO78" s="388"/>
      <c r="WDP78" s="388"/>
      <c r="WDQ78" s="388"/>
      <c r="WDR78" s="388"/>
      <c r="WDS78" s="388"/>
      <c r="WDT78" s="388"/>
      <c r="WDU78" s="388"/>
      <c r="WDV78" s="388"/>
      <c r="WDW78" s="388"/>
      <c r="WDX78" s="388"/>
      <c r="WDY78" s="388"/>
      <c r="WDZ78" s="388"/>
      <c r="WEA78" s="388"/>
      <c r="WEB78" s="388"/>
      <c r="WEC78" s="388"/>
      <c r="WED78" s="388"/>
      <c r="WEE78" s="388"/>
      <c r="WEF78" s="388"/>
      <c r="WEG78" s="388"/>
      <c r="WEH78" s="388"/>
      <c r="WEI78" s="388"/>
      <c r="WEJ78" s="388"/>
      <c r="WEK78" s="388"/>
      <c r="WEL78" s="388"/>
      <c r="WEM78" s="388"/>
      <c r="WEN78" s="388"/>
      <c r="WEO78" s="388"/>
      <c r="WEP78" s="388"/>
      <c r="WEQ78" s="388"/>
      <c r="WER78" s="388"/>
      <c r="WES78" s="388"/>
      <c r="WET78" s="388"/>
      <c r="WEU78" s="388"/>
      <c r="WEV78" s="388"/>
      <c r="WEW78" s="388"/>
      <c r="WEX78" s="388"/>
      <c r="WEY78" s="388"/>
      <c r="WEZ78" s="388"/>
      <c r="WFA78" s="388"/>
      <c r="WFB78" s="388"/>
      <c r="WFC78" s="388"/>
      <c r="WFD78" s="388"/>
      <c r="WFE78" s="388"/>
      <c r="WFF78" s="388"/>
      <c r="WFG78" s="388"/>
      <c r="WFH78" s="388"/>
      <c r="WFI78" s="388"/>
      <c r="WFJ78" s="388"/>
      <c r="WFK78" s="388"/>
      <c r="WFL78" s="388"/>
      <c r="WFM78" s="388"/>
      <c r="WFN78" s="388"/>
      <c r="WFO78" s="388"/>
      <c r="WFP78" s="388"/>
      <c r="WFQ78" s="388"/>
      <c r="WFR78" s="388"/>
      <c r="WFS78" s="388"/>
      <c r="WFT78" s="388"/>
      <c r="WFU78" s="388"/>
      <c r="WFV78" s="388"/>
      <c r="WFW78" s="388"/>
      <c r="WFX78" s="388"/>
      <c r="WFY78" s="388"/>
      <c r="WFZ78" s="388"/>
      <c r="WGA78" s="388"/>
      <c r="WGB78" s="388"/>
      <c r="WGC78" s="388"/>
      <c r="WGD78" s="388"/>
      <c r="WGE78" s="388"/>
      <c r="WGF78" s="388"/>
      <c r="WGG78" s="388"/>
      <c r="WGH78" s="388"/>
      <c r="WGI78" s="388"/>
      <c r="WGJ78" s="388"/>
      <c r="WGK78" s="388"/>
      <c r="WGL78" s="388"/>
      <c r="WGM78" s="388"/>
      <c r="WGN78" s="388"/>
      <c r="WGO78" s="388"/>
      <c r="WGP78" s="388"/>
      <c r="WGQ78" s="388"/>
      <c r="WGR78" s="388"/>
      <c r="WGS78" s="388"/>
      <c r="WGT78" s="388"/>
      <c r="WGU78" s="388"/>
      <c r="WGV78" s="388"/>
      <c r="WGW78" s="388"/>
      <c r="WGX78" s="388"/>
      <c r="WGY78" s="388"/>
      <c r="WGZ78" s="388"/>
      <c r="WHA78" s="388"/>
      <c r="WHB78" s="388"/>
      <c r="WHC78" s="388"/>
      <c r="WHD78" s="388"/>
      <c r="WHE78" s="388"/>
      <c r="WHF78" s="388"/>
      <c r="WHG78" s="388"/>
      <c r="WHH78" s="388"/>
      <c r="WHI78" s="388"/>
      <c r="WHJ78" s="388"/>
      <c r="WHK78" s="388"/>
      <c r="WHL78" s="388"/>
      <c r="WHM78" s="388"/>
      <c r="WHN78" s="388"/>
      <c r="WHO78" s="388"/>
      <c r="WHP78" s="388"/>
      <c r="WHQ78" s="388"/>
      <c r="WHR78" s="388"/>
      <c r="WHS78" s="388"/>
      <c r="WHT78" s="388"/>
      <c r="WHU78" s="388"/>
      <c r="WHV78" s="388"/>
      <c r="WHW78" s="388"/>
      <c r="WHX78" s="388"/>
      <c r="WHY78" s="388"/>
      <c r="WHZ78" s="388"/>
      <c r="WIA78" s="388"/>
      <c r="WIB78" s="388"/>
      <c r="WIC78" s="388"/>
      <c r="WID78" s="388"/>
      <c r="WIE78" s="388"/>
      <c r="WIF78" s="388"/>
      <c r="WIG78" s="388"/>
      <c r="WIH78" s="388"/>
      <c r="WII78" s="388"/>
      <c r="WIJ78" s="388"/>
      <c r="WIK78" s="388"/>
      <c r="WIL78" s="388"/>
      <c r="WIM78" s="388"/>
      <c r="WIN78" s="388"/>
      <c r="WIO78" s="388"/>
      <c r="WIP78" s="388"/>
      <c r="WIQ78" s="388"/>
      <c r="WIR78" s="388"/>
      <c r="WIS78" s="388"/>
      <c r="WIT78" s="388"/>
      <c r="WIU78" s="388"/>
      <c r="WIV78" s="388"/>
      <c r="WIW78" s="388"/>
      <c r="WIX78" s="388"/>
      <c r="WIY78" s="388"/>
      <c r="WIZ78" s="388"/>
      <c r="WJA78" s="388"/>
      <c r="WJB78" s="388"/>
      <c r="WJC78" s="388"/>
      <c r="WJD78" s="388"/>
      <c r="WJE78" s="388"/>
      <c r="WJF78" s="388"/>
      <c r="WJG78" s="388"/>
      <c r="WJH78" s="388"/>
      <c r="WJI78" s="388"/>
      <c r="WJJ78" s="388"/>
      <c r="WJK78" s="388"/>
      <c r="WJL78" s="388"/>
      <c r="WJM78" s="388"/>
      <c r="WJN78" s="388"/>
      <c r="WJO78" s="388"/>
      <c r="WJP78" s="388"/>
      <c r="WJQ78" s="388"/>
      <c r="WJR78" s="388"/>
      <c r="WJS78" s="388"/>
      <c r="WJT78" s="388"/>
      <c r="WJU78" s="388"/>
      <c r="WJV78" s="388"/>
      <c r="WJW78" s="388"/>
      <c r="WJX78" s="388"/>
      <c r="WJY78" s="388"/>
      <c r="WJZ78" s="388"/>
      <c r="WKA78" s="388"/>
      <c r="WKB78" s="388"/>
      <c r="WKC78" s="388"/>
      <c r="WKD78" s="388"/>
      <c r="WKE78" s="388"/>
      <c r="WKF78" s="388"/>
      <c r="WKG78" s="388"/>
      <c r="WKH78" s="388"/>
      <c r="WKI78" s="388"/>
      <c r="WKJ78" s="388"/>
      <c r="WKK78" s="388"/>
      <c r="WKL78" s="388"/>
      <c r="WKM78" s="388"/>
      <c r="WKN78" s="388"/>
      <c r="WKO78" s="388"/>
      <c r="WKP78" s="388"/>
      <c r="WKQ78" s="388"/>
      <c r="WKR78" s="388"/>
      <c r="WKS78" s="388"/>
      <c r="WKT78" s="388"/>
      <c r="WKU78" s="388"/>
      <c r="WKV78" s="388"/>
      <c r="WKW78" s="388"/>
      <c r="WKX78" s="388"/>
      <c r="WKY78" s="388"/>
      <c r="WKZ78" s="388"/>
      <c r="WLA78" s="388"/>
      <c r="WLB78" s="388"/>
      <c r="WLC78" s="388"/>
      <c r="WLD78" s="388"/>
      <c r="WLE78" s="388"/>
      <c r="WLF78" s="388"/>
      <c r="WLG78" s="388"/>
      <c r="WLH78" s="388"/>
      <c r="WLI78" s="388"/>
      <c r="WLJ78" s="388"/>
      <c r="WLK78" s="388"/>
      <c r="WLL78" s="388"/>
      <c r="WLM78" s="388"/>
      <c r="WLN78" s="388"/>
      <c r="WLO78" s="388"/>
      <c r="WLP78" s="388"/>
      <c r="WLQ78" s="388"/>
      <c r="WLR78" s="388"/>
      <c r="WLS78" s="388"/>
      <c r="WLT78" s="388"/>
      <c r="WLU78" s="388"/>
      <c r="WLV78" s="388"/>
      <c r="WLW78" s="388"/>
      <c r="WLX78" s="388"/>
      <c r="WLY78" s="388"/>
      <c r="WLZ78" s="388"/>
      <c r="WMA78" s="388"/>
      <c r="WMB78" s="388"/>
      <c r="WMC78" s="388"/>
      <c r="WMD78" s="388"/>
      <c r="WME78" s="388"/>
      <c r="WMF78" s="388"/>
      <c r="WMG78" s="388"/>
      <c r="WMH78" s="388"/>
      <c r="WMI78" s="388"/>
      <c r="WMJ78" s="388"/>
      <c r="WMK78" s="388"/>
      <c r="WML78" s="388"/>
      <c r="WMM78" s="388"/>
      <c r="WMN78" s="388"/>
      <c r="WMO78" s="388"/>
      <c r="WMP78" s="388"/>
      <c r="WMQ78" s="388"/>
      <c r="WMR78" s="388"/>
      <c r="WMS78" s="388"/>
      <c r="WMT78" s="388"/>
      <c r="WMU78" s="388"/>
      <c r="WMV78" s="388"/>
      <c r="WMW78" s="388"/>
      <c r="WMX78" s="388"/>
      <c r="WMY78" s="388"/>
      <c r="WMZ78" s="388"/>
      <c r="WNA78" s="388"/>
      <c r="WNB78" s="388"/>
      <c r="WNC78" s="388"/>
      <c r="WND78" s="388"/>
      <c r="WNE78" s="388"/>
      <c r="WNF78" s="388"/>
      <c r="WNG78" s="388"/>
      <c r="WNH78" s="388"/>
      <c r="WNI78" s="388"/>
      <c r="WNJ78" s="388"/>
      <c r="WNK78" s="388"/>
      <c r="WNL78" s="388"/>
      <c r="WNM78" s="388"/>
      <c r="WNN78" s="388"/>
      <c r="WNO78" s="388"/>
      <c r="WNP78" s="388"/>
      <c r="WNQ78" s="388"/>
      <c r="WNR78" s="388"/>
      <c r="WNS78" s="388"/>
      <c r="WNT78" s="388"/>
      <c r="WNU78" s="388"/>
      <c r="WNV78" s="388"/>
      <c r="WNW78" s="388"/>
      <c r="WNX78" s="388"/>
      <c r="WNY78" s="388"/>
      <c r="WNZ78" s="388"/>
      <c r="WOA78" s="388"/>
      <c r="WOB78" s="388"/>
      <c r="WOC78" s="388"/>
      <c r="WOD78" s="388"/>
      <c r="WOE78" s="388"/>
      <c r="WOF78" s="388"/>
      <c r="WOG78" s="388"/>
      <c r="WOH78" s="388"/>
      <c r="WOI78" s="388"/>
      <c r="WOJ78" s="388"/>
      <c r="WOK78" s="388"/>
      <c r="WOL78" s="388"/>
      <c r="WOM78" s="388"/>
      <c r="WON78" s="388"/>
      <c r="WOO78" s="388"/>
      <c r="WOP78" s="388"/>
      <c r="WOQ78" s="388"/>
      <c r="WOR78" s="388"/>
      <c r="WOS78" s="388"/>
      <c r="WOT78" s="388"/>
      <c r="WOU78" s="388"/>
      <c r="WOV78" s="388"/>
      <c r="WOW78" s="388"/>
      <c r="WOX78" s="388"/>
      <c r="WOY78" s="388"/>
      <c r="WOZ78" s="388"/>
      <c r="WPA78" s="388"/>
      <c r="WPB78" s="388"/>
      <c r="WPC78" s="388"/>
      <c r="WPD78" s="388"/>
      <c r="WPE78" s="388"/>
      <c r="WPF78" s="388"/>
      <c r="WPG78" s="388"/>
      <c r="WPH78" s="388"/>
      <c r="WPI78" s="388"/>
      <c r="WPJ78" s="388"/>
      <c r="WPK78" s="388"/>
      <c r="WPL78" s="388"/>
      <c r="WPM78" s="388"/>
      <c r="WPN78" s="388"/>
      <c r="WPO78" s="388"/>
      <c r="WPP78" s="388"/>
      <c r="WPQ78" s="388"/>
      <c r="WPR78" s="388"/>
      <c r="WPS78" s="388"/>
      <c r="WPT78" s="388"/>
      <c r="WPU78" s="388"/>
      <c r="WPV78" s="388"/>
      <c r="WPW78" s="388"/>
      <c r="WPX78" s="388"/>
      <c r="WPY78" s="388"/>
      <c r="WPZ78" s="388"/>
      <c r="WQA78" s="388"/>
      <c r="WQB78" s="388"/>
      <c r="WQC78" s="388"/>
      <c r="WQD78" s="388"/>
      <c r="WQE78" s="388"/>
      <c r="WQF78" s="388"/>
      <c r="WQG78" s="388"/>
      <c r="WQH78" s="388"/>
      <c r="WQI78" s="388"/>
      <c r="WQJ78" s="388"/>
      <c r="WQK78" s="388"/>
      <c r="WQL78" s="388"/>
      <c r="WQM78" s="388"/>
      <c r="WQN78" s="388"/>
      <c r="WQO78" s="388"/>
      <c r="WQP78" s="388"/>
      <c r="WQQ78" s="388"/>
      <c r="WQR78" s="388"/>
      <c r="WQS78" s="388"/>
      <c r="WQT78" s="388"/>
      <c r="WQU78" s="388"/>
      <c r="WQV78" s="388"/>
      <c r="WQW78" s="388"/>
      <c r="WQX78" s="388"/>
      <c r="WQY78" s="388"/>
      <c r="WQZ78" s="388"/>
      <c r="WRA78" s="388"/>
      <c r="WRB78" s="388"/>
      <c r="WRC78" s="388"/>
      <c r="WRD78" s="388"/>
      <c r="WRE78" s="388"/>
      <c r="WRF78" s="388"/>
      <c r="WRG78" s="388"/>
      <c r="WRH78" s="388"/>
      <c r="WRI78" s="388"/>
      <c r="WRJ78" s="388"/>
      <c r="WRK78" s="388"/>
      <c r="WRL78" s="388"/>
      <c r="WRM78" s="388"/>
      <c r="WRN78" s="388"/>
      <c r="WRO78" s="388"/>
      <c r="WRP78" s="388"/>
      <c r="WRQ78" s="388"/>
      <c r="WRR78" s="388"/>
      <c r="WRS78" s="388"/>
      <c r="WRT78" s="388"/>
      <c r="WRU78" s="388"/>
      <c r="WRV78" s="388"/>
      <c r="WRW78" s="388"/>
      <c r="WRX78" s="388"/>
      <c r="WRY78" s="388"/>
      <c r="WRZ78" s="388"/>
      <c r="WSA78" s="388"/>
      <c r="WSB78" s="388"/>
      <c r="WSC78" s="388"/>
      <c r="WSD78" s="388"/>
      <c r="WSE78" s="388"/>
      <c r="WSF78" s="388"/>
      <c r="WSG78" s="388"/>
      <c r="WSH78" s="388"/>
      <c r="WSI78" s="388"/>
      <c r="WSJ78" s="388"/>
      <c r="WSK78" s="388"/>
      <c r="WSL78" s="388"/>
      <c r="WSM78" s="388"/>
      <c r="WSN78" s="388"/>
      <c r="WSO78" s="388"/>
      <c r="WSP78" s="388"/>
      <c r="WSQ78" s="388"/>
      <c r="WSR78" s="388"/>
      <c r="WSS78" s="388"/>
      <c r="WST78" s="388"/>
      <c r="WSU78" s="388"/>
      <c r="WSV78" s="388"/>
      <c r="WSW78" s="388"/>
      <c r="WSX78" s="388"/>
      <c r="WSY78" s="388"/>
      <c r="WSZ78" s="388"/>
      <c r="WTA78" s="388"/>
      <c r="WTB78" s="388"/>
      <c r="WTC78" s="388"/>
      <c r="WTD78" s="388"/>
      <c r="WTE78" s="388"/>
      <c r="WTF78" s="388"/>
      <c r="WTG78" s="388"/>
      <c r="WTH78" s="388"/>
      <c r="WTI78" s="388"/>
      <c r="WTJ78" s="388"/>
      <c r="WTK78" s="388"/>
      <c r="WTL78" s="388"/>
      <c r="WTM78" s="388"/>
      <c r="WTN78" s="388"/>
      <c r="WTO78" s="388"/>
      <c r="WTP78" s="388"/>
      <c r="WTQ78" s="388"/>
      <c r="WTR78" s="388"/>
      <c r="WTS78" s="388"/>
      <c r="WTT78" s="388"/>
      <c r="WTU78" s="388"/>
      <c r="WTV78" s="388"/>
      <c r="WTW78" s="388"/>
      <c r="WTX78" s="388"/>
      <c r="WTY78" s="388"/>
      <c r="WTZ78" s="388"/>
      <c r="WUA78" s="388"/>
      <c r="WUB78" s="388"/>
      <c r="WUC78" s="388"/>
      <c r="WUD78" s="388"/>
      <c r="WUE78" s="388"/>
      <c r="WUF78" s="388"/>
      <c r="WUG78" s="388"/>
      <c r="WUH78" s="388"/>
      <c r="WUI78" s="388"/>
      <c r="WUJ78" s="388"/>
      <c r="WUK78" s="388"/>
      <c r="WUL78" s="388"/>
      <c r="WUM78" s="388"/>
      <c r="WUN78" s="388"/>
      <c r="WUO78" s="388"/>
      <c r="WUP78" s="388"/>
      <c r="WUQ78" s="388"/>
      <c r="WUR78" s="388"/>
      <c r="WUS78" s="388"/>
      <c r="WUT78" s="388"/>
      <c r="WUU78" s="388"/>
      <c r="WUV78" s="388"/>
      <c r="WUW78" s="388"/>
      <c r="WUX78" s="388"/>
      <c r="WUY78" s="388"/>
      <c r="WUZ78" s="388"/>
      <c r="WVA78" s="388"/>
      <c r="WVB78" s="388"/>
      <c r="WVC78" s="388"/>
      <c r="WVD78" s="388"/>
      <c r="WVE78" s="388"/>
      <c r="WVF78" s="388"/>
      <c r="WVG78" s="388"/>
      <c r="WVH78" s="388"/>
      <c r="WVI78" s="388"/>
      <c r="WVJ78" s="388"/>
      <c r="WVK78" s="388"/>
      <c r="WVL78" s="388"/>
      <c r="WVM78" s="388"/>
      <c r="WVN78" s="388"/>
      <c r="WVO78" s="388"/>
      <c r="WVP78" s="388"/>
      <c r="WVQ78" s="388"/>
      <c r="WVR78" s="388"/>
      <c r="WVS78" s="388"/>
      <c r="WVT78" s="388"/>
      <c r="WVU78" s="388"/>
      <c r="WVV78" s="388"/>
      <c r="WVW78" s="388"/>
      <c r="WVX78" s="388"/>
      <c r="WVY78" s="388"/>
      <c r="WVZ78" s="388"/>
      <c r="WWA78" s="388"/>
      <c r="WWB78" s="388"/>
      <c r="WWC78" s="388"/>
      <c r="WWD78" s="388"/>
      <c r="WWE78" s="388"/>
      <c r="WWF78" s="388"/>
      <c r="WWG78" s="388"/>
      <c r="WWH78" s="388"/>
      <c r="WWI78" s="388"/>
      <c r="WWJ78" s="388"/>
      <c r="WWK78" s="388"/>
      <c r="WWL78" s="388"/>
      <c r="WWM78" s="388"/>
      <c r="WWN78" s="388"/>
      <c r="WWO78" s="388"/>
      <c r="WWP78" s="388"/>
      <c r="WWQ78" s="388"/>
      <c r="WWR78" s="388"/>
      <c r="WWS78" s="388"/>
      <c r="WWT78" s="388"/>
      <c r="WWU78" s="388"/>
      <c r="WWV78" s="388"/>
      <c r="WWW78" s="388"/>
      <c r="WWX78" s="388"/>
      <c r="WWY78" s="388"/>
      <c r="WWZ78" s="388"/>
      <c r="WXA78" s="388"/>
      <c r="WXB78" s="388"/>
      <c r="WXC78" s="388"/>
      <c r="WXD78" s="388"/>
      <c r="WXE78" s="388"/>
      <c r="WXF78" s="388"/>
      <c r="WXG78" s="388"/>
      <c r="WXH78" s="388"/>
      <c r="WXI78" s="388"/>
      <c r="WXJ78" s="388"/>
      <c r="WXK78" s="388"/>
      <c r="WXL78" s="388"/>
      <c r="WXM78" s="388"/>
      <c r="WXN78" s="388"/>
      <c r="WXO78" s="388"/>
      <c r="WXP78" s="388"/>
      <c r="WXQ78" s="388"/>
      <c r="WXR78" s="388"/>
      <c r="WXS78" s="388"/>
      <c r="WXT78" s="388"/>
      <c r="WXU78" s="388"/>
      <c r="WXV78" s="388"/>
      <c r="WXW78" s="388"/>
      <c r="WXX78" s="388"/>
      <c r="WXY78" s="388"/>
      <c r="WXZ78" s="388"/>
      <c r="WYA78" s="388"/>
      <c r="WYB78" s="388"/>
      <c r="WYC78" s="388"/>
      <c r="WYD78" s="388"/>
      <c r="WYE78" s="388"/>
      <c r="WYF78" s="388"/>
      <c r="WYG78" s="388"/>
      <c r="WYH78" s="388"/>
      <c r="WYI78" s="388"/>
      <c r="WYJ78" s="388"/>
      <c r="WYK78" s="388"/>
      <c r="WYL78" s="388"/>
      <c r="WYM78" s="388"/>
      <c r="WYN78" s="388"/>
      <c r="WYO78" s="388"/>
      <c r="WYP78" s="388"/>
      <c r="WYQ78" s="388"/>
      <c r="WYR78" s="388"/>
      <c r="WYS78" s="388"/>
      <c r="WYT78" s="388"/>
      <c r="WYU78" s="388"/>
      <c r="WYV78" s="388"/>
      <c r="WYW78" s="388"/>
      <c r="WYX78" s="388"/>
      <c r="WYY78" s="388"/>
      <c r="WYZ78" s="388"/>
      <c r="WZA78" s="388"/>
      <c r="WZB78" s="388"/>
      <c r="WZC78" s="388"/>
      <c r="WZD78" s="388"/>
      <c r="WZE78" s="388"/>
      <c r="WZF78" s="388"/>
      <c r="WZG78" s="388"/>
      <c r="WZH78" s="388"/>
      <c r="WZI78" s="388"/>
      <c r="WZJ78" s="388"/>
      <c r="WZK78" s="388"/>
      <c r="WZL78" s="388"/>
      <c r="WZM78" s="388"/>
      <c r="WZN78" s="388"/>
      <c r="WZO78" s="388"/>
      <c r="WZP78" s="388"/>
      <c r="WZQ78" s="388"/>
      <c r="WZR78" s="388"/>
      <c r="WZS78" s="388"/>
      <c r="WZT78" s="388"/>
      <c r="WZU78" s="388"/>
      <c r="WZV78" s="388"/>
      <c r="WZW78" s="388"/>
      <c r="WZX78" s="388"/>
      <c r="WZY78" s="388"/>
      <c r="WZZ78" s="388"/>
      <c r="XAA78" s="388"/>
      <c r="XAB78" s="388"/>
      <c r="XAC78" s="388"/>
      <c r="XAD78" s="388"/>
      <c r="XAE78" s="388"/>
      <c r="XAF78" s="388"/>
      <c r="XAG78" s="388"/>
      <c r="XAH78" s="388"/>
      <c r="XAI78" s="388"/>
      <c r="XAJ78" s="388"/>
      <c r="XAK78" s="388"/>
      <c r="XAL78" s="388"/>
      <c r="XAM78" s="388"/>
      <c r="XAN78" s="388"/>
      <c r="XAO78" s="388"/>
      <c r="XAP78" s="388"/>
      <c r="XAQ78" s="388"/>
      <c r="XAR78" s="388"/>
      <c r="XAS78" s="388"/>
      <c r="XAT78" s="388"/>
      <c r="XAU78" s="388"/>
      <c r="XAV78" s="388"/>
      <c r="XAW78" s="388"/>
      <c r="XAX78" s="388"/>
      <c r="XAY78" s="388"/>
      <c r="XAZ78" s="388"/>
      <c r="XBA78" s="388"/>
      <c r="XBB78" s="388"/>
      <c r="XBC78" s="388"/>
      <c r="XBD78" s="388"/>
      <c r="XBE78" s="388"/>
      <c r="XBF78" s="388"/>
      <c r="XBG78" s="388"/>
      <c r="XBH78" s="388"/>
      <c r="XBI78" s="388"/>
      <c r="XBJ78" s="388"/>
      <c r="XBK78" s="388"/>
      <c r="XBL78" s="388"/>
      <c r="XBM78" s="388"/>
      <c r="XBN78" s="388"/>
      <c r="XBO78" s="388"/>
      <c r="XBP78" s="388"/>
      <c r="XBQ78" s="388"/>
      <c r="XBR78" s="388"/>
      <c r="XBS78" s="388"/>
      <c r="XBT78" s="388"/>
      <c r="XBU78" s="388"/>
      <c r="XBV78" s="388"/>
      <c r="XBW78" s="388"/>
      <c r="XBX78" s="388"/>
      <c r="XBY78" s="388"/>
      <c r="XBZ78" s="388"/>
      <c r="XCA78" s="388"/>
      <c r="XCB78" s="388"/>
      <c r="XCC78" s="388"/>
      <c r="XCD78" s="388"/>
      <c r="XCE78" s="388"/>
      <c r="XCF78" s="388"/>
      <c r="XCG78" s="388"/>
      <c r="XCH78" s="388"/>
      <c r="XCI78" s="388"/>
      <c r="XCJ78" s="388"/>
      <c r="XCK78" s="388"/>
      <c r="XCL78" s="388"/>
      <c r="XCM78" s="388"/>
      <c r="XCN78" s="388"/>
      <c r="XCO78" s="388"/>
      <c r="XCP78" s="388"/>
      <c r="XCQ78" s="388"/>
      <c r="XCR78" s="388"/>
      <c r="XCS78" s="388"/>
      <c r="XCT78" s="388"/>
      <c r="XCU78" s="388"/>
      <c r="XCV78" s="388"/>
      <c r="XCW78" s="388"/>
      <c r="XCX78" s="388"/>
      <c r="XCY78" s="388"/>
      <c r="XCZ78" s="388"/>
      <c r="XDA78" s="388"/>
      <c r="XDB78" s="388"/>
      <c r="XDC78" s="388"/>
      <c r="XDD78" s="388"/>
      <c r="XDE78" s="388"/>
      <c r="XDF78" s="388"/>
      <c r="XDG78" s="388"/>
      <c r="XDH78" s="388"/>
      <c r="XDI78" s="388"/>
      <c r="XDJ78" s="388"/>
      <c r="XDK78" s="388"/>
      <c r="XDL78" s="388"/>
      <c r="XDM78" s="388"/>
      <c r="XDN78" s="388"/>
      <c r="XDO78" s="388"/>
      <c r="XDP78" s="388"/>
      <c r="XDQ78" s="388"/>
      <c r="XDR78" s="388"/>
      <c r="XDS78" s="388"/>
      <c r="XDT78" s="388"/>
      <c r="XDU78" s="388"/>
      <c r="XDV78" s="388"/>
      <c r="XDW78" s="388"/>
      <c r="XDX78" s="388"/>
      <c r="XDY78" s="388"/>
      <c r="XDZ78" s="388"/>
      <c r="XEA78" s="388"/>
      <c r="XEB78" s="388"/>
      <c r="XEC78" s="388"/>
      <c r="XED78" s="388"/>
      <c r="XEE78" s="388"/>
      <c r="XEF78" s="388"/>
      <c r="XEG78" s="388"/>
      <c r="XEH78" s="388"/>
      <c r="XEI78" s="388"/>
      <c r="XEJ78" s="388"/>
      <c r="XEK78" s="388"/>
      <c r="XEL78" s="388"/>
      <c r="XEM78" s="388"/>
      <c r="XEN78" s="388"/>
      <c r="XEO78" s="388"/>
      <c r="XEP78" s="388"/>
      <c r="XEQ78" s="388"/>
      <c r="XER78" s="388"/>
      <c r="XES78" s="388"/>
      <c r="XET78" s="388"/>
      <c r="XEU78" s="388"/>
      <c r="XEV78" s="388"/>
      <c r="XEW78" s="388"/>
      <c r="XEX78" s="388"/>
      <c r="XEY78" s="388"/>
      <c r="XEZ78" s="388"/>
      <c r="XFA78" s="388"/>
      <c r="XFB78" s="388"/>
    </row>
    <row r="79" spans="1:16382">
      <c r="L79" s="404"/>
      <c r="CQ79" s="10"/>
      <c r="CR79" s="10"/>
      <c r="CS79" s="10"/>
      <c r="CX79" s="98"/>
      <c r="CY79" s="98"/>
      <c r="CZ79" s="98"/>
      <c r="DB79" s="98"/>
      <c r="DC79" s="98"/>
      <c r="DD79" s="98"/>
      <c r="DE79" s="98"/>
      <c r="DF79" s="125"/>
      <c r="DG79" s="98"/>
      <c r="DH79" s="162"/>
      <c r="DI79" s="115"/>
      <c r="DJ79" s="125"/>
      <c r="DK79" s="115"/>
      <c r="DL79" s="98"/>
      <c r="DM79" s="161"/>
      <c r="DN79" s="98"/>
      <c r="DO79" s="125"/>
      <c r="DP79" s="98"/>
      <c r="DQ79" s="98"/>
      <c r="DR79" s="98"/>
      <c r="DS79" s="98"/>
      <c r="DT79" s="134"/>
      <c r="DV79" s="98"/>
      <c r="DW79" s="98"/>
    </row>
    <row r="80" spans="1:16382">
      <c r="CQ80" s="10">
        <v>540000</v>
      </c>
      <c r="CR80" s="336">
        <f>CQ80-CR66</f>
        <v>5385</v>
      </c>
      <c r="CS80" s="10"/>
      <c r="CX80" s="98"/>
      <c r="CY80" s="98"/>
      <c r="CZ80" s="98"/>
      <c r="DB80" s="98"/>
      <c r="DC80" s="98"/>
      <c r="DD80" s="98"/>
      <c r="DE80" s="98"/>
      <c r="DF80" s="125"/>
      <c r="DG80" s="98"/>
      <c r="DH80" s="162"/>
      <c r="DI80" s="115"/>
      <c r="DJ80" s="125"/>
      <c r="DK80" s="115"/>
      <c r="DL80" s="98"/>
      <c r="DM80" s="161"/>
      <c r="DN80" s="98"/>
      <c r="DO80" s="125"/>
      <c r="DP80" s="98"/>
      <c r="DQ80" s="98"/>
      <c r="DR80" s="98"/>
      <c r="DS80" s="98"/>
      <c r="DT80" s="134"/>
      <c r="DV80" s="98"/>
      <c r="DW80" s="98"/>
    </row>
    <row r="81" spans="6:115">
      <c r="G81" s="337"/>
      <c r="M81" s="11">
        <f>150*44</f>
        <v>6600</v>
      </c>
      <c r="CQ81" s="10"/>
      <c r="CR81" s="225"/>
      <c r="CS81" s="10"/>
      <c r="CX81" s="10"/>
      <c r="CY81" s="10"/>
      <c r="CZ81" s="10"/>
      <c r="DB81" s="10"/>
      <c r="DC81" s="10"/>
      <c r="DD81" s="10"/>
      <c r="DH81" s="162"/>
      <c r="DI81" s="115"/>
      <c r="DJ81" s="125"/>
      <c r="DK81" s="115"/>
    </row>
    <row r="82" spans="6:115">
      <c r="M82" s="11">
        <f>150*4</f>
        <v>600</v>
      </c>
      <c r="CQ82" s="10"/>
      <c r="CR82" s="10"/>
      <c r="CS82" s="10"/>
      <c r="CT82" s="10"/>
      <c r="CU82" s="10"/>
      <c r="CV82" s="125"/>
      <c r="CW82" s="10"/>
      <c r="CX82" s="10"/>
      <c r="CY82" s="10"/>
      <c r="CZ82" s="10"/>
      <c r="DA82" s="125"/>
      <c r="DB82" s="10"/>
      <c r="DC82" s="10"/>
      <c r="DD82" s="10"/>
    </row>
    <row r="83" spans="6:115">
      <c r="M83" s="11">
        <f>150*40</f>
        <v>6000</v>
      </c>
      <c r="CQ83" s="10"/>
      <c r="CR83" s="10"/>
      <c r="CS83" s="10"/>
      <c r="CT83" s="10"/>
      <c r="CU83" s="10"/>
      <c r="CV83" s="125"/>
      <c r="CW83" s="10"/>
      <c r="CX83" s="10"/>
      <c r="CY83" s="10"/>
      <c r="CZ83" s="10"/>
      <c r="DA83" s="125"/>
      <c r="DB83" s="10"/>
      <c r="DC83" s="10"/>
      <c r="DD83" s="10"/>
    </row>
    <row r="84" spans="6:115">
      <c r="F84" s="337"/>
      <c r="CQ84" s="10"/>
      <c r="CR84" s="10"/>
      <c r="CS84" s="10"/>
      <c r="CT84" s="10"/>
      <c r="CU84" s="10"/>
      <c r="CV84" s="125"/>
      <c r="CW84" s="10"/>
      <c r="CX84" s="10"/>
      <c r="CY84" s="10"/>
      <c r="CZ84" s="10"/>
      <c r="DA84" s="125"/>
      <c r="DB84" s="10"/>
      <c r="DC84" s="10"/>
      <c r="DD84" s="10"/>
    </row>
    <row r="85" spans="6:115">
      <c r="F85" s="337"/>
      <c r="K85" s="337"/>
      <c r="L85" s="388"/>
      <c r="M85" s="336"/>
      <c r="CQ85" s="10"/>
      <c r="CR85" s="10"/>
      <c r="CS85" s="10"/>
      <c r="CT85" s="10"/>
      <c r="CU85" s="10"/>
      <c r="CV85" s="125"/>
      <c r="CW85" s="10"/>
      <c r="CX85" s="10"/>
      <c r="CY85" s="10"/>
      <c r="CZ85" s="10"/>
      <c r="DA85" s="125"/>
      <c r="DB85" s="10"/>
      <c r="DC85" s="10"/>
      <c r="DD85" s="10"/>
    </row>
    <row r="86" spans="6:115">
      <c r="M86" s="336"/>
      <c r="CQ86" s="10"/>
      <c r="CR86" s="10"/>
      <c r="CS86" s="10"/>
      <c r="CT86" s="10"/>
      <c r="CU86" s="10"/>
      <c r="CV86" s="125"/>
      <c r="CW86" s="10"/>
      <c r="CX86" s="10"/>
      <c r="CY86" s="10"/>
      <c r="CZ86" s="10"/>
      <c r="DA86" s="125"/>
      <c r="DB86" s="10"/>
      <c r="DC86" s="10"/>
      <c r="DD86" s="10"/>
    </row>
    <row r="87" spans="6:115">
      <c r="CT87" s="10"/>
      <c r="CU87" s="10"/>
      <c r="CV87" s="125"/>
      <c r="CW87" s="10"/>
      <c r="CX87" s="10"/>
      <c r="CY87" s="10"/>
      <c r="CZ87" s="10"/>
      <c r="DA87" s="125"/>
      <c r="DB87" s="10"/>
      <c r="DC87" s="10"/>
      <c r="DD87" s="10"/>
    </row>
  </sheetData>
  <autoFilter ref="A5:XFD78">
    <filterColumn colId="6">
      <filters>
        <filter val="EMC Symmetrix VMAX"/>
        <filter val="XIV"/>
      </filters>
    </filterColumn>
  </autoFilter>
  <mergeCells count="87">
    <mergeCell ref="EA2:EA5"/>
    <mergeCell ref="AU4:AZ4"/>
    <mergeCell ref="CT2:CW2"/>
    <mergeCell ref="DD2:DG2"/>
    <mergeCell ref="DB3:DB5"/>
    <mergeCell ref="CT3:CT5"/>
    <mergeCell ref="CU3:CU5"/>
    <mergeCell ref="CW3:CW5"/>
    <mergeCell ref="CC4:CC5"/>
    <mergeCell ref="CD4:CD5"/>
    <mergeCell ref="CQ4:CQ5"/>
    <mergeCell ref="CR4:CR5"/>
    <mergeCell ref="BA4:BA5"/>
    <mergeCell ref="BQ4:BV4"/>
    <mergeCell ref="BW4:CB4"/>
    <mergeCell ref="DX2:DX5"/>
    <mergeCell ref="DY2:DY5"/>
    <mergeCell ref="DZ2:DZ5"/>
    <mergeCell ref="BP4:BP5"/>
    <mergeCell ref="M3:Z3"/>
    <mergeCell ref="AA3:AN3"/>
    <mergeCell ref="AO3:BB3"/>
    <mergeCell ref="M4:R4"/>
    <mergeCell ref="S4:X4"/>
    <mergeCell ref="AA4:AF4"/>
    <mergeCell ref="AG4:AL4"/>
    <mergeCell ref="AO4:AT4"/>
    <mergeCell ref="Y4:Y5"/>
    <mergeCell ref="Z4:Z5"/>
    <mergeCell ref="AM4:AM5"/>
    <mergeCell ref="AN4:AN5"/>
    <mergeCell ref="BB4:BB5"/>
    <mergeCell ref="BC4:BH4"/>
    <mergeCell ref="BI4:BN4"/>
    <mergeCell ref="M2:BB2"/>
    <mergeCell ref="BC2:CR2"/>
    <mergeCell ref="BC3:BP3"/>
    <mergeCell ref="BQ3:CD3"/>
    <mergeCell ref="CE3:CR3"/>
    <mergeCell ref="CZ3:CZ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CE4:CJ4"/>
    <mergeCell ref="CK4:CP4"/>
    <mergeCell ref="BO4:BO5"/>
    <mergeCell ref="CS2:CS5"/>
    <mergeCell ref="DU3:DU5"/>
    <mergeCell ref="DR3:DR5"/>
    <mergeCell ref="DS3:DS5"/>
    <mergeCell ref="DM3:DM5"/>
    <mergeCell ref="DN3:DN5"/>
    <mergeCell ref="DP3:DP5"/>
    <mergeCell ref="DR2:DV2"/>
    <mergeCell ref="DV3:DV5"/>
    <mergeCell ref="DM2:DQ2"/>
    <mergeCell ref="DQ3:DQ5"/>
    <mergeCell ref="DH2:DL2"/>
    <mergeCell ref="DL3:DL5"/>
    <mergeCell ref="DD3:DD5"/>
    <mergeCell ref="DE3:DE5"/>
    <mergeCell ref="DG3:DG5"/>
    <mergeCell ref="EC2:EC5"/>
    <mergeCell ref="EB2:EB5"/>
    <mergeCell ref="DF3:DF5"/>
    <mergeCell ref="DO3:DO5"/>
    <mergeCell ref="CV3:CV5"/>
    <mergeCell ref="DA3:DA5"/>
    <mergeCell ref="DJ3:DJ5"/>
    <mergeCell ref="DT3:DT5"/>
    <mergeCell ref="DW2:DW5"/>
    <mergeCell ref="DH3:DH5"/>
    <mergeCell ref="DI3:DI5"/>
    <mergeCell ref="DK3:DK5"/>
    <mergeCell ref="DC2:DC5"/>
    <mergeCell ref="CX2:DB2"/>
    <mergeCell ref="CX3:CX5"/>
    <mergeCell ref="CY3:CY5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7"/>
  <sheetViews>
    <sheetView topLeftCell="A49" workbookViewId="0">
      <selection activeCell="E74" sqref="E74"/>
    </sheetView>
  </sheetViews>
  <sheetFormatPr defaultRowHeight="15"/>
  <cols>
    <col min="1" max="1" width="10" bestFit="1" customWidth="1"/>
    <col min="2" max="2" width="9.140625" customWidth="1"/>
    <col min="4" max="6" width="10.140625" style="336" bestFit="1" customWidth="1"/>
    <col min="9" max="9" width="17.85546875" customWidth="1"/>
    <col min="10" max="10" width="18.7109375" customWidth="1"/>
    <col min="11" max="11" width="15.85546875" customWidth="1"/>
    <col min="12" max="12" width="14.5703125" customWidth="1"/>
    <col min="13" max="13" width="15.42578125" customWidth="1"/>
    <col min="14" max="14" width="18" customWidth="1"/>
  </cols>
  <sheetData>
    <row r="1" spans="1:22">
      <c r="A1" s="388" t="s">
        <v>10</v>
      </c>
      <c r="B1" s="388" t="s">
        <v>568</v>
      </c>
      <c r="C1" s="388" t="s">
        <v>569</v>
      </c>
      <c r="D1" s="336" t="s">
        <v>239</v>
      </c>
      <c r="E1" s="336" t="s">
        <v>570</v>
      </c>
      <c r="F1" s="336" t="s">
        <v>264</v>
      </c>
      <c r="I1" s="388" t="s">
        <v>572</v>
      </c>
      <c r="J1" s="388" t="s">
        <v>573</v>
      </c>
      <c r="K1" s="388" t="s">
        <v>10</v>
      </c>
      <c r="L1" s="388" t="s">
        <v>464</v>
      </c>
      <c r="M1" s="388" t="s">
        <v>465</v>
      </c>
      <c r="N1" s="388" t="s">
        <v>574</v>
      </c>
      <c r="O1" s="388" t="s">
        <v>575</v>
      </c>
      <c r="P1" s="388" t="s">
        <v>576</v>
      </c>
      <c r="Q1" s="388" t="s">
        <v>577</v>
      </c>
      <c r="R1" s="388" t="s">
        <v>578</v>
      </c>
      <c r="S1" s="388" t="s">
        <v>476</v>
      </c>
      <c r="T1" s="388" t="s">
        <v>579</v>
      </c>
      <c r="U1" s="388" t="s">
        <v>580</v>
      </c>
      <c r="V1" s="388" t="s">
        <v>581</v>
      </c>
    </row>
    <row r="2" spans="1:22">
      <c r="A2" s="388">
        <v>295700347</v>
      </c>
      <c r="B2" s="388" t="s">
        <v>40</v>
      </c>
      <c r="C2" s="388" t="s">
        <v>571</v>
      </c>
      <c r="D2" s="336">
        <v>8711.6044921875</v>
      </c>
      <c r="E2" s="336">
        <v>93.1630859375</v>
      </c>
      <c r="F2" s="336">
        <f t="shared" ref="F2:F33" si="0">SUM(D2:E2)</f>
        <v>8804.767578125</v>
      </c>
      <c r="I2" s="388" t="s">
        <v>40</v>
      </c>
      <c r="J2" s="388" t="s">
        <v>584</v>
      </c>
      <c r="K2" s="388">
        <v>295700347</v>
      </c>
      <c r="L2" s="388">
        <v>8804.751953125</v>
      </c>
      <c r="M2" s="388">
        <v>8714.6875</v>
      </c>
      <c r="N2" s="388">
        <v>8714.6875</v>
      </c>
      <c r="O2" s="388">
        <v>0</v>
      </c>
      <c r="P2" s="388">
        <v>0</v>
      </c>
      <c r="Q2" s="388">
        <v>90.076171875</v>
      </c>
      <c r="R2" s="388">
        <v>8660.87230337447</v>
      </c>
      <c r="S2" s="388">
        <v>98.977092669907194</v>
      </c>
      <c r="T2" s="388">
        <v>0</v>
      </c>
      <c r="U2" s="388"/>
      <c r="V2" s="388" t="s">
        <v>583</v>
      </c>
    </row>
    <row r="3" spans="1:22">
      <c r="A3" s="388">
        <v>295700347</v>
      </c>
      <c r="B3" s="388" t="s">
        <v>39</v>
      </c>
      <c r="C3" s="388" t="s">
        <v>571</v>
      </c>
      <c r="D3" s="336">
        <v>54967.2734375</v>
      </c>
      <c r="E3" s="336">
        <v>77103.1875</v>
      </c>
      <c r="F3" s="336">
        <f t="shared" si="0"/>
        <v>132070.4609375</v>
      </c>
      <c r="I3" s="388" t="s">
        <v>39</v>
      </c>
      <c r="J3" s="388" t="s">
        <v>584</v>
      </c>
      <c r="K3" s="388">
        <v>295700347</v>
      </c>
      <c r="L3" s="388">
        <v>132070.359375</v>
      </c>
      <c r="M3" s="388">
        <v>54972.2421875</v>
      </c>
      <c r="N3" s="388">
        <v>54972.2421875</v>
      </c>
      <c r="O3" s="388">
        <v>0</v>
      </c>
      <c r="P3" s="388">
        <v>0</v>
      </c>
      <c r="Q3" s="388">
        <v>77098.203125</v>
      </c>
      <c r="R3" s="388">
        <v>55408.0165280695</v>
      </c>
      <c r="S3" s="388">
        <v>41.623451656864198</v>
      </c>
      <c r="T3" s="388">
        <v>0</v>
      </c>
      <c r="U3" s="388"/>
      <c r="V3" s="388" t="s">
        <v>583</v>
      </c>
    </row>
    <row r="4" spans="1:22">
      <c r="A4" s="388">
        <v>295700347</v>
      </c>
      <c r="B4" s="388" t="s">
        <v>38</v>
      </c>
      <c r="C4" s="388" t="s">
        <v>571</v>
      </c>
      <c r="D4" s="336">
        <v>40042.9140625</v>
      </c>
      <c r="E4" s="336">
        <v>43152.07421875</v>
      </c>
      <c r="F4" s="336">
        <f t="shared" si="0"/>
        <v>83194.98828125</v>
      </c>
      <c r="I4" s="388" t="s">
        <v>38</v>
      </c>
      <c r="J4" s="388" t="s">
        <v>584</v>
      </c>
      <c r="K4" s="388">
        <v>295700347</v>
      </c>
      <c r="L4" s="388">
        <v>83196.125</v>
      </c>
      <c r="M4" s="388">
        <v>40023.41015625</v>
      </c>
      <c r="N4" s="388">
        <v>40023.41015625</v>
      </c>
      <c r="O4" s="388">
        <v>0</v>
      </c>
      <c r="P4" s="388">
        <v>0</v>
      </c>
      <c r="Q4" s="388">
        <v>43171.640625</v>
      </c>
      <c r="R4" s="388">
        <v>37197.267356734301</v>
      </c>
      <c r="S4" s="388">
        <v>48.107300858363203</v>
      </c>
      <c r="T4" s="388">
        <v>278.00000826360599</v>
      </c>
      <c r="U4" s="388">
        <v>19593878.987493899</v>
      </c>
      <c r="V4" s="388" t="s">
        <v>583</v>
      </c>
    </row>
    <row r="5" spans="1:22">
      <c r="A5" s="388">
        <v>295700349</v>
      </c>
      <c r="B5" s="388" t="s">
        <v>366</v>
      </c>
      <c r="C5" s="388" t="s">
        <v>571</v>
      </c>
      <c r="D5" s="336">
        <v>13072.34765625</v>
      </c>
      <c r="E5" s="336">
        <v>134.80078125</v>
      </c>
      <c r="F5" s="336">
        <f t="shared" si="0"/>
        <v>13207.1484375</v>
      </c>
      <c r="I5" s="388" t="s">
        <v>366</v>
      </c>
      <c r="J5" s="388" t="s">
        <v>584</v>
      </c>
      <c r="K5" s="388">
        <v>295700349</v>
      </c>
      <c r="L5" s="388">
        <v>13207.126953125</v>
      </c>
      <c r="M5" s="388">
        <v>13071.4248046875</v>
      </c>
      <c r="N5" s="388">
        <v>13071.4248046875</v>
      </c>
      <c r="O5" s="388">
        <v>0</v>
      </c>
      <c r="P5" s="388">
        <v>0</v>
      </c>
      <c r="Q5" s="388">
        <v>135.720703125</v>
      </c>
      <c r="R5" s="388">
        <v>13061.6743474871</v>
      </c>
      <c r="S5" s="388">
        <v>98.972508185018995</v>
      </c>
      <c r="T5" s="388">
        <v>2.99999998151447</v>
      </c>
      <c r="U5" s="388"/>
      <c r="V5" s="388" t="s">
        <v>583</v>
      </c>
    </row>
    <row r="6" spans="1:22">
      <c r="A6" s="388">
        <v>295700349</v>
      </c>
      <c r="B6" s="388" t="s">
        <v>365</v>
      </c>
      <c r="C6" s="388" t="s">
        <v>571</v>
      </c>
      <c r="D6" s="336">
        <v>98845.6640625</v>
      </c>
      <c r="E6" s="336">
        <v>33224.78515625</v>
      </c>
      <c r="F6" s="336">
        <f t="shared" si="0"/>
        <v>132070.44921875</v>
      </c>
      <c r="I6" s="388" t="s">
        <v>365</v>
      </c>
      <c r="J6" s="388" t="s">
        <v>584</v>
      </c>
      <c r="K6" s="388">
        <v>295700349</v>
      </c>
      <c r="L6" s="388">
        <v>132070.359375</v>
      </c>
      <c r="M6" s="388">
        <v>98806.734375</v>
      </c>
      <c r="N6" s="388">
        <v>98806.734375</v>
      </c>
      <c r="O6" s="388">
        <v>0</v>
      </c>
      <c r="P6" s="388">
        <v>0</v>
      </c>
      <c r="Q6" s="388">
        <v>33263.77734375</v>
      </c>
      <c r="R6" s="388">
        <v>101354.156969548</v>
      </c>
      <c r="S6" s="388">
        <v>74.813709027964805</v>
      </c>
      <c r="T6" s="388">
        <v>0</v>
      </c>
      <c r="U6" s="388"/>
      <c r="V6" s="388" t="s">
        <v>583</v>
      </c>
    </row>
    <row r="7" spans="1:22">
      <c r="A7" s="388">
        <v>295700349</v>
      </c>
      <c r="B7" s="388" t="s">
        <v>364</v>
      </c>
      <c r="C7" s="388" t="s">
        <v>571</v>
      </c>
      <c r="D7" s="336">
        <v>60573.3125</v>
      </c>
      <c r="E7" s="336">
        <v>56436.46484375</v>
      </c>
      <c r="F7" s="336">
        <f t="shared" si="0"/>
        <v>117009.77734375</v>
      </c>
      <c r="I7" s="388" t="s">
        <v>364</v>
      </c>
      <c r="J7" s="388" t="s">
        <v>584</v>
      </c>
      <c r="K7" s="388">
        <v>295700349</v>
      </c>
      <c r="L7" s="388">
        <v>117011.375</v>
      </c>
      <c r="M7" s="388">
        <v>60612.1953125</v>
      </c>
      <c r="N7" s="388">
        <v>60612.1953125</v>
      </c>
      <c r="O7" s="388">
        <v>0</v>
      </c>
      <c r="P7" s="388">
        <v>0</v>
      </c>
      <c r="Q7" s="388">
        <v>56397.6484375</v>
      </c>
      <c r="R7" s="388">
        <v>57273.287116728403</v>
      </c>
      <c r="S7" s="388">
        <v>51.800259002596903</v>
      </c>
      <c r="T7" s="388">
        <v>295.99998824900501</v>
      </c>
      <c r="U7" s="388">
        <v>50020411.274322502</v>
      </c>
      <c r="V7" s="388" t="s">
        <v>583</v>
      </c>
    </row>
    <row r="8" spans="1:22">
      <c r="A8" s="388">
        <v>295700485</v>
      </c>
      <c r="B8" s="388" t="s">
        <v>530</v>
      </c>
      <c r="C8" s="388" t="s">
        <v>571</v>
      </c>
      <c r="D8" s="336">
        <v>12486.0888671875</v>
      </c>
      <c r="E8" s="336">
        <v>721.06640625</v>
      </c>
      <c r="F8" s="336">
        <f t="shared" si="0"/>
        <v>13207.1552734375</v>
      </c>
      <c r="I8" s="388" t="s">
        <v>530</v>
      </c>
      <c r="J8" s="388" t="s">
        <v>584</v>
      </c>
      <c r="K8" s="388">
        <v>295700485</v>
      </c>
      <c r="L8" s="388">
        <v>13207.126953125</v>
      </c>
      <c r="M8" s="388">
        <v>12507.8837890625</v>
      </c>
      <c r="N8" s="388">
        <v>12507.8837890625</v>
      </c>
      <c r="O8" s="388">
        <v>0</v>
      </c>
      <c r="P8" s="388">
        <v>0</v>
      </c>
      <c r="Q8" s="388">
        <v>699.2578125</v>
      </c>
      <c r="R8" s="388">
        <v>10489.0837373591</v>
      </c>
      <c r="S8" s="388">
        <v>94.705561879246901</v>
      </c>
      <c r="T8" s="388">
        <v>0</v>
      </c>
      <c r="U8" s="388">
        <v>2350844.89471626</v>
      </c>
      <c r="V8" s="388" t="s">
        <v>583</v>
      </c>
    </row>
    <row r="9" spans="1:22">
      <c r="A9" s="388">
        <v>295700485</v>
      </c>
      <c r="B9" s="388" t="s">
        <v>529</v>
      </c>
      <c r="C9" s="388" t="s">
        <v>571</v>
      </c>
      <c r="D9" s="336">
        <v>40545.01953125</v>
      </c>
      <c r="E9" s="336">
        <v>137116.640625</v>
      </c>
      <c r="F9" s="336">
        <f t="shared" si="0"/>
        <v>177661.66015625</v>
      </c>
      <c r="I9" s="388" t="s">
        <v>529</v>
      </c>
      <c r="J9" s="388" t="s">
        <v>584</v>
      </c>
      <c r="K9" s="388">
        <v>295700485</v>
      </c>
      <c r="L9" s="388">
        <v>177664.125</v>
      </c>
      <c r="M9" s="388">
        <v>40524.1328125</v>
      </c>
      <c r="N9" s="388">
        <v>40524.1328125</v>
      </c>
      <c r="O9" s="388">
        <v>0</v>
      </c>
      <c r="P9" s="388">
        <v>0</v>
      </c>
      <c r="Q9" s="388">
        <v>137137.859375</v>
      </c>
      <c r="R9" s="388">
        <v>32171.488920540902</v>
      </c>
      <c r="S9" s="388">
        <v>22.809406689448402</v>
      </c>
      <c r="T9" s="388">
        <v>118.999993316039</v>
      </c>
      <c r="U9" s="388">
        <v>52828000.490061902</v>
      </c>
      <c r="V9" s="388" t="s">
        <v>583</v>
      </c>
    </row>
    <row r="10" spans="1:22">
      <c r="A10" s="388">
        <v>292600623</v>
      </c>
      <c r="B10" s="388" t="s">
        <v>23</v>
      </c>
      <c r="C10" s="388" t="s">
        <v>571</v>
      </c>
      <c r="D10" s="336">
        <v>1353.4091796875</v>
      </c>
      <c r="E10" s="336">
        <v>7838.396484375</v>
      </c>
      <c r="F10" s="336">
        <f t="shared" si="0"/>
        <v>9191.8056640625</v>
      </c>
      <c r="I10" s="388" t="s">
        <v>23</v>
      </c>
      <c r="J10" s="388" t="s">
        <v>584</v>
      </c>
      <c r="K10" s="388">
        <v>292600623</v>
      </c>
      <c r="L10" s="388">
        <v>9191.8017578125</v>
      </c>
      <c r="M10" s="388">
        <v>1352.5693359375</v>
      </c>
      <c r="N10" s="388">
        <v>1352.5693359375</v>
      </c>
      <c r="O10" s="388">
        <v>0</v>
      </c>
      <c r="P10" s="388">
        <v>0</v>
      </c>
      <c r="Q10" s="388">
        <v>7839.236328125</v>
      </c>
      <c r="R10" s="388">
        <v>1349.16360310662</v>
      </c>
      <c r="S10" s="388">
        <v>14.7149532983334</v>
      </c>
      <c r="T10" s="388">
        <v>0</v>
      </c>
      <c r="U10" s="388"/>
      <c r="V10" s="388" t="s">
        <v>583</v>
      </c>
    </row>
    <row r="11" spans="1:22">
      <c r="A11" s="388">
        <v>292600623</v>
      </c>
      <c r="B11" s="388" t="s">
        <v>24</v>
      </c>
      <c r="C11" s="388" t="s">
        <v>571</v>
      </c>
      <c r="D11" s="336">
        <v>13557.068359375</v>
      </c>
      <c r="E11" s="336">
        <v>83876.09375</v>
      </c>
      <c r="F11" s="336">
        <f t="shared" si="0"/>
        <v>97433.162109375</v>
      </c>
      <c r="I11" s="388" t="s">
        <v>24</v>
      </c>
      <c r="J11" s="388" t="s">
        <v>584</v>
      </c>
      <c r="K11" s="388">
        <v>292600623</v>
      </c>
      <c r="L11" s="388">
        <v>97433.6015625</v>
      </c>
      <c r="M11" s="388">
        <v>13556.6953125</v>
      </c>
      <c r="N11" s="388">
        <v>13556.6953125</v>
      </c>
      <c r="O11" s="388">
        <v>0</v>
      </c>
      <c r="P11" s="388">
        <v>0</v>
      </c>
      <c r="Q11" s="388">
        <v>83876.484375</v>
      </c>
      <c r="R11" s="388">
        <v>13568.927355350699</v>
      </c>
      <c r="S11" s="388">
        <v>13.9137783014249</v>
      </c>
      <c r="T11" s="388">
        <v>0</v>
      </c>
      <c r="U11" s="388"/>
      <c r="V11" s="388" t="s">
        <v>583</v>
      </c>
    </row>
    <row r="12" spans="1:22">
      <c r="A12" s="388">
        <v>292600623</v>
      </c>
      <c r="B12" s="388" t="s">
        <v>22</v>
      </c>
      <c r="C12" s="388" t="s">
        <v>571</v>
      </c>
      <c r="D12" s="336">
        <v>3097.1630859375</v>
      </c>
      <c r="E12" s="336">
        <v>140295.09375</v>
      </c>
      <c r="F12" s="336">
        <f t="shared" si="0"/>
        <v>143392.2568359375</v>
      </c>
      <c r="I12" s="388" t="s">
        <v>22</v>
      </c>
      <c r="J12" s="388" t="s">
        <v>584</v>
      </c>
      <c r="K12" s="388">
        <v>292600623</v>
      </c>
      <c r="L12" s="388">
        <v>143392.96875</v>
      </c>
      <c r="M12" s="388">
        <v>3097.427734375</v>
      </c>
      <c r="N12" s="388">
        <v>3097.427734375</v>
      </c>
      <c r="O12" s="388">
        <v>0</v>
      </c>
      <c r="P12" s="388">
        <v>0</v>
      </c>
      <c r="Q12" s="388">
        <v>140294.78125</v>
      </c>
      <c r="R12" s="388">
        <v>3077.93144296529</v>
      </c>
      <c r="S12" s="388">
        <v>2.1600973613812502</v>
      </c>
      <c r="T12" s="388">
        <v>29</v>
      </c>
      <c r="U12" s="388"/>
      <c r="V12" s="388" t="s">
        <v>583</v>
      </c>
    </row>
    <row r="13" spans="1:22">
      <c r="A13" s="388">
        <v>295700667</v>
      </c>
      <c r="B13" s="388" t="s">
        <v>45</v>
      </c>
      <c r="C13" s="388" t="s">
        <v>571</v>
      </c>
      <c r="D13" s="336">
        <v>22019.47265625</v>
      </c>
      <c r="E13" s="336">
        <v>78303.1953125</v>
      </c>
      <c r="F13" s="336">
        <f t="shared" si="0"/>
        <v>100322.66796875</v>
      </c>
      <c r="I13" s="388" t="s">
        <v>45</v>
      </c>
      <c r="J13" s="388" t="s">
        <v>584</v>
      </c>
      <c r="K13" s="388">
        <v>295700667</v>
      </c>
      <c r="L13" s="388">
        <v>100325.0234375</v>
      </c>
      <c r="M13" s="388">
        <v>22019.4765625</v>
      </c>
      <c r="N13" s="388">
        <v>22019.4765625</v>
      </c>
      <c r="O13" s="388">
        <v>0</v>
      </c>
      <c r="P13" s="388">
        <v>0</v>
      </c>
      <c r="Q13" s="388">
        <v>78303.1953125</v>
      </c>
      <c r="R13" s="388">
        <v>21875.386641944999</v>
      </c>
      <c r="S13" s="388">
        <v>21.9481399635232</v>
      </c>
      <c r="T13" s="388">
        <v>96.999992913657195</v>
      </c>
      <c r="U13" s="388"/>
      <c r="V13" s="388" t="s">
        <v>583</v>
      </c>
    </row>
    <row r="14" spans="1:22">
      <c r="A14" s="388">
        <v>295700671</v>
      </c>
      <c r="B14" s="388" t="s">
        <v>44</v>
      </c>
      <c r="C14" s="388" t="s">
        <v>571</v>
      </c>
      <c r="D14" s="336">
        <v>44542.2578125</v>
      </c>
      <c r="E14" s="336">
        <v>163077.0625</v>
      </c>
      <c r="F14" s="336">
        <f t="shared" si="0"/>
        <v>207619.3203125</v>
      </c>
      <c r="I14" s="388" t="s">
        <v>44</v>
      </c>
      <c r="J14" s="388" t="s">
        <v>584</v>
      </c>
      <c r="K14" s="388">
        <v>295700671</v>
      </c>
      <c r="L14" s="388">
        <v>207625.015625</v>
      </c>
      <c r="M14" s="388">
        <v>44542.28125</v>
      </c>
      <c r="N14" s="388">
        <v>44542.28125</v>
      </c>
      <c r="O14" s="388">
        <v>0</v>
      </c>
      <c r="P14" s="388">
        <v>0</v>
      </c>
      <c r="Q14" s="388">
        <v>163077.0625</v>
      </c>
      <c r="R14" s="388">
        <v>44254.574855840699</v>
      </c>
      <c r="S14" s="388">
        <v>21.453234387926301</v>
      </c>
      <c r="T14" s="388">
        <v>93.000000526790998</v>
      </c>
      <c r="U14" s="388"/>
      <c r="V14" s="388" t="s">
        <v>583</v>
      </c>
    </row>
    <row r="15" spans="1:22">
      <c r="A15" s="388">
        <v>292600678</v>
      </c>
      <c r="B15" s="388" t="s">
        <v>41</v>
      </c>
      <c r="C15" s="388" t="s">
        <v>571</v>
      </c>
      <c r="D15" s="336">
        <v>103227.90625</v>
      </c>
      <c r="E15" s="336">
        <v>78769.8203125</v>
      </c>
      <c r="F15" s="336">
        <f t="shared" si="0"/>
        <v>181997.7265625</v>
      </c>
      <c r="I15" s="388" t="s">
        <v>41</v>
      </c>
      <c r="J15" s="388" t="s">
        <v>584</v>
      </c>
      <c r="K15" s="388">
        <v>292600678</v>
      </c>
      <c r="L15" s="388">
        <v>181998.84375</v>
      </c>
      <c r="M15" s="388">
        <v>103227.90625</v>
      </c>
      <c r="N15" s="388">
        <v>103227.90625</v>
      </c>
      <c r="O15" s="388">
        <v>0</v>
      </c>
      <c r="P15" s="388">
        <v>0</v>
      </c>
      <c r="Q15" s="388">
        <v>78769.8203125</v>
      </c>
      <c r="R15" s="388">
        <v>103086.04652416</v>
      </c>
      <c r="S15" s="388">
        <v>56.718990144683197</v>
      </c>
      <c r="T15" s="388">
        <v>120.999996050799</v>
      </c>
      <c r="U15" s="388"/>
      <c r="V15" s="388" t="s">
        <v>583</v>
      </c>
    </row>
    <row r="16" spans="1:22">
      <c r="A16" s="388">
        <v>295700688</v>
      </c>
      <c r="B16" s="388" t="s">
        <v>457</v>
      </c>
      <c r="C16" s="388" t="s">
        <v>571</v>
      </c>
      <c r="D16" s="336">
        <v>40292.56640625</v>
      </c>
      <c r="E16" s="336">
        <v>115899.1953125</v>
      </c>
      <c r="F16" s="336">
        <f t="shared" si="0"/>
        <v>156191.76171875</v>
      </c>
      <c r="I16" s="388" t="s">
        <v>457</v>
      </c>
      <c r="J16" s="388" t="s">
        <v>584</v>
      </c>
      <c r="K16" s="388">
        <v>295700688</v>
      </c>
      <c r="L16" s="388">
        <v>156194.125</v>
      </c>
      <c r="M16" s="388">
        <v>40292.56640625</v>
      </c>
      <c r="N16" s="388">
        <v>40292.56640625</v>
      </c>
      <c r="O16" s="388">
        <v>0</v>
      </c>
      <c r="P16" s="388">
        <v>0</v>
      </c>
      <c r="Q16" s="388">
        <v>115899.1953125</v>
      </c>
      <c r="R16" s="388">
        <v>40245.701604795497</v>
      </c>
      <c r="S16" s="388">
        <v>25.796467316712398</v>
      </c>
      <c r="T16" s="388">
        <v>100</v>
      </c>
      <c r="U16" s="388"/>
      <c r="V16" s="388" t="s">
        <v>583</v>
      </c>
    </row>
    <row r="17" spans="1:22">
      <c r="A17" s="388">
        <v>295700689</v>
      </c>
      <c r="B17" s="388" t="s">
        <v>334</v>
      </c>
      <c r="C17" s="388" t="s">
        <v>571</v>
      </c>
      <c r="D17" s="336">
        <v>75884.2109375</v>
      </c>
      <c r="E17" s="336">
        <v>24438.4765625</v>
      </c>
      <c r="F17" s="336">
        <f t="shared" si="0"/>
        <v>100322.6875</v>
      </c>
      <c r="I17" s="388" t="s">
        <v>334</v>
      </c>
      <c r="J17" s="388" t="s">
        <v>584</v>
      </c>
      <c r="K17" s="388">
        <v>295700689</v>
      </c>
      <c r="L17" s="388">
        <v>100325.0234375</v>
      </c>
      <c r="M17" s="388">
        <v>75884.2109375</v>
      </c>
      <c r="N17" s="388">
        <v>75884.2109375</v>
      </c>
      <c r="O17" s="388">
        <v>0</v>
      </c>
      <c r="P17" s="388">
        <v>0</v>
      </c>
      <c r="Q17" s="388">
        <v>24438.4765625</v>
      </c>
      <c r="R17" s="388">
        <v>74883.442129039104</v>
      </c>
      <c r="S17" s="388">
        <v>75.638368512092995</v>
      </c>
      <c r="T17" s="388">
        <v>134.99999961064</v>
      </c>
      <c r="U17" s="388">
        <v>56824966.713313498</v>
      </c>
      <c r="V17" s="388" t="s">
        <v>583</v>
      </c>
    </row>
    <row r="18" spans="1:22">
      <c r="A18" s="388">
        <v>295700699</v>
      </c>
      <c r="B18" s="388" t="s">
        <v>484</v>
      </c>
      <c r="C18" s="388" t="s">
        <v>571</v>
      </c>
      <c r="D18" s="336">
        <v>8714.623046875</v>
      </c>
      <c r="E18" s="336">
        <v>90.1435546875</v>
      </c>
      <c r="F18" s="336">
        <f t="shared" si="0"/>
        <v>8804.7666015625</v>
      </c>
      <c r="I18" s="388" t="s">
        <v>484</v>
      </c>
      <c r="J18" s="388" t="s">
        <v>584</v>
      </c>
      <c r="K18" s="388">
        <v>295700699</v>
      </c>
      <c r="L18" s="388">
        <v>8804.751953125</v>
      </c>
      <c r="M18" s="388">
        <v>8708.64453125</v>
      </c>
      <c r="N18" s="388">
        <v>8708.64453125</v>
      </c>
      <c r="O18" s="388">
        <v>0</v>
      </c>
      <c r="P18" s="388">
        <v>0</v>
      </c>
      <c r="Q18" s="388">
        <v>96.123046875</v>
      </c>
      <c r="R18" s="388">
        <v>8590.0284385075593</v>
      </c>
      <c r="S18" s="388">
        <v>98.908459631950294</v>
      </c>
      <c r="T18" s="388">
        <v>0</v>
      </c>
      <c r="U18" s="388">
        <v>1897184.3765144299</v>
      </c>
      <c r="V18" s="388" t="s">
        <v>583</v>
      </c>
    </row>
    <row r="19" spans="1:22">
      <c r="A19" s="388">
        <v>295700699</v>
      </c>
      <c r="B19" s="388" t="s">
        <v>485</v>
      </c>
      <c r="C19" s="388" t="s">
        <v>571</v>
      </c>
      <c r="D19" s="336">
        <v>26674.30859375</v>
      </c>
      <c r="E19" s="336">
        <v>105396.1328125</v>
      </c>
      <c r="F19" s="336">
        <f t="shared" si="0"/>
        <v>132070.44140625</v>
      </c>
      <c r="I19" s="388" t="s">
        <v>485</v>
      </c>
      <c r="J19" s="388" t="s">
        <v>584</v>
      </c>
      <c r="K19" s="388">
        <v>295700699</v>
      </c>
      <c r="L19" s="388">
        <v>132070.359375</v>
      </c>
      <c r="M19" s="388">
        <v>26779.53515625</v>
      </c>
      <c r="N19" s="388">
        <v>26779.53515625</v>
      </c>
      <c r="O19" s="388">
        <v>0</v>
      </c>
      <c r="P19" s="388">
        <v>0</v>
      </c>
      <c r="Q19" s="388">
        <v>105290.8203125</v>
      </c>
      <c r="R19" s="388">
        <v>18102.062758091499</v>
      </c>
      <c r="S19" s="388">
        <v>20.276718624057199</v>
      </c>
      <c r="T19" s="388">
        <v>0</v>
      </c>
      <c r="U19" s="388">
        <v>19885524.141110599</v>
      </c>
      <c r="V19" s="388" t="s">
        <v>583</v>
      </c>
    </row>
    <row r="20" spans="1:22">
      <c r="A20" s="388">
        <v>295700699</v>
      </c>
      <c r="B20" s="388" t="s">
        <v>482</v>
      </c>
      <c r="C20" s="388" t="s">
        <v>571</v>
      </c>
      <c r="D20" s="336">
        <v>43209.7890625</v>
      </c>
      <c r="E20" s="336">
        <v>39985.25390625</v>
      </c>
      <c r="F20" s="336">
        <f t="shared" si="0"/>
        <v>83195.04296875</v>
      </c>
      <c r="I20" s="388" t="s">
        <v>482</v>
      </c>
      <c r="J20" s="388" t="s">
        <v>584</v>
      </c>
      <c r="K20" s="388">
        <v>295700699</v>
      </c>
      <c r="L20" s="388">
        <v>83196.125</v>
      </c>
      <c r="M20" s="388">
        <v>43115.01953125</v>
      </c>
      <c r="N20" s="388">
        <v>43115.01953125</v>
      </c>
      <c r="O20" s="388">
        <v>0</v>
      </c>
      <c r="P20" s="388">
        <v>0</v>
      </c>
      <c r="Q20" s="388">
        <v>40080.015625</v>
      </c>
      <c r="R20" s="388">
        <v>34019.336631169303</v>
      </c>
      <c r="S20" s="388">
        <v>51.823350584236898</v>
      </c>
      <c r="T20" s="388">
        <v>259.99999624381502</v>
      </c>
      <c r="U20" s="388">
        <v>10107171.3993618</v>
      </c>
      <c r="V20" s="388" t="s">
        <v>583</v>
      </c>
    </row>
    <row r="21" spans="1:22">
      <c r="A21" s="388">
        <v>295700703</v>
      </c>
      <c r="B21" s="388" t="s">
        <v>454</v>
      </c>
      <c r="C21" s="388" t="s">
        <v>571</v>
      </c>
      <c r="D21" s="336">
        <v>8711.4365234375</v>
      </c>
      <c r="E21" s="336">
        <v>93.328125</v>
      </c>
      <c r="F21" s="336">
        <f t="shared" si="0"/>
        <v>8804.7646484375</v>
      </c>
      <c r="I21" s="388" t="s">
        <v>454</v>
      </c>
      <c r="J21" s="388" t="s">
        <v>584</v>
      </c>
      <c r="K21" s="388">
        <v>295700703</v>
      </c>
      <c r="L21" s="388">
        <v>8804.751953125</v>
      </c>
      <c r="M21" s="388">
        <v>8713.89453125</v>
      </c>
      <c r="N21" s="388">
        <v>8713.89453125</v>
      </c>
      <c r="O21" s="388">
        <v>0</v>
      </c>
      <c r="P21" s="388">
        <v>0</v>
      </c>
      <c r="Q21" s="388">
        <v>90.869140625</v>
      </c>
      <c r="R21" s="388">
        <v>8691.8664920437204</v>
      </c>
      <c r="S21" s="388">
        <v>98.968086524654893</v>
      </c>
      <c r="T21" s="388">
        <v>0</v>
      </c>
      <c r="U21" s="388">
        <v>22490270.578818999</v>
      </c>
      <c r="V21" s="388" t="s">
        <v>583</v>
      </c>
    </row>
    <row r="22" spans="1:22">
      <c r="A22" s="388">
        <v>295700703</v>
      </c>
      <c r="B22" s="388" t="s">
        <v>455</v>
      </c>
      <c r="C22" s="388" t="s">
        <v>571</v>
      </c>
      <c r="D22" s="336">
        <v>52717.69140625</v>
      </c>
      <c r="E22" s="336">
        <v>79352.765625</v>
      </c>
      <c r="F22" s="336">
        <f t="shared" si="0"/>
        <v>132070.45703125</v>
      </c>
      <c r="I22" s="388" t="s">
        <v>455</v>
      </c>
      <c r="J22" s="388" t="s">
        <v>584</v>
      </c>
      <c r="K22" s="388">
        <v>295700703</v>
      </c>
      <c r="L22" s="388">
        <v>132070.359375</v>
      </c>
      <c r="M22" s="388">
        <v>52605.0078125</v>
      </c>
      <c r="N22" s="388">
        <v>52605.0078125</v>
      </c>
      <c r="O22" s="388">
        <v>0</v>
      </c>
      <c r="P22" s="388">
        <v>0</v>
      </c>
      <c r="Q22" s="388">
        <v>79465.4453125</v>
      </c>
      <c r="R22" s="388">
        <v>53480.705323023001</v>
      </c>
      <c r="S22" s="388">
        <v>39.831047679012897</v>
      </c>
      <c r="T22" s="388">
        <v>0</v>
      </c>
      <c r="U22" s="388"/>
      <c r="V22" s="388" t="s">
        <v>583</v>
      </c>
    </row>
    <row r="23" spans="1:22">
      <c r="A23" s="388">
        <v>295700703</v>
      </c>
      <c r="B23" s="388" t="s">
        <v>453</v>
      </c>
      <c r="C23" s="388" t="s">
        <v>571</v>
      </c>
      <c r="D23" s="336">
        <v>43988.26953125</v>
      </c>
      <c r="E23" s="336">
        <v>39206.75390625</v>
      </c>
      <c r="F23" s="336">
        <f t="shared" si="0"/>
        <v>83195.0234375</v>
      </c>
      <c r="I23" s="388" t="s">
        <v>453</v>
      </c>
      <c r="J23" s="388" t="s">
        <v>584</v>
      </c>
      <c r="K23" s="388">
        <v>295700703</v>
      </c>
      <c r="L23" s="388">
        <v>83196.125</v>
      </c>
      <c r="M23" s="388">
        <v>44097.1640625</v>
      </c>
      <c r="N23" s="388">
        <v>44097.1640625</v>
      </c>
      <c r="O23" s="388">
        <v>0</v>
      </c>
      <c r="P23" s="388">
        <v>0</v>
      </c>
      <c r="Q23" s="388">
        <v>39097.86328125</v>
      </c>
      <c r="R23" s="388">
        <v>42759.843434803297</v>
      </c>
      <c r="S23" s="388">
        <v>53.003867743239198</v>
      </c>
      <c r="T23" s="388">
        <v>259.99999624381502</v>
      </c>
      <c r="U23" s="388"/>
      <c r="V23" s="388" t="s">
        <v>583</v>
      </c>
    </row>
    <row r="24" spans="1:22">
      <c r="A24" s="388">
        <v>295700704</v>
      </c>
      <c r="B24" s="388" t="s">
        <v>441</v>
      </c>
      <c r="C24" s="388" t="s">
        <v>571</v>
      </c>
      <c r="D24" s="336">
        <v>8714.0234375</v>
      </c>
      <c r="E24" s="336">
        <v>90.7412109375</v>
      </c>
      <c r="F24" s="336">
        <f t="shared" si="0"/>
        <v>8804.7646484375</v>
      </c>
      <c r="I24" s="388" t="s">
        <v>441</v>
      </c>
      <c r="J24" s="388" t="s">
        <v>584</v>
      </c>
      <c r="K24" s="388">
        <v>295700704</v>
      </c>
      <c r="L24" s="388">
        <v>8804.751953125</v>
      </c>
      <c r="M24" s="388">
        <v>8711.7529296875</v>
      </c>
      <c r="N24" s="388">
        <v>8711.7529296875</v>
      </c>
      <c r="O24" s="388">
        <v>0</v>
      </c>
      <c r="P24" s="388">
        <v>0</v>
      </c>
      <c r="Q24" s="388">
        <v>93.01171875</v>
      </c>
      <c r="R24" s="388">
        <v>8670.9129758804502</v>
      </c>
      <c r="S24" s="388">
        <v>98.943763277686699</v>
      </c>
      <c r="T24" s="388">
        <v>0</v>
      </c>
      <c r="U24" s="388">
        <v>8534088.2174296305</v>
      </c>
      <c r="V24" s="388" t="s">
        <v>583</v>
      </c>
    </row>
    <row r="25" spans="1:22">
      <c r="A25" s="388">
        <v>295700704</v>
      </c>
      <c r="B25" s="388" t="s">
        <v>440</v>
      </c>
      <c r="C25" s="388" t="s">
        <v>571</v>
      </c>
      <c r="D25" s="336">
        <v>58660.8984375</v>
      </c>
      <c r="E25" s="336">
        <v>73409.5</v>
      </c>
      <c r="F25" s="336">
        <f t="shared" si="0"/>
        <v>132070.3984375</v>
      </c>
      <c r="I25" s="388" t="s">
        <v>440</v>
      </c>
      <c r="J25" s="388" t="s">
        <v>584</v>
      </c>
      <c r="K25" s="388">
        <v>295700704</v>
      </c>
      <c r="L25" s="388">
        <v>132070.359375</v>
      </c>
      <c r="M25" s="388">
        <v>58529.9453125</v>
      </c>
      <c r="N25" s="388">
        <v>58529.9453125</v>
      </c>
      <c r="O25" s="388">
        <v>0</v>
      </c>
      <c r="P25" s="388">
        <v>0</v>
      </c>
      <c r="Q25" s="388">
        <v>73540.5234375</v>
      </c>
      <c r="R25" s="388">
        <v>58874.448820374499</v>
      </c>
      <c r="S25" s="388">
        <v>44.317245436055998</v>
      </c>
      <c r="T25" s="388">
        <v>0</v>
      </c>
      <c r="U25" s="388">
        <v>71386373.649608999</v>
      </c>
      <c r="V25" s="388" t="s">
        <v>583</v>
      </c>
    </row>
    <row r="26" spans="1:22">
      <c r="A26" s="388">
        <v>295700704</v>
      </c>
      <c r="B26" s="388" t="s">
        <v>439</v>
      </c>
      <c r="C26" s="388" t="s">
        <v>571</v>
      </c>
      <c r="D26" s="336">
        <v>48066.5859375</v>
      </c>
      <c r="E26" s="336">
        <v>35128.4921875</v>
      </c>
      <c r="F26" s="336">
        <f t="shared" si="0"/>
        <v>83195.078125</v>
      </c>
      <c r="I26" s="388" t="s">
        <v>439</v>
      </c>
      <c r="J26" s="388" t="s">
        <v>584</v>
      </c>
      <c r="K26" s="388">
        <v>295700704</v>
      </c>
      <c r="L26" s="388">
        <v>83196.125</v>
      </c>
      <c r="M26" s="388">
        <v>48204.08203125</v>
      </c>
      <c r="N26" s="388">
        <v>48204.08203125</v>
      </c>
      <c r="O26" s="388">
        <v>0</v>
      </c>
      <c r="P26" s="388">
        <v>0</v>
      </c>
      <c r="Q26" s="388">
        <v>34990.8984375</v>
      </c>
      <c r="R26" s="388">
        <v>45536.209750123897</v>
      </c>
      <c r="S26" s="388">
        <v>57.940297136735602</v>
      </c>
      <c r="T26" s="388">
        <v>313.00000450742101</v>
      </c>
      <c r="U26" s="388">
        <v>71693156.8506708</v>
      </c>
      <c r="V26" s="388" t="s">
        <v>583</v>
      </c>
    </row>
    <row r="27" spans="1:22">
      <c r="A27" s="388">
        <v>295700705</v>
      </c>
      <c r="B27" s="388" t="s">
        <v>456</v>
      </c>
      <c r="C27" s="388" t="s">
        <v>571</v>
      </c>
      <c r="D27" s="336">
        <v>40268.3125</v>
      </c>
      <c r="E27" s="336">
        <v>115923.5703125</v>
      </c>
      <c r="F27" s="336">
        <f t="shared" si="0"/>
        <v>156191.8828125</v>
      </c>
      <c r="I27" s="388" t="s">
        <v>456</v>
      </c>
      <c r="J27" s="388" t="s">
        <v>584</v>
      </c>
      <c r="K27" s="388">
        <v>295700705</v>
      </c>
      <c r="L27" s="388">
        <v>156194.125</v>
      </c>
      <c r="M27" s="388">
        <v>40268.3125</v>
      </c>
      <c r="N27" s="388">
        <v>40268.3125</v>
      </c>
      <c r="O27" s="388">
        <v>0</v>
      </c>
      <c r="P27" s="388">
        <v>0</v>
      </c>
      <c r="Q27" s="388">
        <v>115923.5703125</v>
      </c>
      <c r="R27" s="388">
        <v>40221.912377215602</v>
      </c>
      <c r="S27" s="388">
        <v>25.7809392638807</v>
      </c>
      <c r="T27" s="388">
        <v>100</v>
      </c>
      <c r="U27" s="388"/>
      <c r="V27" s="388" t="s">
        <v>583</v>
      </c>
    </row>
    <row r="28" spans="1:22">
      <c r="A28" s="388">
        <v>295700706</v>
      </c>
      <c r="B28" s="388" t="s">
        <v>355</v>
      </c>
      <c r="C28" s="388" t="s">
        <v>571</v>
      </c>
      <c r="D28" s="336">
        <v>70487.53125</v>
      </c>
      <c r="E28" s="336">
        <v>29835.044921875</v>
      </c>
      <c r="F28" s="336">
        <f t="shared" si="0"/>
        <v>100322.576171875</v>
      </c>
      <c r="I28" s="388" t="s">
        <v>355</v>
      </c>
      <c r="J28" s="388" t="s">
        <v>584</v>
      </c>
      <c r="K28" s="388">
        <v>295700706</v>
      </c>
      <c r="L28" s="388">
        <v>100325.0234375</v>
      </c>
      <c r="M28" s="388">
        <v>70495.171875</v>
      </c>
      <c r="N28" s="388">
        <v>70495.171875</v>
      </c>
      <c r="O28" s="388">
        <v>0</v>
      </c>
      <c r="P28" s="388">
        <v>0</v>
      </c>
      <c r="Q28" s="388">
        <v>29827.283203125</v>
      </c>
      <c r="R28" s="388">
        <v>74029.965888516803</v>
      </c>
      <c r="S28" s="388">
        <v>70.266788344103105</v>
      </c>
      <c r="T28" s="388">
        <v>119.99999532768599</v>
      </c>
      <c r="U28" s="388"/>
      <c r="V28" s="388" t="s">
        <v>583</v>
      </c>
    </row>
    <row r="29" spans="1:22">
      <c r="A29" s="388">
        <v>295700709</v>
      </c>
      <c r="B29" s="388" t="s">
        <v>378</v>
      </c>
      <c r="C29" s="388" t="s">
        <v>571</v>
      </c>
      <c r="D29" s="336">
        <v>13071.701171875</v>
      </c>
      <c r="E29" s="336">
        <v>135.4423828125</v>
      </c>
      <c r="F29" s="336">
        <f t="shared" si="0"/>
        <v>13207.1435546875</v>
      </c>
      <c r="I29" s="388" t="s">
        <v>378</v>
      </c>
      <c r="J29" s="388" t="s">
        <v>584</v>
      </c>
      <c r="K29" s="388">
        <v>295700709</v>
      </c>
      <c r="L29" s="388">
        <v>13207.126953125</v>
      </c>
      <c r="M29" s="388">
        <v>13070.833984375</v>
      </c>
      <c r="N29" s="388">
        <v>13070.833984375</v>
      </c>
      <c r="O29" s="388">
        <v>0</v>
      </c>
      <c r="P29" s="388">
        <v>0</v>
      </c>
      <c r="Q29" s="388">
        <v>136.318359375</v>
      </c>
      <c r="R29" s="388">
        <v>13070.050748190701</v>
      </c>
      <c r="S29" s="388">
        <v>98.968034688893795</v>
      </c>
      <c r="T29" s="388">
        <v>0</v>
      </c>
      <c r="U29" s="388"/>
      <c r="V29" s="388" t="s">
        <v>583</v>
      </c>
    </row>
    <row r="30" spans="1:22">
      <c r="A30" s="388">
        <v>295700709</v>
      </c>
      <c r="B30" s="388" t="s">
        <v>377</v>
      </c>
      <c r="C30" s="388" t="s">
        <v>571</v>
      </c>
      <c r="D30" s="336">
        <v>119644.421875</v>
      </c>
      <c r="E30" s="336">
        <v>78461.1875</v>
      </c>
      <c r="F30" s="336">
        <f t="shared" si="0"/>
        <v>198105.609375</v>
      </c>
      <c r="I30" s="388" t="s">
        <v>377</v>
      </c>
      <c r="J30" s="388" t="s">
        <v>584</v>
      </c>
      <c r="K30" s="388">
        <v>295700709</v>
      </c>
      <c r="L30" s="388">
        <v>198107.671875</v>
      </c>
      <c r="M30" s="388">
        <v>119654.8359375</v>
      </c>
      <c r="N30" s="388">
        <v>119654.8359375</v>
      </c>
      <c r="O30" s="388">
        <v>0</v>
      </c>
      <c r="P30" s="388">
        <v>0</v>
      </c>
      <c r="Q30" s="388">
        <v>78450.859375</v>
      </c>
      <c r="R30" s="388">
        <v>111051.86401803901</v>
      </c>
      <c r="S30" s="388">
        <v>60.398890565428701</v>
      </c>
      <c r="T30" s="388">
        <v>0</v>
      </c>
      <c r="U30" s="388">
        <v>18346931.584266599</v>
      </c>
      <c r="V30" s="388" t="s">
        <v>583</v>
      </c>
    </row>
    <row r="31" spans="1:22">
      <c r="A31" s="388">
        <v>295700709</v>
      </c>
      <c r="B31" s="388" t="s">
        <v>376</v>
      </c>
      <c r="C31" s="388" t="s">
        <v>571</v>
      </c>
      <c r="D31" s="336">
        <v>73265.25</v>
      </c>
      <c r="E31" s="336">
        <v>44113.56640625</v>
      </c>
      <c r="F31" s="336">
        <f t="shared" si="0"/>
        <v>117378.81640625</v>
      </c>
      <c r="I31" s="388" t="s">
        <v>376</v>
      </c>
      <c r="J31" s="388" t="s">
        <v>584</v>
      </c>
      <c r="K31" s="388">
        <v>295700709</v>
      </c>
      <c r="L31" s="388">
        <v>117380.390625</v>
      </c>
      <c r="M31" s="388">
        <v>73257.296875</v>
      </c>
      <c r="N31" s="388">
        <v>73257.296875</v>
      </c>
      <c r="O31" s="388">
        <v>0</v>
      </c>
      <c r="P31" s="388">
        <v>0</v>
      </c>
      <c r="Q31" s="388">
        <v>44121.50390625</v>
      </c>
      <c r="R31" s="388">
        <v>76377.875500260503</v>
      </c>
      <c r="S31" s="388">
        <v>62.410166199768497</v>
      </c>
      <c r="T31" s="388">
        <v>282.99999534100198</v>
      </c>
      <c r="U31" s="388"/>
      <c r="V31" s="388" t="s">
        <v>583</v>
      </c>
    </row>
    <row r="32" spans="1:22">
      <c r="A32" s="388">
        <v>295700710</v>
      </c>
      <c r="B32" s="388" t="s">
        <v>333</v>
      </c>
      <c r="C32" s="388" t="s">
        <v>571</v>
      </c>
      <c r="D32" s="336">
        <v>150025.34375</v>
      </c>
      <c r="E32" s="336">
        <v>57594.1171875</v>
      </c>
      <c r="F32" s="336">
        <f t="shared" si="0"/>
        <v>207619.4609375</v>
      </c>
      <c r="I32" s="388" t="s">
        <v>333</v>
      </c>
      <c r="J32" s="388" t="s">
        <v>584</v>
      </c>
      <c r="K32" s="388">
        <v>295700710</v>
      </c>
      <c r="L32" s="388">
        <v>207625.015625</v>
      </c>
      <c r="M32" s="388">
        <v>150025.375</v>
      </c>
      <c r="N32" s="388">
        <v>150025.375</v>
      </c>
      <c r="O32" s="388">
        <v>0</v>
      </c>
      <c r="P32" s="388">
        <v>0</v>
      </c>
      <c r="Q32" s="388">
        <v>57594.0703125</v>
      </c>
      <c r="R32" s="388">
        <v>148037.25155428101</v>
      </c>
      <c r="S32" s="388">
        <v>72.257851274996099</v>
      </c>
      <c r="T32" s="388">
        <v>130.00000526791001</v>
      </c>
      <c r="U32" s="388">
        <v>69595725.617200807</v>
      </c>
      <c r="V32" s="388" t="s">
        <v>583</v>
      </c>
    </row>
    <row r="33" spans="1:22">
      <c r="A33" s="388">
        <v>295700712</v>
      </c>
      <c r="B33" s="388" t="s">
        <v>354</v>
      </c>
      <c r="C33" s="388" t="s">
        <v>571</v>
      </c>
      <c r="D33" s="336">
        <v>135018</v>
      </c>
      <c r="E33" s="336">
        <v>72601.3203125</v>
      </c>
      <c r="F33" s="336">
        <f t="shared" si="0"/>
        <v>207619.3203125</v>
      </c>
      <c r="I33" s="388" t="s">
        <v>354</v>
      </c>
      <c r="J33" s="388" t="s">
        <v>584</v>
      </c>
      <c r="K33" s="388">
        <v>295700712</v>
      </c>
      <c r="L33" s="388">
        <v>207625.015625</v>
      </c>
      <c r="M33" s="388">
        <v>135018.0625</v>
      </c>
      <c r="N33" s="388">
        <v>135018.0625</v>
      </c>
      <c r="O33" s="388">
        <v>0</v>
      </c>
      <c r="P33" s="388">
        <v>0</v>
      </c>
      <c r="Q33" s="388">
        <v>72601.2578125</v>
      </c>
      <c r="R33" s="388">
        <v>137765.32395612699</v>
      </c>
      <c r="S33" s="388">
        <v>65.0297663282836</v>
      </c>
      <c r="T33" s="388">
        <v>116.99999872065</v>
      </c>
      <c r="U33" s="388"/>
      <c r="V33" s="388" t="s">
        <v>583</v>
      </c>
    </row>
    <row r="34" spans="1:22">
      <c r="A34" s="388">
        <v>295700713</v>
      </c>
      <c r="B34" s="388" t="s">
        <v>380</v>
      </c>
      <c r="C34" s="388" t="s">
        <v>571</v>
      </c>
      <c r="D34" s="336">
        <v>12433.412109375</v>
      </c>
      <c r="E34" s="336">
        <v>773.7392578125</v>
      </c>
      <c r="F34" s="336">
        <f t="shared" ref="F34:F65" si="1">SUM(D34:E34)</f>
        <v>13207.1513671875</v>
      </c>
      <c r="I34" s="388" t="s">
        <v>380</v>
      </c>
      <c r="J34" s="388" t="s">
        <v>584</v>
      </c>
      <c r="K34" s="388">
        <v>295700713</v>
      </c>
      <c r="L34" s="388">
        <v>13207.126953125</v>
      </c>
      <c r="M34" s="388">
        <v>12285.98828125</v>
      </c>
      <c r="N34" s="388">
        <v>12285.98828125</v>
      </c>
      <c r="O34" s="388">
        <v>0</v>
      </c>
      <c r="P34" s="388">
        <v>0</v>
      </c>
      <c r="Q34" s="388">
        <v>921.1640625</v>
      </c>
      <c r="R34" s="388">
        <v>11680.366458725999</v>
      </c>
      <c r="S34" s="388">
        <v>93.025442436160901</v>
      </c>
      <c r="T34" s="388">
        <v>0</v>
      </c>
      <c r="U34" s="388">
        <v>482500.13849401398</v>
      </c>
      <c r="V34" s="388" t="s">
        <v>583</v>
      </c>
    </row>
    <row r="35" spans="1:22">
      <c r="A35" s="388">
        <v>295700713</v>
      </c>
      <c r="B35" s="388" t="s">
        <v>379</v>
      </c>
      <c r="C35" s="388" t="s">
        <v>571</v>
      </c>
      <c r="D35" s="336">
        <v>52218.1640625</v>
      </c>
      <c r="E35" s="336">
        <v>125443.4765625</v>
      </c>
      <c r="F35" s="336">
        <f t="shared" si="1"/>
        <v>177661.640625</v>
      </c>
      <c r="I35" s="388" t="s">
        <v>379</v>
      </c>
      <c r="J35" s="388" t="s">
        <v>584</v>
      </c>
      <c r="K35" s="388">
        <v>295700713</v>
      </c>
      <c r="L35" s="388">
        <v>177664.125</v>
      </c>
      <c r="M35" s="388">
        <v>52365.1875</v>
      </c>
      <c r="N35" s="388">
        <v>52365.1875</v>
      </c>
      <c r="O35" s="388">
        <v>0</v>
      </c>
      <c r="P35" s="388">
        <v>0</v>
      </c>
      <c r="Q35" s="388">
        <v>125296.6328125</v>
      </c>
      <c r="R35" s="388">
        <v>35362.621754883199</v>
      </c>
      <c r="S35" s="388">
        <v>29.4742607715541</v>
      </c>
      <c r="T35" s="388">
        <v>133.999996833913</v>
      </c>
      <c r="U35" s="388">
        <v>15227094.0431139</v>
      </c>
      <c r="V35" s="388" t="s">
        <v>583</v>
      </c>
    </row>
    <row r="36" spans="1:22">
      <c r="A36" s="388">
        <v>292600879</v>
      </c>
      <c r="B36" s="388" t="s">
        <v>54</v>
      </c>
      <c r="C36" s="388" t="s">
        <v>571</v>
      </c>
      <c r="D36" s="336">
        <v>25918.98046875</v>
      </c>
      <c r="E36" s="336">
        <v>167109.03125</v>
      </c>
      <c r="F36" s="336">
        <f t="shared" si="1"/>
        <v>193028.01171875</v>
      </c>
      <c r="I36" s="388" t="s">
        <v>54</v>
      </c>
      <c r="J36" s="388" t="s">
        <v>584</v>
      </c>
      <c r="K36" s="388">
        <v>292600879</v>
      </c>
      <c r="L36" s="388">
        <v>193029.09375</v>
      </c>
      <c r="M36" s="388">
        <v>25918.98828125</v>
      </c>
      <c r="N36" s="388">
        <v>25918.98828125</v>
      </c>
      <c r="O36" s="388">
        <v>0</v>
      </c>
      <c r="P36" s="388">
        <v>0</v>
      </c>
      <c r="Q36" s="388">
        <v>167109</v>
      </c>
      <c r="R36" s="388">
        <v>37222.226666506598</v>
      </c>
      <c r="S36" s="388">
        <v>13.427503480288101</v>
      </c>
      <c r="T36" s="388">
        <v>54.000000161892601</v>
      </c>
      <c r="U36" s="388"/>
      <c r="V36" s="388" t="s">
        <v>583</v>
      </c>
    </row>
    <row r="37" spans="1:22">
      <c r="A37" s="388">
        <v>295701124</v>
      </c>
      <c r="B37" s="388" t="s">
        <v>542</v>
      </c>
      <c r="C37" s="388" t="s">
        <v>571</v>
      </c>
      <c r="D37" s="336">
        <v>36829.0625</v>
      </c>
      <c r="E37" s="336">
        <v>168644.828125</v>
      </c>
      <c r="F37" s="336">
        <f t="shared" si="1"/>
        <v>205473.890625</v>
      </c>
      <c r="I37" s="388" t="s">
        <v>542</v>
      </c>
      <c r="J37" s="388" t="s">
        <v>584</v>
      </c>
      <c r="K37" s="388">
        <v>295701124</v>
      </c>
      <c r="L37" s="388">
        <v>205479.015625</v>
      </c>
      <c r="M37" s="388">
        <v>36829.0703125</v>
      </c>
      <c r="N37" s="388">
        <v>36829.0703125</v>
      </c>
      <c r="O37" s="388">
        <v>0</v>
      </c>
      <c r="P37" s="388">
        <v>0</v>
      </c>
      <c r="Q37" s="388">
        <v>168644.828125</v>
      </c>
      <c r="R37" s="388">
        <v>27978.6894918131</v>
      </c>
      <c r="S37" s="388">
        <v>17.9235189542241</v>
      </c>
      <c r="T37" s="388">
        <v>101.000003269798</v>
      </c>
      <c r="U37" s="388">
        <v>23678318.226301402</v>
      </c>
      <c r="V37" s="388" t="s">
        <v>583</v>
      </c>
    </row>
    <row r="38" spans="1:22">
      <c r="A38" s="388">
        <v>295701144</v>
      </c>
      <c r="B38" s="388" t="s">
        <v>540</v>
      </c>
      <c r="C38" s="388" t="s">
        <v>571</v>
      </c>
      <c r="D38" s="336">
        <v>21904.505859375</v>
      </c>
      <c r="E38" s="336">
        <v>78418.078125</v>
      </c>
      <c r="F38" s="336">
        <f t="shared" si="1"/>
        <v>100322.583984375</v>
      </c>
      <c r="I38" s="388" t="s">
        <v>540</v>
      </c>
      <c r="J38" s="388" t="s">
        <v>584</v>
      </c>
      <c r="K38" s="388">
        <v>295701144</v>
      </c>
      <c r="L38" s="388">
        <v>100325.0234375</v>
      </c>
      <c r="M38" s="388">
        <v>21904.505859375</v>
      </c>
      <c r="N38" s="388">
        <v>21904.505859375</v>
      </c>
      <c r="O38" s="388">
        <v>0</v>
      </c>
      <c r="P38" s="388">
        <v>0</v>
      </c>
      <c r="Q38" s="388">
        <v>78418.078125</v>
      </c>
      <c r="R38" s="388">
        <v>17398.829525589601</v>
      </c>
      <c r="S38" s="388">
        <v>21.8335417315112</v>
      </c>
      <c r="T38" s="388">
        <v>71.999998754049599</v>
      </c>
      <c r="U38" s="388">
        <v>22083730.0535671</v>
      </c>
      <c r="V38" s="388" t="s">
        <v>583</v>
      </c>
    </row>
    <row r="39" spans="1:22">
      <c r="A39" s="388">
        <v>292602230</v>
      </c>
      <c r="B39" s="388" t="s">
        <v>368</v>
      </c>
      <c r="C39" s="388" t="s">
        <v>571</v>
      </c>
      <c r="D39" s="336">
        <v>0</v>
      </c>
      <c r="E39" s="336">
        <v>170968.59375</v>
      </c>
      <c r="F39" s="336">
        <f t="shared" si="1"/>
        <v>170968.59375</v>
      </c>
      <c r="I39" s="388" t="s">
        <v>368</v>
      </c>
      <c r="J39" s="388" t="s">
        <v>584</v>
      </c>
      <c r="K39" s="388">
        <v>292602230</v>
      </c>
      <c r="L39" s="388">
        <v>170968.59375</v>
      </c>
      <c r="M39" s="388">
        <v>0</v>
      </c>
      <c r="N39" s="388">
        <v>0</v>
      </c>
      <c r="O39" s="388">
        <v>0</v>
      </c>
      <c r="P39" s="388">
        <v>0</v>
      </c>
      <c r="Q39" s="388">
        <v>170968.59375</v>
      </c>
      <c r="R39" s="388">
        <v>30022.4467695932</v>
      </c>
      <c r="S39" s="388">
        <v>0</v>
      </c>
      <c r="T39" s="388">
        <v>0</v>
      </c>
      <c r="U39" s="388"/>
      <c r="V39" s="388" t="s">
        <v>583</v>
      </c>
    </row>
    <row r="40" spans="1:22">
      <c r="A40" s="388">
        <v>292602231</v>
      </c>
      <c r="B40" s="388" t="s">
        <v>46</v>
      </c>
      <c r="C40" s="388" t="s">
        <v>571</v>
      </c>
      <c r="D40" s="336">
        <v>0</v>
      </c>
      <c r="E40" s="336">
        <v>275755.03125</v>
      </c>
      <c r="F40" s="336">
        <f t="shared" si="1"/>
        <v>275755.03125</v>
      </c>
      <c r="I40" s="388" t="s">
        <v>46</v>
      </c>
      <c r="J40" s="388" t="s">
        <v>584</v>
      </c>
      <c r="K40" s="388">
        <v>292602231</v>
      </c>
      <c r="L40" s="388">
        <v>275755.03125</v>
      </c>
      <c r="M40" s="388">
        <v>0</v>
      </c>
      <c r="N40" s="388">
        <v>0</v>
      </c>
      <c r="O40" s="388">
        <v>0</v>
      </c>
      <c r="P40" s="388">
        <v>0</v>
      </c>
      <c r="Q40" s="388">
        <v>275755.03125</v>
      </c>
      <c r="R40" s="388">
        <v>71229.230896441004</v>
      </c>
      <c r="S40" s="388">
        <v>0</v>
      </c>
      <c r="T40" s="388">
        <v>0</v>
      </c>
      <c r="U40" s="388"/>
      <c r="V40" s="388" t="s">
        <v>583</v>
      </c>
    </row>
    <row r="41" spans="1:22">
      <c r="A41" s="388">
        <v>292602804</v>
      </c>
      <c r="B41" s="388" t="s">
        <v>47</v>
      </c>
      <c r="C41" s="388" t="s">
        <v>571</v>
      </c>
      <c r="D41" s="336">
        <v>59851.01171875</v>
      </c>
      <c r="E41" s="336">
        <v>22875.228515625</v>
      </c>
      <c r="F41" s="336">
        <f t="shared" si="1"/>
        <v>82726.240234375</v>
      </c>
      <c r="I41" s="388" t="s">
        <v>47</v>
      </c>
      <c r="J41" s="388" t="s">
        <v>584</v>
      </c>
      <c r="K41" s="388">
        <v>292602804</v>
      </c>
      <c r="L41" s="388">
        <v>82726.6015625</v>
      </c>
      <c r="M41" s="388">
        <v>59871.140625</v>
      </c>
      <c r="N41" s="388">
        <v>59871.171875</v>
      </c>
      <c r="O41" s="388">
        <v>0</v>
      </c>
      <c r="P41" s="388">
        <v>0</v>
      </c>
      <c r="Q41" s="388">
        <v>22855.06640625</v>
      </c>
      <c r="R41" s="388">
        <v>59716.089757198999</v>
      </c>
      <c r="S41" s="388">
        <v>72.372295602844602</v>
      </c>
      <c r="T41" s="388">
        <v>173.999993389369</v>
      </c>
      <c r="U41" s="388"/>
      <c r="V41" s="388" t="s">
        <v>583</v>
      </c>
    </row>
    <row r="42" spans="1:22">
      <c r="A42" s="388">
        <v>292603004</v>
      </c>
      <c r="B42" s="388" t="s">
        <v>56</v>
      </c>
      <c r="C42" s="388" t="s">
        <v>571</v>
      </c>
      <c r="D42" s="336">
        <v>13646.2841796875</v>
      </c>
      <c r="E42" s="336">
        <v>141.4248046875</v>
      </c>
      <c r="F42" s="336">
        <f t="shared" si="1"/>
        <v>13787.708984375</v>
      </c>
      <c r="I42" s="388" t="s">
        <v>56</v>
      </c>
      <c r="J42" s="388" t="s">
        <v>584</v>
      </c>
      <c r="K42" s="388">
        <v>292603004</v>
      </c>
      <c r="L42" s="388">
        <v>13787.7001953125</v>
      </c>
      <c r="M42" s="388">
        <v>13644.1083984375</v>
      </c>
      <c r="N42" s="388">
        <v>13644.1083984375</v>
      </c>
      <c r="O42" s="388">
        <v>0</v>
      </c>
      <c r="P42" s="388">
        <v>0</v>
      </c>
      <c r="Q42" s="388">
        <v>143.6005859375</v>
      </c>
      <c r="R42" s="388">
        <v>13645.7719575871</v>
      </c>
      <c r="S42" s="388">
        <v>98.958551499953401</v>
      </c>
      <c r="T42" s="388">
        <v>0</v>
      </c>
      <c r="U42" s="388"/>
      <c r="V42" s="388" t="s">
        <v>583</v>
      </c>
    </row>
    <row r="43" spans="1:22">
      <c r="A43" s="388">
        <v>292603004</v>
      </c>
      <c r="B43" s="388" t="s">
        <v>363</v>
      </c>
      <c r="C43" s="388" t="s">
        <v>571</v>
      </c>
      <c r="D43" s="336">
        <v>120359.7421875</v>
      </c>
      <c r="E43" s="336">
        <v>171939.734375</v>
      </c>
      <c r="F43" s="336">
        <f t="shared" si="1"/>
        <v>292299.4765625</v>
      </c>
      <c r="I43" s="388" t="s">
        <v>363</v>
      </c>
      <c r="J43" s="388" t="s">
        <v>584</v>
      </c>
      <c r="K43" s="388">
        <v>292603004</v>
      </c>
      <c r="L43" s="388">
        <v>292299.28125</v>
      </c>
      <c r="M43" s="388">
        <v>120356.3359375</v>
      </c>
      <c r="N43" s="388">
        <v>120356.3359375</v>
      </c>
      <c r="O43" s="388">
        <v>0</v>
      </c>
      <c r="P43" s="388">
        <v>0</v>
      </c>
      <c r="Q43" s="388">
        <v>171943.0625</v>
      </c>
      <c r="R43" s="388">
        <v>118412.140872288</v>
      </c>
      <c r="S43" s="388">
        <v>41.175720796439599</v>
      </c>
      <c r="T43" s="388">
        <v>0</v>
      </c>
      <c r="U43" s="388"/>
      <c r="V43" s="388" t="s">
        <v>583</v>
      </c>
    </row>
    <row r="44" spans="1:22">
      <c r="A44" s="388">
        <v>292603004</v>
      </c>
      <c r="B44" s="388" t="s">
        <v>55</v>
      </c>
      <c r="C44" s="388" t="s">
        <v>571</v>
      </c>
      <c r="D44" s="336">
        <v>77682.25</v>
      </c>
      <c r="E44" s="336">
        <v>54449.984375</v>
      </c>
      <c r="F44" s="336">
        <f t="shared" si="1"/>
        <v>132132.234375</v>
      </c>
      <c r="I44" s="388" t="s">
        <v>55</v>
      </c>
      <c r="J44" s="388" t="s">
        <v>584</v>
      </c>
      <c r="K44" s="388">
        <v>292603004</v>
      </c>
      <c r="L44" s="388">
        <v>132132.921875</v>
      </c>
      <c r="M44" s="388">
        <v>77689.7421875</v>
      </c>
      <c r="N44" s="388">
        <v>77689.7421875</v>
      </c>
      <c r="O44" s="388">
        <v>0</v>
      </c>
      <c r="P44" s="388">
        <v>0</v>
      </c>
      <c r="Q44" s="388">
        <v>54442.47265625</v>
      </c>
      <c r="R44" s="388">
        <v>78402.541431378806</v>
      </c>
      <c r="S44" s="388">
        <v>58.796658005486101</v>
      </c>
      <c r="T44" s="388">
        <v>353.00000342931099</v>
      </c>
      <c r="U44" s="388">
        <v>29548886.2452113</v>
      </c>
      <c r="V44" s="388" t="s">
        <v>583</v>
      </c>
    </row>
    <row r="45" spans="1:22">
      <c r="A45" s="388">
        <v>292603073</v>
      </c>
      <c r="B45" s="388" t="s">
        <v>369</v>
      </c>
      <c r="C45" s="388" t="s">
        <v>571</v>
      </c>
      <c r="D45" s="336">
        <v>13442.005859375</v>
      </c>
      <c r="E45" s="336">
        <v>345.7001953125</v>
      </c>
      <c r="F45" s="336">
        <f t="shared" si="1"/>
        <v>13787.7060546875</v>
      </c>
      <c r="I45" s="388" t="s">
        <v>369</v>
      </c>
      <c r="J45" s="388" t="s">
        <v>584</v>
      </c>
      <c r="K45" s="388">
        <v>292603073</v>
      </c>
      <c r="L45" s="388">
        <v>13787.7001953125</v>
      </c>
      <c r="M45" s="388">
        <v>13442.005859375</v>
      </c>
      <c r="N45" s="388">
        <v>13442.005859375</v>
      </c>
      <c r="O45" s="388">
        <v>0</v>
      </c>
      <c r="P45" s="388">
        <v>0</v>
      </c>
      <c r="Q45" s="388">
        <v>345.7001953125</v>
      </c>
      <c r="R45" s="388">
        <v>13430.353430134601</v>
      </c>
      <c r="S45" s="388">
        <v>97.492733878453194</v>
      </c>
      <c r="T45" s="388">
        <v>0</v>
      </c>
      <c r="U45" s="388">
        <v>39696758.156913698</v>
      </c>
      <c r="V45" s="388" t="s">
        <v>583</v>
      </c>
    </row>
    <row r="46" spans="1:22">
      <c r="A46" s="388">
        <v>292603073</v>
      </c>
      <c r="B46" s="388" t="s">
        <v>52</v>
      </c>
      <c r="C46" s="388" t="s">
        <v>571</v>
      </c>
      <c r="D46" s="336">
        <v>131501.546875</v>
      </c>
      <c r="E46" s="336">
        <v>112081.3125</v>
      </c>
      <c r="F46" s="336">
        <f t="shared" si="1"/>
        <v>243582.859375</v>
      </c>
      <c r="I46" s="388" t="s">
        <v>52</v>
      </c>
      <c r="J46" s="388" t="s">
        <v>584</v>
      </c>
      <c r="K46" s="388">
        <v>292603073</v>
      </c>
      <c r="L46" s="388">
        <v>243584.40625</v>
      </c>
      <c r="M46" s="388">
        <v>131501.546875</v>
      </c>
      <c r="N46" s="388">
        <v>131501.546875</v>
      </c>
      <c r="O46" s="388">
        <v>0</v>
      </c>
      <c r="P46" s="388">
        <v>0</v>
      </c>
      <c r="Q46" s="388">
        <v>112081.3125</v>
      </c>
      <c r="R46" s="388">
        <v>131384.459985269</v>
      </c>
      <c r="S46" s="388">
        <v>53.986028457024801</v>
      </c>
      <c r="T46" s="388">
        <v>0</v>
      </c>
      <c r="U46" s="388"/>
      <c r="V46" s="388" t="s">
        <v>583</v>
      </c>
    </row>
    <row r="47" spans="1:22">
      <c r="A47" s="388">
        <v>292603073</v>
      </c>
      <c r="B47" s="388" t="s">
        <v>51</v>
      </c>
      <c r="C47" s="388" t="s">
        <v>571</v>
      </c>
      <c r="D47" s="336">
        <v>70543.921875</v>
      </c>
      <c r="E47" s="336">
        <v>61588.2890625</v>
      </c>
      <c r="F47" s="336">
        <f t="shared" si="1"/>
        <v>132132.2109375</v>
      </c>
      <c r="I47" s="388" t="s">
        <v>51</v>
      </c>
      <c r="J47" s="388" t="s">
        <v>584</v>
      </c>
      <c r="K47" s="388">
        <v>292603073</v>
      </c>
      <c r="L47" s="388">
        <v>132132.921875</v>
      </c>
      <c r="M47" s="388">
        <v>70543.921875</v>
      </c>
      <c r="N47" s="388">
        <v>70543.921875</v>
      </c>
      <c r="O47" s="388">
        <v>0</v>
      </c>
      <c r="P47" s="388">
        <v>0</v>
      </c>
      <c r="Q47" s="388">
        <v>61588.2890625</v>
      </c>
      <c r="R47" s="388">
        <v>69673.058912036999</v>
      </c>
      <c r="S47" s="388">
        <v>53.388603592476102</v>
      </c>
      <c r="T47" s="388">
        <v>321.00000626736301</v>
      </c>
      <c r="U47" s="388">
        <v>86417746.486470193</v>
      </c>
      <c r="V47" s="388" t="s">
        <v>583</v>
      </c>
    </row>
    <row r="48" spans="1:22">
      <c r="A48" s="388">
        <v>292603286</v>
      </c>
      <c r="B48" s="388" t="s">
        <v>42</v>
      </c>
      <c r="C48" s="388" t="s">
        <v>571</v>
      </c>
      <c r="D48" s="336">
        <v>118754.40625</v>
      </c>
      <c r="E48" s="336">
        <v>46698.13671875</v>
      </c>
      <c r="F48" s="336">
        <f t="shared" si="1"/>
        <v>165452.54296875</v>
      </c>
      <c r="I48" s="388" t="s">
        <v>42</v>
      </c>
      <c r="J48" s="388" t="s">
        <v>584</v>
      </c>
      <c r="K48" s="388">
        <v>292603286</v>
      </c>
      <c r="L48" s="388">
        <v>165453.46875</v>
      </c>
      <c r="M48" s="388">
        <v>118768.21875</v>
      </c>
      <c r="N48" s="388">
        <v>118768.21875</v>
      </c>
      <c r="O48" s="388">
        <v>0</v>
      </c>
      <c r="P48" s="388">
        <v>0</v>
      </c>
      <c r="Q48" s="388">
        <v>46684.26953125</v>
      </c>
      <c r="R48" s="388">
        <v>118387.330241135</v>
      </c>
      <c r="S48" s="388">
        <v>71.783456489182797</v>
      </c>
      <c r="T48" s="388">
        <v>168.000009821492</v>
      </c>
      <c r="U48" s="388"/>
      <c r="V48" s="388" t="s">
        <v>583</v>
      </c>
    </row>
    <row r="49" spans="1:22">
      <c r="A49" s="388">
        <v>292603696</v>
      </c>
      <c r="B49" s="388" t="s">
        <v>370</v>
      </c>
      <c r="C49" s="388" t="s">
        <v>571</v>
      </c>
      <c r="D49" s="336">
        <v>30136.71875</v>
      </c>
      <c r="E49" s="336">
        <v>135315.828125</v>
      </c>
      <c r="F49" s="336">
        <f t="shared" si="1"/>
        <v>165452.546875</v>
      </c>
      <c r="I49" s="388" t="s">
        <v>370</v>
      </c>
      <c r="J49" s="388" t="s">
        <v>584</v>
      </c>
      <c r="K49" s="388">
        <v>292603696</v>
      </c>
      <c r="L49" s="388">
        <v>165453.46875</v>
      </c>
      <c r="M49" s="388">
        <v>30136.74609375</v>
      </c>
      <c r="N49" s="388">
        <v>30136.74609375</v>
      </c>
      <c r="O49" s="388">
        <v>0</v>
      </c>
      <c r="P49" s="388">
        <v>0</v>
      </c>
      <c r="Q49" s="388">
        <v>135315.796875</v>
      </c>
      <c r="R49" s="388">
        <v>30404.776318743199</v>
      </c>
      <c r="S49" s="388">
        <v>18.214635402589501</v>
      </c>
      <c r="T49" s="388">
        <v>165.99999508925299</v>
      </c>
      <c r="U49" s="388"/>
      <c r="V49" s="388" t="s">
        <v>583</v>
      </c>
    </row>
    <row r="50" spans="1:22">
      <c r="A50" s="388">
        <v>292603875</v>
      </c>
      <c r="B50" s="388" t="s">
        <v>48</v>
      </c>
      <c r="C50" s="388" t="s">
        <v>571</v>
      </c>
      <c r="D50" s="336">
        <v>16076.60546875</v>
      </c>
      <c r="E50" s="336">
        <v>66649.671875</v>
      </c>
      <c r="F50" s="336">
        <f t="shared" si="1"/>
        <v>82726.27734375</v>
      </c>
      <c r="I50" s="388" t="s">
        <v>48</v>
      </c>
      <c r="J50" s="388" t="s">
        <v>584</v>
      </c>
      <c r="K50" s="388">
        <v>292603875</v>
      </c>
      <c r="L50" s="388">
        <v>82726.6015625</v>
      </c>
      <c r="M50" s="388">
        <v>16076.625</v>
      </c>
      <c r="N50" s="388">
        <v>16076.625</v>
      </c>
      <c r="O50" s="388">
        <v>0</v>
      </c>
      <c r="P50" s="388">
        <v>0</v>
      </c>
      <c r="Q50" s="388">
        <v>66649.65625</v>
      </c>
      <c r="R50" s="388">
        <v>16043.849139678199</v>
      </c>
      <c r="S50" s="388">
        <v>19.433440630162998</v>
      </c>
      <c r="T50" s="388">
        <v>163.999998111248</v>
      </c>
      <c r="U50" s="388"/>
      <c r="V50" s="388" t="s">
        <v>583</v>
      </c>
    </row>
    <row r="51" spans="1:22">
      <c r="A51" s="388">
        <v>292604330</v>
      </c>
      <c r="B51" s="388" t="s">
        <v>43</v>
      </c>
      <c r="C51" s="388" t="s">
        <v>571</v>
      </c>
      <c r="D51" s="336">
        <v>91360.0703125</v>
      </c>
      <c r="E51" s="336">
        <v>30019.447265625</v>
      </c>
      <c r="F51" s="336">
        <f t="shared" si="1"/>
        <v>121379.517578125</v>
      </c>
      <c r="I51" s="388" t="s">
        <v>43</v>
      </c>
      <c r="J51" s="388" t="s">
        <v>584</v>
      </c>
      <c r="K51" s="388">
        <v>292604330</v>
      </c>
      <c r="L51" s="388">
        <v>121382.6484375</v>
      </c>
      <c r="M51" s="388">
        <v>91360.2109375</v>
      </c>
      <c r="N51" s="388">
        <v>91360.2109375</v>
      </c>
      <c r="O51" s="388">
        <v>0</v>
      </c>
      <c r="P51" s="388">
        <v>0</v>
      </c>
      <c r="Q51" s="388">
        <v>30019.2734375</v>
      </c>
      <c r="R51" s="388">
        <v>90836.170808531693</v>
      </c>
      <c r="S51" s="388">
        <v>75.266285678831096</v>
      </c>
      <c r="T51" s="388">
        <v>147.00000559954401</v>
      </c>
      <c r="U51" s="388">
        <v>90391747.831359595</v>
      </c>
      <c r="V51" s="388" t="s">
        <v>583</v>
      </c>
    </row>
    <row r="52" spans="1:22">
      <c r="A52" s="388">
        <v>292604652</v>
      </c>
      <c r="B52" s="388" t="s">
        <v>50</v>
      </c>
      <c r="C52" s="388" t="s">
        <v>571</v>
      </c>
      <c r="D52" s="336">
        <v>149523.890625</v>
      </c>
      <c r="E52" s="336">
        <v>39452.71484375</v>
      </c>
      <c r="F52" s="336">
        <f t="shared" si="1"/>
        <v>188976.60546875</v>
      </c>
      <c r="I52" s="388" t="s">
        <v>50</v>
      </c>
      <c r="J52" s="388" t="s">
        <v>584</v>
      </c>
      <c r="K52" s="388">
        <v>292604652</v>
      </c>
      <c r="L52" s="388">
        <v>188981.640625</v>
      </c>
      <c r="M52" s="388">
        <v>149525.515625</v>
      </c>
      <c r="N52" s="388">
        <v>149525.515625</v>
      </c>
      <c r="O52" s="388">
        <v>0</v>
      </c>
      <c r="P52" s="388">
        <v>0</v>
      </c>
      <c r="Q52" s="388">
        <v>39451.06640625</v>
      </c>
      <c r="R52" s="388">
        <v>148703.023514717</v>
      </c>
      <c r="S52" s="388">
        <v>79.121715279055195</v>
      </c>
      <c r="T52" s="388">
        <v>151.000002066999</v>
      </c>
      <c r="U52" s="388">
        <v>64172655.594921097</v>
      </c>
      <c r="V52" s="388" t="s">
        <v>583</v>
      </c>
    </row>
    <row r="53" spans="1:22">
      <c r="A53" s="388">
        <v>292604652</v>
      </c>
      <c r="B53" s="388" t="s">
        <v>303</v>
      </c>
      <c r="C53" s="388" t="s">
        <v>571</v>
      </c>
      <c r="D53" s="336">
        <v>0</v>
      </c>
      <c r="E53" s="336">
        <v>2636.53515625</v>
      </c>
      <c r="F53" s="336">
        <f t="shared" si="1"/>
        <v>2636.53515625</v>
      </c>
      <c r="I53" s="388" t="s">
        <v>666</v>
      </c>
      <c r="J53" s="388" t="s">
        <v>582</v>
      </c>
      <c r="K53" s="388" t="s">
        <v>667</v>
      </c>
      <c r="L53" s="388">
        <v>243392.515625</v>
      </c>
      <c r="M53" s="388">
        <v>214069.765625</v>
      </c>
      <c r="N53" s="388">
        <v>214069.765625</v>
      </c>
      <c r="O53" s="388"/>
      <c r="P53" s="388">
        <v>0</v>
      </c>
      <c r="Q53" s="388">
        <v>29322.75</v>
      </c>
      <c r="R53" s="388">
        <v>213820.42052694299</v>
      </c>
      <c r="S53" s="388">
        <v>87.952484929660599</v>
      </c>
      <c r="T53" s="388">
        <v>100</v>
      </c>
      <c r="U53" s="388"/>
      <c r="V53" s="388" t="s">
        <v>588</v>
      </c>
    </row>
    <row r="54" spans="1:22">
      <c r="A54" s="388">
        <v>292604330</v>
      </c>
      <c r="B54" s="388" t="s">
        <v>303</v>
      </c>
      <c r="C54" s="388" t="s">
        <v>571</v>
      </c>
      <c r="D54" s="336">
        <v>0</v>
      </c>
      <c r="E54" s="336">
        <v>2636.53515625</v>
      </c>
      <c r="F54" s="336">
        <f t="shared" si="1"/>
        <v>2636.53515625</v>
      </c>
      <c r="I54" s="388" t="s">
        <v>694</v>
      </c>
      <c r="J54" s="388" t="s">
        <v>582</v>
      </c>
      <c r="K54" s="388" t="s">
        <v>695</v>
      </c>
      <c r="L54" s="388">
        <v>240983.375</v>
      </c>
      <c r="M54" s="388">
        <v>130093.84375</v>
      </c>
      <c r="N54" s="388">
        <v>130093.84375</v>
      </c>
      <c r="O54" s="388"/>
      <c r="P54" s="388">
        <v>0</v>
      </c>
      <c r="Q54" s="388">
        <v>110889.5390625</v>
      </c>
      <c r="R54" s="388">
        <v>130060.28252584999</v>
      </c>
      <c r="S54" s="388">
        <v>53.984572068508797</v>
      </c>
      <c r="T54" s="388">
        <v>100</v>
      </c>
      <c r="U54" s="388"/>
      <c r="V54" s="388" t="s">
        <v>588</v>
      </c>
    </row>
    <row r="55" spans="1:22">
      <c r="A55" s="388">
        <v>295700710</v>
      </c>
      <c r="B55" s="388" t="s">
        <v>303</v>
      </c>
      <c r="C55" s="388" t="s">
        <v>571</v>
      </c>
      <c r="D55" s="336">
        <v>0</v>
      </c>
      <c r="E55" s="336">
        <v>1871.4970703125</v>
      </c>
      <c r="F55" s="336">
        <f t="shared" si="1"/>
        <v>1871.4970703125</v>
      </c>
      <c r="I55" s="388" t="s">
        <v>595</v>
      </c>
      <c r="J55" s="388" t="s">
        <v>586</v>
      </c>
      <c r="K55" s="388" t="s">
        <v>596</v>
      </c>
      <c r="L55" s="388">
        <v>408.18310546875</v>
      </c>
      <c r="M55" s="388">
        <v>204.64033508300699</v>
      </c>
      <c r="N55" s="388">
        <v>0</v>
      </c>
      <c r="O55" s="388">
        <v>204.64033508300699</v>
      </c>
      <c r="P55" s="388">
        <v>0</v>
      </c>
      <c r="Q55" s="388">
        <v>203.54278564453099</v>
      </c>
      <c r="R55" s="388">
        <v>204.640486443626</v>
      </c>
      <c r="S55" s="388">
        <v>50.134445140251998</v>
      </c>
      <c r="T55" s="388">
        <v>39.198094643397503</v>
      </c>
      <c r="U55" s="388"/>
      <c r="V55" s="388" t="s">
        <v>588</v>
      </c>
    </row>
    <row r="56" spans="1:22">
      <c r="A56" s="388">
        <v>295700689</v>
      </c>
      <c r="B56" s="388" t="s">
        <v>303</v>
      </c>
      <c r="C56" s="388" t="s">
        <v>571</v>
      </c>
      <c r="D56" s="336">
        <v>0</v>
      </c>
      <c r="E56" s="336">
        <v>1871.4970703125</v>
      </c>
      <c r="F56" s="336">
        <f t="shared" si="1"/>
        <v>1871.4970703125</v>
      </c>
      <c r="I56" s="388" t="s">
        <v>595</v>
      </c>
      <c r="J56" s="388" t="s">
        <v>586</v>
      </c>
      <c r="K56" s="388" t="s">
        <v>597</v>
      </c>
      <c r="L56" s="388">
        <v>408.18310546875</v>
      </c>
      <c r="M56" s="388">
        <v>209.669342041015</v>
      </c>
      <c r="N56" s="388">
        <v>0</v>
      </c>
      <c r="O56" s="388">
        <v>209.66932678222599</v>
      </c>
      <c r="P56" s="388">
        <v>0</v>
      </c>
      <c r="Q56" s="388">
        <v>198.51376342773401</v>
      </c>
      <c r="R56" s="388">
        <v>209.66943684729901</v>
      </c>
      <c r="S56" s="388">
        <v>51.366491957141399</v>
      </c>
      <c r="T56" s="388">
        <v>40.423035101003698</v>
      </c>
      <c r="U56" s="388"/>
      <c r="V56" s="388" t="s">
        <v>588</v>
      </c>
    </row>
    <row r="57" spans="1:22">
      <c r="A57" s="388">
        <v>295700706</v>
      </c>
      <c r="B57" s="388" t="s">
        <v>303</v>
      </c>
      <c r="C57" s="388" t="s">
        <v>571</v>
      </c>
      <c r="D57" s="336">
        <v>0</v>
      </c>
      <c r="E57" s="336">
        <v>1871.4970703125</v>
      </c>
      <c r="F57" s="336">
        <f t="shared" si="1"/>
        <v>1871.4970703125</v>
      </c>
      <c r="I57" s="388" t="s">
        <v>595</v>
      </c>
      <c r="J57" s="388" t="s">
        <v>586</v>
      </c>
      <c r="K57" s="388" t="s">
        <v>587</v>
      </c>
      <c r="L57" s="388">
        <v>408.18310546875</v>
      </c>
      <c r="M57" s="388">
        <v>288.38973999023398</v>
      </c>
      <c r="N57" s="388">
        <v>0</v>
      </c>
      <c r="O57" s="388">
        <v>288.38583374023398</v>
      </c>
      <c r="P57" s="388">
        <v>0</v>
      </c>
      <c r="Q57" s="388">
        <v>119.79337310791</v>
      </c>
      <c r="R57" s="388">
        <v>288.38582096911898</v>
      </c>
      <c r="S57" s="388">
        <v>70.652052014512606</v>
      </c>
      <c r="T57" s="388">
        <v>60.022082422702503</v>
      </c>
      <c r="U57" s="388"/>
      <c r="V57" s="388" t="s">
        <v>588</v>
      </c>
    </row>
    <row r="58" spans="1:22">
      <c r="A58" s="388">
        <v>295700667</v>
      </c>
      <c r="B58" s="388" t="s">
        <v>303</v>
      </c>
      <c r="C58" s="388" t="s">
        <v>571</v>
      </c>
      <c r="D58" s="336">
        <v>0</v>
      </c>
      <c r="E58" s="336">
        <v>1871.4970703125</v>
      </c>
      <c r="F58" s="336">
        <f t="shared" si="1"/>
        <v>1871.4970703125</v>
      </c>
      <c r="I58" s="388" t="s">
        <v>595</v>
      </c>
      <c r="J58" s="388" t="s">
        <v>586</v>
      </c>
      <c r="K58" s="388" t="s">
        <v>589</v>
      </c>
      <c r="L58" s="388">
        <v>408.18310546875</v>
      </c>
      <c r="M58" s="388">
        <v>319.77142333984301</v>
      </c>
      <c r="N58" s="388">
        <v>0</v>
      </c>
      <c r="O58" s="388">
        <v>319.77142333984301</v>
      </c>
      <c r="P58" s="388">
        <v>0</v>
      </c>
      <c r="Q58" s="388">
        <v>88.411689758300696</v>
      </c>
      <c r="R58" s="388">
        <v>319.77321491346601</v>
      </c>
      <c r="S58" s="388">
        <v>78.340190727057106</v>
      </c>
      <c r="T58" s="388">
        <v>66.759254939536504</v>
      </c>
      <c r="U58" s="388"/>
      <c r="V58" s="388" t="s">
        <v>588</v>
      </c>
    </row>
    <row r="59" spans="1:22">
      <c r="A59" s="388">
        <v>295701144</v>
      </c>
      <c r="B59" s="388" t="s">
        <v>303</v>
      </c>
      <c r="C59" s="388" t="s">
        <v>571</v>
      </c>
      <c r="D59" s="336">
        <v>0</v>
      </c>
      <c r="E59" s="336">
        <v>1871.4970703125</v>
      </c>
      <c r="F59" s="336">
        <f t="shared" si="1"/>
        <v>1871.4970703125</v>
      </c>
      <c r="I59" s="388" t="s">
        <v>595</v>
      </c>
      <c r="J59" s="388" t="s">
        <v>586</v>
      </c>
      <c r="K59" s="388" t="s">
        <v>598</v>
      </c>
      <c r="L59" s="388">
        <v>408.18310546875</v>
      </c>
      <c r="M59" s="388">
        <v>324.80731201171801</v>
      </c>
      <c r="N59" s="388">
        <v>0</v>
      </c>
      <c r="O59" s="388">
        <v>324.80685424804602</v>
      </c>
      <c r="P59" s="388">
        <v>0</v>
      </c>
      <c r="Q59" s="388">
        <v>83.375778198242102</v>
      </c>
      <c r="R59" s="388">
        <v>324.80861170132999</v>
      </c>
      <c r="S59" s="388">
        <v>79.573923481893203</v>
      </c>
      <c r="T59" s="388">
        <v>68.596665625945704</v>
      </c>
      <c r="U59" s="388"/>
      <c r="V59" s="388" t="s">
        <v>588</v>
      </c>
    </row>
    <row r="60" spans="1:22">
      <c r="A60" s="388">
        <v>295701124</v>
      </c>
      <c r="B60" s="388" t="s">
        <v>303</v>
      </c>
      <c r="C60" s="388" t="s">
        <v>571</v>
      </c>
      <c r="D60" s="336">
        <v>0</v>
      </c>
      <c r="E60" s="336">
        <v>1871.4970703125</v>
      </c>
      <c r="F60" s="336">
        <f t="shared" si="1"/>
        <v>1871.4970703125</v>
      </c>
      <c r="I60" s="388" t="s">
        <v>595</v>
      </c>
      <c r="J60" s="388" t="s">
        <v>586</v>
      </c>
      <c r="K60" s="388" t="s">
        <v>594</v>
      </c>
      <c r="L60" s="388">
        <v>408.18310546875</v>
      </c>
      <c r="M60" s="388">
        <v>324.80685424804602</v>
      </c>
      <c r="N60" s="388">
        <v>0</v>
      </c>
      <c r="O60" s="388">
        <v>324.80685424804602</v>
      </c>
      <c r="P60" s="388">
        <v>0</v>
      </c>
      <c r="Q60" s="388">
        <v>83.376243591308494</v>
      </c>
      <c r="R60" s="388">
        <v>324.80892864925602</v>
      </c>
      <c r="S60" s="388">
        <v>79.573811335244898</v>
      </c>
      <c r="T60" s="388">
        <v>68.596665625945704</v>
      </c>
      <c r="U60" s="388"/>
      <c r="V60" s="388" t="s">
        <v>588</v>
      </c>
    </row>
    <row r="61" spans="1:22">
      <c r="A61" s="388">
        <v>295700671</v>
      </c>
      <c r="B61" s="388" t="s">
        <v>303</v>
      </c>
      <c r="C61" s="388" t="s">
        <v>571</v>
      </c>
      <c r="D61" s="336">
        <v>0</v>
      </c>
      <c r="E61" s="336">
        <v>1871.4970703125</v>
      </c>
      <c r="F61" s="336">
        <f t="shared" si="1"/>
        <v>1871.4970703125</v>
      </c>
      <c r="I61" s="388" t="s">
        <v>595</v>
      </c>
      <c r="J61" s="388" t="s">
        <v>586</v>
      </c>
      <c r="K61" s="388" t="s">
        <v>599</v>
      </c>
      <c r="L61" s="388">
        <v>265.60498046875</v>
      </c>
      <c r="M61" s="388">
        <v>147.77439880371</v>
      </c>
      <c r="N61" s="388">
        <v>0</v>
      </c>
      <c r="O61" s="388">
        <v>147.77438354492099</v>
      </c>
      <c r="P61" s="388">
        <v>0</v>
      </c>
      <c r="Q61" s="388">
        <v>117.83058166503901</v>
      </c>
      <c r="R61" s="388">
        <v>147.77447457598799</v>
      </c>
      <c r="S61" s="388">
        <v>55.636908066600597</v>
      </c>
      <c r="T61" s="388">
        <v>45.179875689160298</v>
      </c>
      <c r="U61" s="388"/>
      <c r="V61" s="388" t="s">
        <v>588</v>
      </c>
    </row>
    <row r="62" spans="1:22">
      <c r="A62" s="388">
        <v>295700712</v>
      </c>
      <c r="B62" s="388" t="s">
        <v>303</v>
      </c>
      <c r="C62" s="388" t="s">
        <v>571</v>
      </c>
      <c r="D62" s="336">
        <v>0</v>
      </c>
      <c r="E62" s="336">
        <v>1871.4970703125</v>
      </c>
      <c r="F62" s="336">
        <f t="shared" si="1"/>
        <v>1871.4970703125</v>
      </c>
      <c r="I62" s="388" t="s">
        <v>595</v>
      </c>
      <c r="J62" s="388" t="s">
        <v>586</v>
      </c>
      <c r="K62" s="388" t="s">
        <v>602</v>
      </c>
      <c r="L62" s="388">
        <v>265.60498046875</v>
      </c>
      <c r="M62" s="388">
        <v>147.7744140625</v>
      </c>
      <c r="N62" s="388">
        <v>0</v>
      </c>
      <c r="O62" s="388">
        <v>147.77442932128901</v>
      </c>
      <c r="P62" s="388">
        <v>0</v>
      </c>
      <c r="Q62" s="388">
        <v>117.83057403564401</v>
      </c>
      <c r="R62" s="388">
        <v>147.77442807549201</v>
      </c>
      <c r="S62" s="388">
        <v>55.636913811518802</v>
      </c>
      <c r="T62" s="388">
        <v>45.179875689160298</v>
      </c>
      <c r="U62" s="388"/>
      <c r="V62" s="388" t="s">
        <v>588</v>
      </c>
    </row>
    <row r="63" spans="1:22">
      <c r="A63" s="388">
        <v>292602230</v>
      </c>
      <c r="B63" s="388" t="s">
        <v>303</v>
      </c>
      <c r="C63" s="388" t="s">
        <v>571</v>
      </c>
      <c r="D63" s="336">
        <v>0</v>
      </c>
      <c r="E63" s="336">
        <v>1006.8818359375</v>
      </c>
      <c r="F63" s="336">
        <f t="shared" si="1"/>
        <v>1006.8818359375</v>
      </c>
      <c r="I63" s="388" t="s">
        <v>595</v>
      </c>
      <c r="J63" s="388" t="s">
        <v>586</v>
      </c>
      <c r="K63" s="388" t="s">
        <v>614</v>
      </c>
      <c r="L63" s="388">
        <v>1093.7099609375</v>
      </c>
      <c r="M63" s="388">
        <v>622.84185791015602</v>
      </c>
      <c r="N63" s="388">
        <v>0</v>
      </c>
      <c r="O63" s="388">
        <v>622.841796875</v>
      </c>
      <c r="P63" s="388">
        <v>0</v>
      </c>
      <c r="Q63" s="388">
        <v>470.86810302734301</v>
      </c>
      <c r="R63" s="388">
        <v>622.84183113797303</v>
      </c>
      <c r="S63" s="388">
        <v>56.947625984522602</v>
      </c>
      <c r="T63" s="388">
        <v>46.6302784298353</v>
      </c>
      <c r="U63" s="388"/>
      <c r="V63" s="388" t="s">
        <v>588</v>
      </c>
    </row>
    <row r="64" spans="1:22">
      <c r="A64" s="388">
        <v>292603696</v>
      </c>
      <c r="B64" s="388" t="s">
        <v>303</v>
      </c>
      <c r="C64" s="388" t="s">
        <v>571</v>
      </c>
      <c r="D64" s="336">
        <v>0</v>
      </c>
      <c r="E64" s="336">
        <v>624.4775390625</v>
      </c>
      <c r="F64" s="336">
        <f t="shared" si="1"/>
        <v>624.4775390625</v>
      </c>
      <c r="I64" s="388" t="s">
        <v>595</v>
      </c>
      <c r="J64" s="388" t="s">
        <v>586</v>
      </c>
      <c r="K64" s="388" t="s">
        <v>616</v>
      </c>
      <c r="L64" s="388">
        <v>1093.7099609375</v>
      </c>
      <c r="M64" s="388">
        <v>622.841796875</v>
      </c>
      <c r="N64" s="388">
        <v>0</v>
      </c>
      <c r="O64" s="388">
        <v>622.841796875</v>
      </c>
      <c r="P64" s="388">
        <v>0</v>
      </c>
      <c r="Q64" s="388">
        <v>470.86810302734301</v>
      </c>
      <c r="R64" s="388">
        <v>622.84181705921605</v>
      </c>
      <c r="S64" s="388">
        <v>56.947620403961203</v>
      </c>
      <c r="T64" s="388">
        <v>46.6302784298353</v>
      </c>
      <c r="U64" s="388"/>
      <c r="V64" s="388" t="s">
        <v>588</v>
      </c>
    </row>
    <row r="65" spans="1:22">
      <c r="A65" s="388">
        <v>292602231</v>
      </c>
      <c r="B65" s="388" t="s">
        <v>303</v>
      </c>
      <c r="C65" s="388" t="s">
        <v>571</v>
      </c>
      <c r="D65" s="336">
        <v>0</v>
      </c>
      <c r="E65" s="336">
        <v>375.3876953125</v>
      </c>
      <c r="F65" s="336">
        <f t="shared" si="1"/>
        <v>375.3876953125</v>
      </c>
      <c r="I65" s="388" t="s">
        <v>595</v>
      </c>
      <c r="J65" s="388" t="s">
        <v>586</v>
      </c>
      <c r="K65" s="388" t="s">
        <v>620</v>
      </c>
      <c r="L65" s="388">
        <v>531.2099609375</v>
      </c>
      <c r="M65" s="388">
        <v>455.381256103515</v>
      </c>
      <c r="N65" s="388">
        <v>0</v>
      </c>
      <c r="O65" s="388">
        <v>455.38131713867102</v>
      </c>
      <c r="P65" s="388">
        <v>0</v>
      </c>
      <c r="Q65" s="388">
        <v>75.828697204589801</v>
      </c>
      <c r="R65" s="388">
        <v>455.38112265270701</v>
      </c>
      <c r="S65" s="388">
        <v>85.725297081213796</v>
      </c>
      <c r="T65" s="388">
        <v>75.299792815267296</v>
      </c>
      <c r="U65" s="388"/>
      <c r="V65" s="388" t="s">
        <v>588</v>
      </c>
    </row>
    <row r="66" spans="1:22">
      <c r="A66" s="388">
        <v>292602804</v>
      </c>
      <c r="B66" s="388" t="s">
        <v>303</v>
      </c>
      <c r="C66" s="388" t="s">
        <v>571</v>
      </c>
      <c r="D66" s="336">
        <v>0</v>
      </c>
      <c r="E66" s="336">
        <v>312.23828125</v>
      </c>
      <c r="F66" s="336">
        <f t="shared" ref="F66:F97" si="2">SUM(D66:E66)</f>
        <v>312.23828125</v>
      </c>
      <c r="I66" s="388" t="s">
        <v>595</v>
      </c>
      <c r="J66" s="388" t="s">
        <v>586</v>
      </c>
      <c r="K66" s="388" t="s">
        <v>621</v>
      </c>
      <c r="L66" s="388">
        <v>531.2099609375</v>
      </c>
      <c r="M66" s="388">
        <v>465.44168090820301</v>
      </c>
      <c r="N66" s="388">
        <v>0</v>
      </c>
      <c r="O66" s="388">
        <v>465.44171142578102</v>
      </c>
      <c r="P66" s="388">
        <v>0</v>
      </c>
      <c r="Q66" s="388">
        <v>65.768287658691406</v>
      </c>
      <c r="R66" s="388">
        <v>465.44162002224402</v>
      </c>
      <c r="S66" s="388">
        <v>87.619166839780206</v>
      </c>
      <c r="T66" s="388">
        <v>77.182287635649004</v>
      </c>
      <c r="U66" s="388"/>
      <c r="V66" s="388" t="s">
        <v>588</v>
      </c>
    </row>
    <row r="67" spans="1:22">
      <c r="A67" s="388">
        <v>292603875</v>
      </c>
      <c r="B67" s="388" t="s">
        <v>303</v>
      </c>
      <c r="C67" s="388" t="s">
        <v>571</v>
      </c>
      <c r="D67" s="336">
        <v>0</v>
      </c>
      <c r="E67" s="336">
        <v>312.23828125</v>
      </c>
      <c r="F67" s="336">
        <f t="shared" si="2"/>
        <v>312.23828125</v>
      </c>
      <c r="I67" s="388" t="s">
        <v>595</v>
      </c>
      <c r="J67" s="388" t="s">
        <v>586</v>
      </c>
      <c r="K67" s="388" t="s">
        <v>623</v>
      </c>
      <c r="L67" s="388">
        <v>408.18310546875</v>
      </c>
      <c r="M67" s="388">
        <v>156.79205322265599</v>
      </c>
      <c r="N67" s="388">
        <v>0</v>
      </c>
      <c r="O67" s="388">
        <v>156.7919921875</v>
      </c>
      <c r="P67" s="388">
        <v>0</v>
      </c>
      <c r="Q67" s="388">
        <v>251.39105224609301</v>
      </c>
      <c r="R67" s="388">
        <v>156.79209558955</v>
      </c>
      <c r="S67" s="388">
        <v>38.412185884714397</v>
      </c>
      <c r="T67" s="388">
        <v>28.173630524941998</v>
      </c>
      <c r="U67" s="388"/>
      <c r="V67" s="388" t="s">
        <v>588</v>
      </c>
    </row>
    <row r="68" spans="1:22">
      <c r="A68" s="388">
        <v>292603286</v>
      </c>
      <c r="B68" s="388" t="s">
        <v>303</v>
      </c>
      <c r="C68" s="388" t="s">
        <v>571</v>
      </c>
      <c r="D68" s="336">
        <v>0</v>
      </c>
      <c r="E68" s="336">
        <v>312.23828125</v>
      </c>
      <c r="F68" s="336">
        <f t="shared" si="2"/>
        <v>312.23828125</v>
      </c>
      <c r="I68" s="388" t="s">
        <v>595</v>
      </c>
      <c r="J68" s="388" t="s">
        <v>586</v>
      </c>
      <c r="K68" s="388" t="s">
        <v>624</v>
      </c>
      <c r="L68" s="388">
        <v>408.18310546875</v>
      </c>
      <c r="M68" s="388">
        <v>228.63215637207</v>
      </c>
      <c r="N68" s="388">
        <v>0</v>
      </c>
      <c r="O68" s="388">
        <v>228.63214111328099</v>
      </c>
      <c r="P68" s="388">
        <v>0</v>
      </c>
      <c r="Q68" s="388">
        <v>179.55096435546801</v>
      </c>
      <c r="R68" s="388">
        <v>228.632285987937</v>
      </c>
      <c r="S68" s="388">
        <v>56.012155649977998</v>
      </c>
      <c r="T68" s="388">
        <v>45.3227969314284</v>
      </c>
      <c r="U68" s="388"/>
      <c r="V68" s="388" t="s">
        <v>588</v>
      </c>
    </row>
    <row r="69" spans="1:22">
      <c r="A69" s="388" t="s">
        <v>666</v>
      </c>
      <c r="B69" s="388" t="s">
        <v>666</v>
      </c>
      <c r="D69" s="336">
        <v>214069.765625</v>
      </c>
      <c r="E69" s="336">
        <v>214069.765625</v>
      </c>
      <c r="F69" s="336">
        <v>243392.515625</v>
      </c>
      <c r="I69" s="388" t="s">
        <v>595</v>
      </c>
      <c r="J69" s="388" t="s">
        <v>586</v>
      </c>
      <c r="K69" s="388" t="s">
        <v>627</v>
      </c>
      <c r="L69" s="388">
        <v>408.18310546875</v>
      </c>
      <c r="M69" s="388">
        <v>289.55926513671801</v>
      </c>
      <c r="N69" s="388">
        <v>0</v>
      </c>
      <c r="O69" s="388">
        <v>289.55926513671801</v>
      </c>
      <c r="P69" s="388">
        <v>0</v>
      </c>
      <c r="Q69" s="388">
        <v>118.62385559082</v>
      </c>
      <c r="R69" s="388">
        <v>289.559488444279</v>
      </c>
      <c r="S69" s="388">
        <v>70.938571748135899</v>
      </c>
      <c r="T69" s="388">
        <v>60.022082422702503</v>
      </c>
      <c r="U69" s="388"/>
      <c r="V69" s="388" t="s">
        <v>588</v>
      </c>
    </row>
    <row r="70" spans="1:22">
      <c r="A70" s="388" t="s">
        <v>694</v>
      </c>
      <c r="B70" s="388" t="s">
        <v>694</v>
      </c>
      <c r="D70" s="336">
        <v>130093.84375</v>
      </c>
      <c r="E70" s="336">
        <v>130093.84375</v>
      </c>
      <c r="F70" s="336">
        <v>240983.375</v>
      </c>
      <c r="I70" s="388" t="s">
        <v>595</v>
      </c>
      <c r="J70" s="388" t="s">
        <v>586</v>
      </c>
      <c r="K70" s="388" t="s">
        <v>628</v>
      </c>
      <c r="L70" s="388">
        <v>408.18310546875</v>
      </c>
      <c r="M70" s="388">
        <v>319.77142333984301</v>
      </c>
      <c r="N70" s="388">
        <v>0</v>
      </c>
      <c r="O70" s="388">
        <v>319.77145385742102</v>
      </c>
      <c r="P70" s="388">
        <v>0</v>
      </c>
      <c r="Q70" s="388">
        <v>88.411727905273395</v>
      </c>
      <c r="R70" s="388">
        <v>319.77200279226503</v>
      </c>
      <c r="S70" s="388">
        <v>78.340190727057106</v>
      </c>
      <c r="T70" s="388">
        <v>67.371725168339495</v>
      </c>
      <c r="U70" s="388"/>
      <c r="V70" s="388" t="s">
        <v>588</v>
      </c>
    </row>
    <row r="71" spans="1:22">
      <c r="I71" s="388" t="s">
        <v>595</v>
      </c>
      <c r="J71" s="388" t="s">
        <v>586</v>
      </c>
      <c r="K71" s="388" t="s">
        <v>633</v>
      </c>
      <c r="L71" s="388">
        <v>408.18310546875</v>
      </c>
      <c r="M71" s="388">
        <v>177.67295837402301</v>
      </c>
      <c r="N71" s="388">
        <v>0</v>
      </c>
      <c r="O71" s="388">
        <v>177.66769409179599</v>
      </c>
      <c r="P71" s="388">
        <v>0</v>
      </c>
      <c r="Q71" s="388">
        <v>230.51014709472599</v>
      </c>
      <c r="R71" s="388">
        <v>178.13499263319</v>
      </c>
      <c r="S71" s="388">
        <v>43.527758986983798</v>
      </c>
      <c r="T71" s="388">
        <v>45.3227969314284</v>
      </c>
      <c r="U71" s="388"/>
      <c r="V71" s="388" t="s">
        <v>588</v>
      </c>
    </row>
    <row r="72" spans="1:22">
      <c r="I72" s="388" t="s">
        <v>595</v>
      </c>
      <c r="J72" s="388" t="s">
        <v>586</v>
      </c>
      <c r="K72" s="388" t="s">
        <v>635</v>
      </c>
      <c r="L72" s="388">
        <v>408.18310546875</v>
      </c>
      <c r="M72" s="388">
        <v>158.002029418945</v>
      </c>
      <c r="N72" s="388">
        <v>0</v>
      </c>
      <c r="O72" s="388">
        <v>158.00198364257801</v>
      </c>
      <c r="P72" s="388">
        <v>0</v>
      </c>
      <c r="Q72" s="388">
        <v>250.18109130859301</v>
      </c>
      <c r="R72" s="388">
        <v>158.00212625626801</v>
      </c>
      <c r="S72" s="388">
        <v>38.708615643829397</v>
      </c>
      <c r="T72" s="388">
        <v>28.173630524941998</v>
      </c>
      <c r="U72" s="388"/>
      <c r="V72" s="388" t="s">
        <v>588</v>
      </c>
    </row>
    <row r="73" spans="1:22">
      <c r="I73" s="388" t="s">
        <v>595</v>
      </c>
      <c r="J73" s="388" t="s">
        <v>586</v>
      </c>
      <c r="K73" s="388" t="s">
        <v>634</v>
      </c>
      <c r="L73" s="388">
        <v>408.18310546875</v>
      </c>
      <c r="M73" s="388">
        <v>329.84210205078102</v>
      </c>
      <c r="N73" s="388">
        <v>0</v>
      </c>
      <c r="O73" s="388">
        <v>329.84213256835898</v>
      </c>
      <c r="P73" s="388">
        <v>0</v>
      </c>
      <c r="Q73" s="388">
        <v>78.340988159179602</v>
      </c>
      <c r="R73" s="388">
        <v>329.84397530869001</v>
      </c>
      <c r="S73" s="388">
        <v>80.807387084773197</v>
      </c>
      <c r="T73" s="388">
        <v>69.821606083551899</v>
      </c>
      <c r="U73" s="388"/>
      <c r="V73" s="388" t="s">
        <v>588</v>
      </c>
    </row>
    <row r="74" spans="1:22">
      <c r="I74" s="388" t="s">
        <v>595</v>
      </c>
      <c r="J74" s="388" t="s">
        <v>586</v>
      </c>
      <c r="K74" s="388" t="s">
        <v>632</v>
      </c>
      <c r="L74" s="388">
        <v>408.18310546875</v>
      </c>
      <c r="M74" s="388">
        <v>113.34107971191401</v>
      </c>
      <c r="N74" s="388">
        <v>0</v>
      </c>
      <c r="O74" s="388">
        <v>113.33509826660099</v>
      </c>
      <c r="P74" s="388">
        <v>0</v>
      </c>
      <c r="Q74" s="388">
        <v>294.84201049804602</v>
      </c>
      <c r="R74" s="388">
        <v>113.349990240026</v>
      </c>
      <c r="S74" s="388">
        <v>27.767214809577901</v>
      </c>
      <c r="T74" s="388">
        <v>28.173630524941998</v>
      </c>
      <c r="U74" s="388"/>
      <c r="V74" s="388" t="s">
        <v>588</v>
      </c>
    </row>
    <row r="75" spans="1:22">
      <c r="I75" s="388" t="s">
        <v>595</v>
      </c>
      <c r="J75" s="388" t="s">
        <v>586</v>
      </c>
      <c r="K75" s="388" t="s">
        <v>629</v>
      </c>
      <c r="L75" s="388">
        <v>408.18310546875</v>
      </c>
      <c r="M75" s="388">
        <v>329.84210205078102</v>
      </c>
      <c r="N75" s="388">
        <v>0</v>
      </c>
      <c r="O75" s="388">
        <v>329.84213256835898</v>
      </c>
      <c r="P75" s="388">
        <v>0</v>
      </c>
      <c r="Q75" s="388">
        <v>78.340965270995994</v>
      </c>
      <c r="R75" s="388">
        <v>329.84263927362099</v>
      </c>
      <c r="S75" s="388">
        <v>80.807387084773197</v>
      </c>
      <c r="T75" s="388">
        <v>69.821606083551899</v>
      </c>
      <c r="U75" s="388"/>
      <c r="V75" s="388" t="s">
        <v>588</v>
      </c>
    </row>
    <row r="76" spans="1:22">
      <c r="I76" s="388" t="s">
        <v>595</v>
      </c>
      <c r="J76" s="388" t="s">
        <v>586</v>
      </c>
      <c r="K76" s="388" t="s">
        <v>626</v>
      </c>
      <c r="L76" s="388">
        <v>2479.02954101562</v>
      </c>
      <c r="M76" s="388">
        <v>559.77600097656205</v>
      </c>
      <c r="N76" s="388">
        <v>0</v>
      </c>
      <c r="O76" s="388">
        <v>559.77667236328102</v>
      </c>
      <c r="P76" s="388">
        <v>0</v>
      </c>
      <c r="Q76" s="388">
        <v>1919.25354003906</v>
      </c>
      <c r="R76" s="388">
        <v>559.77390595786505</v>
      </c>
      <c r="S76" s="388">
        <v>22.580448990826799</v>
      </c>
      <c r="T76" s="388">
        <v>12.1015096849993</v>
      </c>
      <c r="U76" s="388"/>
      <c r="V76" s="388" t="s">
        <v>588</v>
      </c>
    </row>
    <row r="77" spans="1:22">
      <c r="I77" s="388" t="s">
        <v>595</v>
      </c>
      <c r="J77" s="388" t="s">
        <v>586</v>
      </c>
      <c r="K77" s="388" t="s">
        <v>630</v>
      </c>
      <c r="L77" s="388">
        <v>2479.02954101562</v>
      </c>
      <c r="M77" s="388">
        <v>600.01123046875</v>
      </c>
      <c r="N77" s="388">
        <v>0</v>
      </c>
      <c r="O77" s="388">
        <v>600.01123046875</v>
      </c>
      <c r="P77" s="388">
        <v>0</v>
      </c>
      <c r="Q77" s="388">
        <v>1879.01831054687</v>
      </c>
      <c r="R77" s="388">
        <v>600.01116807502899</v>
      </c>
      <c r="S77" s="388">
        <v>24.203472388753099</v>
      </c>
      <c r="T77" s="388">
        <v>13.715044309665799</v>
      </c>
      <c r="U77" s="388"/>
      <c r="V77" s="388" t="s">
        <v>588</v>
      </c>
    </row>
    <row r="78" spans="1:22">
      <c r="I78" s="388" t="s">
        <v>595</v>
      </c>
      <c r="J78" s="388" t="s">
        <v>586</v>
      </c>
      <c r="K78" s="388" t="s">
        <v>631</v>
      </c>
      <c r="L78" s="388">
        <v>408.18310546875</v>
      </c>
      <c r="M78" s="388">
        <v>118.120025634765</v>
      </c>
      <c r="N78" s="388">
        <v>0</v>
      </c>
      <c r="O78" s="388">
        <v>118.11321258544901</v>
      </c>
      <c r="P78" s="388">
        <v>0</v>
      </c>
      <c r="Q78" s="388">
        <v>290.06307983398398</v>
      </c>
      <c r="R78" s="388">
        <v>118.12181559567701</v>
      </c>
      <c r="S78" s="388">
        <v>28.937999650700501</v>
      </c>
      <c r="T78" s="388">
        <v>27.928642433420698</v>
      </c>
      <c r="U78" s="388"/>
      <c r="V78" s="388" t="s">
        <v>588</v>
      </c>
    </row>
    <row r="79" spans="1:22">
      <c r="I79" s="388" t="s">
        <v>595</v>
      </c>
      <c r="J79" s="388" t="s">
        <v>586</v>
      </c>
      <c r="K79" s="388" t="s">
        <v>640</v>
      </c>
      <c r="L79" s="388">
        <v>265.60498046875</v>
      </c>
      <c r="M79" s="388">
        <v>77.774459838867102</v>
      </c>
      <c r="N79" s="388">
        <v>0</v>
      </c>
      <c r="O79" s="388">
        <v>77.779121398925696</v>
      </c>
      <c r="P79" s="388">
        <v>0</v>
      </c>
      <c r="Q79" s="388">
        <v>187.83052062988199</v>
      </c>
      <c r="R79" s="388">
        <v>77.7745525272137</v>
      </c>
      <c r="S79" s="388">
        <v>29.2820035609301</v>
      </c>
      <c r="T79" s="388">
        <v>18.824948203816799</v>
      </c>
      <c r="U79" s="388"/>
      <c r="V79" s="388" t="s">
        <v>588</v>
      </c>
    </row>
    <row r="80" spans="1:22">
      <c r="I80" s="388" t="s">
        <v>595</v>
      </c>
      <c r="J80" s="388" t="s">
        <v>586</v>
      </c>
      <c r="K80" s="388" t="s">
        <v>641</v>
      </c>
      <c r="L80" s="388">
        <v>265.60498046875</v>
      </c>
      <c r="M80" s="388">
        <v>77.774459838867102</v>
      </c>
      <c r="N80" s="388">
        <v>0</v>
      </c>
      <c r="O80" s="388">
        <v>77.774429321289006</v>
      </c>
      <c r="P80" s="388">
        <v>0</v>
      </c>
      <c r="Q80" s="388">
        <v>187.83052062988199</v>
      </c>
      <c r="R80" s="388">
        <v>77.7745232434999</v>
      </c>
      <c r="S80" s="388">
        <v>29.2820035609301</v>
      </c>
      <c r="T80" s="388">
        <v>18.824948203816799</v>
      </c>
      <c r="U80" s="388"/>
      <c r="V80" s="388" t="s">
        <v>588</v>
      </c>
    </row>
    <row r="81" spans="9:22">
      <c r="I81" s="388" t="s">
        <v>595</v>
      </c>
      <c r="J81" s="388" t="s">
        <v>586</v>
      </c>
      <c r="K81" s="388" t="s">
        <v>604</v>
      </c>
      <c r="L81" s="388">
        <v>1093.7099609375</v>
      </c>
      <c r="M81" s="388">
        <v>788.29571533203102</v>
      </c>
      <c r="N81" s="388">
        <v>0</v>
      </c>
      <c r="O81" s="388">
        <v>788.29461669921795</v>
      </c>
      <c r="P81" s="388">
        <v>0</v>
      </c>
      <c r="Q81" s="388">
        <v>305.41421508789</v>
      </c>
      <c r="R81" s="388">
        <v>788.29482011689595</v>
      </c>
      <c r="S81" s="388">
        <v>72.075289140048795</v>
      </c>
      <c r="T81" s="388">
        <v>61.716544980664402</v>
      </c>
      <c r="U81" s="388"/>
      <c r="V81" s="388" t="s">
        <v>588</v>
      </c>
    </row>
    <row r="82" spans="9:22">
      <c r="I82" s="388" t="s">
        <v>595</v>
      </c>
      <c r="J82" s="388" t="s">
        <v>586</v>
      </c>
      <c r="K82" s="388" t="s">
        <v>605</v>
      </c>
      <c r="L82" s="388">
        <v>1093.7099609375</v>
      </c>
      <c r="M82" s="388">
        <v>737.94714355468705</v>
      </c>
      <c r="N82" s="388">
        <v>0</v>
      </c>
      <c r="O82" s="388">
        <v>737.94647216796795</v>
      </c>
      <c r="P82" s="388">
        <v>0</v>
      </c>
      <c r="Q82" s="388">
        <v>355.76281738281199</v>
      </c>
      <c r="R82" s="388">
        <v>737.94675316213898</v>
      </c>
      <c r="S82" s="388">
        <v>67.471861693151197</v>
      </c>
      <c r="T82" s="388">
        <v>57.144949056170802</v>
      </c>
      <c r="U82" s="388"/>
      <c r="V82" s="388" t="s">
        <v>588</v>
      </c>
    </row>
    <row r="83" spans="9:22">
      <c r="I83" s="388" t="s">
        <v>595</v>
      </c>
      <c r="J83" s="388" t="s">
        <v>586</v>
      </c>
      <c r="K83" s="388" t="s">
        <v>647</v>
      </c>
      <c r="L83" s="388">
        <v>1093.7099609375</v>
      </c>
      <c r="M83" s="388">
        <v>612.5693359375</v>
      </c>
      <c r="N83" s="388">
        <v>0</v>
      </c>
      <c r="O83" s="388">
        <v>612.56927490234295</v>
      </c>
      <c r="P83" s="388">
        <v>0</v>
      </c>
      <c r="Q83" s="388">
        <v>481.140625</v>
      </c>
      <c r="R83" s="388">
        <v>612.56941290596706</v>
      </c>
      <c r="S83" s="388">
        <v>56.008389592833304</v>
      </c>
      <c r="T83" s="388">
        <v>45.715959244936599</v>
      </c>
      <c r="U83" s="388"/>
      <c r="V83" s="388" t="s">
        <v>588</v>
      </c>
    </row>
    <row r="84" spans="9:22">
      <c r="I84" s="388" t="s">
        <v>595</v>
      </c>
      <c r="J84" s="388" t="s">
        <v>586</v>
      </c>
      <c r="K84" s="388" t="s">
        <v>649</v>
      </c>
      <c r="L84" s="388">
        <v>265.60498046875</v>
      </c>
      <c r="M84" s="388">
        <v>86.498062133789006</v>
      </c>
      <c r="N84" s="388">
        <v>0</v>
      </c>
      <c r="O84" s="388">
        <v>86.494369506835895</v>
      </c>
      <c r="P84" s="388">
        <v>0</v>
      </c>
      <c r="Q84" s="388">
        <v>179.10691833496</v>
      </c>
      <c r="R84" s="388">
        <v>85.455934684431497</v>
      </c>
      <c r="S84" s="388">
        <v>32.5664307879821</v>
      </c>
      <c r="T84" s="388">
        <v>37.649896407633598</v>
      </c>
      <c r="U84" s="388"/>
      <c r="V84" s="388" t="s">
        <v>588</v>
      </c>
    </row>
    <row r="85" spans="9:22">
      <c r="I85" s="388" t="s">
        <v>595</v>
      </c>
      <c r="J85" s="388" t="s">
        <v>586</v>
      </c>
      <c r="K85" s="388" t="s">
        <v>648</v>
      </c>
      <c r="L85" s="388">
        <v>265.60498046875</v>
      </c>
      <c r="M85" s="388">
        <v>84.189697265625</v>
      </c>
      <c r="N85" s="388">
        <v>0</v>
      </c>
      <c r="O85" s="388">
        <v>84.184371948242102</v>
      </c>
      <c r="P85" s="388">
        <v>0</v>
      </c>
      <c r="Q85" s="388">
        <v>181.415283203125</v>
      </c>
      <c r="R85" s="388">
        <v>84.156675472312898</v>
      </c>
      <c r="S85" s="388">
        <v>31.697333806408199</v>
      </c>
      <c r="T85" s="388">
        <v>37.649896407633598</v>
      </c>
      <c r="U85" s="388"/>
      <c r="V85" s="388" t="s">
        <v>588</v>
      </c>
    </row>
    <row r="86" spans="9:22">
      <c r="I86" s="388" t="s">
        <v>595</v>
      </c>
      <c r="J86" s="388" t="s">
        <v>586</v>
      </c>
      <c r="K86" s="388" t="s">
        <v>650</v>
      </c>
      <c r="L86" s="388">
        <v>1093.7099609375</v>
      </c>
      <c r="M86" s="388">
        <v>663.73974609375</v>
      </c>
      <c r="N86" s="388">
        <v>0</v>
      </c>
      <c r="O86" s="388">
        <v>663.73974609375</v>
      </c>
      <c r="P86" s="388">
        <v>0</v>
      </c>
      <c r="Q86" s="388">
        <v>429.97015380859301</v>
      </c>
      <c r="R86" s="388">
        <v>663.74106109642605</v>
      </c>
      <c r="S86" s="388">
        <v>60.686998363332897</v>
      </c>
      <c r="T86" s="388">
        <v>50.287555169430298</v>
      </c>
      <c r="U86" s="388"/>
      <c r="V86" s="388" t="s">
        <v>588</v>
      </c>
    </row>
    <row r="87" spans="9:22">
      <c r="I87" s="388" t="s">
        <v>595</v>
      </c>
      <c r="J87" s="388" t="s">
        <v>586</v>
      </c>
      <c r="K87" s="388" t="s">
        <v>651</v>
      </c>
      <c r="L87" s="388">
        <v>1093.7099609375</v>
      </c>
      <c r="M87" s="388">
        <v>613.43756103515602</v>
      </c>
      <c r="N87" s="388">
        <v>0</v>
      </c>
      <c r="O87" s="388">
        <v>613.43756103515602</v>
      </c>
      <c r="P87" s="388">
        <v>0</v>
      </c>
      <c r="Q87" s="388">
        <v>480.27239990234301</v>
      </c>
      <c r="R87" s="388">
        <v>613.43760741618405</v>
      </c>
      <c r="S87" s="388">
        <v>56.087773079192999</v>
      </c>
      <c r="T87" s="388">
        <v>45.715959244936599</v>
      </c>
      <c r="U87" s="388"/>
      <c r="V87" s="388" t="s">
        <v>588</v>
      </c>
    </row>
    <row r="88" spans="9:22">
      <c r="I88" s="388" t="s">
        <v>595</v>
      </c>
      <c r="J88" s="388" t="s">
        <v>586</v>
      </c>
      <c r="K88" s="388" t="s">
        <v>652</v>
      </c>
      <c r="L88" s="388">
        <v>1093.7099609375</v>
      </c>
      <c r="M88" s="388">
        <v>719.07232666015602</v>
      </c>
      <c r="N88" s="388">
        <v>0</v>
      </c>
      <c r="O88" s="388">
        <v>719.07287597656205</v>
      </c>
      <c r="P88" s="388">
        <v>0</v>
      </c>
      <c r="Q88" s="388">
        <v>374.63763427734301</v>
      </c>
      <c r="R88" s="388">
        <v>719.07252408251304</v>
      </c>
      <c r="S88" s="388">
        <v>65.746162359514898</v>
      </c>
      <c r="T88" s="388">
        <v>55.316310686373299</v>
      </c>
      <c r="U88" s="388"/>
      <c r="V88" s="388" t="s">
        <v>588</v>
      </c>
    </row>
    <row r="89" spans="9:22">
      <c r="I89" s="388" t="s">
        <v>595</v>
      </c>
      <c r="J89" s="388" t="s">
        <v>586</v>
      </c>
      <c r="K89" s="388" t="s">
        <v>638</v>
      </c>
      <c r="L89" s="388">
        <v>408.18310546875</v>
      </c>
      <c r="M89" s="388">
        <v>162.21520996093699</v>
      </c>
      <c r="N89" s="388">
        <v>0</v>
      </c>
      <c r="O89" s="388">
        <v>162.21520996093699</v>
      </c>
      <c r="P89" s="388">
        <v>0</v>
      </c>
      <c r="Q89" s="388">
        <v>245.96789550781199</v>
      </c>
      <c r="R89" s="388">
        <v>162.21539340101199</v>
      </c>
      <c r="S89" s="388">
        <v>39.740794704046401</v>
      </c>
      <c r="T89" s="388">
        <v>27.928642433420698</v>
      </c>
      <c r="U89" s="388"/>
      <c r="V89" s="388" t="s">
        <v>588</v>
      </c>
    </row>
    <row r="90" spans="9:22">
      <c r="I90" s="388" t="s">
        <v>595</v>
      </c>
      <c r="J90" s="388" t="s">
        <v>586</v>
      </c>
      <c r="K90" s="388" t="s">
        <v>637</v>
      </c>
      <c r="L90" s="388">
        <v>408.18310546875</v>
      </c>
      <c r="M90" s="388">
        <v>119.550903320312</v>
      </c>
      <c r="N90" s="388">
        <v>0</v>
      </c>
      <c r="O90" s="388">
        <v>119.547546386718</v>
      </c>
      <c r="P90" s="388">
        <v>0</v>
      </c>
      <c r="Q90" s="388">
        <v>288.63220214843699</v>
      </c>
      <c r="R90" s="388">
        <v>119.379945846746</v>
      </c>
      <c r="S90" s="388">
        <v>29.288547644083</v>
      </c>
      <c r="T90" s="388">
        <v>28.173630524941998</v>
      </c>
      <c r="U90" s="388"/>
      <c r="V90" s="388" t="s">
        <v>588</v>
      </c>
    </row>
    <row r="91" spans="9:22">
      <c r="I91" s="388" t="s">
        <v>595</v>
      </c>
      <c r="J91" s="388" t="s">
        <v>586</v>
      </c>
      <c r="K91" s="388" t="s">
        <v>653</v>
      </c>
      <c r="L91" s="388">
        <v>408.18310546875</v>
      </c>
      <c r="M91" s="388">
        <v>264.99334716796801</v>
      </c>
      <c r="N91" s="388">
        <v>0</v>
      </c>
      <c r="O91" s="388">
        <v>264.99328613281199</v>
      </c>
      <c r="P91" s="388">
        <v>0</v>
      </c>
      <c r="Q91" s="388">
        <v>143.18975830078099</v>
      </c>
      <c r="R91" s="388">
        <v>264.99463902361401</v>
      </c>
      <c r="S91" s="388">
        <v>64.920289152936903</v>
      </c>
      <c r="T91" s="388">
        <v>53.8973801346716</v>
      </c>
      <c r="U91" s="388"/>
      <c r="V91" s="388" t="s">
        <v>588</v>
      </c>
    </row>
    <row r="92" spans="9:22">
      <c r="I92" s="388" t="s">
        <v>595</v>
      </c>
      <c r="J92" s="388" t="s">
        <v>586</v>
      </c>
      <c r="K92" s="388" t="s">
        <v>655</v>
      </c>
      <c r="L92" s="388">
        <v>408.18310546875</v>
      </c>
      <c r="M92" s="388">
        <v>259.96298217773398</v>
      </c>
      <c r="N92" s="388">
        <v>0</v>
      </c>
      <c r="O92" s="388">
        <v>259.96301269531199</v>
      </c>
      <c r="P92" s="388">
        <v>0</v>
      </c>
      <c r="Q92" s="388">
        <v>148.220123291015</v>
      </c>
      <c r="R92" s="388">
        <v>259.96321144986598</v>
      </c>
      <c r="S92" s="388">
        <v>63.687842346335103</v>
      </c>
      <c r="T92" s="388">
        <v>52.672439677065498</v>
      </c>
      <c r="U92" s="388"/>
      <c r="V92" s="388" t="s">
        <v>588</v>
      </c>
    </row>
    <row r="93" spans="9:22">
      <c r="I93" s="388" t="s">
        <v>595</v>
      </c>
      <c r="J93" s="388" t="s">
        <v>586</v>
      </c>
      <c r="K93" s="388" t="s">
        <v>656</v>
      </c>
      <c r="L93" s="388">
        <v>1093.7099609375</v>
      </c>
      <c r="M93" s="388">
        <v>658.709716796875</v>
      </c>
      <c r="N93" s="388">
        <v>0</v>
      </c>
      <c r="O93" s="388">
        <v>658.709716796875</v>
      </c>
      <c r="P93" s="388">
        <v>0</v>
      </c>
      <c r="Q93" s="388">
        <v>435.00018310546801</v>
      </c>
      <c r="R93" s="388">
        <v>658.70955642120396</v>
      </c>
      <c r="S93" s="388">
        <v>60.227093134659299</v>
      </c>
      <c r="T93" s="388">
        <v>49.830395576980898</v>
      </c>
      <c r="U93" s="388"/>
      <c r="V93" s="388" t="s">
        <v>588</v>
      </c>
    </row>
    <row r="94" spans="9:22">
      <c r="I94" s="388" t="s">
        <v>595</v>
      </c>
      <c r="J94" s="388" t="s">
        <v>586</v>
      </c>
      <c r="K94" s="388" t="s">
        <v>657</v>
      </c>
      <c r="L94" s="388">
        <v>408.18310546875</v>
      </c>
      <c r="M94" s="388">
        <v>152.15960693359301</v>
      </c>
      <c r="N94" s="388">
        <v>0</v>
      </c>
      <c r="O94" s="388">
        <v>152.15960693359301</v>
      </c>
      <c r="P94" s="388">
        <v>0</v>
      </c>
      <c r="Q94" s="388">
        <v>256.02349853515602</v>
      </c>
      <c r="R94" s="388">
        <v>152.15981594740401</v>
      </c>
      <c r="S94" s="388">
        <v>37.277291709282302</v>
      </c>
      <c r="T94" s="388">
        <v>26.9486900673358</v>
      </c>
      <c r="U94" s="388"/>
      <c r="V94" s="388" t="s">
        <v>588</v>
      </c>
    </row>
    <row r="95" spans="9:22">
      <c r="I95" s="388" t="s">
        <v>595</v>
      </c>
      <c r="J95" s="388" t="s">
        <v>586</v>
      </c>
      <c r="K95" s="388" t="s">
        <v>645</v>
      </c>
      <c r="L95" s="388">
        <v>1093.7099609375</v>
      </c>
      <c r="M95" s="388">
        <v>662.87194824218705</v>
      </c>
      <c r="N95" s="388">
        <v>0</v>
      </c>
      <c r="O95" s="388">
        <v>662.87194824218705</v>
      </c>
      <c r="P95" s="388">
        <v>0</v>
      </c>
      <c r="Q95" s="388">
        <v>430.83801269531199</v>
      </c>
      <c r="R95" s="388">
        <v>662.87174001801304</v>
      </c>
      <c r="S95" s="388">
        <v>60.607648360341699</v>
      </c>
      <c r="T95" s="388">
        <v>50.287555169430298</v>
      </c>
      <c r="U95" s="388"/>
      <c r="V95" s="388" t="s">
        <v>588</v>
      </c>
    </row>
    <row r="96" spans="9:22">
      <c r="I96" s="388" t="s">
        <v>595</v>
      </c>
      <c r="J96" s="388" t="s">
        <v>586</v>
      </c>
      <c r="K96" s="388" t="s">
        <v>643</v>
      </c>
      <c r="L96" s="388">
        <v>1093.7099609375</v>
      </c>
      <c r="M96" s="388">
        <v>657.84143066406205</v>
      </c>
      <c r="N96" s="388">
        <v>0</v>
      </c>
      <c r="O96" s="388">
        <v>657.84143066406205</v>
      </c>
      <c r="P96" s="388">
        <v>0</v>
      </c>
      <c r="Q96" s="388">
        <v>435.86853027343699</v>
      </c>
      <c r="R96" s="388">
        <v>657.84173355108499</v>
      </c>
      <c r="S96" s="388">
        <v>60.147704067738097</v>
      </c>
      <c r="T96" s="388">
        <v>49.830395576980898</v>
      </c>
      <c r="U96" s="388"/>
      <c r="V96" s="388" t="s">
        <v>588</v>
      </c>
    </row>
    <row r="97" spans="9:22">
      <c r="I97" s="388" t="s">
        <v>595</v>
      </c>
      <c r="J97" s="388" t="s">
        <v>586</v>
      </c>
      <c r="K97" s="388" t="s">
        <v>642</v>
      </c>
      <c r="L97" s="388">
        <v>1093.7099609375</v>
      </c>
      <c r="M97" s="388">
        <v>718.20471191406205</v>
      </c>
      <c r="N97" s="388">
        <v>0</v>
      </c>
      <c r="O97" s="388">
        <v>718.20544433593705</v>
      </c>
      <c r="P97" s="388">
        <v>0</v>
      </c>
      <c r="Q97" s="388">
        <v>375.50524902343699</v>
      </c>
      <c r="R97" s="388">
        <v>718.20503640079698</v>
      </c>
      <c r="S97" s="388">
        <v>65.666907226068005</v>
      </c>
      <c r="T97" s="388">
        <v>55.316310686373299</v>
      </c>
      <c r="U97" s="388"/>
      <c r="V97" s="388" t="s">
        <v>588</v>
      </c>
    </row>
    <row r="98" spans="9:22">
      <c r="I98" s="388" t="s">
        <v>595</v>
      </c>
      <c r="J98" s="388" t="s">
        <v>586</v>
      </c>
      <c r="K98" s="388" t="s">
        <v>658</v>
      </c>
      <c r="L98" s="388">
        <v>408.18310546875</v>
      </c>
      <c r="M98" s="388">
        <v>300.19030761718699</v>
      </c>
      <c r="N98" s="388">
        <v>0</v>
      </c>
      <c r="O98" s="388">
        <v>300.19030761718699</v>
      </c>
      <c r="P98" s="388">
        <v>0</v>
      </c>
      <c r="Q98" s="388">
        <v>107.992790222167</v>
      </c>
      <c r="R98" s="388">
        <v>300.19060712759898</v>
      </c>
      <c r="S98" s="388">
        <v>73.543043079863907</v>
      </c>
      <c r="T98" s="388">
        <v>62.4719633379149</v>
      </c>
      <c r="U98" s="388"/>
      <c r="V98" s="388" t="s">
        <v>588</v>
      </c>
    </row>
    <row r="99" spans="9:22">
      <c r="I99" s="388" t="s">
        <v>595</v>
      </c>
      <c r="J99" s="388" t="s">
        <v>586</v>
      </c>
      <c r="K99" s="388" t="s">
        <v>659</v>
      </c>
      <c r="L99" s="388">
        <v>408.18310546875</v>
      </c>
      <c r="M99" s="388">
        <v>290.14212036132801</v>
      </c>
      <c r="N99" s="388">
        <v>0</v>
      </c>
      <c r="O99" s="388">
        <v>290.14215087890602</v>
      </c>
      <c r="P99" s="388">
        <v>0</v>
      </c>
      <c r="Q99" s="388">
        <v>118.04098510742099</v>
      </c>
      <c r="R99" s="388">
        <v>290.14282612357601</v>
      </c>
      <c r="S99" s="388">
        <v>71.081416672348695</v>
      </c>
      <c r="T99" s="388">
        <v>60.022082422702503</v>
      </c>
      <c r="U99" s="388"/>
      <c r="V99" s="388" t="s">
        <v>588</v>
      </c>
    </row>
    <row r="100" spans="9:22">
      <c r="I100" s="388" t="s">
        <v>595</v>
      </c>
      <c r="J100" s="388" t="s">
        <v>586</v>
      </c>
      <c r="K100" s="388" t="s">
        <v>661</v>
      </c>
      <c r="L100" s="388">
        <v>265.60498046875</v>
      </c>
      <c r="M100" s="388">
        <v>98.787872314453097</v>
      </c>
      <c r="N100" s="388">
        <v>0</v>
      </c>
      <c r="O100" s="388">
        <v>98.785163879394503</v>
      </c>
      <c r="P100" s="388">
        <v>0</v>
      </c>
      <c r="Q100" s="388">
        <v>166.81710815429599</v>
      </c>
      <c r="R100" s="388">
        <v>98.788510152386493</v>
      </c>
      <c r="S100" s="388">
        <v>37.193531589697002</v>
      </c>
      <c r="T100" s="388">
        <v>43.297380868778703</v>
      </c>
      <c r="U100" s="388"/>
      <c r="V100" s="388" t="s">
        <v>588</v>
      </c>
    </row>
    <row r="101" spans="9:22">
      <c r="I101" s="388" t="s">
        <v>595</v>
      </c>
      <c r="J101" s="388" t="s">
        <v>586</v>
      </c>
      <c r="K101" s="388" t="s">
        <v>662</v>
      </c>
      <c r="L101" s="388">
        <v>265.60498046875</v>
      </c>
      <c r="M101" s="388">
        <v>98.574478149414006</v>
      </c>
      <c r="N101" s="388">
        <v>0</v>
      </c>
      <c r="O101" s="388">
        <v>98.569541931152301</v>
      </c>
      <c r="P101" s="388">
        <v>0</v>
      </c>
      <c r="Q101" s="388">
        <v>167.030517578125</v>
      </c>
      <c r="R101" s="388">
        <v>98.588859275535199</v>
      </c>
      <c r="S101" s="388">
        <v>37.113188907619801</v>
      </c>
      <c r="T101" s="388">
        <v>43.297380868778703</v>
      </c>
      <c r="U101" s="388"/>
      <c r="V101" s="388" t="s">
        <v>588</v>
      </c>
    </row>
    <row r="102" spans="9:22">
      <c r="I102" s="388" t="s">
        <v>595</v>
      </c>
      <c r="J102" s="388" t="s">
        <v>586</v>
      </c>
      <c r="K102" s="388" t="s">
        <v>660</v>
      </c>
      <c r="L102" s="388">
        <v>408.18310546875</v>
      </c>
      <c r="M102" s="388">
        <v>263.5419921875</v>
      </c>
      <c r="N102" s="388">
        <v>0</v>
      </c>
      <c r="O102" s="388">
        <v>263.5419921875</v>
      </c>
      <c r="P102" s="388">
        <v>0</v>
      </c>
      <c r="Q102" s="388">
        <v>144.64109802246</v>
      </c>
      <c r="R102" s="388">
        <v>263.542239602373</v>
      </c>
      <c r="S102" s="388">
        <v>64.564649701719802</v>
      </c>
      <c r="T102" s="388">
        <v>53.8973801346716</v>
      </c>
      <c r="U102" s="388"/>
      <c r="V102" s="388" t="s">
        <v>588</v>
      </c>
    </row>
    <row r="103" spans="9:22">
      <c r="I103" s="388" t="s">
        <v>595</v>
      </c>
      <c r="J103" s="388" t="s">
        <v>586</v>
      </c>
      <c r="K103" s="388" t="s">
        <v>663</v>
      </c>
      <c r="L103" s="388">
        <v>408.18310546875</v>
      </c>
      <c r="M103" s="388">
        <v>253.48147583007801</v>
      </c>
      <c r="N103" s="388">
        <v>0</v>
      </c>
      <c r="O103" s="388">
        <v>253.48155212402301</v>
      </c>
      <c r="P103" s="388">
        <v>0</v>
      </c>
      <c r="Q103" s="388">
        <v>154.70162963867099</v>
      </c>
      <c r="R103" s="388">
        <v>253.4817005683</v>
      </c>
      <c r="S103" s="388">
        <v>62.099942999596799</v>
      </c>
      <c r="T103" s="388">
        <v>51.447499219459303</v>
      </c>
      <c r="U103" s="388"/>
      <c r="V103" s="388" t="s">
        <v>588</v>
      </c>
    </row>
    <row r="104" spans="9:22">
      <c r="I104" s="388" t="s">
        <v>595</v>
      </c>
      <c r="J104" s="388" t="s">
        <v>586</v>
      </c>
      <c r="K104" s="388" t="s">
        <v>606</v>
      </c>
      <c r="L104" s="388">
        <v>408.18310546875</v>
      </c>
      <c r="M104" s="388">
        <v>324.81118774414</v>
      </c>
      <c r="N104" s="388">
        <v>0</v>
      </c>
      <c r="O104" s="388">
        <v>324.81118774414</v>
      </c>
      <c r="P104" s="388">
        <v>0</v>
      </c>
      <c r="Q104" s="388">
        <v>83.371910095214801</v>
      </c>
      <c r="R104" s="388">
        <v>324.80801636209702</v>
      </c>
      <c r="S104" s="388">
        <v>79.574872990182499</v>
      </c>
      <c r="T104" s="388">
        <v>68.596665625945704</v>
      </c>
      <c r="U104" s="388"/>
      <c r="V104" s="388" t="s">
        <v>588</v>
      </c>
    </row>
    <row r="105" spans="9:22">
      <c r="I105" s="388" t="s">
        <v>595</v>
      </c>
      <c r="J105" s="388" t="s">
        <v>586</v>
      </c>
      <c r="K105" s="388" t="s">
        <v>601</v>
      </c>
      <c r="L105" s="388">
        <v>408.18310546875</v>
      </c>
      <c r="M105" s="388">
        <v>319.771484375</v>
      </c>
      <c r="N105" s="388">
        <v>0</v>
      </c>
      <c r="O105" s="388">
        <v>319.771484375</v>
      </c>
      <c r="P105" s="388">
        <v>0</v>
      </c>
      <c r="Q105" s="388">
        <v>88.411590576171804</v>
      </c>
      <c r="R105" s="388">
        <v>319.77264025739998</v>
      </c>
      <c r="S105" s="388">
        <v>78.340205679943594</v>
      </c>
      <c r="T105" s="388">
        <v>67.371725168339495</v>
      </c>
      <c r="U105" s="388"/>
      <c r="V105" s="388" t="s">
        <v>588</v>
      </c>
    </row>
    <row r="106" spans="9:22">
      <c r="I106" s="388" t="s">
        <v>595</v>
      </c>
      <c r="J106" s="388" t="s">
        <v>586</v>
      </c>
      <c r="K106" s="388" t="s">
        <v>611</v>
      </c>
      <c r="L106" s="388">
        <v>265.60498046875</v>
      </c>
      <c r="M106" s="388">
        <v>147.7744140625</v>
      </c>
      <c r="N106" s="388">
        <v>0</v>
      </c>
      <c r="O106" s="388">
        <v>147.7744140625</v>
      </c>
      <c r="P106" s="388">
        <v>0</v>
      </c>
      <c r="Q106" s="388">
        <v>117.83056640625</v>
      </c>
      <c r="R106" s="388">
        <v>147.774450848746</v>
      </c>
      <c r="S106" s="388">
        <v>55.636913811518802</v>
      </c>
      <c r="T106" s="388">
        <v>45.179875689160298</v>
      </c>
      <c r="U106" s="388"/>
      <c r="V106" s="388" t="s">
        <v>588</v>
      </c>
    </row>
    <row r="107" spans="9:22">
      <c r="I107" s="388" t="s">
        <v>595</v>
      </c>
      <c r="J107" s="388" t="s">
        <v>586</v>
      </c>
      <c r="K107" s="388" t="s">
        <v>603</v>
      </c>
      <c r="L107" s="388">
        <v>265.60498046875</v>
      </c>
      <c r="M107" s="388">
        <v>147.77439880371</v>
      </c>
      <c r="N107" s="388">
        <v>0</v>
      </c>
      <c r="O107" s="388">
        <v>147.77438354492099</v>
      </c>
      <c r="P107" s="388">
        <v>0</v>
      </c>
      <c r="Q107" s="388">
        <v>117.83056640625</v>
      </c>
      <c r="R107" s="388">
        <v>147.774480898072</v>
      </c>
      <c r="S107" s="388">
        <v>55.636908066600597</v>
      </c>
      <c r="T107" s="388">
        <v>45.179875689160298</v>
      </c>
      <c r="U107" s="388"/>
      <c r="V107" s="388" t="s">
        <v>588</v>
      </c>
    </row>
    <row r="108" spans="9:22">
      <c r="I108" s="388" t="s">
        <v>595</v>
      </c>
      <c r="J108" s="388" t="s">
        <v>586</v>
      </c>
      <c r="K108" s="388" t="s">
        <v>612</v>
      </c>
      <c r="L108" s="388">
        <v>408.18310546875</v>
      </c>
      <c r="M108" s="388">
        <v>319.77166748046801</v>
      </c>
      <c r="N108" s="388">
        <v>0</v>
      </c>
      <c r="O108" s="388">
        <v>319.77154541015602</v>
      </c>
      <c r="P108" s="388">
        <v>0</v>
      </c>
      <c r="Q108" s="388">
        <v>88.411437988281193</v>
      </c>
      <c r="R108" s="388">
        <v>319.77442758923701</v>
      </c>
      <c r="S108" s="388">
        <v>78.340250538602902</v>
      </c>
      <c r="T108" s="388">
        <v>67.371725168339495</v>
      </c>
      <c r="U108" s="388"/>
      <c r="V108" s="388" t="s">
        <v>588</v>
      </c>
    </row>
    <row r="109" spans="9:22">
      <c r="I109" s="388" t="s">
        <v>595</v>
      </c>
      <c r="J109" s="388" t="s">
        <v>586</v>
      </c>
      <c r="K109" s="388" t="s">
        <v>610</v>
      </c>
      <c r="L109" s="388">
        <v>408.18310546875</v>
      </c>
      <c r="M109" s="388">
        <v>324.806884765625</v>
      </c>
      <c r="N109" s="388">
        <v>0</v>
      </c>
      <c r="O109" s="388">
        <v>324.806884765625</v>
      </c>
      <c r="P109" s="388">
        <v>0</v>
      </c>
      <c r="Q109" s="388">
        <v>83.376274108886705</v>
      </c>
      <c r="R109" s="388">
        <v>324.80903430526399</v>
      </c>
      <c r="S109" s="388">
        <v>79.573818811688099</v>
      </c>
      <c r="T109" s="388">
        <v>68.596665625945704</v>
      </c>
      <c r="U109" s="388"/>
      <c r="V109" s="388" t="s">
        <v>588</v>
      </c>
    </row>
    <row r="110" spans="9:22">
      <c r="I110" s="388" t="s">
        <v>595</v>
      </c>
      <c r="J110" s="388" t="s">
        <v>586</v>
      </c>
      <c r="K110" s="388" t="s">
        <v>613</v>
      </c>
      <c r="L110" s="388">
        <v>265.60498046875</v>
      </c>
      <c r="M110" s="388">
        <v>147.77438354492099</v>
      </c>
      <c r="N110" s="388">
        <v>0</v>
      </c>
      <c r="O110" s="388">
        <v>147.77438354492099</v>
      </c>
      <c r="P110" s="388">
        <v>0</v>
      </c>
      <c r="Q110" s="388">
        <v>117.830604553222</v>
      </c>
      <c r="R110" s="388">
        <v>147.77442114708799</v>
      </c>
      <c r="S110" s="388">
        <v>55.6369023216823</v>
      </c>
      <c r="T110" s="388">
        <v>45.179875689160298</v>
      </c>
      <c r="U110" s="388"/>
      <c r="V110" s="388" t="s">
        <v>588</v>
      </c>
    </row>
    <row r="111" spans="9:22">
      <c r="I111" s="388" t="s">
        <v>595</v>
      </c>
      <c r="J111" s="388" t="s">
        <v>586</v>
      </c>
      <c r="K111" s="388" t="s">
        <v>615</v>
      </c>
      <c r="L111" s="388">
        <v>265.60498046875</v>
      </c>
      <c r="M111" s="388">
        <v>147.77447509765599</v>
      </c>
      <c r="N111" s="388">
        <v>0</v>
      </c>
      <c r="O111" s="388">
        <v>147.77438354492099</v>
      </c>
      <c r="P111" s="388">
        <v>0</v>
      </c>
      <c r="Q111" s="388">
        <v>117.830505371093</v>
      </c>
      <c r="R111" s="388">
        <v>147.774519360635</v>
      </c>
      <c r="S111" s="388">
        <v>55.6369023216823</v>
      </c>
      <c r="T111" s="388">
        <v>45.179875689160298</v>
      </c>
      <c r="U111" s="388"/>
      <c r="V111" s="388" t="s">
        <v>588</v>
      </c>
    </row>
    <row r="112" spans="9:22">
      <c r="I112" s="388" t="s">
        <v>595</v>
      </c>
      <c r="J112" s="388" t="s">
        <v>586</v>
      </c>
      <c r="K112" s="388" t="s">
        <v>669</v>
      </c>
      <c r="L112" s="388">
        <v>408.18310546875</v>
      </c>
      <c r="M112" s="388">
        <v>290.14218139648398</v>
      </c>
      <c r="N112" s="388">
        <v>0</v>
      </c>
      <c r="O112" s="388">
        <v>290.14212036132801</v>
      </c>
      <c r="P112" s="388">
        <v>0</v>
      </c>
      <c r="Q112" s="388">
        <v>118.04090881347599</v>
      </c>
      <c r="R112" s="388">
        <v>290.14360528101503</v>
      </c>
      <c r="S112" s="388">
        <v>71.081379290132602</v>
      </c>
      <c r="T112" s="388">
        <v>60.022082422702503</v>
      </c>
      <c r="U112" s="388"/>
      <c r="V112" s="388" t="s">
        <v>588</v>
      </c>
    </row>
    <row r="113" spans="9:22">
      <c r="I113" s="388" t="s">
        <v>595</v>
      </c>
      <c r="J113" s="388" t="s">
        <v>586</v>
      </c>
      <c r="K113" s="388" t="s">
        <v>668</v>
      </c>
      <c r="L113" s="388">
        <v>408.18310546875</v>
      </c>
      <c r="M113" s="388">
        <v>298.739013671875</v>
      </c>
      <c r="N113" s="388">
        <v>0</v>
      </c>
      <c r="O113" s="388">
        <v>298.739013671875</v>
      </c>
      <c r="P113" s="388">
        <v>0</v>
      </c>
      <c r="Q113" s="388">
        <v>109.444091796875</v>
      </c>
      <c r="R113" s="388">
        <v>298.73935480216301</v>
      </c>
      <c r="S113" s="388">
        <v>73.187500822408694</v>
      </c>
      <c r="T113" s="388">
        <v>62.4719633379149</v>
      </c>
      <c r="U113" s="388"/>
      <c r="V113" s="388" t="s">
        <v>588</v>
      </c>
    </row>
    <row r="114" spans="9:22">
      <c r="I114" s="388" t="s">
        <v>595</v>
      </c>
      <c r="J114" s="388" t="s">
        <v>586</v>
      </c>
      <c r="K114" s="388" t="s">
        <v>664</v>
      </c>
      <c r="L114" s="388">
        <v>265.60498046875</v>
      </c>
      <c r="M114" s="388">
        <v>101.021911621093</v>
      </c>
      <c r="N114" s="388">
        <v>0</v>
      </c>
      <c r="O114" s="388">
        <v>101.02072143554599</v>
      </c>
      <c r="P114" s="388">
        <v>0</v>
      </c>
      <c r="Q114" s="388">
        <v>164.58306884765599</v>
      </c>
      <c r="R114" s="388">
        <v>100.235658003373</v>
      </c>
      <c r="S114" s="388">
        <v>38.034645074353001</v>
      </c>
      <c r="T114" s="388">
        <v>43.297380868778703</v>
      </c>
      <c r="U114" s="388"/>
      <c r="V114" s="388" t="s">
        <v>588</v>
      </c>
    </row>
    <row r="115" spans="9:22">
      <c r="I115" s="388" t="s">
        <v>595</v>
      </c>
      <c r="J115" s="388" t="s">
        <v>586</v>
      </c>
      <c r="K115" s="388" t="s">
        <v>665</v>
      </c>
      <c r="L115" s="388">
        <v>265.60498046875</v>
      </c>
      <c r="M115" s="388">
        <v>101.650016784667</v>
      </c>
      <c r="N115" s="388">
        <v>0</v>
      </c>
      <c r="O115" s="388">
        <v>101.64958190917901</v>
      </c>
      <c r="P115" s="388">
        <v>0</v>
      </c>
      <c r="Q115" s="388">
        <v>163.95495605468699</v>
      </c>
      <c r="R115" s="388">
        <v>101.240563759867</v>
      </c>
      <c r="S115" s="388">
        <v>38.271126017769703</v>
      </c>
      <c r="T115" s="388">
        <v>43.297380868778703</v>
      </c>
      <c r="U115" s="388"/>
      <c r="V115" s="388" t="s">
        <v>588</v>
      </c>
    </row>
    <row r="116" spans="9:22">
      <c r="I116" s="388" t="s">
        <v>595</v>
      </c>
      <c r="J116" s="388" t="s">
        <v>586</v>
      </c>
      <c r="K116" s="388" t="s">
        <v>672</v>
      </c>
      <c r="L116" s="388">
        <v>1093.7099609375</v>
      </c>
      <c r="M116" s="388">
        <v>788.29479980468705</v>
      </c>
      <c r="N116" s="388">
        <v>0</v>
      </c>
      <c r="O116" s="388">
        <v>788.29650878906205</v>
      </c>
      <c r="P116" s="388">
        <v>0</v>
      </c>
      <c r="Q116" s="388">
        <v>305.41513061523398</v>
      </c>
      <c r="R116" s="388">
        <v>788.29497195512795</v>
      </c>
      <c r="S116" s="388">
        <v>72.075305881733101</v>
      </c>
      <c r="T116" s="388">
        <v>61.716544980664402</v>
      </c>
      <c r="U116" s="388"/>
      <c r="V116" s="388" t="s">
        <v>588</v>
      </c>
    </row>
    <row r="117" spans="9:22">
      <c r="I117" s="388" t="s">
        <v>595</v>
      </c>
      <c r="J117" s="388" t="s">
        <v>586</v>
      </c>
      <c r="K117" s="388" t="s">
        <v>673</v>
      </c>
      <c r="L117" s="388">
        <v>1093.7099609375</v>
      </c>
      <c r="M117" s="388">
        <v>748.01696777343705</v>
      </c>
      <c r="N117" s="388">
        <v>0</v>
      </c>
      <c r="O117" s="388">
        <v>748.016845703125</v>
      </c>
      <c r="P117" s="388">
        <v>0</v>
      </c>
      <c r="Q117" s="388">
        <v>345.69299316406199</v>
      </c>
      <c r="R117" s="388">
        <v>748.01715866369602</v>
      </c>
      <c r="S117" s="388">
        <v>68.392626426503099</v>
      </c>
      <c r="T117" s="388">
        <v>58.059268241069503</v>
      </c>
      <c r="U117" s="388"/>
      <c r="V117" s="388" t="s">
        <v>588</v>
      </c>
    </row>
    <row r="118" spans="9:22">
      <c r="I118" s="388" t="s">
        <v>595</v>
      </c>
      <c r="J118" s="388" t="s">
        <v>586</v>
      </c>
      <c r="K118" s="388" t="s">
        <v>671</v>
      </c>
      <c r="L118" s="388">
        <v>2479.02954101562</v>
      </c>
      <c r="M118" s="388">
        <v>559.77294921875</v>
      </c>
      <c r="N118" s="388">
        <v>0</v>
      </c>
      <c r="O118" s="388">
        <v>559.77282714843705</v>
      </c>
      <c r="P118" s="388">
        <v>0</v>
      </c>
      <c r="Q118" s="388">
        <v>1919.25659179687</v>
      </c>
      <c r="R118" s="388">
        <v>559.77103931124202</v>
      </c>
      <c r="S118" s="388">
        <v>22.5803209637875</v>
      </c>
      <c r="T118" s="388">
        <v>12.1015096849993</v>
      </c>
      <c r="U118" s="388"/>
      <c r="V118" s="388" t="s">
        <v>588</v>
      </c>
    </row>
    <row r="119" spans="9:22">
      <c r="I119" s="388" t="s">
        <v>595</v>
      </c>
      <c r="J119" s="388" t="s">
        <v>586</v>
      </c>
      <c r="K119" s="388" t="s">
        <v>670</v>
      </c>
      <c r="L119" s="388">
        <v>1093.7099609375</v>
      </c>
      <c r="M119" s="388">
        <v>616.45428466796795</v>
      </c>
      <c r="N119" s="388">
        <v>0</v>
      </c>
      <c r="O119" s="388">
        <v>618.58333333333303</v>
      </c>
      <c r="P119" s="388">
        <v>0</v>
      </c>
      <c r="Q119" s="388">
        <v>1169.91552734375</v>
      </c>
      <c r="R119" s="388">
        <v>616.45679707602403</v>
      </c>
      <c r="S119" s="388">
        <v>56.363597908494803</v>
      </c>
      <c r="T119" s="388">
        <v>24.071166070108202</v>
      </c>
      <c r="U119" s="388"/>
      <c r="V119" s="388" t="s">
        <v>588</v>
      </c>
    </row>
    <row r="120" spans="9:22">
      <c r="I120" s="388" t="s">
        <v>595</v>
      </c>
      <c r="J120" s="388" t="s">
        <v>586</v>
      </c>
      <c r="K120" s="388" t="s">
        <v>680</v>
      </c>
      <c r="L120" s="388">
        <v>1093.7099609375</v>
      </c>
      <c r="M120" s="388">
        <v>622.84185791015602</v>
      </c>
      <c r="N120" s="388">
        <v>0</v>
      </c>
      <c r="O120" s="388">
        <v>622.84191894531205</v>
      </c>
      <c r="P120" s="388">
        <v>0</v>
      </c>
      <c r="Q120" s="388">
        <v>470.868072509765</v>
      </c>
      <c r="R120" s="388">
        <v>622.84181837404503</v>
      </c>
      <c r="S120" s="388">
        <v>56.947625984522602</v>
      </c>
      <c r="T120" s="388">
        <v>46.6302784298353</v>
      </c>
      <c r="U120" s="388"/>
      <c r="V120" s="388" t="s">
        <v>588</v>
      </c>
    </row>
    <row r="121" spans="9:22">
      <c r="I121" s="388" t="s">
        <v>595</v>
      </c>
      <c r="J121" s="388" t="s">
        <v>586</v>
      </c>
      <c r="K121" s="388" t="s">
        <v>678</v>
      </c>
      <c r="L121" s="388">
        <v>1093.7099609375</v>
      </c>
      <c r="M121" s="388">
        <v>622.841796875</v>
      </c>
      <c r="N121" s="388">
        <v>0</v>
      </c>
      <c r="O121" s="388">
        <v>622.841796875</v>
      </c>
      <c r="P121" s="388">
        <v>0</v>
      </c>
      <c r="Q121" s="388">
        <v>470.8681640625</v>
      </c>
      <c r="R121" s="388">
        <v>622.84181156864804</v>
      </c>
      <c r="S121" s="388">
        <v>56.947620403961203</v>
      </c>
      <c r="T121" s="388">
        <v>46.6302784298353</v>
      </c>
      <c r="U121" s="388"/>
      <c r="V121" s="388" t="s">
        <v>588</v>
      </c>
    </row>
    <row r="122" spans="9:22">
      <c r="I122" s="388" t="s">
        <v>595</v>
      </c>
      <c r="J122" s="388" t="s">
        <v>586</v>
      </c>
      <c r="K122" s="388" t="s">
        <v>679</v>
      </c>
      <c r="L122" s="388">
        <v>546.85498046875</v>
      </c>
      <c r="M122" s="388">
        <v>352.21307373046801</v>
      </c>
      <c r="N122" s="388">
        <v>0</v>
      </c>
      <c r="O122" s="388">
        <v>352.21307373046801</v>
      </c>
      <c r="P122" s="388">
        <v>0</v>
      </c>
      <c r="Q122" s="388">
        <v>194.64190673828099</v>
      </c>
      <c r="R122" s="388">
        <v>352.21298885260597</v>
      </c>
      <c r="S122" s="388">
        <v>64.407034096783903</v>
      </c>
      <c r="T122" s="388">
        <v>53.944831909025197</v>
      </c>
      <c r="U122" s="388"/>
      <c r="V122" s="388" t="s">
        <v>588</v>
      </c>
    </row>
    <row r="123" spans="9:22">
      <c r="I123" s="388" t="s">
        <v>595</v>
      </c>
      <c r="J123" s="388" t="s">
        <v>586</v>
      </c>
      <c r="K123" s="388" t="s">
        <v>646</v>
      </c>
      <c r="L123" s="388">
        <v>408.18310546875</v>
      </c>
      <c r="M123" s="388">
        <v>324.80679321289</v>
      </c>
      <c r="N123" s="388">
        <v>0</v>
      </c>
      <c r="O123" s="388">
        <v>324.80679321289</v>
      </c>
      <c r="P123" s="388">
        <v>0</v>
      </c>
      <c r="Q123" s="388">
        <v>83.376312255859304</v>
      </c>
      <c r="R123" s="388">
        <v>324.80751741704199</v>
      </c>
      <c r="S123" s="388">
        <v>79.573796382358395</v>
      </c>
      <c r="T123" s="388">
        <v>68.596665625945704</v>
      </c>
      <c r="U123" s="388"/>
      <c r="V123" s="388" t="s">
        <v>588</v>
      </c>
    </row>
    <row r="124" spans="9:22">
      <c r="I124" s="388" t="s">
        <v>595</v>
      </c>
      <c r="J124" s="388" t="s">
        <v>586</v>
      </c>
      <c r="K124" s="388" t="s">
        <v>644</v>
      </c>
      <c r="L124" s="388">
        <v>408.18310546875</v>
      </c>
      <c r="M124" s="388">
        <v>324.807037353515</v>
      </c>
      <c r="N124" s="388">
        <v>0</v>
      </c>
      <c r="O124" s="388">
        <v>324.807037353515</v>
      </c>
      <c r="P124" s="388">
        <v>0</v>
      </c>
      <c r="Q124" s="388">
        <v>83.376068115234304</v>
      </c>
      <c r="R124" s="388">
        <v>324.80761354664099</v>
      </c>
      <c r="S124" s="388">
        <v>79.573856193904206</v>
      </c>
      <c r="T124" s="388">
        <v>68.596665625945704</v>
      </c>
      <c r="U124" s="388"/>
      <c r="V124" s="388" t="s">
        <v>588</v>
      </c>
    </row>
    <row r="125" spans="9:22">
      <c r="I125" s="388" t="s">
        <v>595</v>
      </c>
      <c r="J125" s="388" t="s">
        <v>586</v>
      </c>
      <c r="K125" s="388" t="s">
        <v>676</v>
      </c>
      <c r="L125" s="388">
        <v>546.85498046875</v>
      </c>
      <c r="M125" s="388">
        <v>352.21466064453102</v>
      </c>
      <c r="N125" s="388">
        <v>0</v>
      </c>
      <c r="O125" s="388">
        <v>352.21304321289</v>
      </c>
      <c r="P125" s="388">
        <v>0</v>
      </c>
      <c r="Q125" s="388">
        <v>194.64033508300699</v>
      </c>
      <c r="R125" s="388">
        <v>352.21298897903603</v>
      </c>
      <c r="S125" s="388">
        <v>64.407324285978305</v>
      </c>
      <c r="T125" s="388">
        <v>53.944831909025197</v>
      </c>
      <c r="U125" s="388"/>
      <c r="V125" s="388" t="s">
        <v>588</v>
      </c>
    </row>
    <row r="126" spans="9:22">
      <c r="I126" s="388" t="s">
        <v>595</v>
      </c>
      <c r="J126" s="388" t="s">
        <v>586</v>
      </c>
      <c r="K126" s="388" t="s">
        <v>675</v>
      </c>
      <c r="L126" s="388">
        <v>546.85498046875</v>
      </c>
      <c r="M126" s="388">
        <v>352.21307373046801</v>
      </c>
      <c r="N126" s="388">
        <v>0</v>
      </c>
      <c r="O126" s="388">
        <v>352.21307373046801</v>
      </c>
      <c r="P126" s="388">
        <v>0</v>
      </c>
      <c r="Q126" s="388">
        <v>194.64192199707</v>
      </c>
      <c r="R126" s="388">
        <v>352.21299895308601</v>
      </c>
      <c r="S126" s="388">
        <v>64.407034096783903</v>
      </c>
      <c r="T126" s="388">
        <v>53.944831909025197</v>
      </c>
      <c r="U126" s="388"/>
      <c r="V126" s="388" t="s">
        <v>588</v>
      </c>
    </row>
    <row r="127" spans="9:22">
      <c r="I127" s="388" t="s">
        <v>595</v>
      </c>
      <c r="J127" s="388" t="s">
        <v>586</v>
      </c>
      <c r="K127" s="388" t="s">
        <v>681</v>
      </c>
      <c r="L127" s="388">
        <v>408.18310546875</v>
      </c>
      <c r="M127" s="388">
        <v>152.15954589843699</v>
      </c>
      <c r="N127" s="388">
        <v>0</v>
      </c>
      <c r="O127" s="388">
        <v>152.15953063964801</v>
      </c>
      <c r="P127" s="388">
        <v>0</v>
      </c>
      <c r="Q127" s="388">
        <v>256.02355957031199</v>
      </c>
      <c r="R127" s="388">
        <v>152.15974749580499</v>
      </c>
      <c r="S127" s="388">
        <v>37.277276756395899</v>
      </c>
      <c r="T127" s="388">
        <v>26.9486900673358</v>
      </c>
      <c r="U127" s="388"/>
      <c r="V127" s="388" t="s">
        <v>588</v>
      </c>
    </row>
    <row r="128" spans="9:22">
      <c r="I128" s="388" t="s">
        <v>595</v>
      </c>
      <c r="J128" s="388" t="s">
        <v>586</v>
      </c>
      <c r="K128" s="388" t="s">
        <v>677</v>
      </c>
      <c r="L128" s="388">
        <v>546.85498046875</v>
      </c>
      <c r="M128" s="388">
        <v>352.21307373046801</v>
      </c>
      <c r="N128" s="388">
        <v>0</v>
      </c>
      <c r="O128" s="388">
        <v>352.21307373046801</v>
      </c>
      <c r="P128" s="388">
        <v>0</v>
      </c>
      <c r="Q128" s="388">
        <v>194.64190673828099</v>
      </c>
      <c r="R128" s="388">
        <v>352.21298256120798</v>
      </c>
      <c r="S128" s="388">
        <v>64.407034096783903</v>
      </c>
      <c r="T128" s="388">
        <v>53.944831909025197</v>
      </c>
      <c r="U128" s="388"/>
      <c r="V128" s="388" t="s">
        <v>588</v>
      </c>
    </row>
    <row r="129" spans="9:22">
      <c r="I129" s="388" t="s">
        <v>595</v>
      </c>
      <c r="J129" s="388" t="s">
        <v>586</v>
      </c>
      <c r="K129" s="388" t="s">
        <v>682</v>
      </c>
      <c r="L129" s="388">
        <v>408.18310546875</v>
      </c>
      <c r="M129" s="388">
        <v>152.15954589843699</v>
      </c>
      <c r="N129" s="388">
        <v>0</v>
      </c>
      <c r="O129" s="388">
        <v>152.159576416015</v>
      </c>
      <c r="P129" s="388">
        <v>0</v>
      </c>
      <c r="Q129" s="388">
        <v>256.02355957031199</v>
      </c>
      <c r="R129" s="388">
        <v>152.16036689690401</v>
      </c>
      <c r="S129" s="388">
        <v>37.277276756395899</v>
      </c>
      <c r="T129" s="388">
        <v>26.9486900673358</v>
      </c>
      <c r="U129" s="388"/>
      <c r="V129" s="388" t="s">
        <v>588</v>
      </c>
    </row>
    <row r="130" spans="9:22">
      <c r="I130" s="388" t="s">
        <v>595</v>
      </c>
      <c r="J130" s="388" t="s">
        <v>586</v>
      </c>
      <c r="K130" s="388" t="s">
        <v>683</v>
      </c>
      <c r="L130" s="388">
        <v>408.18310546875</v>
      </c>
      <c r="M130" s="388">
        <v>152.159576416015</v>
      </c>
      <c r="N130" s="388">
        <v>0</v>
      </c>
      <c r="O130" s="388">
        <v>152.15956115722599</v>
      </c>
      <c r="P130" s="388">
        <v>0</v>
      </c>
      <c r="Q130" s="388">
        <v>256.02355957031199</v>
      </c>
      <c r="R130" s="388">
        <v>152.15984942469601</v>
      </c>
      <c r="S130" s="388">
        <v>37.277284232839101</v>
      </c>
      <c r="T130" s="388">
        <v>26.9486900673358</v>
      </c>
      <c r="U130" s="388"/>
      <c r="V130" s="388" t="s">
        <v>588</v>
      </c>
    </row>
    <row r="131" spans="9:22">
      <c r="I131" s="388" t="s">
        <v>595</v>
      </c>
      <c r="J131" s="388" t="s">
        <v>586</v>
      </c>
      <c r="K131" s="388" t="s">
        <v>690</v>
      </c>
      <c r="L131" s="388">
        <v>132.79248046875</v>
      </c>
      <c r="M131" s="388">
        <v>83.886222839355398</v>
      </c>
      <c r="N131" s="388">
        <v>0</v>
      </c>
      <c r="O131" s="388">
        <v>83.88623046875</v>
      </c>
      <c r="P131" s="388">
        <v>0</v>
      </c>
      <c r="Q131" s="388">
        <v>48.906257629394503</v>
      </c>
      <c r="R131" s="388">
        <v>83.886315649006207</v>
      </c>
      <c r="S131" s="388">
        <v>63.170913400549303</v>
      </c>
      <c r="T131" s="388">
        <v>52.713828187337</v>
      </c>
      <c r="U131" s="388"/>
      <c r="V131" s="388" t="s">
        <v>588</v>
      </c>
    </row>
    <row r="132" spans="9:22">
      <c r="I132" s="388" t="s">
        <v>595</v>
      </c>
      <c r="J132" s="388" t="s">
        <v>586</v>
      </c>
      <c r="K132" s="388" t="s">
        <v>692</v>
      </c>
      <c r="L132" s="388">
        <v>132.79248046875</v>
      </c>
      <c r="M132" s="388">
        <v>83.886253356933494</v>
      </c>
      <c r="N132" s="388">
        <v>0</v>
      </c>
      <c r="O132" s="388">
        <v>83.886253356933494</v>
      </c>
      <c r="P132" s="388">
        <v>0</v>
      </c>
      <c r="Q132" s="388">
        <v>48.906230926513601</v>
      </c>
      <c r="R132" s="388">
        <v>83.8863421376806</v>
      </c>
      <c r="S132" s="388">
        <v>63.170936381954597</v>
      </c>
      <c r="T132" s="388">
        <v>52.713828187337</v>
      </c>
      <c r="U132" s="388"/>
      <c r="V132" s="388" t="s">
        <v>588</v>
      </c>
    </row>
    <row r="133" spans="9:22">
      <c r="I133" s="388" t="s">
        <v>595</v>
      </c>
      <c r="J133" s="388" t="s">
        <v>586</v>
      </c>
      <c r="K133" s="388" t="s">
        <v>685</v>
      </c>
      <c r="L133" s="388">
        <v>408.18310546875</v>
      </c>
      <c r="M133" s="388">
        <v>198.43386840820301</v>
      </c>
      <c r="N133" s="388">
        <v>0</v>
      </c>
      <c r="O133" s="388">
        <v>198.43395996093699</v>
      </c>
      <c r="P133" s="388">
        <v>0</v>
      </c>
      <c r="Q133" s="388">
        <v>209.74923706054599</v>
      </c>
      <c r="R133" s="388">
        <v>198.43460732330701</v>
      </c>
      <c r="S133" s="388">
        <v>48.613934714501497</v>
      </c>
      <c r="T133" s="388">
        <v>37.973154185791401</v>
      </c>
      <c r="U133" s="388"/>
      <c r="V133" s="388" t="s">
        <v>588</v>
      </c>
    </row>
    <row r="134" spans="9:22">
      <c r="I134" s="388" t="s">
        <v>595</v>
      </c>
      <c r="J134" s="388" t="s">
        <v>586</v>
      </c>
      <c r="K134" s="388" t="s">
        <v>684</v>
      </c>
      <c r="L134" s="388">
        <v>265.60498046875</v>
      </c>
      <c r="M134" s="388">
        <v>182.71598815917901</v>
      </c>
      <c r="N134" s="388">
        <v>0</v>
      </c>
      <c r="O134" s="388">
        <v>182.71603393554599</v>
      </c>
      <c r="P134" s="388">
        <v>0</v>
      </c>
      <c r="Q134" s="388">
        <v>82.888992309570298</v>
      </c>
      <c r="R134" s="388">
        <v>182.71654546828401</v>
      </c>
      <c r="S134" s="388">
        <v>68.792380262115302</v>
      </c>
      <c r="T134" s="388">
        <v>58.357339431832102</v>
      </c>
      <c r="U134" s="388"/>
      <c r="V134" s="388" t="s">
        <v>588</v>
      </c>
    </row>
    <row r="135" spans="9:22">
      <c r="I135" s="388" t="s">
        <v>595</v>
      </c>
      <c r="J135" s="388" t="s">
        <v>586</v>
      </c>
      <c r="K135" s="388" t="s">
        <v>686</v>
      </c>
      <c r="L135" s="388">
        <v>265.60498046875</v>
      </c>
      <c r="M135" s="388">
        <v>182.71600341796801</v>
      </c>
      <c r="N135" s="388">
        <v>0</v>
      </c>
      <c r="O135" s="388">
        <v>182.71600341796801</v>
      </c>
      <c r="P135" s="388">
        <v>0</v>
      </c>
      <c r="Q135" s="388">
        <v>82.888984680175696</v>
      </c>
      <c r="R135" s="388">
        <v>182.71604946847199</v>
      </c>
      <c r="S135" s="388">
        <v>68.792386007033599</v>
      </c>
      <c r="T135" s="388">
        <v>58.357339431832102</v>
      </c>
      <c r="U135" s="388"/>
      <c r="V135" s="388" t="s">
        <v>588</v>
      </c>
    </row>
    <row r="136" spans="9:22">
      <c r="I136" s="388" t="s">
        <v>595</v>
      </c>
      <c r="J136" s="388" t="s">
        <v>586</v>
      </c>
      <c r="K136" s="388" t="s">
        <v>693</v>
      </c>
      <c r="L136" s="388">
        <v>408.18310546875</v>
      </c>
      <c r="M136" s="388">
        <v>198.15605163574199</v>
      </c>
      <c r="N136" s="388">
        <v>0</v>
      </c>
      <c r="O136" s="388">
        <v>198.15609741210901</v>
      </c>
      <c r="P136" s="388">
        <v>0</v>
      </c>
      <c r="Q136" s="388">
        <v>210.02705383300699</v>
      </c>
      <c r="R136" s="388">
        <v>198.15633361592799</v>
      </c>
      <c r="S136" s="388">
        <v>48.545872913623697</v>
      </c>
      <c r="T136" s="388">
        <v>37.973154185791401</v>
      </c>
      <c r="U136" s="388"/>
      <c r="V136" s="388" t="s">
        <v>588</v>
      </c>
    </row>
    <row r="137" spans="9:22">
      <c r="I137" s="388" t="s">
        <v>595</v>
      </c>
      <c r="J137" s="388" t="s">
        <v>586</v>
      </c>
      <c r="K137" s="388" t="s">
        <v>696</v>
      </c>
      <c r="L137" s="388">
        <v>265.60498046875</v>
      </c>
      <c r="M137" s="388">
        <v>147.7744140625</v>
      </c>
      <c r="N137" s="388">
        <v>0</v>
      </c>
      <c r="O137" s="388">
        <v>147.77439880371</v>
      </c>
      <c r="P137" s="388">
        <v>0</v>
      </c>
      <c r="Q137" s="388">
        <v>117.83058166503901</v>
      </c>
      <c r="R137" s="388">
        <v>147.774451038824</v>
      </c>
      <c r="S137" s="388">
        <v>55.636913811518802</v>
      </c>
      <c r="T137" s="388">
        <v>45.179875689160298</v>
      </c>
      <c r="U137" s="388"/>
      <c r="V137" s="388" t="s">
        <v>588</v>
      </c>
    </row>
    <row r="138" spans="9:22">
      <c r="I138" s="388" t="s">
        <v>595</v>
      </c>
      <c r="J138" s="388" t="s">
        <v>586</v>
      </c>
      <c r="K138" s="388" t="s">
        <v>697</v>
      </c>
      <c r="L138" s="388">
        <v>265.60498046875</v>
      </c>
      <c r="M138" s="388">
        <v>147.7744140625</v>
      </c>
      <c r="N138" s="388">
        <v>0</v>
      </c>
      <c r="O138" s="388">
        <v>147.77439880371</v>
      </c>
      <c r="P138" s="388">
        <v>0</v>
      </c>
      <c r="Q138" s="388">
        <v>117.83056640625</v>
      </c>
      <c r="R138" s="388">
        <v>147.774447367275</v>
      </c>
      <c r="S138" s="388">
        <v>55.636913811518802</v>
      </c>
      <c r="T138" s="388">
        <v>45.179875689160298</v>
      </c>
      <c r="U138" s="388"/>
      <c r="V138" s="388" t="s">
        <v>588</v>
      </c>
    </row>
    <row r="139" spans="9:22">
      <c r="I139" s="388" t="s">
        <v>595</v>
      </c>
      <c r="J139" s="388" t="s">
        <v>586</v>
      </c>
      <c r="K139" s="388" t="s">
        <v>618</v>
      </c>
      <c r="L139" s="388">
        <v>265.60498046875</v>
      </c>
      <c r="M139" s="388">
        <v>147.7744140625</v>
      </c>
      <c r="N139" s="388">
        <v>0</v>
      </c>
      <c r="O139" s="388">
        <v>147.77438354492099</v>
      </c>
      <c r="P139" s="388">
        <v>0</v>
      </c>
      <c r="Q139" s="388">
        <v>117.83058166503901</v>
      </c>
      <c r="R139" s="388">
        <v>147.77443317796099</v>
      </c>
      <c r="S139" s="388">
        <v>55.636913811518802</v>
      </c>
      <c r="T139" s="388">
        <v>45.179875689160298</v>
      </c>
      <c r="U139" s="388"/>
      <c r="V139" s="388" t="s">
        <v>588</v>
      </c>
    </row>
    <row r="140" spans="9:22">
      <c r="I140" s="388" t="s">
        <v>595</v>
      </c>
      <c r="J140" s="388" t="s">
        <v>586</v>
      </c>
      <c r="K140" s="388" t="s">
        <v>619</v>
      </c>
      <c r="L140" s="388">
        <v>265.60498046875</v>
      </c>
      <c r="M140" s="388">
        <v>147.77439880371</v>
      </c>
      <c r="N140" s="388">
        <v>0</v>
      </c>
      <c r="O140" s="388">
        <v>147.77438354492099</v>
      </c>
      <c r="P140" s="388">
        <v>0</v>
      </c>
      <c r="Q140" s="388">
        <v>117.83057403564401</v>
      </c>
      <c r="R140" s="388">
        <v>147.77444955971001</v>
      </c>
      <c r="S140" s="388">
        <v>55.636908066600597</v>
      </c>
      <c r="T140" s="388">
        <v>45.179875689160298</v>
      </c>
      <c r="U140" s="388"/>
      <c r="V140" s="388" t="s">
        <v>588</v>
      </c>
    </row>
    <row r="141" spans="9:22">
      <c r="I141" s="388" t="s">
        <v>595</v>
      </c>
      <c r="J141" s="388" t="s">
        <v>586</v>
      </c>
      <c r="K141" s="388" t="s">
        <v>688</v>
      </c>
      <c r="L141" s="388">
        <v>1093.7099609375</v>
      </c>
      <c r="M141" s="388">
        <v>758.08624267578102</v>
      </c>
      <c r="N141" s="388">
        <v>0</v>
      </c>
      <c r="O141" s="388">
        <v>758.08630371093705</v>
      </c>
      <c r="P141" s="388">
        <v>0</v>
      </c>
      <c r="Q141" s="388">
        <v>335.62371826171801</v>
      </c>
      <c r="R141" s="388">
        <v>758.08681619085098</v>
      </c>
      <c r="S141" s="388">
        <v>69.313279548626298</v>
      </c>
      <c r="T141" s="388">
        <v>58.973587425968198</v>
      </c>
      <c r="U141" s="388"/>
      <c r="V141" s="388" t="s">
        <v>588</v>
      </c>
    </row>
    <row r="142" spans="9:22">
      <c r="I142" s="388" t="s">
        <v>595</v>
      </c>
      <c r="J142" s="388" t="s">
        <v>586</v>
      </c>
      <c r="K142" s="388" t="s">
        <v>699</v>
      </c>
      <c r="L142" s="388">
        <v>408.18310546875</v>
      </c>
      <c r="M142" s="388">
        <v>204.64031982421801</v>
      </c>
      <c r="N142" s="388">
        <v>0</v>
      </c>
      <c r="O142" s="388">
        <v>204.64030456542901</v>
      </c>
      <c r="P142" s="388">
        <v>0</v>
      </c>
      <c r="Q142" s="388">
        <v>203.54283142089801</v>
      </c>
      <c r="R142" s="388">
        <v>204.64265312719499</v>
      </c>
      <c r="S142" s="388">
        <v>50.134441402030397</v>
      </c>
      <c r="T142" s="388">
        <v>39.198094643397503</v>
      </c>
      <c r="U142" s="388"/>
      <c r="V142" s="388" t="s">
        <v>588</v>
      </c>
    </row>
    <row r="143" spans="9:22">
      <c r="I143" s="388" t="s">
        <v>595</v>
      </c>
      <c r="J143" s="388" t="s">
        <v>586</v>
      </c>
      <c r="K143" s="388" t="s">
        <v>700</v>
      </c>
      <c r="L143" s="388">
        <v>408.18310546875</v>
      </c>
      <c r="M143" s="388">
        <v>209.66940307617099</v>
      </c>
      <c r="N143" s="388">
        <v>0</v>
      </c>
      <c r="O143" s="388">
        <v>209.66940307617099</v>
      </c>
      <c r="P143" s="388">
        <v>0</v>
      </c>
      <c r="Q143" s="388">
        <v>198.513671875</v>
      </c>
      <c r="R143" s="388">
        <v>209.67269025251699</v>
      </c>
      <c r="S143" s="388">
        <v>51.366506910027802</v>
      </c>
      <c r="T143" s="388">
        <v>40.423035101003698</v>
      </c>
      <c r="U143" s="388"/>
      <c r="V143" s="388" t="s">
        <v>588</v>
      </c>
    </row>
    <row r="144" spans="9:22">
      <c r="I144" s="388" t="s">
        <v>595</v>
      </c>
      <c r="J144" s="388" t="s">
        <v>586</v>
      </c>
      <c r="K144" s="388" t="s">
        <v>687</v>
      </c>
      <c r="L144" s="388">
        <v>1093.7099609375</v>
      </c>
      <c r="M144" s="388">
        <v>758.085693359375</v>
      </c>
      <c r="N144" s="388">
        <v>0</v>
      </c>
      <c r="O144" s="388">
        <v>758.0859375</v>
      </c>
      <c r="P144" s="388">
        <v>0</v>
      </c>
      <c r="Q144" s="388">
        <v>335.62423706054602</v>
      </c>
      <c r="R144" s="388">
        <v>758.08656766397098</v>
      </c>
      <c r="S144" s="388">
        <v>69.313251645819093</v>
      </c>
      <c r="T144" s="388">
        <v>58.973587425968198</v>
      </c>
      <c r="U144" s="388"/>
      <c r="V144" s="388" t="s">
        <v>588</v>
      </c>
    </row>
    <row r="145" spans="9:22">
      <c r="I145" s="388" t="s">
        <v>595</v>
      </c>
      <c r="J145" s="388" t="s">
        <v>586</v>
      </c>
      <c r="K145" s="388" t="s">
        <v>689</v>
      </c>
      <c r="L145" s="388">
        <v>1093.7099609375</v>
      </c>
      <c r="M145" s="388">
        <v>758.08587646484295</v>
      </c>
      <c r="N145" s="388">
        <v>0</v>
      </c>
      <c r="O145" s="388">
        <v>758.08587646484295</v>
      </c>
      <c r="P145" s="388">
        <v>0</v>
      </c>
      <c r="Q145" s="388">
        <v>335.62408447265602</v>
      </c>
      <c r="R145" s="388">
        <v>758.08600726764701</v>
      </c>
      <c r="S145" s="388">
        <v>69.313246065257701</v>
      </c>
      <c r="T145" s="388">
        <v>58.973587425968198</v>
      </c>
      <c r="U145" s="388"/>
      <c r="V145" s="388" t="s">
        <v>588</v>
      </c>
    </row>
    <row r="146" spans="9:22">
      <c r="I146" s="388" t="s">
        <v>595</v>
      </c>
      <c r="J146" s="388" t="s">
        <v>586</v>
      </c>
      <c r="K146" s="388" t="s">
        <v>701</v>
      </c>
      <c r="L146" s="388">
        <v>531.2099609375</v>
      </c>
      <c r="M146" s="388">
        <v>465.44171142578102</v>
      </c>
      <c r="N146" s="388">
        <v>0</v>
      </c>
      <c r="O146" s="388">
        <v>465.44168090820301</v>
      </c>
      <c r="P146" s="388">
        <v>0</v>
      </c>
      <c r="Q146" s="388">
        <v>65.768249511718693</v>
      </c>
      <c r="R146" s="388">
        <v>465.44162980011703</v>
      </c>
      <c r="S146" s="388">
        <v>87.619195564371495</v>
      </c>
      <c r="T146" s="388">
        <v>77.182287635649004</v>
      </c>
      <c r="U146" s="388"/>
      <c r="V146" s="388" t="s">
        <v>588</v>
      </c>
    </row>
    <row r="147" spans="9:22">
      <c r="I147" s="388" t="s">
        <v>595</v>
      </c>
      <c r="J147" s="388" t="s">
        <v>586</v>
      </c>
      <c r="K147" s="388" t="s">
        <v>691</v>
      </c>
      <c r="L147" s="388">
        <v>1093.7099609375</v>
      </c>
      <c r="M147" s="388">
        <v>758.08630371093705</v>
      </c>
      <c r="N147" s="388">
        <v>0</v>
      </c>
      <c r="O147" s="388">
        <v>758.08636474609295</v>
      </c>
      <c r="P147" s="388">
        <v>0</v>
      </c>
      <c r="Q147" s="388">
        <v>335.62359619140602</v>
      </c>
      <c r="R147" s="388">
        <v>758.08615341015695</v>
      </c>
      <c r="S147" s="388">
        <v>69.313285129187705</v>
      </c>
      <c r="T147" s="388">
        <v>58.973587425968198</v>
      </c>
      <c r="U147" s="388"/>
      <c r="V147" s="388" t="s">
        <v>588</v>
      </c>
    </row>
    <row r="148" spans="9:22">
      <c r="I148" s="388" t="s">
        <v>595</v>
      </c>
      <c r="J148" s="388" t="s">
        <v>586</v>
      </c>
      <c r="K148" s="388" t="s">
        <v>698</v>
      </c>
      <c r="L148" s="388">
        <v>531.2099609375</v>
      </c>
      <c r="M148" s="388">
        <v>455.381256103515</v>
      </c>
      <c r="N148" s="388">
        <v>0</v>
      </c>
      <c r="O148" s="388">
        <v>455.38122558593699</v>
      </c>
      <c r="P148" s="388">
        <v>0</v>
      </c>
      <c r="Q148" s="388">
        <v>75.828712463378906</v>
      </c>
      <c r="R148" s="388">
        <v>455.38110550240702</v>
      </c>
      <c r="S148" s="388">
        <v>85.725314315968603</v>
      </c>
      <c r="T148" s="388">
        <v>75.299792815267296</v>
      </c>
      <c r="U148" s="388"/>
      <c r="V148" s="388" t="s">
        <v>588</v>
      </c>
    </row>
    <row r="149" spans="9:22">
      <c r="I149" s="388" t="s">
        <v>595</v>
      </c>
      <c r="J149" s="388" t="s">
        <v>586</v>
      </c>
      <c r="K149" s="388" t="s">
        <v>617</v>
      </c>
      <c r="L149" s="388">
        <v>408.18310546875</v>
      </c>
      <c r="M149" s="388">
        <v>329.84237670898398</v>
      </c>
      <c r="N149" s="388">
        <v>0</v>
      </c>
      <c r="O149" s="388">
        <v>329.84216308593699</v>
      </c>
      <c r="P149" s="388">
        <v>0</v>
      </c>
      <c r="Q149" s="388">
        <v>78.340736389160099</v>
      </c>
      <c r="R149" s="388">
        <v>329.84266330909702</v>
      </c>
      <c r="S149" s="388">
        <v>80.807454372762194</v>
      </c>
      <c r="T149" s="388">
        <v>69.821606083551899</v>
      </c>
      <c r="U149" s="388"/>
      <c r="V149" s="388" t="s">
        <v>588</v>
      </c>
    </row>
    <row r="150" spans="9:22">
      <c r="I150" s="388" t="s">
        <v>595</v>
      </c>
      <c r="J150" s="388" t="s">
        <v>586</v>
      </c>
      <c r="K150" s="388" t="s">
        <v>608</v>
      </c>
      <c r="L150" s="388">
        <v>408.18310546875</v>
      </c>
      <c r="M150" s="388">
        <v>329.84210205078102</v>
      </c>
      <c r="N150" s="388">
        <v>0</v>
      </c>
      <c r="O150" s="388">
        <v>329.84210205078102</v>
      </c>
      <c r="P150" s="388">
        <v>0</v>
      </c>
      <c r="Q150" s="388">
        <v>78.341003417968693</v>
      </c>
      <c r="R150" s="388">
        <v>329.84408971229402</v>
      </c>
      <c r="S150" s="388">
        <v>80.807387084773197</v>
      </c>
      <c r="T150" s="388">
        <v>69.821606083551899</v>
      </c>
      <c r="U150" s="388"/>
      <c r="V150" s="388" t="s">
        <v>588</v>
      </c>
    </row>
    <row r="151" spans="9:22">
      <c r="I151" s="388" t="s">
        <v>595</v>
      </c>
      <c r="J151" s="388" t="s">
        <v>586</v>
      </c>
      <c r="K151" s="388" t="s">
        <v>702</v>
      </c>
      <c r="L151" s="388">
        <v>546.85498046875</v>
      </c>
      <c r="M151" s="388">
        <v>357.24035644531199</v>
      </c>
      <c r="N151" s="388">
        <v>0</v>
      </c>
      <c r="O151" s="388">
        <v>357.24038696289</v>
      </c>
      <c r="P151" s="388">
        <v>0</v>
      </c>
      <c r="Q151" s="388">
        <v>189.61462402343699</v>
      </c>
      <c r="R151" s="388">
        <v>357.24030752030598</v>
      </c>
      <c r="S151" s="388">
        <v>65.326342303602104</v>
      </c>
      <c r="T151" s="388">
        <v>54.859151093923899</v>
      </c>
      <c r="U151" s="388"/>
      <c r="V151" s="388" t="s">
        <v>588</v>
      </c>
    </row>
    <row r="152" spans="9:22">
      <c r="I152" s="388" t="s">
        <v>595</v>
      </c>
      <c r="J152" s="388" t="s">
        <v>586</v>
      </c>
      <c r="K152" s="388" t="s">
        <v>703</v>
      </c>
      <c r="L152" s="388">
        <v>546.85498046875</v>
      </c>
      <c r="M152" s="388">
        <v>357.24041748046801</v>
      </c>
      <c r="N152" s="388">
        <v>0</v>
      </c>
      <c r="O152" s="388">
        <v>357.24044799804602</v>
      </c>
      <c r="P152" s="388">
        <v>0</v>
      </c>
      <c r="Q152" s="388">
        <v>189.61456298828099</v>
      </c>
      <c r="R152" s="388">
        <v>357.240307096143</v>
      </c>
      <c r="S152" s="388">
        <v>65.326353464725003</v>
      </c>
      <c r="T152" s="388">
        <v>54.859151093923899</v>
      </c>
      <c r="U152" s="388"/>
      <c r="V152" s="388" t="s">
        <v>588</v>
      </c>
    </row>
    <row r="153" spans="9:22">
      <c r="I153" s="388" t="s">
        <v>595</v>
      </c>
      <c r="J153" s="388" t="s">
        <v>586</v>
      </c>
      <c r="K153" s="388" t="s">
        <v>591</v>
      </c>
      <c r="L153" s="388">
        <v>546.85498046875</v>
      </c>
      <c r="M153" s="388">
        <v>357.24035644531199</v>
      </c>
      <c r="N153" s="388">
        <v>0</v>
      </c>
      <c r="O153" s="388">
        <v>357.24041748046801</v>
      </c>
      <c r="P153" s="388">
        <v>0</v>
      </c>
      <c r="Q153" s="388">
        <v>189.61462402343699</v>
      </c>
      <c r="R153" s="388">
        <v>357.240316766273</v>
      </c>
      <c r="S153" s="388">
        <v>65.326342303602104</v>
      </c>
      <c r="T153" s="388">
        <v>54.859151093923899</v>
      </c>
      <c r="U153" s="388"/>
      <c r="V153" s="388" t="s">
        <v>588</v>
      </c>
    </row>
    <row r="154" spans="9:22">
      <c r="I154" s="388" t="s">
        <v>595</v>
      </c>
      <c r="J154" s="388" t="s">
        <v>586</v>
      </c>
      <c r="K154" s="388" t="s">
        <v>590</v>
      </c>
      <c r="L154" s="388">
        <v>546.85498046875</v>
      </c>
      <c r="M154" s="388">
        <v>357.24035644531199</v>
      </c>
      <c r="N154" s="388">
        <v>0</v>
      </c>
      <c r="O154" s="388">
        <v>357.24035644531199</v>
      </c>
      <c r="P154" s="388">
        <v>0</v>
      </c>
      <c r="Q154" s="388">
        <v>189.61462402343699</v>
      </c>
      <c r="R154" s="388">
        <v>357.24030017172203</v>
      </c>
      <c r="S154" s="388">
        <v>65.326342303602104</v>
      </c>
      <c r="T154" s="388">
        <v>54.859151093923899</v>
      </c>
      <c r="U154" s="388"/>
      <c r="V154" s="388" t="s">
        <v>588</v>
      </c>
    </row>
    <row r="155" spans="9:22">
      <c r="I155" s="388" t="s">
        <v>585</v>
      </c>
      <c r="J155" s="388" t="s">
        <v>586</v>
      </c>
      <c r="K155" s="388" t="s">
        <v>587</v>
      </c>
      <c r="L155" s="388">
        <v>7755.47900390625</v>
      </c>
      <c r="M155" s="388">
        <v>7081.10693359375</v>
      </c>
      <c r="N155" s="388">
        <v>0</v>
      </c>
      <c r="O155" s="388">
        <v>7081.0927734375</v>
      </c>
      <c r="P155" s="388">
        <v>0</v>
      </c>
      <c r="Q155" s="388">
        <v>674.3720703125</v>
      </c>
      <c r="R155" s="388">
        <v>7079.5254103996303</v>
      </c>
      <c r="S155" s="388">
        <v>91.304572290469196</v>
      </c>
      <c r="T155" s="388">
        <v>80.588188000406205</v>
      </c>
      <c r="U155" s="388"/>
      <c r="V155" s="388" t="s">
        <v>588</v>
      </c>
    </row>
    <row r="156" spans="9:22">
      <c r="I156" s="388" t="s">
        <v>585</v>
      </c>
      <c r="J156" s="388" t="s">
        <v>586</v>
      </c>
      <c r="K156" s="388" t="s">
        <v>589</v>
      </c>
      <c r="L156" s="388">
        <v>12653.67578125</v>
      </c>
      <c r="M156" s="388">
        <v>11326.740234375</v>
      </c>
      <c r="N156" s="388">
        <v>0</v>
      </c>
      <c r="O156" s="388">
        <v>11326.740234375</v>
      </c>
      <c r="P156" s="388">
        <v>0</v>
      </c>
      <c r="Q156" s="388">
        <v>1326.9365234375</v>
      </c>
      <c r="R156" s="388">
        <v>11326.744485856299</v>
      </c>
      <c r="S156" s="388">
        <v>89.513438072743796</v>
      </c>
      <c r="T156" s="388">
        <v>73.796738287200995</v>
      </c>
      <c r="U156" s="388"/>
      <c r="V156" s="388" t="s">
        <v>588</v>
      </c>
    </row>
    <row r="157" spans="9:22">
      <c r="I157" s="388" t="s">
        <v>585</v>
      </c>
      <c r="J157" s="388" t="s">
        <v>586</v>
      </c>
      <c r="K157" s="388" t="s">
        <v>590</v>
      </c>
      <c r="L157" s="388">
        <v>19686.779296875</v>
      </c>
      <c r="M157" s="388">
        <v>5315.6552734375</v>
      </c>
      <c r="N157" s="388">
        <v>0</v>
      </c>
      <c r="O157" s="388">
        <v>5315.6552734375</v>
      </c>
      <c r="P157" s="388">
        <v>0</v>
      </c>
      <c r="Q157" s="388">
        <v>14371.125</v>
      </c>
      <c r="R157" s="388">
        <v>5272.0237000798597</v>
      </c>
      <c r="S157" s="388">
        <v>27.001142204511201</v>
      </c>
      <c r="T157" s="388">
        <v>80.764861332721395</v>
      </c>
      <c r="U157" s="388"/>
      <c r="V157" s="388" t="s">
        <v>588</v>
      </c>
    </row>
    <row r="158" spans="9:22">
      <c r="I158" s="388" t="s">
        <v>585</v>
      </c>
      <c r="J158" s="388" t="s">
        <v>586</v>
      </c>
      <c r="K158" s="388" t="s">
        <v>591</v>
      </c>
      <c r="L158" s="388">
        <v>19686.779296875</v>
      </c>
      <c r="M158" s="388">
        <v>8002.6494140625</v>
      </c>
      <c r="N158" s="388">
        <v>0</v>
      </c>
      <c r="O158" s="388">
        <v>8002.4599609375</v>
      </c>
      <c r="P158" s="388">
        <v>0</v>
      </c>
      <c r="Q158" s="388">
        <v>11684.1298828125</v>
      </c>
      <c r="R158" s="388">
        <v>7987.6207363096701</v>
      </c>
      <c r="S158" s="388">
        <v>40.649866051644103</v>
      </c>
      <c r="T158" s="388">
        <v>80.764861332721395</v>
      </c>
      <c r="U158" s="388"/>
      <c r="V158" s="388" t="s">
        <v>588</v>
      </c>
    </row>
    <row r="159" spans="9:22">
      <c r="I159" s="388" t="s">
        <v>585</v>
      </c>
      <c r="J159" s="388" t="s">
        <v>586</v>
      </c>
      <c r="K159" s="388" t="s">
        <v>594</v>
      </c>
      <c r="L159" s="388">
        <v>12653.67578125</v>
      </c>
      <c r="M159" s="388">
        <v>11534.5126953125</v>
      </c>
      <c r="N159" s="388">
        <v>0</v>
      </c>
      <c r="O159" s="388">
        <v>11534.5126953125</v>
      </c>
      <c r="P159" s="388">
        <v>0</v>
      </c>
      <c r="Q159" s="388">
        <v>1119.16333007812</v>
      </c>
      <c r="R159" s="388">
        <v>11533.724640020901</v>
      </c>
      <c r="S159" s="388">
        <v>91.155430996613205</v>
      </c>
      <c r="T159" s="388">
        <v>79.692258394531393</v>
      </c>
      <c r="U159" s="388"/>
      <c r="V159" s="388" t="s">
        <v>588</v>
      </c>
    </row>
    <row r="160" spans="9:22">
      <c r="I160" s="388" t="s">
        <v>585</v>
      </c>
      <c r="J160" s="388" t="s">
        <v>586</v>
      </c>
      <c r="K160" s="388" t="s">
        <v>598</v>
      </c>
      <c r="L160" s="388">
        <v>12653.67578125</v>
      </c>
      <c r="M160" s="388">
        <v>11575.11328125</v>
      </c>
      <c r="N160" s="388">
        <v>0</v>
      </c>
      <c r="O160" s="388">
        <v>11575.11328125</v>
      </c>
      <c r="P160" s="388">
        <v>0</v>
      </c>
      <c r="Q160" s="388">
        <v>1078.56384277343</v>
      </c>
      <c r="R160" s="388">
        <v>11575.118185520299</v>
      </c>
      <c r="S160" s="388">
        <v>91.476291011041994</v>
      </c>
      <c r="T160" s="388">
        <v>79.028419669309201</v>
      </c>
      <c r="U160" s="388"/>
      <c r="V160" s="388" t="s">
        <v>588</v>
      </c>
    </row>
    <row r="161" spans="9:22">
      <c r="I161" s="388" t="s">
        <v>585</v>
      </c>
      <c r="J161" s="388" t="s">
        <v>586</v>
      </c>
      <c r="K161" s="388" t="s">
        <v>599</v>
      </c>
      <c r="L161" s="388">
        <v>3984.07470703125</v>
      </c>
      <c r="M161" s="388">
        <v>3517.14331054687</v>
      </c>
      <c r="N161" s="388">
        <v>0</v>
      </c>
      <c r="O161" s="388">
        <v>3517.12060546875</v>
      </c>
      <c r="P161" s="388">
        <v>0</v>
      </c>
      <c r="Q161" s="388">
        <v>466.93148803710898</v>
      </c>
      <c r="R161" s="388">
        <v>3517.0543816342702</v>
      </c>
      <c r="S161" s="388">
        <v>88.280054195261002</v>
      </c>
      <c r="T161" s="388">
        <v>288.64920579185798</v>
      </c>
      <c r="U161" s="388"/>
      <c r="V161" s="388" t="s">
        <v>588</v>
      </c>
    </row>
    <row r="162" spans="9:22">
      <c r="I162" s="388" t="s">
        <v>585</v>
      </c>
      <c r="J162" s="388" t="s">
        <v>586</v>
      </c>
      <c r="K162" s="388" t="s">
        <v>602</v>
      </c>
      <c r="L162" s="388">
        <v>3984.07470703125</v>
      </c>
      <c r="M162" s="388">
        <v>1149.9892578125</v>
      </c>
      <c r="N162" s="388">
        <v>0</v>
      </c>
      <c r="O162" s="388">
        <v>1149.97412109375</v>
      </c>
      <c r="P162" s="388">
        <v>0</v>
      </c>
      <c r="Q162" s="388">
        <v>2834.08544921875</v>
      </c>
      <c r="R162" s="388">
        <v>1164.82630074403</v>
      </c>
      <c r="S162" s="388">
        <v>28.8646509510214</v>
      </c>
      <c r="T162" s="388">
        <v>288.64920579185798</v>
      </c>
      <c r="U162" s="388"/>
      <c r="V162" s="388" t="s">
        <v>588</v>
      </c>
    </row>
    <row r="163" spans="9:22">
      <c r="I163" s="388" t="s">
        <v>585</v>
      </c>
      <c r="J163" s="388" t="s">
        <v>586</v>
      </c>
      <c r="K163" s="388" t="s">
        <v>604</v>
      </c>
      <c r="L163" s="388">
        <v>26249.0390625</v>
      </c>
      <c r="M163" s="388">
        <v>22758.185546875</v>
      </c>
      <c r="N163" s="388">
        <v>0</v>
      </c>
      <c r="O163" s="388">
        <v>22757.861328125</v>
      </c>
      <c r="P163" s="388">
        <v>0</v>
      </c>
      <c r="Q163" s="388">
        <v>3490.85327148437</v>
      </c>
      <c r="R163" s="388">
        <v>22761.854459438098</v>
      </c>
      <c r="S163" s="388">
        <v>86.699788414873495</v>
      </c>
      <c r="T163" s="388">
        <v>78.6320377204284</v>
      </c>
      <c r="U163" s="388"/>
      <c r="V163" s="388" t="s">
        <v>588</v>
      </c>
    </row>
    <row r="164" spans="9:22">
      <c r="I164" s="388" t="s">
        <v>585</v>
      </c>
      <c r="J164" s="388" t="s">
        <v>586</v>
      </c>
      <c r="K164" s="388" t="s">
        <v>605</v>
      </c>
      <c r="L164" s="388">
        <v>26249.0390625</v>
      </c>
      <c r="M164" s="388">
        <v>15221.396484375</v>
      </c>
      <c r="N164" s="388">
        <v>0</v>
      </c>
      <c r="O164" s="388">
        <v>15221.3955078125</v>
      </c>
      <c r="P164" s="388">
        <v>0</v>
      </c>
      <c r="Q164" s="388">
        <v>11027.642578125</v>
      </c>
      <c r="R164" s="388">
        <v>15221.922599437199</v>
      </c>
      <c r="S164" s="388">
        <v>57.988391390518103</v>
      </c>
      <c r="T164" s="388">
        <v>47.620790880142302</v>
      </c>
      <c r="U164" s="388"/>
      <c r="V164" s="388" t="s">
        <v>588</v>
      </c>
    </row>
    <row r="165" spans="9:22">
      <c r="I165" s="388" t="s">
        <v>585</v>
      </c>
      <c r="J165" s="388" t="s">
        <v>586</v>
      </c>
      <c r="K165" s="388" t="s">
        <v>614</v>
      </c>
      <c r="L165" s="388">
        <v>19686.779296875</v>
      </c>
      <c r="M165" s="388">
        <v>6512.701171875</v>
      </c>
      <c r="N165" s="388">
        <v>0</v>
      </c>
      <c r="O165" s="388">
        <v>6508.50927734375</v>
      </c>
      <c r="P165" s="388">
        <v>0</v>
      </c>
      <c r="Q165" s="388">
        <v>13174.078125</v>
      </c>
      <c r="R165" s="388">
        <v>6491.2236701919301</v>
      </c>
      <c r="S165" s="388">
        <v>33.0815979275431</v>
      </c>
      <c r="T165" s="388">
        <v>100.270337277227</v>
      </c>
      <c r="U165" s="388"/>
      <c r="V165" s="388" t="s">
        <v>588</v>
      </c>
    </row>
    <row r="166" spans="9:22">
      <c r="I166" s="388" t="s">
        <v>585</v>
      </c>
      <c r="J166" s="388" t="s">
        <v>586</v>
      </c>
      <c r="K166" s="388" t="s">
        <v>616</v>
      </c>
      <c r="L166" s="388">
        <v>19686.779296875</v>
      </c>
      <c r="M166" s="388">
        <v>6855.3935546875</v>
      </c>
      <c r="N166" s="388">
        <v>0</v>
      </c>
      <c r="O166" s="388">
        <v>6854.24365234375</v>
      </c>
      <c r="P166" s="388">
        <v>0</v>
      </c>
      <c r="Q166" s="388">
        <v>12831.3857421875</v>
      </c>
      <c r="R166" s="388">
        <v>6858.5402670241301</v>
      </c>
      <c r="S166" s="388">
        <v>34.822321372677202</v>
      </c>
      <c r="T166" s="388">
        <v>100.270337277227</v>
      </c>
      <c r="U166" s="388"/>
      <c r="V166" s="388" t="s">
        <v>588</v>
      </c>
    </row>
    <row r="167" spans="9:22">
      <c r="I167" s="388" t="s">
        <v>585</v>
      </c>
      <c r="J167" s="388" t="s">
        <v>586</v>
      </c>
      <c r="K167" s="388" t="s">
        <v>617</v>
      </c>
      <c r="L167" s="388">
        <v>12653.67578125</v>
      </c>
      <c r="M167" s="388">
        <v>11372.1591796875</v>
      </c>
      <c r="N167" s="388">
        <v>0</v>
      </c>
      <c r="O167" s="388">
        <v>11372.1591796875</v>
      </c>
      <c r="P167" s="388">
        <v>0</v>
      </c>
      <c r="Q167" s="388">
        <v>1281.51708984375</v>
      </c>
      <c r="R167" s="388">
        <v>11379.0933479409</v>
      </c>
      <c r="S167" s="388">
        <v>89.872376819853102</v>
      </c>
      <c r="T167" s="388">
        <v>79.028419669309201</v>
      </c>
      <c r="U167" s="388"/>
      <c r="V167" s="388" t="s">
        <v>588</v>
      </c>
    </row>
    <row r="168" spans="9:22">
      <c r="I168" s="388" t="s">
        <v>585</v>
      </c>
      <c r="J168" s="388" t="s">
        <v>586</v>
      </c>
      <c r="K168" s="388" t="s">
        <v>608</v>
      </c>
      <c r="L168" s="388">
        <v>12653.67578125</v>
      </c>
      <c r="M168" s="388">
        <v>11325.21875</v>
      </c>
      <c r="N168" s="388">
        <v>0</v>
      </c>
      <c r="O168" s="388">
        <v>11325.21875</v>
      </c>
      <c r="P168" s="388">
        <v>0</v>
      </c>
      <c r="Q168" s="388">
        <v>1328.45825195312</v>
      </c>
      <c r="R168" s="388">
        <v>11325.2203851584</v>
      </c>
      <c r="S168" s="388">
        <v>89.501414022172995</v>
      </c>
      <c r="T168" s="388">
        <v>79.028419669309201</v>
      </c>
      <c r="U168" s="388"/>
      <c r="V168" s="388" t="s">
        <v>588</v>
      </c>
    </row>
    <row r="169" spans="9:22">
      <c r="I169" s="388" t="s">
        <v>585</v>
      </c>
      <c r="J169" s="388" t="s">
        <v>586</v>
      </c>
      <c r="K169" s="388" t="s">
        <v>601</v>
      </c>
      <c r="L169" s="388">
        <v>12653.67578125</v>
      </c>
      <c r="M169" s="388">
        <v>10163.0830078125</v>
      </c>
      <c r="N169" s="388">
        <v>0</v>
      </c>
      <c r="O169" s="388">
        <v>10163.0830078125</v>
      </c>
      <c r="P169" s="388">
        <v>0</v>
      </c>
      <c r="Q169" s="388">
        <v>2490.59326171875</v>
      </c>
      <c r="R169" s="388">
        <v>10164.3178214818</v>
      </c>
      <c r="S169" s="388">
        <v>80.317238907543199</v>
      </c>
      <c r="T169" s="388">
        <v>69.481786573256699</v>
      </c>
      <c r="U169" s="388"/>
      <c r="V169" s="388" t="s">
        <v>588</v>
      </c>
    </row>
    <row r="170" spans="9:22">
      <c r="I170" s="388" t="s">
        <v>585</v>
      </c>
      <c r="J170" s="388" t="s">
        <v>586</v>
      </c>
      <c r="K170" s="388" t="s">
        <v>606</v>
      </c>
      <c r="L170" s="388">
        <v>12653.67578125</v>
      </c>
      <c r="M170" s="388">
        <v>11055.673828125</v>
      </c>
      <c r="N170" s="388">
        <v>0</v>
      </c>
      <c r="O170" s="388">
        <v>11055.673828125</v>
      </c>
      <c r="P170" s="388">
        <v>0</v>
      </c>
      <c r="Q170" s="388">
        <v>1598.00219726562</v>
      </c>
      <c r="R170" s="388">
        <v>11053.3973465282</v>
      </c>
      <c r="S170" s="388">
        <v>87.371243101606098</v>
      </c>
      <c r="T170" s="388">
        <v>76.744498340866201</v>
      </c>
      <c r="U170" s="388"/>
      <c r="V170" s="388" t="s">
        <v>588</v>
      </c>
    </row>
    <row r="171" spans="9:22">
      <c r="I171" s="388" t="s">
        <v>585</v>
      </c>
      <c r="J171" s="388" t="s">
        <v>586</v>
      </c>
      <c r="K171" s="388" t="s">
        <v>611</v>
      </c>
      <c r="L171" s="388">
        <v>3984.07470703125</v>
      </c>
      <c r="M171" s="388">
        <v>989.38830566406205</v>
      </c>
      <c r="N171" s="388">
        <v>0</v>
      </c>
      <c r="O171" s="388">
        <v>989.300048828125</v>
      </c>
      <c r="P171" s="388">
        <v>0</v>
      </c>
      <c r="Q171" s="388">
        <v>2994.6865234375</v>
      </c>
      <c r="R171" s="388">
        <v>999.49538966195598</v>
      </c>
      <c r="S171" s="388">
        <v>24.833578143450701</v>
      </c>
      <c r="T171" s="388">
        <v>286.139212698015</v>
      </c>
      <c r="U171" s="388"/>
      <c r="V171" s="388" t="s">
        <v>588</v>
      </c>
    </row>
    <row r="172" spans="9:22">
      <c r="I172" s="388" t="s">
        <v>585</v>
      </c>
      <c r="J172" s="388" t="s">
        <v>586</v>
      </c>
      <c r="K172" s="388" t="s">
        <v>603</v>
      </c>
      <c r="L172" s="388">
        <v>3984.07470703125</v>
      </c>
      <c r="M172" s="388">
        <v>893.512939453125</v>
      </c>
      <c r="N172" s="388">
        <v>0</v>
      </c>
      <c r="O172" s="388">
        <v>893.5009765625</v>
      </c>
      <c r="P172" s="388">
        <v>0</v>
      </c>
      <c r="Q172" s="388">
        <v>3090.56176757812</v>
      </c>
      <c r="R172" s="388">
        <v>932.97977812156</v>
      </c>
      <c r="S172" s="388">
        <v>22.427113072860202</v>
      </c>
      <c r="T172" s="388">
        <v>286.139212698015</v>
      </c>
      <c r="U172" s="388"/>
      <c r="V172" s="388" t="s">
        <v>588</v>
      </c>
    </row>
    <row r="173" spans="9:22">
      <c r="I173" s="388" t="s">
        <v>585</v>
      </c>
      <c r="J173" s="388" t="s">
        <v>586</v>
      </c>
      <c r="K173" s="388" t="s">
        <v>596</v>
      </c>
      <c r="L173" s="388">
        <v>12653.67578125</v>
      </c>
      <c r="M173" s="388">
        <v>4417.2646484375</v>
      </c>
      <c r="N173" s="388">
        <v>0</v>
      </c>
      <c r="O173" s="388">
        <v>4417.2646484375</v>
      </c>
      <c r="P173" s="388">
        <v>0</v>
      </c>
      <c r="Q173" s="388">
        <v>8236.4111328125</v>
      </c>
      <c r="R173" s="388">
        <v>4417.7165554038902</v>
      </c>
      <c r="S173" s="388">
        <v>34.908944442712198</v>
      </c>
      <c r="T173" s="388">
        <v>24.6963811466591</v>
      </c>
      <c r="U173" s="388"/>
      <c r="V173" s="388" t="s">
        <v>588</v>
      </c>
    </row>
    <row r="174" spans="9:22">
      <c r="I174" s="388" t="s">
        <v>585</v>
      </c>
      <c r="J174" s="388" t="s">
        <v>586</v>
      </c>
      <c r="K174" s="388" t="s">
        <v>597</v>
      </c>
      <c r="L174" s="388">
        <v>12653.67578125</v>
      </c>
      <c r="M174" s="388">
        <v>11677.296875</v>
      </c>
      <c r="N174" s="388">
        <v>0</v>
      </c>
      <c r="O174" s="388">
        <v>11677.296875</v>
      </c>
      <c r="P174" s="388">
        <v>0</v>
      </c>
      <c r="Q174" s="388">
        <v>976.37927246093705</v>
      </c>
      <c r="R174" s="388">
        <v>11677.3172662003</v>
      </c>
      <c r="S174" s="388">
        <v>92.283831804061293</v>
      </c>
      <c r="T174" s="388">
        <v>81.399272259388496</v>
      </c>
      <c r="U174" s="388"/>
      <c r="V174" s="388" t="s">
        <v>588</v>
      </c>
    </row>
    <row r="175" spans="9:22">
      <c r="I175" s="388" t="s">
        <v>585</v>
      </c>
      <c r="J175" s="388" t="s">
        <v>586</v>
      </c>
      <c r="K175" s="388" t="s">
        <v>626</v>
      </c>
      <c r="L175" s="388">
        <v>49580.58984375</v>
      </c>
      <c r="M175" s="388">
        <v>35818.67578125</v>
      </c>
      <c r="N175" s="388">
        <v>0</v>
      </c>
      <c r="O175" s="388">
        <v>35818.67578125</v>
      </c>
      <c r="P175" s="388">
        <v>0</v>
      </c>
      <c r="Q175" s="388">
        <v>13761.9150390625</v>
      </c>
      <c r="R175" s="388">
        <v>35818.658644306997</v>
      </c>
      <c r="S175" s="388">
        <v>72.243343401379903</v>
      </c>
      <c r="T175" s="388">
        <v>61.889138666364701</v>
      </c>
      <c r="U175" s="388"/>
      <c r="V175" s="388" t="s">
        <v>588</v>
      </c>
    </row>
    <row r="176" spans="9:22">
      <c r="I176" s="388" t="s">
        <v>585</v>
      </c>
      <c r="J176" s="388" t="s">
        <v>586</v>
      </c>
      <c r="K176" s="388" t="s">
        <v>629</v>
      </c>
      <c r="L176" s="388">
        <v>12653.67578125</v>
      </c>
      <c r="M176" s="388">
        <v>11376.896484375</v>
      </c>
      <c r="N176" s="388">
        <v>0</v>
      </c>
      <c r="O176" s="388">
        <v>11376.8896484375</v>
      </c>
      <c r="P176" s="388">
        <v>0</v>
      </c>
      <c r="Q176" s="388">
        <v>1276.77001953125</v>
      </c>
      <c r="R176" s="388">
        <v>11372.4625457277</v>
      </c>
      <c r="S176" s="388">
        <v>89.909814990147595</v>
      </c>
      <c r="T176" s="388">
        <v>79.028419669309201</v>
      </c>
      <c r="U176" s="388"/>
      <c r="V176" s="388" t="s">
        <v>588</v>
      </c>
    </row>
    <row r="177" spans="9:22">
      <c r="I177" s="388" t="s">
        <v>585</v>
      </c>
      <c r="J177" s="388" t="s">
        <v>586</v>
      </c>
      <c r="K177" s="388" t="s">
        <v>630</v>
      </c>
      <c r="L177" s="388">
        <v>24790.294921875</v>
      </c>
      <c r="M177" s="388">
        <v>4721.6845703125</v>
      </c>
      <c r="N177" s="388">
        <v>0</v>
      </c>
      <c r="O177" s="388">
        <v>4721.6845703125</v>
      </c>
      <c r="P177" s="388">
        <v>0</v>
      </c>
      <c r="Q177" s="388">
        <v>20068.611328125</v>
      </c>
      <c r="R177" s="388">
        <v>4715.34148184478</v>
      </c>
      <c r="S177" s="388">
        <v>19.046504227531699</v>
      </c>
      <c r="T177" s="388">
        <v>8.9873880364126197</v>
      </c>
      <c r="U177" s="388"/>
      <c r="V177" s="388" t="s">
        <v>588</v>
      </c>
    </row>
    <row r="178" spans="9:22">
      <c r="I178" s="388" t="s">
        <v>585</v>
      </c>
      <c r="J178" s="388" t="s">
        <v>586</v>
      </c>
      <c r="K178" s="388" t="s">
        <v>631</v>
      </c>
      <c r="L178" s="388">
        <v>12653.67578125</v>
      </c>
      <c r="M178" s="388">
        <v>11326.7412109375</v>
      </c>
      <c r="N178" s="388">
        <v>0</v>
      </c>
      <c r="O178" s="388">
        <v>11326.740234375</v>
      </c>
      <c r="P178" s="388">
        <v>0</v>
      </c>
      <c r="Q178" s="388">
        <v>1326.93432617187</v>
      </c>
      <c r="R178" s="388">
        <v>11326.7444067253</v>
      </c>
      <c r="S178" s="388">
        <v>89.513445790362894</v>
      </c>
      <c r="T178" s="388">
        <v>79.067933879143894</v>
      </c>
      <c r="U178" s="388"/>
      <c r="V178" s="388" t="s">
        <v>588</v>
      </c>
    </row>
    <row r="179" spans="9:22">
      <c r="I179" s="388" t="s">
        <v>585</v>
      </c>
      <c r="J179" s="388" t="s">
        <v>586</v>
      </c>
      <c r="K179" s="388" t="s">
        <v>632</v>
      </c>
      <c r="L179" s="388">
        <v>12653.67578125</v>
      </c>
      <c r="M179" s="388">
        <v>11326.740234375</v>
      </c>
      <c r="N179" s="388">
        <v>0</v>
      </c>
      <c r="O179" s="388">
        <v>11326.740234375</v>
      </c>
      <c r="P179" s="388">
        <v>0</v>
      </c>
      <c r="Q179" s="388">
        <v>1326.93640136718</v>
      </c>
      <c r="R179" s="388">
        <v>11326.744393380301</v>
      </c>
      <c r="S179" s="388">
        <v>89.513438072743796</v>
      </c>
      <c r="T179" s="388">
        <v>79.067933879143894</v>
      </c>
      <c r="U179" s="388"/>
      <c r="V179" s="388" t="s">
        <v>588</v>
      </c>
    </row>
    <row r="180" spans="9:22">
      <c r="I180" s="388" t="s">
        <v>585</v>
      </c>
      <c r="J180" s="388" t="s">
        <v>586</v>
      </c>
      <c r="K180" s="388" t="s">
        <v>634</v>
      </c>
      <c r="L180" s="388">
        <v>12653.67578125</v>
      </c>
      <c r="M180" s="388">
        <v>11325.2119140625</v>
      </c>
      <c r="N180" s="388">
        <v>0</v>
      </c>
      <c r="O180" s="388">
        <v>11325.2119140625</v>
      </c>
      <c r="P180" s="388">
        <v>0</v>
      </c>
      <c r="Q180" s="388">
        <v>1328.46398925781</v>
      </c>
      <c r="R180" s="388">
        <v>11325.216162167701</v>
      </c>
      <c r="S180" s="388">
        <v>89.501359998839206</v>
      </c>
      <c r="T180" s="388">
        <v>79.028419669309201</v>
      </c>
      <c r="U180" s="388"/>
      <c r="V180" s="388" t="s">
        <v>588</v>
      </c>
    </row>
    <row r="181" spans="9:22">
      <c r="I181" s="388" t="s">
        <v>585</v>
      </c>
      <c r="J181" s="388" t="s">
        <v>586</v>
      </c>
      <c r="K181" s="388" t="s">
        <v>623</v>
      </c>
      <c r="L181" s="388">
        <v>12653.67578125</v>
      </c>
      <c r="M181" s="388">
        <v>11329.369140625</v>
      </c>
      <c r="N181" s="388">
        <v>0</v>
      </c>
      <c r="O181" s="388">
        <v>11329.3671875</v>
      </c>
      <c r="P181" s="388">
        <v>0</v>
      </c>
      <c r="Q181" s="388">
        <v>1324.30737304687</v>
      </c>
      <c r="R181" s="388">
        <v>11330.6261792677</v>
      </c>
      <c r="S181" s="388">
        <v>89.534213903383403</v>
      </c>
      <c r="T181" s="388">
        <v>79.028419669309201</v>
      </c>
      <c r="U181" s="388"/>
      <c r="V181" s="388" t="s">
        <v>588</v>
      </c>
    </row>
    <row r="182" spans="9:22">
      <c r="I182" s="388" t="s">
        <v>585</v>
      </c>
      <c r="J182" s="388" t="s">
        <v>586</v>
      </c>
      <c r="K182" s="388" t="s">
        <v>624</v>
      </c>
      <c r="L182" s="388">
        <v>12653.67578125</v>
      </c>
      <c r="M182" s="388">
        <v>11325.2119140625</v>
      </c>
      <c r="N182" s="388">
        <v>0</v>
      </c>
      <c r="O182" s="388">
        <v>11325.2119140625</v>
      </c>
      <c r="P182" s="388">
        <v>0</v>
      </c>
      <c r="Q182" s="388">
        <v>1328.4638671875</v>
      </c>
      <c r="R182" s="388">
        <v>11325.2157976572</v>
      </c>
      <c r="S182" s="388">
        <v>89.501359998839206</v>
      </c>
      <c r="T182" s="388">
        <v>79.028419669309201</v>
      </c>
      <c r="U182" s="388"/>
      <c r="V182" s="388" t="s">
        <v>588</v>
      </c>
    </row>
    <row r="183" spans="9:22">
      <c r="I183" s="388" t="s">
        <v>585</v>
      </c>
      <c r="J183" s="388" t="s">
        <v>586</v>
      </c>
      <c r="K183" s="388" t="s">
        <v>637</v>
      </c>
      <c r="L183" s="388">
        <v>12653.67578125</v>
      </c>
      <c r="M183" s="388">
        <v>11340.556640625</v>
      </c>
      <c r="N183" s="388">
        <v>0</v>
      </c>
      <c r="O183" s="388">
        <v>11340.5390625</v>
      </c>
      <c r="P183" s="388">
        <v>0</v>
      </c>
      <c r="Q183" s="388">
        <v>1313.11901855468</v>
      </c>
      <c r="R183" s="388">
        <v>11337.9372374225</v>
      </c>
      <c r="S183" s="388">
        <v>89.622626947888406</v>
      </c>
      <c r="T183" s="388">
        <v>79.067933879143894</v>
      </c>
      <c r="U183" s="388"/>
      <c r="V183" s="388" t="s">
        <v>588</v>
      </c>
    </row>
    <row r="184" spans="9:22">
      <c r="I184" s="388" t="s">
        <v>585</v>
      </c>
      <c r="J184" s="388" t="s">
        <v>586</v>
      </c>
      <c r="K184" s="388" t="s">
        <v>638</v>
      </c>
      <c r="L184" s="388">
        <v>12653.67578125</v>
      </c>
      <c r="M184" s="388">
        <v>11341.7587890625</v>
      </c>
      <c r="N184" s="388">
        <v>0</v>
      </c>
      <c r="O184" s="388">
        <v>11341.7412109375</v>
      </c>
      <c r="P184" s="388">
        <v>0</v>
      </c>
      <c r="Q184" s="388">
        <v>1311.935546875</v>
      </c>
      <c r="R184" s="388">
        <v>11338.1580455064</v>
      </c>
      <c r="S184" s="388">
        <v>89.6321273370108</v>
      </c>
      <c r="T184" s="388">
        <v>79.067933879143894</v>
      </c>
      <c r="U184" s="388"/>
      <c r="V184" s="388" t="s">
        <v>588</v>
      </c>
    </row>
    <row r="185" spans="9:22">
      <c r="I185" s="388" t="s">
        <v>585</v>
      </c>
      <c r="J185" s="388" t="s">
        <v>586</v>
      </c>
      <c r="K185" s="388" t="s">
        <v>633</v>
      </c>
      <c r="L185" s="388">
        <v>12653.67578125</v>
      </c>
      <c r="M185" s="388">
        <v>11325.2119140625</v>
      </c>
      <c r="N185" s="388">
        <v>0</v>
      </c>
      <c r="O185" s="388">
        <v>11325.2119140625</v>
      </c>
      <c r="P185" s="388">
        <v>0</v>
      </c>
      <c r="Q185" s="388">
        <v>1328.46374511718</v>
      </c>
      <c r="R185" s="388">
        <v>11325.2164333328</v>
      </c>
      <c r="S185" s="388">
        <v>89.501359998839206</v>
      </c>
      <c r="T185" s="388">
        <v>79.028419669309201</v>
      </c>
      <c r="U185" s="388"/>
      <c r="V185" s="388" t="s">
        <v>588</v>
      </c>
    </row>
    <row r="186" spans="9:22">
      <c r="I186" s="388" t="s">
        <v>585</v>
      </c>
      <c r="J186" s="388" t="s">
        <v>586</v>
      </c>
      <c r="K186" s="388" t="s">
        <v>635</v>
      </c>
      <c r="L186" s="388">
        <v>12653.67578125</v>
      </c>
      <c r="M186" s="388">
        <v>11334.357421875</v>
      </c>
      <c r="N186" s="388">
        <v>0</v>
      </c>
      <c r="O186" s="388">
        <v>11334.353515625</v>
      </c>
      <c r="P186" s="388">
        <v>0</v>
      </c>
      <c r="Q186" s="388">
        <v>1319.31982421875</v>
      </c>
      <c r="R186" s="388">
        <v>11338.0739422033</v>
      </c>
      <c r="S186" s="388">
        <v>89.573635501788701</v>
      </c>
      <c r="T186" s="388">
        <v>79.028419669309201</v>
      </c>
      <c r="U186" s="388"/>
      <c r="V186" s="388" t="s">
        <v>588</v>
      </c>
    </row>
    <row r="187" spans="9:22">
      <c r="I187" s="388" t="s">
        <v>585</v>
      </c>
      <c r="J187" s="388" t="s">
        <v>586</v>
      </c>
      <c r="K187" s="388" t="s">
        <v>627</v>
      </c>
      <c r="L187" s="388">
        <v>7755.47900390625</v>
      </c>
      <c r="M187" s="388">
        <v>7271.92041015625</v>
      </c>
      <c r="N187" s="388">
        <v>0</v>
      </c>
      <c r="O187" s="388">
        <v>7271.92041015625</v>
      </c>
      <c r="P187" s="388">
        <v>0</v>
      </c>
      <c r="Q187" s="388">
        <v>483.55856323242102</v>
      </c>
      <c r="R187" s="388">
        <v>7271.9184275485904</v>
      </c>
      <c r="S187" s="388">
        <v>93.764942262025997</v>
      </c>
      <c r="T187" s="388">
        <v>80.588188000406205</v>
      </c>
      <c r="U187" s="388"/>
      <c r="V187" s="388" t="s">
        <v>588</v>
      </c>
    </row>
    <row r="188" spans="9:22">
      <c r="I188" s="388" t="s">
        <v>585</v>
      </c>
      <c r="J188" s="388" t="s">
        <v>586</v>
      </c>
      <c r="K188" s="388" t="s">
        <v>628</v>
      </c>
      <c r="L188" s="388">
        <v>12653.67578125</v>
      </c>
      <c r="M188" s="388">
        <v>11356.4013671875</v>
      </c>
      <c r="N188" s="388">
        <v>0</v>
      </c>
      <c r="O188" s="388">
        <v>11356.400390625</v>
      </c>
      <c r="P188" s="388">
        <v>0</v>
      </c>
      <c r="Q188" s="388">
        <v>1297.27294921875</v>
      </c>
      <c r="R188" s="388">
        <v>11354.642121920901</v>
      </c>
      <c r="S188" s="388">
        <v>89.747845317921104</v>
      </c>
      <c r="T188" s="388">
        <v>79.067933879143894</v>
      </c>
      <c r="U188" s="388"/>
      <c r="V188" s="388" t="s">
        <v>588</v>
      </c>
    </row>
    <row r="189" spans="9:22">
      <c r="I189" s="388" t="s">
        <v>585</v>
      </c>
      <c r="J189" s="388" t="s">
        <v>586</v>
      </c>
      <c r="K189" s="388" t="s">
        <v>643</v>
      </c>
      <c r="L189" s="388">
        <v>19686.779296875</v>
      </c>
      <c r="M189" s="388">
        <v>17494.638671875</v>
      </c>
      <c r="N189" s="388">
        <v>0</v>
      </c>
      <c r="O189" s="388">
        <v>17494.638671875</v>
      </c>
      <c r="P189" s="388">
        <v>0</v>
      </c>
      <c r="Q189" s="388">
        <v>2192.1416015625</v>
      </c>
      <c r="R189" s="388">
        <v>17376.573188520499</v>
      </c>
      <c r="S189" s="388">
        <v>88.864909836481104</v>
      </c>
      <c r="T189" s="388">
        <v>78.082858390351703</v>
      </c>
      <c r="U189" s="388">
        <v>45109082.839981496</v>
      </c>
      <c r="V189" s="388" t="s">
        <v>588</v>
      </c>
    </row>
    <row r="190" spans="9:22">
      <c r="I190" s="388" t="s">
        <v>585</v>
      </c>
      <c r="J190" s="388" t="s">
        <v>586</v>
      </c>
      <c r="K190" s="388" t="s">
        <v>645</v>
      </c>
      <c r="L190" s="388">
        <v>19686.779296875</v>
      </c>
      <c r="M190" s="388">
        <v>17827.25390625</v>
      </c>
      <c r="N190" s="388">
        <v>0</v>
      </c>
      <c r="O190" s="388">
        <v>17827.25390625</v>
      </c>
      <c r="P190" s="388">
        <v>0</v>
      </c>
      <c r="Q190" s="388">
        <v>1859.52514648437</v>
      </c>
      <c r="R190" s="388">
        <v>17829.424007414</v>
      </c>
      <c r="S190" s="388">
        <v>90.554445891917993</v>
      </c>
      <c r="T190" s="388">
        <v>79.774348882414401</v>
      </c>
      <c r="U190" s="388"/>
      <c r="V190" s="388" t="s">
        <v>588</v>
      </c>
    </row>
    <row r="191" spans="9:22">
      <c r="I191" s="388" t="s">
        <v>585</v>
      </c>
      <c r="J191" s="388" t="s">
        <v>586</v>
      </c>
      <c r="K191" s="388" t="s">
        <v>648</v>
      </c>
      <c r="L191" s="388">
        <v>4249.6796875</v>
      </c>
      <c r="M191" s="388">
        <v>3779.98168945312</v>
      </c>
      <c r="N191" s="388">
        <v>0</v>
      </c>
      <c r="O191" s="388">
        <v>3779.98168945312</v>
      </c>
      <c r="P191" s="388">
        <v>0</v>
      </c>
      <c r="Q191" s="388">
        <v>469.698150634765</v>
      </c>
      <c r="R191" s="388">
        <v>3779.9833537581599</v>
      </c>
      <c r="S191" s="388">
        <v>88.947449394163797</v>
      </c>
      <c r="T191" s="388">
        <v>78.476502824661395</v>
      </c>
      <c r="U191" s="388"/>
      <c r="V191" s="388" t="s">
        <v>588</v>
      </c>
    </row>
    <row r="192" spans="9:22">
      <c r="I192" s="388" t="s">
        <v>585</v>
      </c>
      <c r="J192" s="388" t="s">
        <v>586</v>
      </c>
      <c r="K192" s="388" t="s">
        <v>649</v>
      </c>
      <c r="L192" s="388">
        <v>4249.6796875</v>
      </c>
      <c r="M192" s="388">
        <v>3779.98168945312</v>
      </c>
      <c r="N192" s="388">
        <v>0</v>
      </c>
      <c r="O192" s="388">
        <v>3779.98168945312</v>
      </c>
      <c r="P192" s="388">
        <v>0</v>
      </c>
      <c r="Q192" s="388">
        <v>469.69812011718699</v>
      </c>
      <c r="R192" s="388">
        <v>3779.9834872719498</v>
      </c>
      <c r="S192" s="388">
        <v>88.947449394163797</v>
      </c>
      <c r="T192" s="388">
        <v>78.476502824661395</v>
      </c>
      <c r="U192" s="388"/>
      <c r="V192" s="388" t="s">
        <v>588</v>
      </c>
    </row>
    <row r="193" spans="9:22">
      <c r="I193" s="388" t="s">
        <v>585</v>
      </c>
      <c r="J193" s="388" t="s">
        <v>586</v>
      </c>
      <c r="K193" s="388" t="s">
        <v>642</v>
      </c>
      <c r="L193" s="388">
        <v>26249.0390625</v>
      </c>
      <c r="M193" s="388">
        <v>23505.029296875</v>
      </c>
      <c r="N193" s="388">
        <v>0</v>
      </c>
      <c r="O193" s="388">
        <v>23505.029296875</v>
      </c>
      <c r="P193" s="388">
        <v>0</v>
      </c>
      <c r="Q193" s="388">
        <v>2744.00927734375</v>
      </c>
      <c r="R193" s="388">
        <v>23125.7902950524</v>
      </c>
      <c r="S193" s="388">
        <v>89.546254222996794</v>
      </c>
      <c r="T193" s="388">
        <v>78.966700269087198</v>
      </c>
      <c r="U193" s="388">
        <v>6746188.3951897603</v>
      </c>
      <c r="V193" s="388" t="s">
        <v>588</v>
      </c>
    </row>
    <row r="194" spans="9:22">
      <c r="I194" s="388" t="s">
        <v>585</v>
      </c>
      <c r="J194" s="388" t="s">
        <v>586</v>
      </c>
      <c r="K194" s="388" t="s">
        <v>647</v>
      </c>
      <c r="L194" s="388">
        <v>19686.779296875</v>
      </c>
      <c r="M194" s="388">
        <v>15528.68359375</v>
      </c>
      <c r="N194" s="388">
        <v>0</v>
      </c>
      <c r="O194" s="388">
        <v>15528.68359375</v>
      </c>
      <c r="P194" s="388">
        <v>0</v>
      </c>
      <c r="Q194" s="388">
        <v>4158.095703125</v>
      </c>
      <c r="R194" s="388">
        <v>15528.6862375858</v>
      </c>
      <c r="S194" s="388">
        <v>78.878740699932294</v>
      </c>
      <c r="T194" s="388">
        <v>68.487586499942296</v>
      </c>
      <c r="U194" s="388"/>
      <c r="V194" s="388" t="s">
        <v>588</v>
      </c>
    </row>
    <row r="195" spans="9:22">
      <c r="I195" s="388" t="s">
        <v>585</v>
      </c>
      <c r="J195" s="388" t="s">
        <v>586</v>
      </c>
      <c r="K195" s="388" t="s">
        <v>641</v>
      </c>
      <c r="L195" s="388">
        <v>4249.6796875</v>
      </c>
      <c r="M195" s="388">
        <v>3794.30322265625</v>
      </c>
      <c r="N195" s="388">
        <v>0</v>
      </c>
      <c r="O195" s="388">
        <v>3794.29565429687</v>
      </c>
      <c r="P195" s="388">
        <v>0</v>
      </c>
      <c r="Q195" s="388">
        <v>455.37643432617102</v>
      </c>
      <c r="R195" s="388">
        <v>3793.90337780753</v>
      </c>
      <c r="S195" s="388">
        <v>89.284452045098902</v>
      </c>
      <c r="T195" s="388">
        <v>78.476502824661395</v>
      </c>
      <c r="U195" s="388"/>
      <c r="V195" s="388" t="s">
        <v>588</v>
      </c>
    </row>
    <row r="196" spans="9:22">
      <c r="I196" s="388" t="s">
        <v>585</v>
      </c>
      <c r="J196" s="388" t="s">
        <v>586</v>
      </c>
      <c r="K196" s="388" t="s">
        <v>640</v>
      </c>
      <c r="L196" s="388">
        <v>4249.6796875</v>
      </c>
      <c r="M196" s="388">
        <v>3791.47485351562</v>
      </c>
      <c r="N196" s="388">
        <v>0</v>
      </c>
      <c r="O196" s="388">
        <v>3791.46704101562</v>
      </c>
      <c r="P196" s="388">
        <v>0</v>
      </c>
      <c r="Q196" s="388">
        <v>458.20495605468699</v>
      </c>
      <c r="R196" s="388">
        <v>3794.2469370673298</v>
      </c>
      <c r="S196" s="388">
        <v>89.217897166881997</v>
      </c>
      <c r="T196" s="388">
        <v>78.476502824661395</v>
      </c>
      <c r="U196" s="388"/>
      <c r="V196" s="388" t="s">
        <v>588</v>
      </c>
    </row>
    <row r="197" spans="9:22">
      <c r="I197" s="388" t="s">
        <v>585</v>
      </c>
      <c r="J197" s="388" t="s">
        <v>586</v>
      </c>
      <c r="K197" s="388" t="s">
        <v>656</v>
      </c>
      <c r="L197" s="388">
        <v>19686.779296875</v>
      </c>
      <c r="M197" s="388">
        <v>17456.720703125</v>
      </c>
      <c r="N197" s="388">
        <v>0</v>
      </c>
      <c r="O197" s="388">
        <v>17456.720703125</v>
      </c>
      <c r="P197" s="388">
        <v>0</v>
      </c>
      <c r="Q197" s="388">
        <v>2230.05834960937</v>
      </c>
      <c r="R197" s="388">
        <v>17334.714461578798</v>
      </c>
      <c r="S197" s="388">
        <v>88.672303579367096</v>
      </c>
      <c r="T197" s="388">
        <v>78.082858390351703</v>
      </c>
      <c r="U197" s="388">
        <v>45612804.6195402</v>
      </c>
      <c r="V197" s="388" t="s">
        <v>588</v>
      </c>
    </row>
    <row r="198" spans="9:22">
      <c r="I198" s="388" t="s">
        <v>585</v>
      </c>
      <c r="J198" s="388" t="s">
        <v>586</v>
      </c>
      <c r="K198" s="388" t="s">
        <v>650</v>
      </c>
      <c r="L198" s="388">
        <v>19686.779296875</v>
      </c>
      <c r="M198" s="388">
        <v>18086.546875</v>
      </c>
      <c r="N198" s="388">
        <v>0</v>
      </c>
      <c r="O198" s="388">
        <v>18086.546875</v>
      </c>
      <c r="P198" s="388">
        <v>0</v>
      </c>
      <c r="Q198" s="388">
        <v>1600.23291015625</v>
      </c>
      <c r="R198" s="388">
        <v>18086.554424372502</v>
      </c>
      <c r="S198" s="388">
        <v>91.871537757681807</v>
      </c>
      <c r="T198" s="388">
        <v>79.774348882414401</v>
      </c>
      <c r="U198" s="388"/>
      <c r="V198" s="388" t="s">
        <v>588</v>
      </c>
    </row>
    <row r="199" spans="9:22">
      <c r="I199" s="388" t="s">
        <v>585</v>
      </c>
      <c r="J199" s="388" t="s">
        <v>586</v>
      </c>
      <c r="K199" s="388" t="s">
        <v>660</v>
      </c>
      <c r="L199" s="388">
        <v>12653.67578125</v>
      </c>
      <c r="M199" s="388">
        <v>10646.294921875</v>
      </c>
      <c r="N199" s="388">
        <v>0</v>
      </c>
      <c r="O199" s="388">
        <v>10646.294921875</v>
      </c>
      <c r="P199" s="388">
        <v>0</v>
      </c>
      <c r="Q199" s="388">
        <v>2007.38256835937</v>
      </c>
      <c r="R199" s="388">
        <v>10652.980568417899</v>
      </c>
      <c r="S199" s="388">
        <v>84.135986300917295</v>
      </c>
      <c r="T199" s="388">
        <v>73.701904183597804</v>
      </c>
      <c r="U199" s="388"/>
      <c r="V199" s="388" t="s">
        <v>588</v>
      </c>
    </row>
    <row r="200" spans="9:22">
      <c r="I200" s="388" t="s">
        <v>585</v>
      </c>
      <c r="J200" s="388" t="s">
        <v>586</v>
      </c>
      <c r="K200" s="388" t="s">
        <v>663</v>
      </c>
      <c r="L200" s="388">
        <v>12653.67578125</v>
      </c>
      <c r="M200" s="388">
        <v>11534.6923828125</v>
      </c>
      <c r="N200" s="388">
        <v>0</v>
      </c>
      <c r="O200" s="388">
        <v>11534.681640625</v>
      </c>
      <c r="P200" s="388">
        <v>0</v>
      </c>
      <c r="Q200" s="388">
        <v>1118.98364257812</v>
      </c>
      <c r="R200" s="388">
        <v>11534.7681416913</v>
      </c>
      <c r="S200" s="388">
        <v>91.156851038529098</v>
      </c>
      <c r="T200" s="388">
        <v>80.608988062695403</v>
      </c>
      <c r="U200" s="388"/>
      <c r="V200" s="388" t="s">
        <v>588</v>
      </c>
    </row>
    <row r="201" spans="9:22">
      <c r="I201" s="388" t="s">
        <v>585</v>
      </c>
      <c r="J201" s="388" t="s">
        <v>586</v>
      </c>
      <c r="K201" s="388" t="s">
        <v>652</v>
      </c>
      <c r="L201" s="388">
        <v>26249.0390625</v>
      </c>
      <c r="M201" s="388">
        <v>23484.478515625</v>
      </c>
      <c r="N201" s="388">
        <v>0</v>
      </c>
      <c r="O201" s="388">
        <v>23484.478515625</v>
      </c>
      <c r="P201" s="388">
        <v>0</v>
      </c>
      <c r="Q201" s="388">
        <v>2764.56030273437</v>
      </c>
      <c r="R201" s="388">
        <v>23106.02590388</v>
      </c>
      <c r="S201" s="388">
        <v>89.467955225741804</v>
      </c>
      <c r="T201" s="388">
        <v>78.966700269087198</v>
      </c>
      <c r="U201" s="388">
        <v>6807496.8220543796</v>
      </c>
      <c r="V201" s="388" t="s">
        <v>588</v>
      </c>
    </row>
    <row r="202" spans="9:22">
      <c r="I202" s="388" t="s">
        <v>585</v>
      </c>
      <c r="J202" s="388" t="s">
        <v>586</v>
      </c>
      <c r="K202" s="388" t="s">
        <v>664</v>
      </c>
      <c r="L202" s="388">
        <v>5046.49462890625</v>
      </c>
      <c r="M202" s="388">
        <v>4530.46484375</v>
      </c>
      <c r="N202" s="388">
        <v>0</v>
      </c>
      <c r="O202" s="388">
        <v>4530.46923828125</v>
      </c>
      <c r="P202" s="388">
        <v>0</v>
      </c>
      <c r="Q202" s="388">
        <v>516.030029296875</v>
      </c>
      <c r="R202" s="388">
        <v>4529.8792706695403</v>
      </c>
      <c r="S202" s="388">
        <v>89.774490550322994</v>
      </c>
      <c r="T202" s="388">
        <v>79.302571275447306</v>
      </c>
      <c r="U202" s="388"/>
      <c r="V202" s="388" t="s">
        <v>588</v>
      </c>
    </row>
    <row r="203" spans="9:22">
      <c r="I203" s="388" t="s">
        <v>585</v>
      </c>
      <c r="J203" s="388" t="s">
        <v>586</v>
      </c>
      <c r="K203" s="388" t="s">
        <v>665</v>
      </c>
      <c r="L203" s="388">
        <v>5046.49462890625</v>
      </c>
      <c r="M203" s="388">
        <v>4531.4609375</v>
      </c>
      <c r="N203" s="388">
        <v>0</v>
      </c>
      <c r="O203" s="388">
        <v>4531.45849609375</v>
      </c>
      <c r="P203" s="388">
        <v>0</v>
      </c>
      <c r="Q203" s="388">
        <v>515.033447265625</v>
      </c>
      <c r="R203" s="388">
        <v>4530.86462581056</v>
      </c>
      <c r="S203" s="388">
        <v>89.794228880059705</v>
      </c>
      <c r="T203" s="388">
        <v>79.302571275447306</v>
      </c>
      <c r="U203" s="388"/>
      <c r="V203" s="388" t="s">
        <v>588</v>
      </c>
    </row>
    <row r="204" spans="9:22">
      <c r="I204" s="388" t="s">
        <v>585</v>
      </c>
      <c r="J204" s="388" t="s">
        <v>586</v>
      </c>
      <c r="K204" s="388" t="s">
        <v>651</v>
      </c>
      <c r="L204" s="388">
        <v>19686.779296875</v>
      </c>
      <c r="M204" s="388">
        <v>15554.0400390625</v>
      </c>
      <c r="N204" s="388">
        <v>0</v>
      </c>
      <c r="O204" s="388">
        <v>15554.041015625</v>
      </c>
      <c r="P204" s="388">
        <v>0</v>
      </c>
      <c r="Q204" s="388">
        <v>4132.73876953125</v>
      </c>
      <c r="R204" s="388">
        <v>15555.675777853499</v>
      </c>
      <c r="S204" s="388">
        <v>79.007540057765993</v>
      </c>
      <c r="T204" s="388">
        <v>68.487586499942296</v>
      </c>
      <c r="U204" s="388"/>
      <c r="V204" s="388" t="s">
        <v>588</v>
      </c>
    </row>
    <row r="205" spans="9:22">
      <c r="I205" s="388" t="s">
        <v>585</v>
      </c>
      <c r="J205" s="388" t="s">
        <v>586</v>
      </c>
      <c r="K205" s="388" t="s">
        <v>653</v>
      </c>
      <c r="L205" s="388">
        <v>12653.67578125</v>
      </c>
      <c r="M205" s="388">
        <v>10646.2802734375</v>
      </c>
      <c r="N205" s="388">
        <v>0</v>
      </c>
      <c r="O205" s="388">
        <v>10646.283203125</v>
      </c>
      <c r="P205" s="388">
        <v>0</v>
      </c>
      <c r="Q205" s="388">
        <v>2007.39697265625</v>
      </c>
      <c r="R205" s="388">
        <v>10646.281560695201</v>
      </c>
      <c r="S205" s="388">
        <v>84.135878254249803</v>
      </c>
      <c r="T205" s="388">
        <v>73.701904183597804</v>
      </c>
      <c r="U205" s="388"/>
      <c r="V205" s="388" t="s">
        <v>588</v>
      </c>
    </row>
    <row r="206" spans="9:22">
      <c r="I206" s="388" t="s">
        <v>585</v>
      </c>
      <c r="J206" s="388" t="s">
        <v>586</v>
      </c>
      <c r="K206" s="388" t="s">
        <v>655</v>
      </c>
      <c r="L206" s="388">
        <v>12653.67578125</v>
      </c>
      <c r="M206" s="388">
        <v>12101.7119140625</v>
      </c>
      <c r="N206" s="388">
        <v>0</v>
      </c>
      <c r="O206" s="388">
        <v>12101.716796875</v>
      </c>
      <c r="P206" s="388">
        <v>0</v>
      </c>
      <c r="Q206" s="388">
        <v>551.96380615234295</v>
      </c>
      <c r="R206" s="388">
        <v>12101.715196063</v>
      </c>
      <c r="S206" s="388">
        <v>95.637939939018395</v>
      </c>
      <c r="T206" s="388">
        <v>80.569473852860796</v>
      </c>
      <c r="U206" s="388"/>
      <c r="V206" s="388" t="s">
        <v>588</v>
      </c>
    </row>
    <row r="207" spans="9:22">
      <c r="I207" s="388" t="s">
        <v>585</v>
      </c>
      <c r="J207" s="388" t="s">
        <v>586</v>
      </c>
      <c r="K207" s="388" t="s">
        <v>661</v>
      </c>
      <c r="L207" s="388">
        <v>5046.49462890625</v>
      </c>
      <c r="M207" s="388">
        <v>4529.19775390625</v>
      </c>
      <c r="N207" s="388">
        <v>0</v>
      </c>
      <c r="O207" s="388">
        <v>4529.19775390625</v>
      </c>
      <c r="P207" s="388">
        <v>0</v>
      </c>
      <c r="Q207" s="388">
        <v>517.297119140625</v>
      </c>
      <c r="R207" s="388">
        <v>4529.1995473511497</v>
      </c>
      <c r="S207" s="388">
        <v>89.749382233819603</v>
      </c>
      <c r="T207" s="388">
        <v>79.302571275447306</v>
      </c>
      <c r="U207" s="388"/>
      <c r="V207" s="388" t="s">
        <v>588</v>
      </c>
    </row>
    <row r="208" spans="9:22">
      <c r="I208" s="388" t="s">
        <v>585</v>
      </c>
      <c r="J208" s="388" t="s">
        <v>586</v>
      </c>
      <c r="K208" s="388" t="s">
        <v>662</v>
      </c>
      <c r="L208" s="388">
        <v>5046.49462890625</v>
      </c>
      <c r="M208" s="388">
        <v>4529.19775390625</v>
      </c>
      <c r="N208" s="388">
        <v>0</v>
      </c>
      <c r="O208" s="388">
        <v>4529.19775390625</v>
      </c>
      <c r="P208" s="388">
        <v>0</v>
      </c>
      <c r="Q208" s="388">
        <v>517.29705810546795</v>
      </c>
      <c r="R208" s="388">
        <v>4529.1998387896801</v>
      </c>
      <c r="S208" s="388">
        <v>89.749382233819603</v>
      </c>
      <c r="T208" s="388">
        <v>79.302571275447306</v>
      </c>
      <c r="U208" s="388"/>
      <c r="V208" s="388" t="s">
        <v>588</v>
      </c>
    </row>
    <row r="209" spans="9:22">
      <c r="I209" s="388" t="s">
        <v>585</v>
      </c>
      <c r="J209" s="388" t="s">
        <v>586</v>
      </c>
      <c r="K209" s="388" t="s">
        <v>612</v>
      </c>
      <c r="L209" s="388">
        <v>12653.67578125</v>
      </c>
      <c r="M209" s="388">
        <v>10656.216796875</v>
      </c>
      <c r="N209" s="388">
        <v>0</v>
      </c>
      <c r="O209" s="388">
        <v>10656.216796875</v>
      </c>
      <c r="P209" s="388">
        <v>0</v>
      </c>
      <c r="Q209" s="388">
        <v>1997.458984375</v>
      </c>
      <c r="R209" s="388">
        <v>10657.0736213239</v>
      </c>
      <c r="S209" s="388">
        <v>84.214397311057994</v>
      </c>
      <c r="T209" s="388">
        <v>69.481786573256699</v>
      </c>
      <c r="U209" s="388"/>
      <c r="V209" s="388" t="s">
        <v>588</v>
      </c>
    </row>
    <row r="210" spans="9:22">
      <c r="I210" s="388" t="s">
        <v>585</v>
      </c>
      <c r="J210" s="388" t="s">
        <v>586</v>
      </c>
      <c r="K210" s="388" t="s">
        <v>668</v>
      </c>
      <c r="L210" s="388">
        <v>12653.67578125</v>
      </c>
      <c r="M210" s="388">
        <v>11526.423828125</v>
      </c>
      <c r="N210" s="388">
        <v>0</v>
      </c>
      <c r="O210" s="388">
        <v>11526.423828125</v>
      </c>
      <c r="P210" s="388">
        <v>0</v>
      </c>
      <c r="Q210" s="388">
        <v>1127.2529296875</v>
      </c>
      <c r="R210" s="388">
        <v>11524.4766854196</v>
      </c>
      <c r="S210" s="388">
        <v>91.0915059575388</v>
      </c>
      <c r="T210" s="388">
        <v>80.356097119753599</v>
      </c>
      <c r="U210" s="388"/>
      <c r="V210" s="388" t="s">
        <v>588</v>
      </c>
    </row>
    <row r="211" spans="9:22">
      <c r="I211" s="388" t="s">
        <v>585</v>
      </c>
      <c r="J211" s="388" t="s">
        <v>586</v>
      </c>
      <c r="K211" s="388" t="s">
        <v>615</v>
      </c>
      <c r="L211" s="388">
        <v>3984.07470703125</v>
      </c>
      <c r="M211" s="388">
        <v>1070.10864257812</v>
      </c>
      <c r="N211" s="388">
        <v>0</v>
      </c>
      <c r="O211" s="388">
        <v>1068.81665039062</v>
      </c>
      <c r="P211" s="388">
        <v>0</v>
      </c>
      <c r="Q211" s="388">
        <v>2913.96606445312</v>
      </c>
      <c r="R211" s="388">
        <v>1121.5975680332599</v>
      </c>
      <c r="S211" s="388">
        <v>26.891714265229499</v>
      </c>
      <c r="T211" s="388">
        <v>286.139212698015</v>
      </c>
      <c r="U211" s="388"/>
      <c r="V211" s="388" t="s">
        <v>588</v>
      </c>
    </row>
    <row r="212" spans="9:22">
      <c r="I212" s="388" t="s">
        <v>585</v>
      </c>
      <c r="J212" s="388" t="s">
        <v>586</v>
      </c>
      <c r="K212" s="388" t="s">
        <v>610</v>
      </c>
      <c r="L212" s="388">
        <v>12653.67578125</v>
      </c>
      <c r="M212" s="388">
        <v>11242.740234375</v>
      </c>
      <c r="N212" s="388">
        <v>0</v>
      </c>
      <c r="O212" s="388">
        <v>11242.740234375</v>
      </c>
      <c r="P212" s="388">
        <v>0</v>
      </c>
      <c r="Q212" s="388">
        <v>1410.93603515625</v>
      </c>
      <c r="R212" s="388">
        <v>11242.743960010101</v>
      </c>
      <c r="S212" s="388">
        <v>88.849599347521604</v>
      </c>
      <c r="T212" s="388">
        <v>76.744498340866201</v>
      </c>
      <c r="U212" s="388"/>
      <c r="V212" s="388" t="s">
        <v>588</v>
      </c>
    </row>
    <row r="213" spans="9:22">
      <c r="I213" s="388" t="s">
        <v>585</v>
      </c>
      <c r="J213" s="388" t="s">
        <v>586</v>
      </c>
      <c r="K213" s="388" t="s">
        <v>669</v>
      </c>
      <c r="L213" s="388">
        <v>12653.67578125</v>
      </c>
      <c r="M213" s="388">
        <v>10140.173828125</v>
      </c>
      <c r="N213" s="388">
        <v>0</v>
      </c>
      <c r="O213" s="388">
        <v>10140.158203125</v>
      </c>
      <c r="P213" s="388">
        <v>0</v>
      </c>
      <c r="Q213" s="388">
        <v>2513.50170898437</v>
      </c>
      <c r="R213" s="388">
        <v>10142.8145495756</v>
      </c>
      <c r="S213" s="388">
        <v>80.136191280880794</v>
      </c>
      <c r="T213" s="388">
        <v>69.529203625058301</v>
      </c>
      <c r="U213" s="388"/>
      <c r="V213" s="388" t="s">
        <v>588</v>
      </c>
    </row>
    <row r="214" spans="9:22">
      <c r="I214" s="388" t="s">
        <v>585</v>
      </c>
      <c r="J214" s="388" t="s">
        <v>586</v>
      </c>
      <c r="K214" s="388" t="s">
        <v>613</v>
      </c>
      <c r="L214" s="388">
        <v>3984.07470703125</v>
      </c>
      <c r="M214" s="388">
        <v>1010.3984375</v>
      </c>
      <c r="N214" s="388">
        <v>0</v>
      </c>
      <c r="O214" s="388">
        <v>1010.35247802734</v>
      </c>
      <c r="P214" s="388">
        <v>0</v>
      </c>
      <c r="Q214" s="388">
        <v>2973.67626953125</v>
      </c>
      <c r="R214" s="388">
        <v>1049.9411835056401</v>
      </c>
      <c r="S214" s="388">
        <v>25.3609310015399</v>
      </c>
      <c r="T214" s="388">
        <v>286.139212698015</v>
      </c>
      <c r="U214" s="388"/>
      <c r="V214" s="388" t="s">
        <v>588</v>
      </c>
    </row>
    <row r="215" spans="9:22">
      <c r="I215" s="388" t="s">
        <v>585</v>
      </c>
      <c r="J215" s="388" t="s">
        <v>586</v>
      </c>
      <c r="K215" s="388" t="s">
        <v>670</v>
      </c>
      <c r="L215" s="388">
        <v>19686.779296875</v>
      </c>
      <c r="M215" s="388">
        <v>5612.15283203125</v>
      </c>
      <c r="N215" s="388">
        <v>0</v>
      </c>
      <c r="O215" s="388">
        <v>5909.494140625</v>
      </c>
      <c r="P215" s="388">
        <v>0</v>
      </c>
      <c r="Q215" s="388">
        <v>16626.384765625</v>
      </c>
      <c r="R215" s="388">
        <v>5598.6181366319897</v>
      </c>
      <c r="S215" s="388">
        <v>28.507216682832901</v>
      </c>
      <c r="T215" s="388">
        <v>49.369254578223199</v>
      </c>
      <c r="U215" s="388"/>
      <c r="V215" s="388" t="s">
        <v>588</v>
      </c>
    </row>
    <row r="216" spans="9:22">
      <c r="I216" s="388" t="s">
        <v>585</v>
      </c>
      <c r="J216" s="388" t="s">
        <v>586</v>
      </c>
      <c r="K216" s="388" t="s">
        <v>671</v>
      </c>
      <c r="L216" s="388">
        <v>49580.58984375</v>
      </c>
      <c r="M216" s="388">
        <v>36118.890625</v>
      </c>
      <c r="N216" s="388">
        <v>0</v>
      </c>
      <c r="O216" s="388">
        <v>36118.890625</v>
      </c>
      <c r="P216" s="388">
        <v>0</v>
      </c>
      <c r="Q216" s="388">
        <v>13461.69921875</v>
      </c>
      <c r="R216" s="388">
        <v>36118.867648424799</v>
      </c>
      <c r="S216" s="388">
        <v>72.848852219843096</v>
      </c>
      <c r="T216" s="388">
        <v>62.494214162532501</v>
      </c>
      <c r="U216" s="388"/>
      <c r="V216" s="388" t="s">
        <v>588</v>
      </c>
    </row>
    <row r="217" spans="9:22">
      <c r="I217" s="388" t="s">
        <v>585</v>
      </c>
      <c r="J217" s="388" t="s">
        <v>586</v>
      </c>
      <c r="K217" s="388" t="s">
        <v>659</v>
      </c>
      <c r="L217" s="388">
        <v>12653.67578125</v>
      </c>
      <c r="M217" s="388">
        <v>10128.099609375</v>
      </c>
      <c r="N217" s="388">
        <v>0</v>
      </c>
      <c r="O217" s="388">
        <v>10128.103515625</v>
      </c>
      <c r="P217" s="388">
        <v>0</v>
      </c>
      <c r="Q217" s="388">
        <v>2525.57592773437</v>
      </c>
      <c r="R217" s="388">
        <v>10128.097713474899</v>
      </c>
      <c r="S217" s="388">
        <v>80.040801508701904</v>
      </c>
      <c r="T217" s="388">
        <v>69.529203625058301</v>
      </c>
      <c r="U217" s="388"/>
      <c r="V217" s="388" t="s">
        <v>588</v>
      </c>
    </row>
    <row r="218" spans="9:22">
      <c r="I218" s="388" t="s">
        <v>585</v>
      </c>
      <c r="J218" s="388" t="s">
        <v>586</v>
      </c>
      <c r="K218" s="388" t="s">
        <v>658</v>
      </c>
      <c r="L218" s="388">
        <v>12653.67578125</v>
      </c>
      <c r="M218" s="388">
        <v>11506.2373046875</v>
      </c>
      <c r="N218" s="388">
        <v>0</v>
      </c>
      <c r="O218" s="388">
        <v>11506.2373046875</v>
      </c>
      <c r="P218" s="388">
        <v>0</v>
      </c>
      <c r="Q218" s="388">
        <v>1147.43994140625</v>
      </c>
      <c r="R218" s="388">
        <v>11506.2423398844</v>
      </c>
      <c r="S218" s="388">
        <v>90.931967335331393</v>
      </c>
      <c r="T218" s="388">
        <v>80.356097119753599</v>
      </c>
      <c r="U218" s="388"/>
      <c r="V218" s="388" t="s">
        <v>588</v>
      </c>
    </row>
    <row r="219" spans="9:22">
      <c r="I219" s="388" t="s">
        <v>585</v>
      </c>
      <c r="J219" s="388" t="s">
        <v>586</v>
      </c>
      <c r="K219" s="388" t="s">
        <v>675</v>
      </c>
      <c r="L219" s="388">
        <v>6562.259765625</v>
      </c>
      <c r="M219" s="388">
        <v>3424.83642578125</v>
      </c>
      <c r="N219" s="388">
        <v>0</v>
      </c>
      <c r="O219" s="388">
        <v>3424.7763671875</v>
      </c>
      <c r="P219" s="388">
        <v>0</v>
      </c>
      <c r="Q219" s="388">
        <v>3137.42333984375</v>
      </c>
      <c r="R219" s="388">
        <v>3457.8364528483598</v>
      </c>
      <c r="S219" s="388">
        <v>52.1898941538633</v>
      </c>
      <c r="T219" s="388">
        <v>101.855157197718</v>
      </c>
      <c r="U219" s="388"/>
      <c r="V219" s="388" t="s">
        <v>588</v>
      </c>
    </row>
    <row r="220" spans="9:22">
      <c r="I220" s="388" t="s">
        <v>585</v>
      </c>
      <c r="J220" s="388" t="s">
        <v>586</v>
      </c>
      <c r="K220" s="388" t="s">
        <v>672</v>
      </c>
      <c r="L220" s="388">
        <v>26249.0390625</v>
      </c>
      <c r="M220" s="388">
        <v>20065.626953125</v>
      </c>
      <c r="N220" s="388">
        <v>0</v>
      </c>
      <c r="O220" s="388">
        <v>20064.732421875</v>
      </c>
      <c r="P220" s="388">
        <v>0</v>
      </c>
      <c r="Q220" s="388">
        <v>6183.4130859375</v>
      </c>
      <c r="R220" s="388">
        <v>20098.099521138502</v>
      </c>
      <c r="S220" s="388">
        <v>76.443282001097003</v>
      </c>
      <c r="T220" s="388">
        <v>78.6320377204284</v>
      </c>
      <c r="U220" s="388"/>
      <c r="V220" s="388" t="s">
        <v>588</v>
      </c>
    </row>
    <row r="221" spans="9:22">
      <c r="I221" s="388" t="s">
        <v>585</v>
      </c>
      <c r="J221" s="388" t="s">
        <v>586</v>
      </c>
      <c r="K221" s="388" t="s">
        <v>673</v>
      </c>
      <c r="L221" s="388">
        <v>26249.0390625</v>
      </c>
      <c r="M221" s="388">
        <v>15823.8740234375</v>
      </c>
      <c r="N221" s="388">
        <v>0</v>
      </c>
      <c r="O221" s="388">
        <v>15823.8740234375</v>
      </c>
      <c r="P221" s="388">
        <v>0</v>
      </c>
      <c r="Q221" s="388">
        <v>10425.1650390625</v>
      </c>
      <c r="R221" s="388">
        <v>15823.874765107301</v>
      </c>
      <c r="S221" s="388">
        <v>60.283631662706703</v>
      </c>
      <c r="T221" s="388">
        <v>50.001830424149396</v>
      </c>
      <c r="U221" s="388"/>
      <c r="V221" s="388" t="s">
        <v>588</v>
      </c>
    </row>
    <row r="222" spans="9:22">
      <c r="I222" s="388" t="s">
        <v>585</v>
      </c>
      <c r="J222" s="388" t="s">
        <v>586</v>
      </c>
      <c r="K222" s="388" t="s">
        <v>676</v>
      </c>
      <c r="L222" s="388">
        <v>6562.259765625</v>
      </c>
      <c r="M222" s="388">
        <v>4148.4443359375</v>
      </c>
      <c r="N222" s="388">
        <v>0</v>
      </c>
      <c r="O222" s="388">
        <v>4148.36181640625</v>
      </c>
      <c r="P222" s="388">
        <v>0</v>
      </c>
      <c r="Q222" s="388">
        <v>2413.81567382812</v>
      </c>
      <c r="R222" s="388">
        <v>4166.8806992342998</v>
      </c>
      <c r="S222" s="388">
        <v>63.216704063869003</v>
      </c>
      <c r="T222" s="388">
        <v>101.855157197718</v>
      </c>
      <c r="U222" s="388"/>
      <c r="V222" s="388" t="s">
        <v>588</v>
      </c>
    </row>
    <row r="223" spans="9:22">
      <c r="I223" s="388" t="s">
        <v>585</v>
      </c>
      <c r="J223" s="388" t="s">
        <v>586</v>
      </c>
      <c r="K223" s="388" t="s">
        <v>677</v>
      </c>
      <c r="L223" s="388">
        <v>6562.259765625</v>
      </c>
      <c r="M223" s="388">
        <v>4451.30859375</v>
      </c>
      <c r="N223" s="388">
        <v>0</v>
      </c>
      <c r="O223" s="388">
        <v>4451.291015625</v>
      </c>
      <c r="P223" s="388">
        <v>0</v>
      </c>
      <c r="Q223" s="388">
        <v>2110.95141601562</v>
      </c>
      <c r="R223" s="388">
        <v>4394.8893744552197</v>
      </c>
      <c r="S223" s="388">
        <v>67.831947419503706</v>
      </c>
      <c r="T223" s="388">
        <v>101.855157197718</v>
      </c>
      <c r="U223" s="388">
        <v>48068163.517495297</v>
      </c>
      <c r="V223" s="388" t="s">
        <v>588</v>
      </c>
    </row>
    <row r="224" spans="9:22">
      <c r="I224" s="388" t="s">
        <v>585</v>
      </c>
      <c r="J224" s="388" t="s">
        <v>586</v>
      </c>
      <c r="K224" s="388" t="s">
        <v>678</v>
      </c>
      <c r="L224" s="388">
        <v>19686.779296875</v>
      </c>
      <c r="M224" s="388">
        <v>6450.1416015625</v>
      </c>
      <c r="N224" s="388">
        <v>0</v>
      </c>
      <c r="O224" s="388">
        <v>6502.5888671875</v>
      </c>
      <c r="P224" s="388">
        <v>0</v>
      </c>
      <c r="Q224" s="388">
        <v>13236.63671875</v>
      </c>
      <c r="R224" s="388">
        <v>6426.2557738103296</v>
      </c>
      <c r="S224" s="388">
        <v>32.763823397900097</v>
      </c>
      <c r="T224" s="388">
        <v>100.270337277227</v>
      </c>
      <c r="U224" s="388"/>
      <c r="V224" s="388" t="s">
        <v>588</v>
      </c>
    </row>
    <row r="225" spans="9:22">
      <c r="I225" s="388" t="s">
        <v>585</v>
      </c>
      <c r="J225" s="388" t="s">
        <v>586</v>
      </c>
      <c r="K225" s="388" t="s">
        <v>679</v>
      </c>
      <c r="L225" s="388">
        <v>6562.259765625</v>
      </c>
      <c r="M225" s="388">
        <v>2956.77709960937</v>
      </c>
      <c r="N225" s="388">
        <v>0</v>
      </c>
      <c r="O225" s="388">
        <v>2956.81298828125</v>
      </c>
      <c r="P225" s="388">
        <v>0</v>
      </c>
      <c r="Q225" s="388">
        <v>3605.482421875</v>
      </c>
      <c r="R225" s="388">
        <v>2956.4365320688798</v>
      </c>
      <c r="S225" s="388">
        <v>45.057300460701299</v>
      </c>
      <c r="T225" s="388">
        <v>101.855157197718</v>
      </c>
      <c r="U225" s="388"/>
      <c r="V225" s="388" t="s">
        <v>588</v>
      </c>
    </row>
    <row r="226" spans="9:22">
      <c r="I226" s="388" t="s">
        <v>585</v>
      </c>
      <c r="J226" s="388" t="s">
        <v>586</v>
      </c>
      <c r="K226" s="388" t="s">
        <v>680</v>
      </c>
      <c r="L226" s="388">
        <v>19686.779296875</v>
      </c>
      <c r="M226" s="388">
        <v>6539.029296875</v>
      </c>
      <c r="N226" s="388">
        <v>0</v>
      </c>
      <c r="O226" s="388">
        <v>6579.81103515625</v>
      </c>
      <c r="P226" s="388">
        <v>0</v>
      </c>
      <c r="Q226" s="388">
        <v>13147.75</v>
      </c>
      <c r="R226" s="388">
        <v>6533.4550987102302</v>
      </c>
      <c r="S226" s="388">
        <v>33.215332981931503</v>
      </c>
      <c r="T226" s="388">
        <v>100.270337277227</v>
      </c>
      <c r="U226" s="388"/>
      <c r="V226" s="388" t="s">
        <v>588</v>
      </c>
    </row>
    <row r="227" spans="9:22">
      <c r="I227" s="388" t="s">
        <v>585</v>
      </c>
      <c r="J227" s="388" t="s">
        <v>586</v>
      </c>
      <c r="K227" s="388" t="s">
        <v>657</v>
      </c>
      <c r="L227" s="388">
        <v>7755.47900390625</v>
      </c>
      <c r="M227" s="388">
        <v>6157.9150390625</v>
      </c>
      <c r="N227" s="388">
        <v>0</v>
      </c>
      <c r="O227" s="388">
        <v>6157.9150390625</v>
      </c>
      <c r="P227" s="388">
        <v>0</v>
      </c>
      <c r="Q227" s="388">
        <v>1597.56372070312</v>
      </c>
      <c r="R227" s="388">
        <v>6155.1538836987302</v>
      </c>
      <c r="S227" s="388">
        <v>79.400834377359601</v>
      </c>
      <c r="T227" s="388">
        <v>68.802971387226805</v>
      </c>
      <c r="U227" s="388"/>
      <c r="V227" s="388" t="s">
        <v>588</v>
      </c>
    </row>
    <row r="228" spans="9:22">
      <c r="I228" s="388" t="s">
        <v>585</v>
      </c>
      <c r="J228" s="388" t="s">
        <v>586</v>
      </c>
      <c r="K228" s="388" t="s">
        <v>681</v>
      </c>
      <c r="L228" s="388">
        <v>7755.47900390625</v>
      </c>
      <c r="M228" s="388">
        <v>6158.36474609375</v>
      </c>
      <c r="N228" s="388">
        <v>0</v>
      </c>
      <c r="O228" s="388">
        <v>6158.36083984375</v>
      </c>
      <c r="P228" s="388">
        <v>0</v>
      </c>
      <c r="Q228" s="388">
        <v>1597.1142578125</v>
      </c>
      <c r="R228" s="388">
        <v>6156.5152309457899</v>
      </c>
      <c r="S228" s="388">
        <v>79.406632949324305</v>
      </c>
      <c r="T228" s="388">
        <v>68.802971387226805</v>
      </c>
      <c r="U228" s="388"/>
      <c r="V228" s="388" t="s">
        <v>588</v>
      </c>
    </row>
    <row r="229" spans="9:22">
      <c r="I229" s="388" t="s">
        <v>585</v>
      </c>
      <c r="J229" s="388" t="s">
        <v>586</v>
      </c>
      <c r="K229" s="388" t="s">
        <v>683</v>
      </c>
      <c r="L229" s="388">
        <v>7755.47900390625</v>
      </c>
      <c r="M229" s="388">
        <v>6141.67529296875</v>
      </c>
      <c r="N229" s="388">
        <v>0</v>
      </c>
      <c r="O229" s="388">
        <v>6141.67529296875</v>
      </c>
      <c r="P229" s="388">
        <v>0</v>
      </c>
      <c r="Q229" s="388">
        <v>1613.8037109375</v>
      </c>
      <c r="R229" s="388">
        <v>6141.6751866817103</v>
      </c>
      <c r="S229" s="388">
        <v>79.191437303554395</v>
      </c>
      <c r="T229" s="388">
        <v>68.802971387226805</v>
      </c>
      <c r="U229" s="388"/>
      <c r="V229" s="388" t="s">
        <v>588</v>
      </c>
    </row>
    <row r="230" spans="9:22">
      <c r="I230" s="388" t="s">
        <v>585</v>
      </c>
      <c r="J230" s="388" t="s">
        <v>586</v>
      </c>
      <c r="K230" s="388" t="s">
        <v>682</v>
      </c>
      <c r="L230" s="388">
        <v>7755.47900390625</v>
      </c>
      <c r="M230" s="388">
        <v>6141.6806640625</v>
      </c>
      <c r="N230" s="388">
        <v>0</v>
      </c>
      <c r="O230" s="388">
        <v>6141.68603515625</v>
      </c>
      <c r="P230" s="388">
        <v>0</v>
      </c>
      <c r="Q230" s="388">
        <v>1613.79833984375</v>
      </c>
      <c r="R230" s="388">
        <v>6141.6753497363898</v>
      </c>
      <c r="S230" s="388">
        <v>79.191506559028497</v>
      </c>
      <c r="T230" s="388">
        <v>68.802971387226805</v>
      </c>
      <c r="U230" s="388"/>
      <c r="V230" s="388" t="s">
        <v>588</v>
      </c>
    </row>
    <row r="231" spans="9:22">
      <c r="I231" s="388" t="s">
        <v>585</v>
      </c>
      <c r="J231" s="388" t="s">
        <v>586</v>
      </c>
      <c r="K231" s="388" t="s">
        <v>684</v>
      </c>
      <c r="L231" s="388">
        <v>8233.75390625</v>
      </c>
      <c r="M231" s="388">
        <v>7796.29736328125</v>
      </c>
      <c r="N231" s="388">
        <v>0</v>
      </c>
      <c r="O231" s="388">
        <v>7796.29736328125</v>
      </c>
      <c r="P231" s="388">
        <v>0</v>
      </c>
      <c r="Q231" s="388">
        <v>437.45718383789</v>
      </c>
      <c r="R231" s="388">
        <v>7796.2934363632603</v>
      </c>
      <c r="S231" s="388">
        <v>94.687034031504197</v>
      </c>
      <c r="T231" s="388">
        <v>87.384200231421602</v>
      </c>
      <c r="U231" s="388"/>
      <c r="V231" s="388" t="s">
        <v>588</v>
      </c>
    </row>
    <row r="232" spans="9:22">
      <c r="I232" s="388" t="s">
        <v>585</v>
      </c>
      <c r="J232" s="388" t="s">
        <v>586</v>
      </c>
      <c r="K232" s="388" t="s">
        <v>685</v>
      </c>
      <c r="L232" s="388">
        <v>12653.67578125</v>
      </c>
      <c r="M232" s="388">
        <v>11325.2119140625</v>
      </c>
      <c r="N232" s="388">
        <v>0</v>
      </c>
      <c r="O232" s="388">
        <v>11325.212890625</v>
      </c>
      <c r="P232" s="388">
        <v>0</v>
      </c>
      <c r="Q232" s="388">
        <v>1328.46362304687</v>
      </c>
      <c r="R232" s="388">
        <v>11325.215813066399</v>
      </c>
      <c r="S232" s="388">
        <v>89.501359998839206</v>
      </c>
      <c r="T232" s="388">
        <v>79.028419669309201</v>
      </c>
      <c r="U232" s="388"/>
      <c r="V232" s="388" t="s">
        <v>588</v>
      </c>
    </row>
    <row r="233" spans="9:22">
      <c r="I233" s="388" t="s">
        <v>585</v>
      </c>
      <c r="J233" s="388" t="s">
        <v>586</v>
      </c>
      <c r="K233" s="388" t="s">
        <v>646</v>
      </c>
      <c r="L233" s="388">
        <v>12653.67578125</v>
      </c>
      <c r="M233" s="388">
        <v>11414.02734375</v>
      </c>
      <c r="N233" s="388">
        <v>0</v>
      </c>
      <c r="O233" s="388">
        <v>11414.02734375</v>
      </c>
      <c r="P233" s="388">
        <v>0</v>
      </c>
      <c r="Q233" s="388">
        <v>1239.64916992187</v>
      </c>
      <c r="R233" s="388">
        <v>11412.8159637566</v>
      </c>
      <c r="S233" s="388">
        <v>90.203254303884606</v>
      </c>
      <c r="T233" s="388">
        <v>79.360339031920304</v>
      </c>
      <c r="U233" s="388"/>
      <c r="V233" s="388" t="s">
        <v>588</v>
      </c>
    </row>
    <row r="234" spans="9:22">
      <c r="I234" s="388" t="s">
        <v>585</v>
      </c>
      <c r="J234" s="388" t="s">
        <v>586</v>
      </c>
      <c r="K234" s="388" t="s">
        <v>644</v>
      </c>
      <c r="L234" s="388">
        <v>12653.67578125</v>
      </c>
      <c r="M234" s="388">
        <v>11474.166015625</v>
      </c>
      <c r="N234" s="388">
        <v>0</v>
      </c>
      <c r="O234" s="388">
        <v>11474.166015625</v>
      </c>
      <c r="P234" s="388">
        <v>0</v>
      </c>
      <c r="Q234" s="388">
        <v>1179.51086425781</v>
      </c>
      <c r="R234" s="388">
        <v>11472.3350816118</v>
      </c>
      <c r="S234" s="388">
        <v>90.678520723813804</v>
      </c>
      <c r="T234" s="388">
        <v>80.024177757142496</v>
      </c>
      <c r="U234" s="388"/>
      <c r="V234" s="388" t="s">
        <v>588</v>
      </c>
    </row>
    <row r="235" spans="9:22">
      <c r="I235" s="388" t="s">
        <v>585</v>
      </c>
      <c r="J235" s="388" t="s">
        <v>586</v>
      </c>
      <c r="K235" s="388" t="s">
        <v>693</v>
      </c>
      <c r="L235" s="388">
        <v>12653.67578125</v>
      </c>
      <c r="M235" s="388">
        <v>11325.2880859375</v>
      </c>
      <c r="N235" s="388">
        <v>0</v>
      </c>
      <c r="O235" s="388">
        <v>11325.2880859375</v>
      </c>
      <c r="P235" s="388">
        <v>0</v>
      </c>
      <c r="Q235" s="388">
        <v>1328.38842773437</v>
      </c>
      <c r="R235" s="388">
        <v>11325.2828477945</v>
      </c>
      <c r="S235" s="388">
        <v>89.501961973129696</v>
      </c>
      <c r="T235" s="388">
        <v>79.028419669309201</v>
      </c>
      <c r="U235" s="388"/>
      <c r="V235" s="388" t="s">
        <v>588</v>
      </c>
    </row>
    <row r="236" spans="9:22">
      <c r="I236" s="388" t="s">
        <v>585</v>
      </c>
      <c r="J236" s="388" t="s">
        <v>586</v>
      </c>
      <c r="K236" s="388" t="s">
        <v>686</v>
      </c>
      <c r="L236" s="388">
        <v>8233.75390625</v>
      </c>
      <c r="M236" s="388">
        <v>7739.4931640625</v>
      </c>
      <c r="N236" s="388">
        <v>0</v>
      </c>
      <c r="O236" s="388">
        <v>7739.4931640625</v>
      </c>
      <c r="P236" s="388">
        <v>0</v>
      </c>
      <c r="Q236" s="388">
        <v>494.26153564453102</v>
      </c>
      <c r="R236" s="388">
        <v>7739.4972697925496</v>
      </c>
      <c r="S236" s="388">
        <v>93.997139727332296</v>
      </c>
      <c r="T236" s="388">
        <v>83.497759081448706</v>
      </c>
      <c r="U236" s="388"/>
      <c r="V236" s="388" t="s">
        <v>588</v>
      </c>
    </row>
    <row r="237" spans="9:22">
      <c r="I237" s="388" t="s">
        <v>585</v>
      </c>
      <c r="J237" s="388" t="s">
        <v>586</v>
      </c>
      <c r="K237" s="388" t="s">
        <v>696</v>
      </c>
      <c r="L237" s="388">
        <v>3984.07470703125</v>
      </c>
      <c r="M237" s="388">
        <v>764.654296875</v>
      </c>
      <c r="N237" s="388">
        <v>0</v>
      </c>
      <c r="O237" s="388">
        <v>764.67376708984295</v>
      </c>
      <c r="P237" s="388">
        <v>0</v>
      </c>
      <c r="Q237" s="388">
        <v>3219.42041015625</v>
      </c>
      <c r="R237" s="388">
        <v>789.28205088458901</v>
      </c>
      <c r="S237" s="388">
        <v>19.192770043330398</v>
      </c>
      <c r="T237" s="388">
        <v>286.139212698015</v>
      </c>
      <c r="U237" s="388"/>
      <c r="V237" s="388" t="s">
        <v>588</v>
      </c>
    </row>
    <row r="238" spans="9:22">
      <c r="I238" s="388" t="s">
        <v>585</v>
      </c>
      <c r="J238" s="388" t="s">
        <v>586</v>
      </c>
      <c r="K238" s="388" t="s">
        <v>697</v>
      </c>
      <c r="L238" s="388">
        <v>3984.07470703125</v>
      </c>
      <c r="M238" s="388">
        <v>704.7607421875</v>
      </c>
      <c r="N238" s="388">
        <v>0</v>
      </c>
      <c r="O238" s="388">
        <v>704.78155517578102</v>
      </c>
      <c r="P238" s="388">
        <v>0</v>
      </c>
      <c r="Q238" s="388">
        <v>3279.31396484375</v>
      </c>
      <c r="R238" s="388">
        <v>761.609010070875</v>
      </c>
      <c r="S238" s="388">
        <v>17.689445957017501</v>
      </c>
      <c r="T238" s="388">
        <v>286.139212698015</v>
      </c>
      <c r="U238" s="388"/>
      <c r="V238" s="388" t="s">
        <v>588</v>
      </c>
    </row>
    <row r="239" spans="9:22">
      <c r="I239" s="388" t="s">
        <v>585</v>
      </c>
      <c r="J239" s="388" t="s">
        <v>586</v>
      </c>
      <c r="K239" s="388" t="s">
        <v>690</v>
      </c>
      <c r="L239" s="388">
        <v>6241.24658203125</v>
      </c>
      <c r="M239" s="388">
        <v>770.43615722656205</v>
      </c>
      <c r="N239" s="388">
        <v>0</v>
      </c>
      <c r="O239" s="388">
        <v>770.43615722656205</v>
      </c>
      <c r="P239" s="388">
        <v>0</v>
      </c>
      <c r="Q239" s="388">
        <v>5470.810546875</v>
      </c>
      <c r="R239" s="388">
        <v>771.95957251680704</v>
      </c>
      <c r="S239" s="388">
        <v>12.344267240532799</v>
      </c>
      <c r="T239" s="388">
        <v>182.655818035149</v>
      </c>
      <c r="U239" s="388"/>
      <c r="V239" s="388" t="s">
        <v>588</v>
      </c>
    </row>
    <row r="240" spans="9:22">
      <c r="I240" s="388" t="s">
        <v>585</v>
      </c>
      <c r="J240" s="388" t="s">
        <v>586</v>
      </c>
      <c r="K240" s="388" t="s">
        <v>692</v>
      </c>
      <c r="L240" s="388">
        <v>6241.24658203125</v>
      </c>
      <c r="M240" s="388">
        <v>783.78240966796795</v>
      </c>
      <c r="N240" s="388">
        <v>0</v>
      </c>
      <c r="O240" s="388">
        <v>783.78240966796795</v>
      </c>
      <c r="P240" s="388">
        <v>0</v>
      </c>
      <c r="Q240" s="388">
        <v>5457.46435546875</v>
      </c>
      <c r="R240" s="388">
        <v>783.743303076605</v>
      </c>
      <c r="S240" s="388">
        <v>12.5581067718827</v>
      </c>
      <c r="T240" s="388">
        <v>182.655818035149</v>
      </c>
      <c r="U240" s="388"/>
      <c r="V240" s="388" t="s">
        <v>588</v>
      </c>
    </row>
    <row r="241" spans="9:22">
      <c r="I241" s="388" t="s">
        <v>585</v>
      </c>
      <c r="J241" s="388" t="s">
        <v>586</v>
      </c>
      <c r="K241" s="388" t="s">
        <v>621</v>
      </c>
      <c r="L241" s="388">
        <v>9561.779296875</v>
      </c>
      <c r="M241" s="388">
        <v>2984.42749023437</v>
      </c>
      <c r="N241" s="388">
        <v>0</v>
      </c>
      <c r="O241" s="388">
        <v>2984.42749023437</v>
      </c>
      <c r="P241" s="388">
        <v>0</v>
      </c>
      <c r="Q241" s="388">
        <v>6577.35205078125</v>
      </c>
      <c r="R241" s="388">
        <v>2984.4279894630799</v>
      </c>
      <c r="S241" s="388">
        <v>31.2120516231717</v>
      </c>
      <c r="T241" s="388">
        <v>20.561026760391002</v>
      </c>
      <c r="U241" s="388"/>
      <c r="V241" s="388" t="s">
        <v>588</v>
      </c>
    </row>
    <row r="242" spans="9:22">
      <c r="I242" s="388" t="s">
        <v>585</v>
      </c>
      <c r="J242" s="388" t="s">
        <v>586</v>
      </c>
      <c r="K242" s="388" t="s">
        <v>620</v>
      </c>
      <c r="L242" s="388">
        <v>9561.779296875</v>
      </c>
      <c r="M242" s="388">
        <v>3416.9736328125</v>
      </c>
      <c r="N242" s="388">
        <v>0</v>
      </c>
      <c r="O242" s="388">
        <v>3416.974609375</v>
      </c>
      <c r="P242" s="388">
        <v>0</v>
      </c>
      <c r="Q242" s="388">
        <v>6144.8056640625</v>
      </c>
      <c r="R242" s="388">
        <v>3416.9733313398401</v>
      </c>
      <c r="S242" s="388">
        <v>35.735761130689703</v>
      </c>
      <c r="T242" s="388">
        <v>25.256805506787501</v>
      </c>
      <c r="U242" s="388"/>
      <c r="V242" s="388" t="s">
        <v>588</v>
      </c>
    </row>
    <row r="243" spans="9:22">
      <c r="I243" s="388" t="s">
        <v>585</v>
      </c>
      <c r="J243" s="388" t="s">
        <v>586</v>
      </c>
      <c r="K243" s="388" t="s">
        <v>698</v>
      </c>
      <c r="L243" s="388">
        <v>9561.779296875</v>
      </c>
      <c r="M243" s="388">
        <v>3416.97192382812</v>
      </c>
      <c r="N243" s="388">
        <v>0</v>
      </c>
      <c r="O243" s="388">
        <v>3416.97192382812</v>
      </c>
      <c r="P243" s="388">
        <v>0</v>
      </c>
      <c r="Q243" s="388">
        <v>6144.80712890625</v>
      </c>
      <c r="R243" s="388">
        <v>3416.9707393573499</v>
      </c>
      <c r="S243" s="388">
        <v>35.735735597719597</v>
      </c>
      <c r="T243" s="388">
        <v>25.256805506787501</v>
      </c>
      <c r="U243" s="388"/>
      <c r="V243" s="388" t="s">
        <v>588</v>
      </c>
    </row>
    <row r="244" spans="9:22">
      <c r="I244" s="388" t="s">
        <v>585</v>
      </c>
      <c r="J244" s="388" t="s">
        <v>586</v>
      </c>
      <c r="K244" s="388" t="s">
        <v>699</v>
      </c>
      <c r="L244" s="388">
        <v>12653.67578125</v>
      </c>
      <c r="M244" s="388">
        <v>4408.51904296875</v>
      </c>
      <c r="N244" s="388">
        <v>0</v>
      </c>
      <c r="O244" s="388">
        <v>4408.51904296875</v>
      </c>
      <c r="P244" s="388">
        <v>0</v>
      </c>
      <c r="Q244" s="388">
        <v>8245.1572265625</v>
      </c>
      <c r="R244" s="388">
        <v>4408.5173851643704</v>
      </c>
      <c r="S244" s="388">
        <v>34.8398293047876</v>
      </c>
      <c r="T244" s="388">
        <v>24.6963811466591</v>
      </c>
      <c r="U244" s="388"/>
      <c r="V244" s="388" t="s">
        <v>588</v>
      </c>
    </row>
    <row r="245" spans="9:22">
      <c r="I245" s="388" t="s">
        <v>585</v>
      </c>
      <c r="J245" s="388" t="s">
        <v>586</v>
      </c>
      <c r="K245" s="388" t="s">
        <v>700</v>
      </c>
      <c r="L245" s="388">
        <v>12653.67578125</v>
      </c>
      <c r="M245" s="388">
        <v>10187.65234375</v>
      </c>
      <c r="N245" s="388">
        <v>0</v>
      </c>
      <c r="O245" s="388">
        <v>10187.556640625</v>
      </c>
      <c r="P245" s="388">
        <v>0</v>
      </c>
      <c r="Q245" s="388">
        <v>2465.7919921875</v>
      </c>
      <c r="R245" s="388">
        <v>10187.756829902601</v>
      </c>
      <c r="S245" s="388">
        <v>80.511406486689694</v>
      </c>
      <c r="T245" s="388">
        <v>81.399272259388496</v>
      </c>
      <c r="U245" s="388"/>
      <c r="V245" s="388" t="s">
        <v>588</v>
      </c>
    </row>
    <row r="246" spans="9:22">
      <c r="I246" s="388" t="s">
        <v>585</v>
      </c>
      <c r="J246" s="388" t="s">
        <v>586</v>
      </c>
      <c r="K246" s="388" t="s">
        <v>687</v>
      </c>
      <c r="L246" s="388">
        <v>26249.0390625</v>
      </c>
      <c r="M246" s="388">
        <v>23437.205078125</v>
      </c>
      <c r="N246" s="388">
        <v>0</v>
      </c>
      <c r="O246" s="388">
        <v>23437.20703125</v>
      </c>
      <c r="P246" s="388">
        <v>0</v>
      </c>
      <c r="Q246" s="388">
        <v>2811.83422851562</v>
      </c>
      <c r="R246" s="388">
        <v>23437.203416583801</v>
      </c>
      <c r="S246" s="388">
        <v>89.287866787980604</v>
      </c>
      <c r="T246" s="388">
        <v>77.073297623692696</v>
      </c>
      <c r="U246" s="388"/>
      <c r="V246" s="388" t="s">
        <v>588</v>
      </c>
    </row>
    <row r="247" spans="9:22">
      <c r="I247" s="388" t="s">
        <v>585</v>
      </c>
      <c r="J247" s="388" t="s">
        <v>586</v>
      </c>
      <c r="K247" s="388" t="s">
        <v>688</v>
      </c>
      <c r="L247" s="388">
        <v>26249.0390625</v>
      </c>
      <c r="M247" s="388">
        <v>23913.93359375</v>
      </c>
      <c r="N247" s="388">
        <v>0</v>
      </c>
      <c r="O247" s="388">
        <v>23913.93359375</v>
      </c>
      <c r="P247" s="388">
        <v>0</v>
      </c>
      <c r="Q247" s="388">
        <v>2335.1064453125</v>
      </c>
      <c r="R247" s="388">
        <v>23950.947024917201</v>
      </c>
      <c r="S247" s="388">
        <v>91.1040344631663</v>
      </c>
      <c r="T247" s="388">
        <v>82.860176131447602</v>
      </c>
      <c r="U247" s="388"/>
      <c r="V247" s="388" t="s">
        <v>588</v>
      </c>
    </row>
    <row r="248" spans="9:22">
      <c r="I248" s="388" t="s">
        <v>585</v>
      </c>
      <c r="J248" s="388" t="s">
        <v>586</v>
      </c>
      <c r="K248" s="388" t="s">
        <v>618</v>
      </c>
      <c r="L248" s="388">
        <v>3984.07470703125</v>
      </c>
      <c r="M248" s="388">
        <v>497.95263671875</v>
      </c>
      <c r="N248" s="388">
        <v>0</v>
      </c>
      <c r="O248" s="388">
        <v>497.95251464843699</v>
      </c>
      <c r="P248" s="388">
        <v>0</v>
      </c>
      <c r="Q248" s="388">
        <v>3486.1220703125</v>
      </c>
      <c r="R248" s="388">
        <v>497.92576877261502</v>
      </c>
      <c r="S248" s="388">
        <v>12.498576792245901</v>
      </c>
      <c r="T248" s="388">
        <v>286.139212698015</v>
      </c>
      <c r="U248" s="388"/>
      <c r="V248" s="388" t="s">
        <v>588</v>
      </c>
    </row>
    <row r="249" spans="9:22">
      <c r="I249" s="388" t="s">
        <v>585</v>
      </c>
      <c r="J249" s="388" t="s">
        <v>586</v>
      </c>
      <c r="K249" s="388" t="s">
        <v>619</v>
      </c>
      <c r="L249" s="388">
        <v>3984.07470703125</v>
      </c>
      <c r="M249" s="388">
        <v>525.03619384765602</v>
      </c>
      <c r="N249" s="388">
        <v>0</v>
      </c>
      <c r="O249" s="388">
        <v>525.03619384765602</v>
      </c>
      <c r="P249" s="388">
        <v>0</v>
      </c>
      <c r="Q249" s="388">
        <v>3459.03857421875</v>
      </c>
      <c r="R249" s="388">
        <v>539.73041913342001</v>
      </c>
      <c r="S249" s="388">
        <v>13.1783722057483</v>
      </c>
      <c r="T249" s="388">
        <v>286.139212698015</v>
      </c>
      <c r="U249" s="388"/>
      <c r="V249" s="388" t="s">
        <v>588</v>
      </c>
    </row>
    <row r="250" spans="9:22">
      <c r="I250" s="388" t="s">
        <v>585</v>
      </c>
      <c r="J250" s="388" t="s">
        <v>586</v>
      </c>
      <c r="K250" s="388" t="s">
        <v>689</v>
      </c>
      <c r="L250" s="388">
        <v>26249.0390625</v>
      </c>
      <c r="M250" s="388">
        <v>23075.171875</v>
      </c>
      <c r="N250" s="388">
        <v>0</v>
      </c>
      <c r="O250" s="388">
        <v>23075.169921875</v>
      </c>
      <c r="P250" s="388">
        <v>0</v>
      </c>
      <c r="Q250" s="388">
        <v>3173.8681640625</v>
      </c>
      <c r="R250" s="388">
        <v>23075.945362969302</v>
      </c>
      <c r="S250" s="388">
        <v>87.908634750617296</v>
      </c>
      <c r="T250" s="388">
        <v>77.073297623692696</v>
      </c>
      <c r="U250" s="388"/>
      <c r="V250" s="388" t="s">
        <v>588</v>
      </c>
    </row>
    <row r="251" spans="9:22">
      <c r="I251" s="388" t="s">
        <v>585</v>
      </c>
      <c r="J251" s="388" t="s">
        <v>586</v>
      </c>
      <c r="K251" s="388" t="s">
        <v>701</v>
      </c>
      <c r="L251" s="388">
        <v>9561.779296875</v>
      </c>
      <c r="M251" s="388">
        <v>2936.69067382812</v>
      </c>
      <c r="N251" s="388">
        <v>0</v>
      </c>
      <c r="O251" s="388">
        <v>2936.6904296875</v>
      </c>
      <c r="P251" s="388">
        <v>0</v>
      </c>
      <c r="Q251" s="388">
        <v>6625.0888671875</v>
      </c>
      <c r="R251" s="388">
        <v>2936.6909750458099</v>
      </c>
      <c r="S251" s="388">
        <v>30.712813118472301</v>
      </c>
      <c r="T251" s="388">
        <v>20.561026760391002</v>
      </c>
      <c r="U251" s="388"/>
      <c r="V251" s="388" t="s">
        <v>588</v>
      </c>
    </row>
    <row r="252" spans="9:22">
      <c r="I252" s="388" t="s">
        <v>585</v>
      </c>
      <c r="J252" s="388" t="s">
        <v>586</v>
      </c>
      <c r="K252" s="388" t="s">
        <v>702</v>
      </c>
      <c r="L252" s="388">
        <v>19686.779296875</v>
      </c>
      <c r="M252" s="388">
        <v>7120.4208984375</v>
      </c>
      <c r="N252" s="388">
        <v>0</v>
      </c>
      <c r="O252" s="388">
        <v>7120.25390625</v>
      </c>
      <c r="P252" s="388">
        <v>0</v>
      </c>
      <c r="Q252" s="388">
        <v>12566.3583984375</v>
      </c>
      <c r="R252" s="388">
        <v>7104.0910127831503</v>
      </c>
      <c r="S252" s="388">
        <v>36.168541288862599</v>
      </c>
      <c r="T252" s="388">
        <v>80.764861332721395</v>
      </c>
      <c r="U252" s="388"/>
      <c r="V252" s="388" t="s">
        <v>588</v>
      </c>
    </row>
    <row r="253" spans="9:22">
      <c r="I253" s="388" t="s">
        <v>585</v>
      </c>
      <c r="J253" s="388" t="s">
        <v>586</v>
      </c>
      <c r="K253" s="388" t="s">
        <v>703</v>
      </c>
      <c r="L253" s="388">
        <v>19686.779296875</v>
      </c>
      <c r="M253" s="388">
        <v>9152.4921875</v>
      </c>
      <c r="N253" s="388">
        <v>0</v>
      </c>
      <c r="O253" s="388">
        <v>9151.84375</v>
      </c>
      <c r="P253" s="388">
        <v>0</v>
      </c>
      <c r="Q253" s="388">
        <v>10534.287109375</v>
      </c>
      <c r="R253" s="388">
        <v>9076.4777409653507</v>
      </c>
      <c r="S253" s="388">
        <v>46.490551092594501</v>
      </c>
      <c r="T253" s="388">
        <v>80.764861332721395</v>
      </c>
      <c r="U253" s="388"/>
      <c r="V253" s="388" t="s">
        <v>588</v>
      </c>
    </row>
    <row r="254" spans="9:22">
      <c r="I254" s="388" t="s">
        <v>585</v>
      </c>
      <c r="J254" s="388" t="s">
        <v>586</v>
      </c>
      <c r="K254" s="388" t="s">
        <v>691</v>
      </c>
      <c r="L254" s="388">
        <v>26249.0390625</v>
      </c>
      <c r="M254" s="388">
        <v>23965.70703125</v>
      </c>
      <c r="N254" s="388">
        <v>0</v>
      </c>
      <c r="O254" s="388">
        <v>23965.712890625</v>
      </c>
      <c r="P254" s="388">
        <v>0</v>
      </c>
      <c r="Q254" s="388">
        <v>2283.3330078125</v>
      </c>
      <c r="R254" s="388">
        <v>23974.814775598701</v>
      </c>
      <c r="S254" s="388">
        <v>91.301273826393</v>
      </c>
      <c r="T254" s="388">
        <v>82.860176131447602</v>
      </c>
      <c r="U254" s="388"/>
      <c r="V254" s="388" t="s">
        <v>588</v>
      </c>
    </row>
    <row r="255" spans="9:22">
      <c r="I255" s="388" t="s">
        <v>600</v>
      </c>
      <c r="J255" s="388" t="s">
        <v>586</v>
      </c>
      <c r="K255" s="388" t="s">
        <v>601</v>
      </c>
      <c r="L255" s="388">
        <v>12653.67578125</v>
      </c>
      <c r="M255" s="388">
        <v>9212.55859375</v>
      </c>
      <c r="N255" s="388">
        <v>0</v>
      </c>
      <c r="O255" s="388">
        <v>9212.55859375</v>
      </c>
      <c r="P255" s="388">
        <v>0</v>
      </c>
      <c r="Q255" s="388">
        <v>3441.1181640625</v>
      </c>
      <c r="R255" s="388">
        <v>9213.7854218358298</v>
      </c>
      <c r="S255" s="388">
        <v>72.805394677497603</v>
      </c>
      <c r="T255" s="388">
        <v>62.258585156672197</v>
      </c>
      <c r="U255" s="388"/>
      <c r="V255" s="388" t="s">
        <v>588</v>
      </c>
    </row>
    <row r="256" spans="9:22">
      <c r="I256" s="388" t="s">
        <v>600</v>
      </c>
      <c r="J256" s="388" t="s">
        <v>586</v>
      </c>
      <c r="K256" s="388" t="s">
        <v>603</v>
      </c>
      <c r="L256" s="388">
        <v>3984.07470703125</v>
      </c>
      <c r="M256" s="388">
        <v>877.21496582031205</v>
      </c>
      <c r="N256" s="388">
        <v>0</v>
      </c>
      <c r="O256" s="388">
        <v>877.17498779296795</v>
      </c>
      <c r="P256" s="388">
        <v>0</v>
      </c>
      <c r="Q256" s="388">
        <v>3106.85986328125</v>
      </c>
      <c r="R256" s="388">
        <v>911.56756284576102</v>
      </c>
      <c r="S256" s="388">
        <v>22.0180350602404</v>
      </c>
      <c r="T256" s="388">
        <v>286.139212698015</v>
      </c>
      <c r="U256" s="388"/>
      <c r="V256" s="388" t="s">
        <v>588</v>
      </c>
    </row>
    <row r="257" spans="9:22">
      <c r="I257" s="388" t="s">
        <v>600</v>
      </c>
      <c r="J257" s="388" t="s">
        <v>586</v>
      </c>
      <c r="K257" s="388" t="s">
        <v>606</v>
      </c>
      <c r="L257" s="388">
        <v>12653.67578125</v>
      </c>
      <c r="M257" s="388">
        <v>11426.0712890625</v>
      </c>
      <c r="N257" s="388">
        <v>0</v>
      </c>
      <c r="O257" s="388">
        <v>11426.0712890625</v>
      </c>
      <c r="P257" s="388">
        <v>0</v>
      </c>
      <c r="Q257" s="388">
        <v>1227.60498046875</v>
      </c>
      <c r="R257" s="388">
        <v>11424.9371836758</v>
      </c>
      <c r="S257" s="388">
        <v>90.298435700347596</v>
      </c>
      <c r="T257" s="388">
        <v>79.692258394531393</v>
      </c>
      <c r="U257" s="388"/>
      <c r="V257" s="388" t="s">
        <v>588</v>
      </c>
    </row>
    <row r="258" spans="9:22">
      <c r="I258" s="388" t="s">
        <v>600</v>
      </c>
      <c r="J258" s="388" t="s">
        <v>586</v>
      </c>
      <c r="K258" s="388" t="s">
        <v>608</v>
      </c>
      <c r="L258" s="388">
        <v>12653.67578125</v>
      </c>
      <c r="M258" s="388">
        <v>11325.2119140625</v>
      </c>
      <c r="N258" s="388">
        <v>0</v>
      </c>
      <c r="O258" s="388">
        <v>11325.2119140625</v>
      </c>
      <c r="P258" s="388">
        <v>0</v>
      </c>
      <c r="Q258" s="388">
        <v>1328.46411132812</v>
      </c>
      <c r="R258" s="388">
        <v>11325.2155470814</v>
      </c>
      <c r="S258" s="388">
        <v>89.501359998839206</v>
      </c>
      <c r="T258" s="388">
        <v>79.028419669309201</v>
      </c>
      <c r="U258" s="388"/>
      <c r="V258" s="388" t="s">
        <v>588</v>
      </c>
    </row>
    <row r="259" spans="9:22">
      <c r="I259" s="388" t="s">
        <v>600</v>
      </c>
      <c r="J259" s="388" t="s">
        <v>586</v>
      </c>
      <c r="K259" s="388" t="s">
        <v>611</v>
      </c>
      <c r="L259" s="388">
        <v>3984.07470703125</v>
      </c>
      <c r="M259" s="388">
        <v>2418.35278320312</v>
      </c>
      <c r="N259" s="388">
        <v>0</v>
      </c>
      <c r="O259" s="388">
        <v>2418.37280273437</v>
      </c>
      <c r="P259" s="388">
        <v>0</v>
      </c>
      <c r="Q259" s="388">
        <v>1565.72192382812</v>
      </c>
      <c r="R259" s="388">
        <v>2418.4778963487101</v>
      </c>
      <c r="S259" s="388">
        <v>60.700487843140102</v>
      </c>
      <c r="T259" s="388">
        <v>286.139212698015</v>
      </c>
      <c r="U259" s="388"/>
      <c r="V259" s="388" t="s">
        <v>588</v>
      </c>
    </row>
    <row r="260" spans="9:22">
      <c r="I260" s="388" t="s">
        <v>600</v>
      </c>
      <c r="J260" s="388" t="s">
        <v>586</v>
      </c>
      <c r="K260" s="388" t="s">
        <v>617</v>
      </c>
      <c r="L260" s="388">
        <v>12653.67578125</v>
      </c>
      <c r="M260" s="388">
        <v>11370.4560546875</v>
      </c>
      <c r="N260" s="388">
        <v>0</v>
      </c>
      <c r="O260" s="388">
        <v>11370.4541015625</v>
      </c>
      <c r="P260" s="388">
        <v>0</v>
      </c>
      <c r="Q260" s="388">
        <v>1283.22021484375</v>
      </c>
      <c r="R260" s="388">
        <v>11367.700262816799</v>
      </c>
      <c r="S260" s="388">
        <v>89.858917292128197</v>
      </c>
      <c r="T260" s="388">
        <v>79.028419669309201</v>
      </c>
      <c r="U260" s="388"/>
      <c r="V260" s="388" t="s">
        <v>588</v>
      </c>
    </row>
    <row r="261" spans="9:22">
      <c r="I261" s="388" t="s">
        <v>600</v>
      </c>
      <c r="J261" s="388" t="s">
        <v>586</v>
      </c>
      <c r="K261" s="388" t="s">
        <v>612</v>
      </c>
      <c r="L261" s="388">
        <v>12653.67578125</v>
      </c>
      <c r="M261" s="388">
        <v>9314.623046875</v>
      </c>
      <c r="N261" s="388">
        <v>0</v>
      </c>
      <c r="O261" s="388">
        <v>9314.623046875</v>
      </c>
      <c r="P261" s="388">
        <v>0</v>
      </c>
      <c r="Q261" s="388">
        <v>3339.05395507812</v>
      </c>
      <c r="R261" s="388">
        <v>9317.1969622613396</v>
      </c>
      <c r="S261" s="388">
        <v>73.611993920985697</v>
      </c>
      <c r="T261" s="388">
        <v>62.258585156672197</v>
      </c>
      <c r="U261" s="388"/>
      <c r="V261" s="388" t="s">
        <v>588</v>
      </c>
    </row>
    <row r="262" spans="9:22">
      <c r="I262" s="388" t="s">
        <v>600</v>
      </c>
      <c r="J262" s="388" t="s">
        <v>586</v>
      </c>
      <c r="K262" s="388" t="s">
        <v>610</v>
      </c>
      <c r="L262" s="388">
        <v>12653.67578125</v>
      </c>
      <c r="M262" s="388">
        <v>11407.1123046875</v>
      </c>
      <c r="N262" s="388">
        <v>0</v>
      </c>
      <c r="O262" s="388">
        <v>11407.1123046875</v>
      </c>
      <c r="P262" s="388">
        <v>0</v>
      </c>
      <c r="Q262" s="388">
        <v>1246.56359863281</v>
      </c>
      <c r="R262" s="388">
        <v>11407.118316264699</v>
      </c>
      <c r="S262" s="388">
        <v>90.148605842978498</v>
      </c>
      <c r="T262" s="388">
        <v>79.692258394531393</v>
      </c>
      <c r="U262" s="388"/>
      <c r="V262" s="388" t="s">
        <v>588</v>
      </c>
    </row>
    <row r="263" spans="9:22">
      <c r="I263" s="388" t="s">
        <v>600</v>
      </c>
      <c r="J263" s="388" t="s">
        <v>586</v>
      </c>
      <c r="K263" s="388" t="s">
        <v>613</v>
      </c>
      <c r="L263" s="388">
        <v>3984.07470703125</v>
      </c>
      <c r="M263" s="388">
        <v>1679.21606445312</v>
      </c>
      <c r="N263" s="388">
        <v>0</v>
      </c>
      <c r="O263" s="388">
        <v>1679.22729492187</v>
      </c>
      <c r="P263" s="388">
        <v>0</v>
      </c>
      <c r="Q263" s="388">
        <v>2304.85864257812</v>
      </c>
      <c r="R263" s="388">
        <v>1692.0920328284999</v>
      </c>
      <c r="S263" s="388">
        <v>42.148207248462903</v>
      </c>
      <c r="T263" s="388">
        <v>286.139212698015</v>
      </c>
      <c r="U263" s="388"/>
      <c r="V263" s="388" t="s">
        <v>588</v>
      </c>
    </row>
    <row r="264" spans="9:22">
      <c r="I264" s="388" t="s">
        <v>600</v>
      </c>
      <c r="J264" s="388" t="s">
        <v>586</v>
      </c>
      <c r="K264" s="388" t="s">
        <v>615</v>
      </c>
      <c r="L264" s="388">
        <v>3984.07470703125</v>
      </c>
      <c r="M264" s="388">
        <v>1029.19458007812</v>
      </c>
      <c r="N264" s="388">
        <v>0</v>
      </c>
      <c r="O264" s="388">
        <v>1027.57153320312</v>
      </c>
      <c r="P264" s="388">
        <v>0</v>
      </c>
      <c r="Q264" s="388">
        <v>2954.88012695312</v>
      </c>
      <c r="R264" s="388">
        <v>1051.8856390669</v>
      </c>
      <c r="S264" s="388">
        <v>25.836061786519402</v>
      </c>
      <c r="T264" s="388">
        <v>286.139212698015</v>
      </c>
      <c r="U264" s="388"/>
      <c r="V264" s="388" t="s">
        <v>588</v>
      </c>
    </row>
    <row r="265" spans="9:22">
      <c r="I265" s="388" t="s">
        <v>600</v>
      </c>
      <c r="J265" s="388" t="s">
        <v>586</v>
      </c>
      <c r="K265" s="388" t="s">
        <v>597</v>
      </c>
      <c r="L265" s="388">
        <v>12653.67578125</v>
      </c>
      <c r="M265" s="388">
        <v>8834.80859375</v>
      </c>
      <c r="N265" s="388">
        <v>0</v>
      </c>
      <c r="O265" s="388">
        <v>8834.8076171875</v>
      </c>
      <c r="P265" s="388">
        <v>0</v>
      </c>
      <c r="Q265" s="388">
        <v>3818.8681640625</v>
      </c>
      <c r="R265" s="388">
        <v>8833.39914253184</v>
      </c>
      <c r="S265" s="388">
        <v>69.820096124489496</v>
      </c>
      <c r="T265" s="388">
        <v>59.271314751981897</v>
      </c>
      <c r="U265" s="388"/>
      <c r="V265" s="388" t="s">
        <v>588</v>
      </c>
    </row>
    <row r="266" spans="9:22">
      <c r="I266" s="388" t="s">
        <v>600</v>
      </c>
      <c r="J266" s="388" t="s">
        <v>586</v>
      </c>
      <c r="K266" s="388" t="s">
        <v>596</v>
      </c>
      <c r="L266" s="388">
        <v>12653.67578125</v>
      </c>
      <c r="M266" s="388">
        <v>7656.9482421875</v>
      </c>
      <c r="N266" s="388">
        <v>0</v>
      </c>
      <c r="O266" s="388">
        <v>7656.9482421875</v>
      </c>
      <c r="P266" s="388">
        <v>0</v>
      </c>
      <c r="Q266" s="388">
        <v>4996.72802734375</v>
      </c>
      <c r="R266" s="388">
        <v>7657.4912362054101</v>
      </c>
      <c r="S266" s="388">
        <v>60.511651906977299</v>
      </c>
      <c r="T266" s="388">
        <v>49.890641337234896</v>
      </c>
      <c r="U266" s="388"/>
      <c r="V266" s="388" t="s">
        <v>588</v>
      </c>
    </row>
    <row r="267" spans="9:22">
      <c r="I267" s="388" t="s">
        <v>600</v>
      </c>
      <c r="J267" s="388" t="s">
        <v>586</v>
      </c>
      <c r="K267" s="388" t="s">
        <v>598</v>
      </c>
      <c r="L267" s="388">
        <v>12653.67578125</v>
      </c>
      <c r="M267" s="388">
        <v>11575.8125</v>
      </c>
      <c r="N267" s="388">
        <v>0</v>
      </c>
      <c r="O267" s="388">
        <v>11575.8125</v>
      </c>
      <c r="P267" s="388">
        <v>0</v>
      </c>
      <c r="Q267" s="388">
        <v>1077.86462402343</v>
      </c>
      <c r="R267" s="388">
        <v>11575.8125</v>
      </c>
      <c r="S267" s="388">
        <v>91.481816826323595</v>
      </c>
      <c r="T267" s="388">
        <v>79.692258394531393</v>
      </c>
      <c r="U267" s="388"/>
      <c r="V267" s="388" t="s">
        <v>588</v>
      </c>
    </row>
    <row r="268" spans="9:22">
      <c r="I268" s="388" t="s">
        <v>600</v>
      </c>
      <c r="J268" s="388" t="s">
        <v>586</v>
      </c>
      <c r="K268" s="388" t="s">
        <v>604</v>
      </c>
      <c r="L268" s="388">
        <v>17499.359375</v>
      </c>
      <c r="M268" s="388">
        <v>15578.541015625</v>
      </c>
      <c r="N268" s="388">
        <v>0</v>
      </c>
      <c r="O268" s="388">
        <v>15578.541015625</v>
      </c>
      <c r="P268" s="388">
        <v>0</v>
      </c>
      <c r="Q268" s="388">
        <v>1920.81787109375</v>
      </c>
      <c r="R268" s="388">
        <v>15578.5444147577</v>
      </c>
      <c r="S268" s="388">
        <v>89.023493270735699</v>
      </c>
      <c r="T268" s="388">
        <v>78.574304952234797</v>
      </c>
      <c r="U268" s="388"/>
      <c r="V268" s="388" t="s">
        <v>588</v>
      </c>
    </row>
    <row r="269" spans="9:22">
      <c r="I269" s="388" t="s">
        <v>600</v>
      </c>
      <c r="J269" s="388" t="s">
        <v>586</v>
      </c>
      <c r="K269" s="388" t="s">
        <v>594</v>
      </c>
      <c r="L269" s="388">
        <v>12653.67578125</v>
      </c>
      <c r="M269" s="388">
        <v>11532.8779296875</v>
      </c>
      <c r="N269" s="388">
        <v>0</v>
      </c>
      <c r="O269" s="388">
        <v>11532.8779296875</v>
      </c>
      <c r="P269" s="388">
        <v>0</v>
      </c>
      <c r="Q269" s="388">
        <v>1120.79833984375</v>
      </c>
      <c r="R269" s="388">
        <v>11532.876349288599</v>
      </c>
      <c r="S269" s="388">
        <v>91.142511702225804</v>
      </c>
      <c r="T269" s="388">
        <v>80.688016482364702</v>
      </c>
      <c r="U269" s="388"/>
      <c r="V269" s="388" t="s">
        <v>588</v>
      </c>
    </row>
    <row r="270" spans="9:22">
      <c r="I270" s="388" t="s">
        <v>600</v>
      </c>
      <c r="J270" s="388" t="s">
        <v>586</v>
      </c>
      <c r="K270" s="388" t="s">
        <v>605</v>
      </c>
      <c r="L270" s="388">
        <v>8749.6796875</v>
      </c>
      <c r="M270" s="388">
        <v>7925.04345703125</v>
      </c>
      <c r="N270" s="388">
        <v>0</v>
      </c>
      <c r="O270" s="388">
        <v>7925.0439453125</v>
      </c>
      <c r="P270" s="388">
        <v>0</v>
      </c>
      <c r="Q270" s="388">
        <v>824.63616943359295</v>
      </c>
      <c r="R270" s="388">
        <v>7923.9234454303696</v>
      </c>
      <c r="S270" s="388">
        <v>90.575246504559502</v>
      </c>
      <c r="T270" s="388">
        <v>80.002928678639094</v>
      </c>
      <c r="U270" s="388"/>
      <c r="V270" s="388" t="s">
        <v>588</v>
      </c>
    </row>
    <row r="271" spans="9:22">
      <c r="I271" s="388" t="s">
        <v>600</v>
      </c>
      <c r="J271" s="388" t="s">
        <v>586</v>
      </c>
      <c r="K271" s="388" t="s">
        <v>599</v>
      </c>
      <c r="L271" s="388">
        <v>3984.07470703125</v>
      </c>
      <c r="M271" s="388">
        <v>807.674072265625</v>
      </c>
      <c r="N271" s="388">
        <v>0</v>
      </c>
      <c r="O271" s="388">
        <v>809.884765625</v>
      </c>
      <c r="P271" s="388">
        <v>0</v>
      </c>
      <c r="Q271" s="388">
        <v>3176.40063476562</v>
      </c>
      <c r="R271" s="388">
        <v>840.41190629469497</v>
      </c>
      <c r="S271" s="388">
        <v>20.272563434621599</v>
      </c>
      <c r="T271" s="388">
        <v>286.139212698015</v>
      </c>
      <c r="U271" s="388"/>
      <c r="V271" s="388" t="s">
        <v>588</v>
      </c>
    </row>
    <row r="272" spans="9:22">
      <c r="I272" s="388" t="s">
        <v>600</v>
      </c>
      <c r="J272" s="388" t="s">
        <v>586</v>
      </c>
      <c r="K272" s="388" t="s">
        <v>602</v>
      </c>
      <c r="L272" s="388">
        <v>3984.07470703125</v>
      </c>
      <c r="M272" s="388">
        <v>932.46917724609295</v>
      </c>
      <c r="N272" s="388">
        <v>0</v>
      </c>
      <c r="O272" s="388">
        <v>932.46246337890602</v>
      </c>
      <c r="P272" s="388">
        <v>0</v>
      </c>
      <c r="Q272" s="388">
        <v>3051.60546875</v>
      </c>
      <c r="R272" s="388">
        <v>946.65508422231403</v>
      </c>
      <c r="S272" s="388">
        <v>23.4049119510845</v>
      </c>
      <c r="T272" s="388">
        <v>286.139212698015</v>
      </c>
      <c r="U272" s="388"/>
      <c r="V272" s="388" t="s">
        <v>588</v>
      </c>
    </row>
    <row r="273" spans="9:22">
      <c r="I273" s="388" t="s">
        <v>600</v>
      </c>
      <c r="J273" s="388" t="s">
        <v>586</v>
      </c>
      <c r="K273" s="388" t="s">
        <v>589</v>
      </c>
      <c r="L273" s="388">
        <v>12653.67578125</v>
      </c>
      <c r="M273" s="388">
        <v>11955.2119140625</v>
      </c>
      <c r="N273" s="388">
        <v>0</v>
      </c>
      <c r="O273" s="388">
        <v>11955.2119140625</v>
      </c>
      <c r="P273" s="388">
        <v>0</v>
      </c>
      <c r="Q273" s="388">
        <v>698.464111328125</v>
      </c>
      <c r="R273" s="388">
        <v>11955.214067589301</v>
      </c>
      <c r="S273" s="388">
        <v>94.480150438005694</v>
      </c>
      <c r="T273" s="388">
        <v>80.688016482364702</v>
      </c>
      <c r="U273" s="388"/>
      <c r="V273" s="388" t="s">
        <v>588</v>
      </c>
    </row>
    <row r="274" spans="9:22">
      <c r="I274" s="388" t="s">
        <v>600</v>
      </c>
      <c r="J274" s="388" t="s">
        <v>586</v>
      </c>
      <c r="K274" s="388" t="s">
        <v>623</v>
      </c>
      <c r="L274" s="388">
        <v>12653.67578125</v>
      </c>
      <c r="M274" s="388">
        <v>11329.7998046875</v>
      </c>
      <c r="N274" s="388">
        <v>0</v>
      </c>
      <c r="O274" s="388">
        <v>11329.7998046875</v>
      </c>
      <c r="P274" s="388">
        <v>0</v>
      </c>
      <c r="Q274" s="388">
        <v>1323.87707519531</v>
      </c>
      <c r="R274" s="388">
        <v>11330.528580252199</v>
      </c>
      <c r="S274" s="388">
        <v>89.5376173734102</v>
      </c>
      <c r="T274" s="388">
        <v>79.028419669309201</v>
      </c>
      <c r="U274" s="388"/>
      <c r="V274" s="388" t="s">
        <v>588</v>
      </c>
    </row>
    <row r="275" spans="9:22">
      <c r="I275" s="388" t="s">
        <v>600</v>
      </c>
      <c r="J275" s="388" t="s">
        <v>586</v>
      </c>
      <c r="K275" s="388" t="s">
        <v>624</v>
      </c>
      <c r="L275" s="388">
        <v>12653.67578125</v>
      </c>
      <c r="M275" s="388">
        <v>11368.369140625</v>
      </c>
      <c r="N275" s="388">
        <v>0</v>
      </c>
      <c r="O275" s="388">
        <v>11368.369140625</v>
      </c>
      <c r="P275" s="388">
        <v>0</v>
      </c>
      <c r="Q275" s="388">
        <v>1285.30810546875</v>
      </c>
      <c r="R275" s="388">
        <v>11368.3720476572</v>
      </c>
      <c r="S275" s="388">
        <v>89.842424740093705</v>
      </c>
      <c r="T275" s="388">
        <v>79.028419669309201</v>
      </c>
      <c r="U275" s="388"/>
      <c r="V275" s="388" t="s">
        <v>588</v>
      </c>
    </row>
    <row r="276" spans="9:22">
      <c r="I276" s="388" t="s">
        <v>600</v>
      </c>
      <c r="J276" s="388" t="s">
        <v>586</v>
      </c>
      <c r="K276" s="388" t="s">
        <v>642</v>
      </c>
      <c r="L276" s="388">
        <v>10937.099609375</v>
      </c>
      <c r="M276" s="388">
        <v>9651.193359375</v>
      </c>
      <c r="N276" s="388">
        <v>0</v>
      </c>
      <c r="O276" s="388">
        <v>9651.193359375</v>
      </c>
      <c r="P276" s="388">
        <v>0</v>
      </c>
      <c r="Q276" s="388">
        <v>1285.90576171875</v>
      </c>
      <c r="R276" s="388">
        <v>9455.9560155240506</v>
      </c>
      <c r="S276" s="388">
        <v>88.242721385336395</v>
      </c>
      <c r="T276" s="388">
        <v>77.781133059335204</v>
      </c>
      <c r="U276" s="388">
        <v>8701036.8928599302</v>
      </c>
      <c r="V276" s="388" t="s">
        <v>588</v>
      </c>
    </row>
    <row r="277" spans="9:22">
      <c r="I277" s="388" t="s">
        <v>600</v>
      </c>
      <c r="J277" s="388" t="s">
        <v>586</v>
      </c>
      <c r="K277" s="388" t="s">
        <v>628</v>
      </c>
      <c r="L277" s="388">
        <v>12653.67578125</v>
      </c>
      <c r="M277" s="388">
        <v>11568.951171875</v>
      </c>
      <c r="N277" s="388">
        <v>0</v>
      </c>
      <c r="O277" s="388">
        <v>11568.9482421875</v>
      </c>
      <c r="P277" s="388">
        <v>0</v>
      </c>
      <c r="Q277" s="388">
        <v>1084.71801757812</v>
      </c>
      <c r="R277" s="388">
        <v>11566.763225257801</v>
      </c>
      <c r="S277" s="388">
        <v>91.427592834468399</v>
      </c>
      <c r="T277" s="388">
        <v>80.688016482364702</v>
      </c>
      <c r="U277" s="388"/>
      <c r="V277" s="388" t="s">
        <v>588</v>
      </c>
    </row>
    <row r="278" spans="9:22">
      <c r="I278" s="388" t="s">
        <v>600</v>
      </c>
      <c r="J278" s="388" t="s">
        <v>586</v>
      </c>
      <c r="K278" s="388" t="s">
        <v>633</v>
      </c>
      <c r="L278" s="388">
        <v>12653.67578125</v>
      </c>
      <c r="M278" s="388">
        <v>11326.369140625</v>
      </c>
      <c r="N278" s="388">
        <v>0</v>
      </c>
      <c r="O278" s="388">
        <v>11326.369140625</v>
      </c>
      <c r="P278" s="388">
        <v>0</v>
      </c>
      <c r="Q278" s="388">
        <v>1327.30798339843</v>
      </c>
      <c r="R278" s="388">
        <v>11326.3723093592</v>
      </c>
      <c r="S278" s="388">
        <v>89.510505377482602</v>
      </c>
      <c r="T278" s="388">
        <v>79.028419669309201</v>
      </c>
      <c r="U278" s="388"/>
      <c r="V278" s="388" t="s">
        <v>588</v>
      </c>
    </row>
    <row r="279" spans="9:22">
      <c r="I279" s="388" t="s">
        <v>600</v>
      </c>
      <c r="J279" s="388" t="s">
        <v>586</v>
      </c>
      <c r="K279" s="388" t="s">
        <v>635</v>
      </c>
      <c r="L279" s="388">
        <v>12653.67578125</v>
      </c>
      <c r="M279" s="388">
        <v>11327.123046875</v>
      </c>
      <c r="N279" s="388">
        <v>0</v>
      </c>
      <c r="O279" s="388">
        <v>11327.123046875</v>
      </c>
      <c r="P279" s="388">
        <v>0</v>
      </c>
      <c r="Q279" s="388">
        <v>1326.55383300781</v>
      </c>
      <c r="R279" s="388">
        <v>11327.817398987399</v>
      </c>
      <c r="S279" s="388">
        <v>89.5164633794342</v>
      </c>
      <c r="T279" s="388">
        <v>79.028419669309201</v>
      </c>
      <c r="U279" s="388"/>
      <c r="V279" s="388" t="s">
        <v>588</v>
      </c>
    </row>
    <row r="280" spans="9:22">
      <c r="I280" s="388" t="s">
        <v>600</v>
      </c>
      <c r="J280" s="388" t="s">
        <v>586</v>
      </c>
      <c r="K280" s="388" t="s">
        <v>626</v>
      </c>
      <c r="L280" s="388">
        <v>24790.294921875</v>
      </c>
      <c r="M280" s="388">
        <v>23073.44921875</v>
      </c>
      <c r="N280" s="388">
        <v>0</v>
      </c>
      <c r="O280" s="388">
        <v>23073.44921875</v>
      </c>
      <c r="P280" s="388">
        <v>0</v>
      </c>
      <c r="Q280" s="388">
        <v>1716.84533691406</v>
      </c>
      <c r="R280" s="388">
        <v>23073.439628136199</v>
      </c>
      <c r="S280" s="388">
        <v>93.074524895587004</v>
      </c>
      <c r="T280" s="388">
        <v>82.6129744101124</v>
      </c>
      <c r="U280" s="388"/>
      <c r="V280" s="388" t="s">
        <v>588</v>
      </c>
    </row>
    <row r="281" spans="9:22">
      <c r="I281" s="388" t="s">
        <v>600</v>
      </c>
      <c r="J281" s="388" t="s">
        <v>586</v>
      </c>
      <c r="K281" s="388" t="s">
        <v>634</v>
      </c>
      <c r="L281" s="388">
        <v>12653.67578125</v>
      </c>
      <c r="M281" s="388">
        <v>11325.2119140625</v>
      </c>
      <c r="N281" s="388">
        <v>0</v>
      </c>
      <c r="O281" s="388">
        <v>11325.2119140625</v>
      </c>
      <c r="P281" s="388">
        <v>0</v>
      </c>
      <c r="Q281" s="388">
        <v>1328.46398925781</v>
      </c>
      <c r="R281" s="388">
        <v>11325.216125998701</v>
      </c>
      <c r="S281" s="388">
        <v>89.501359998839206</v>
      </c>
      <c r="T281" s="388">
        <v>79.028419669309201</v>
      </c>
      <c r="U281" s="388"/>
      <c r="V281" s="388" t="s">
        <v>588</v>
      </c>
    </row>
    <row r="282" spans="9:22">
      <c r="I282" s="388" t="s">
        <v>600</v>
      </c>
      <c r="J282" s="388" t="s">
        <v>586</v>
      </c>
      <c r="K282" s="388" t="s">
        <v>629</v>
      </c>
      <c r="L282" s="388">
        <v>12653.67578125</v>
      </c>
      <c r="M282" s="388">
        <v>11351.4775390625</v>
      </c>
      <c r="N282" s="388">
        <v>0</v>
      </c>
      <c r="O282" s="388">
        <v>11351.4755859375</v>
      </c>
      <c r="P282" s="388">
        <v>0</v>
      </c>
      <c r="Q282" s="388">
        <v>1302.19116210937</v>
      </c>
      <c r="R282" s="388">
        <v>11352.934277639901</v>
      </c>
      <c r="S282" s="388">
        <v>89.708933082376902</v>
      </c>
      <c r="T282" s="388">
        <v>79.028419669309201</v>
      </c>
      <c r="U282" s="388"/>
      <c r="V282" s="388" t="s">
        <v>588</v>
      </c>
    </row>
    <row r="283" spans="9:22">
      <c r="I283" s="388" t="s">
        <v>600</v>
      </c>
      <c r="J283" s="388" t="s">
        <v>586</v>
      </c>
      <c r="K283" s="388" t="s">
        <v>652</v>
      </c>
      <c r="L283" s="388">
        <v>10937.099609375</v>
      </c>
      <c r="M283" s="388">
        <v>9648.87109375</v>
      </c>
      <c r="N283" s="388">
        <v>0</v>
      </c>
      <c r="O283" s="388">
        <v>9648.87109375</v>
      </c>
      <c r="P283" s="388">
        <v>0</v>
      </c>
      <c r="Q283" s="388">
        <v>1288.22827148437</v>
      </c>
      <c r="R283" s="388">
        <v>9453.8206457713204</v>
      </c>
      <c r="S283" s="388">
        <v>88.2214795363044</v>
      </c>
      <c r="T283" s="388">
        <v>77.781133059335204</v>
      </c>
      <c r="U283" s="388">
        <v>8714971.5992460195</v>
      </c>
      <c r="V283" s="388" t="s">
        <v>588</v>
      </c>
    </row>
    <row r="284" spans="9:22">
      <c r="I284" s="388" t="s">
        <v>600</v>
      </c>
      <c r="J284" s="388" t="s">
        <v>586</v>
      </c>
      <c r="K284" s="388" t="s">
        <v>671</v>
      </c>
      <c r="L284" s="388">
        <v>24790.294921875</v>
      </c>
      <c r="M284" s="388">
        <v>23073.408203125</v>
      </c>
      <c r="N284" s="388">
        <v>0</v>
      </c>
      <c r="O284" s="388">
        <v>23073.408203125</v>
      </c>
      <c r="P284" s="388">
        <v>0</v>
      </c>
      <c r="Q284" s="388">
        <v>1716.88720703125</v>
      </c>
      <c r="R284" s="388">
        <v>23073.392952438899</v>
      </c>
      <c r="S284" s="388">
        <v>93.074359445255993</v>
      </c>
      <c r="T284" s="388">
        <v>82.6129744101124</v>
      </c>
      <c r="U284" s="388"/>
      <c r="V284" s="388" t="s">
        <v>588</v>
      </c>
    </row>
    <row r="285" spans="9:22">
      <c r="I285" s="388" t="s">
        <v>600</v>
      </c>
      <c r="J285" s="388" t="s">
        <v>586</v>
      </c>
      <c r="K285" s="388" t="s">
        <v>673</v>
      </c>
      <c r="L285" s="388">
        <v>8749.6796875</v>
      </c>
      <c r="M285" s="388">
        <v>7914.21728515625</v>
      </c>
      <c r="N285" s="388">
        <v>0</v>
      </c>
      <c r="O285" s="388">
        <v>7914.21728515625</v>
      </c>
      <c r="P285" s="388">
        <v>0</v>
      </c>
      <c r="Q285" s="388">
        <v>835.46203613281205</v>
      </c>
      <c r="R285" s="388">
        <v>7914.2182247724304</v>
      </c>
      <c r="S285" s="388">
        <v>90.451508715944001</v>
      </c>
      <c r="T285" s="388">
        <v>80.002928678639094</v>
      </c>
      <c r="U285" s="388"/>
      <c r="V285" s="388" t="s">
        <v>588</v>
      </c>
    </row>
    <row r="286" spans="9:22">
      <c r="I286" s="388" t="s">
        <v>600</v>
      </c>
      <c r="J286" s="388" t="s">
        <v>586</v>
      </c>
      <c r="K286" s="388" t="s">
        <v>672</v>
      </c>
      <c r="L286" s="388">
        <v>17499.359375</v>
      </c>
      <c r="M286" s="388">
        <v>15634.49609375</v>
      </c>
      <c r="N286" s="388">
        <v>0</v>
      </c>
      <c r="O286" s="388">
        <v>15634.498046875</v>
      </c>
      <c r="P286" s="388">
        <v>0</v>
      </c>
      <c r="Q286" s="388">
        <v>1864.86242675781</v>
      </c>
      <c r="R286" s="388">
        <v>15633.792272397701</v>
      </c>
      <c r="S286" s="388">
        <v>89.343248279624504</v>
      </c>
      <c r="T286" s="388">
        <v>78.574304952234797</v>
      </c>
      <c r="U286" s="388"/>
      <c r="V286" s="388" t="s">
        <v>588</v>
      </c>
    </row>
    <row r="287" spans="9:22">
      <c r="I287" s="388" t="s">
        <v>600</v>
      </c>
      <c r="J287" s="388" t="s">
        <v>586</v>
      </c>
      <c r="K287" s="388" t="s">
        <v>684</v>
      </c>
      <c r="L287" s="388">
        <v>2921.65478515625</v>
      </c>
      <c r="M287" s="388">
        <v>2178.46411132812</v>
      </c>
      <c r="N287" s="388">
        <v>0</v>
      </c>
      <c r="O287" s="388">
        <v>2178.46411132812</v>
      </c>
      <c r="P287" s="388">
        <v>0</v>
      </c>
      <c r="Q287" s="388">
        <v>743.19061279296795</v>
      </c>
      <c r="R287" s="388">
        <v>2178.4632452101901</v>
      </c>
      <c r="S287" s="388">
        <v>74.562680108410504</v>
      </c>
      <c r="T287" s="388">
        <v>64.175959785739096</v>
      </c>
      <c r="U287" s="388"/>
      <c r="V287" s="388" t="s">
        <v>588</v>
      </c>
    </row>
    <row r="288" spans="9:22">
      <c r="I288" s="388" t="s">
        <v>600</v>
      </c>
      <c r="J288" s="388" t="s">
        <v>586</v>
      </c>
      <c r="K288" s="388" t="s">
        <v>646</v>
      </c>
      <c r="L288" s="388">
        <v>12653.67578125</v>
      </c>
      <c r="M288" s="388">
        <v>11344.390625</v>
      </c>
      <c r="N288" s="388">
        <v>0</v>
      </c>
      <c r="O288" s="388">
        <v>11344.390625</v>
      </c>
      <c r="P288" s="388">
        <v>0</v>
      </c>
      <c r="Q288" s="388">
        <v>1309.28564453125</v>
      </c>
      <c r="R288" s="388">
        <v>11342.741166927501</v>
      </c>
      <c r="S288" s="388">
        <v>89.652926320507703</v>
      </c>
      <c r="T288" s="388">
        <v>79.028419669309201</v>
      </c>
      <c r="U288" s="388"/>
      <c r="V288" s="388" t="s">
        <v>588</v>
      </c>
    </row>
    <row r="289" spans="9:22">
      <c r="I289" s="388" t="s">
        <v>600</v>
      </c>
      <c r="J289" s="388" t="s">
        <v>586</v>
      </c>
      <c r="K289" s="388" t="s">
        <v>644</v>
      </c>
      <c r="L289" s="388">
        <v>12653.67578125</v>
      </c>
      <c r="M289" s="388">
        <v>11480.646484375</v>
      </c>
      <c r="N289" s="388">
        <v>0</v>
      </c>
      <c r="O289" s="388">
        <v>11480.646484375</v>
      </c>
      <c r="P289" s="388">
        <v>0</v>
      </c>
      <c r="Q289" s="388">
        <v>1173.03015136718</v>
      </c>
      <c r="R289" s="388">
        <v>11478.962017985799</v>
      </c>
      <c r="S289" s="388">
        <v>90.729734844216694</v>
      </c>
      <c r="T289" s="388">
        <v>80.024177757142496</v>
      </c>
      <c r="U289" s="388"/>
      <c r="V289" s="388" t="s">
        <v>588</v>
      </c>
    </row>
    <row r="290" spans="9:22">
      <c r="I290" s="388" t="s">
        <v>600</v>
      </c>
      <c r="J290" s="388" t="s">
        <v>586</v>
      </c>
      <c r="K290" s="388" t="s">
        <v>686</v>
      </c>
      <c r="L290" s="388">
        <v>2921.65478515625</v>
      </c>
      <c r="M290" s="388">
        <v>2178.4697265625</v>
      </c>
      <c r="N290" s="388">
        <v>0</v>
      </c>
      <c r="O290" s="388">
        <v>2178.4697265625</v>
      </c>
      <c r="P290" s="388">
        <v>0</v>
      </c>
      <c r="Q290" s="388">
        <v>743.18505859375</v>
      </c>
      <c r="R290" s="388">
        <v>2178.4689640997599</v>
      </c>
      <c r="S290" s="388">
        <v>74.562872302040105</v>
      </c>
      <c r="T290" s="388">
        <v>64.175959785739096</v>
      </c>
      <c r="U290" s="388"/>
      <c r="V290" s="388" t="s">
        <v>588</v>
      </c>
    </row>
    <row r="291" spans="9:22">
      <c r="I291" s="388" t="s">
        <v>600</v>
      </c>
      <c r="J291" s="388" t="s">
        <v>586</v>
      </c>
      <c r="K291" s="388" t="s">
        <v>689</v>
      </c>
      <c r="L291" s="388">
        <v>26249.0390625</v>
      </c>
      <c r="M291" s="388">
        <v>22836.20703125</v>
      </c>
      <c r="N291" s="388">
        <v>0</v>
      </c>
      <c r="O291" s="388">
        <v>22836.2109375</v>
      </c>
      <c r="P291" s="388">
        <v>0</v>
      </c>
      <c r="Q291" s="388">
        <v>3412.8310546875</v>
      </c>
      <c r="R291" s="388">
        <v>22833.986126640099</v>
      </c>
      <c r="S291" s="388">
        <v>86.998259162463299</v>
      </c>
      <c r="T291" s="388">
        <v>76.353271265584993</v>
      </c>
      <c r="U291" s="388"/>
      <c r="V291" s="388" t="s">
        <v>588</v>
      </c>
    </row>
    <row r="292" spans="9:22">
      <c r="I292" s="388" t="s">
        <v>600</v>
      </c>
      <c r="J292" s="388" t="s">
        <v>586</v>
      </c>
      <c r="K292" s="388" t="s">
        <v>691</v>
      </c>
      <c r="L292" s="388">
        <v>26249.0390625</v>
      </c>
      <c r="M292" s="388">
        <v>23518.046875</v>
      </c>
      <c r="N292" s="388">
        <v>0</v>
      </c>
      <c r="O292" s="388">
        <v>23518.06640625</v>
      </c>
      <c r="P292" s="388">
        <v>0</v>
      </c>
      <c r="Q292" s="388">
        <v>2730.99194335937</v>
      </c>
      <c r="R292" s="388">
        <v>23508.901071344899</v>
      </c>
      <c r="S292" s="388">
        <v>89.595839371500801</v>
      </c>
      <c r="T292" s="388">
        <v>86.346018023873995</v>
      </c>
      <c r="U292" s="388"/>
      <c r="V292" s="388" t="s">
        <v>588</v>
      </c>
    </row>
    <row r="293" spans="9:22">
      <c r="I293" s="388" t="s">
        <v>600</v>
      </c>
      <c r="J293" s="388" t="s">
        <v>586</v>
      </c>
      <c r="K293" s="388" t="s">
        <v>690</v>
      </c>
      <c r="L293" s="388">
        <v>6241.24658203125</v>
      </c>
      <c r="M293" s="388">
        <v>761.46875</v>
      </c>
      <c r="N293" s="388">
        <v>0</v>
      </c>
      <c r="O293" s="388">
        <v>761.46875</v>
      </c>
      <c r="P293" s="388">
        <v>0</v>
      </c>
      <c r="Q293" s="388">
        <v>5479.77783203125</v>
      </c>
      <c r="R293" s="388">
        <v>763.58674494230104</v>
      </c>
      <c r="S293" s="388">
        <v>12.200587494688801</v>
      </c>
      <c r="T293" s="388">
        <v>182.655818035149</v>
      </c>
      <c r="U293" s="388"/>
      <c r="V293" s="388" t="s">
        <v>588</v>
      </c>
    </row>
    <row r="294" spans="9:22">
      <c r="I294" s="388" t="s">
        <v>600</v>
      </c>
      <c r="J294" s="388" t="s">
        <v>586</v>
      </c>
      <c r="K294" s="388" t="s">
        <v>692</v>
      </c>
      <c r="L294" s="388">
        <v>6241.24658203125</v>
      </c>
      <c r="M294" s="388">
        <v>765.01910400390602</v>
      </c>
      <c r="N294" s="388">
        <v>0</v>
      </c>
      <c r="O294" s="388">
        <v>765.01910400390602</v>
      </c>
      <c r="P294" s="388">
        <v>0</v>
      </c>
      <c r="Q294" s="388">
        <v>5476.2275390625</v>
      </c>
      <c r="R294" s="388">
        <v>764.98150800922099</v>
      </c>
      <c r="S294" s="388">
        <v>12.257472829329</v>
      </c>
      <c r="T294" s="388">
        <v>182.655818035149</v>
      </c>
      <c r="U294" s="388"/>
      <c r="V294" s="388" t="s">
        <v>588</v>
      </c>
    </row>
    <row r="295" spans="9:22">
      <c r="I295" s="388" t="s">
        <v>600</v>
      </c>
      <c r="J295" s="388" t="s">
        <v>586</v>
      </c>
      <c r="K295" s="388" t="s">
        <v>696</v>
      </c>
      <c r="L295" s="388">
        <v>3984.07470703125</v>
      </c>
      <c r="M295" s="388">
        <v>790.947509765625</v>
      </c>
      <c r="N295" s="388">
        <v>0</v>
      </c>
      <c r="O295" s="388">
        <v>790.765625</v>
      </c>
      <c r="P295" s="388">
        <v>0</v>
      </c>
      <c r="Q295" s="388">
        <v>3193.12719726562</v>
      </c>
      <c r="R295" s="388">
        <v>828.310216833043</v>
      </c>
      <c r="S295" s="388">
        <v>19.8527278710343</v>
      </c>
      <c r="T295" s="388">
        <v>286.139212698015</v>
      </c>
      <c r="U295" s="388"/>
      <c r="V295" s="388" t="s">
        <v>588</v>
      </c>
    </row>
    <row r="296" spans="9:22">
      <c r="I296" s="388" t="s">
        <v>600</v>
      </c>
      <c r="J296" s="388" t="s">
        <v>586</v>
      </c>
      <c r="K296" s="388" t="s">
        <v>697</v>
      </c>
      <c r="L296" s="388">
        <v>3984.07470703125</v>
      </c>
      <c r="M296" s="388">
        <v>857.6318359375</v>
      </c>
      <c r="N296" s="388">
        <v>0</v>
      </c>
      <c r="O296" s="388">
        <v>857.5029296875</v>
      </c>
      <c r="P296" s="388">
        <v>0</v>
      </c>
      <c r="Q296" s="388">
        <v>3126.44287109375</v>
      </c>
      <c r="R296" s="388">
        <v>889.99424161992499</v>
      </c>
      <c r="S296" s="388">
        <v>21.526499852623601</v>
      </c>
      <c r="T296" s="388">
        <v>286.139212698015</v>
      </c>
      <c r="U296" s="388"/>
      <c r="V296" s="388" t="s">
        <v>588</v>
      </c>
    </row>
    <row r="297" spans="9:22">
      <c r="I297" s="388" t="s">
        <v>600</v>
      </c>
      <c r="J297" s="388" t="s">
        <v>586</v>
      </c>
      <c r="K297" s="388" t="s">
        <v>619</v>
      </c>
      <c r="L297" s="388">
        <v>3984.07470703125</v>
      </c>
      <c r="M297" s="388">
        <v>398.40780639648398</v>
      </c>
      <c r="N297" s="388">
        <v>0</v>
      </c>
      <c r="O297" s="388">
        <v>398.40780639648398</v>
      </c>
      <c r="P297" s="388">
        <v>0</v>
      </c>
      <c r="Q297" s="388">
        <v>3585.6669921875</v>
      </c>
      <c r="R297" s="388">
        <v>398.407993115686</v>
      </c>
      <c r="S297" s="388">
        <v>10.0000084258801</v>
      </c>
      <c r="T297" s="388"/>
      <c r="U297" s="388"/>
      <c r="V297" s="388" t="s">
        <v>588</v>
      </c>
    </row>
    <row r="298" spans="9:22">
      <c r="I298" s="388" t="s">
        <v>600</v>
      </c>
      <c r="J298" s="388" t="s">
        <v>586</v>
      </c>
      <c r="K298" s="388" t="s">
        <v>618</v>
      </c>
      <c r="L298" s="388">
        <v>3984.07470703125</v>
      </c>
      <c r="M298" s="388">
        <v>398.40777587890602</v>
      </c>
      <c r="N298" s="388">
        <v>0</v>
      </c>
      <c r="O298" s="388">
        <v>398.40777587890602</v>
      </c>
      <c r="P298" s="388">
        <v>0</v>
      </c>
      <c r="Q298" s="388">
        <v>3585.6669921875</v>
      </c>
      <c r="R298" s="388">
        <v>398.40799145815299</v>
      </c>
      <c r="S298" s="388">
        <v>10.000007659891001</v>
      </c>
      <c r="T298" s="388"/>
      <c r="U298" s="388"/>
      <c r="V298" s="388" t="s">
        <v>588</v>
      </c>
    </row>
    <row r="299" spans="9:22">
      <c r="I299" s="388" t="s">
        <v>600</v>
      </c>
      <c r="J299" s="388" t="s">
        <v>586</v>
      </c>
      <c r="K299" s="388" t="s">
        <v>688</v>
      </c>
      <c r="L299" s="388">
        <v>26249.0390625</v>
      </c>
      <c r="M299" s="388">
        <v>23429.490234375</v>
      </c>
      <c r="N299" s="388">
        <v>0</v>
      </c>
      <c r="O299" s="388">
        <v>23429.490234375</v>
      </c>
      <c r="P299" s="388">
        <v>0</v>
      </c>
      <c r="Q299" s="388">
        <v>2819.54931640625</v>
      </c>
      <c r="R299" s="388">
        <v>23426.017888837101</v>
      </c>
      <c r="S299" s="388">
        <v>89.258468390360704</v>
      </c>
      <c r="T299" s="388">
        <v>86.346018023873995</v>
      </c>
      <c r="U299" s="388"/>
      <c r="V299" s="388" t="s">
        <v>588</v>
      </c>
    </row>
    <row r="300" spans="9:22">
      <c r="I300" s="388" t="s">
        <v>600</v>
      </c>
      <c r="J300" s="388" t="s">
        <v>586</v>
      </c>
      <c r="K300" s="388" t="s">
        <v>687</v>
      </c>
      <c r="L300" s="388">
        <v>26249.0390625</v>
      </c>
      <c r="M300" s="388">
        <v>22779.966796875</v>
      </c>
      <c r="N300" s="388">
        <v>0</v>
      </c>
      <c r="O300" s="388">
        <v>22779.962890625</v>
      </c>
      <c r="P300" s="388">
        <v>0</v>
      </c>
      <c r="Q300" s="388">
        <v>3469.07202148437</v>
      </c>
      <c r="R300" s="388">
        <v>22779.953735560801</v>
      </c>
      <c r="S300" s="388">
        <v>86.783987925748406</v>
      </c>
      <c r="T300" s="388">
        <v>76.353271265584993</v>
      </c>
      <c r="U300" s="388"/>
      <c r="V300" s="388" t="s">
        <v>588</v>
      </c>
    </row>
    <row r="301" spans="9:22">
      <c r="I301" s="388" t="s">
        <v>600</v>
      </c>
      <c r="J301" s="388" t="s">
        <v>586</v>
      </c>
      <c r="K301" s="388" t="s">
        <v>699</v>
      </c>
      <c r="L301" s="388">
        <v>12653.67578125</v>
      </c>
      <c r="M301" s="388">
        <v>5745.72998046875</v>
      </c>
      <c r="N301" s="388">
        <v>0</v>
      </c>
      <c r="O301" s="388">
        <v>5745.6640625</v>
      </c>
      <c r="P301" s="388">
        <v>0</v>
      </c>
      <c r="Q301" s="388">
        <v>6907.77099609375</v>
      </c>
      <c r="R301" s="388">
        <v>5797.4058652167496</v>
      </c>
      <c r="S301" s="388">
        <v>45.407596020301597</v>
      </c>
      <c r="T301" s="388">
        <v>49.890641337234896</v>
      </c>
      <c r="U301" s="388"/>
      <c r="V301" s="388" t="s">
        <v>588</v>
      </c>
    </row>
    <row r="302" spans="9:22">
      <c r="I302" s="388" t="s">
        <v>600</v>
      </c>
      <c r="J302" s="388" t="s">
        <v>586</v>
      </c>
      <c r="K302" s="388" t="s">
        <v>700</v>
      </c>
      <c r="L302" s="388">
        <v>12653.67578125</v>
      </c>
      <c r="M302" s="388">
        <v>7117.58056640625</v>
      </c>
      <c r="N302" s="388">
        <v>0</v>
      </c>
      <c r="O302" s="388">
        <v>7117.31689453125</v>
      </c>
      <c r="P302" s="388">
        <v>0</v>
      </c>
      <c r="Q302" s="388">
        <v>5536.095703125</v>
      </c>
      <c r="R302" s="388">
        <v>7185.7155282880603</v>
      </c>
      <c r="S302" s="388">
        <v>56.247181139620601</v>
      </c>
      <c r="T302" s="388">
        <v>59.271314751981897</v>
      </c>
      <c r="U302" s="388"/>
      <c r="V302" s="388" t="s">
        <v>588</v>
      </c>
    </row>
    <row r="303" spans="9:22">
      <c r="I303" s="388" t="s">
        <v>609</v>
      </c>
      <c r="J303" s="388" t="s">
        <v>586</v>
      </c>
      <c r="K303" s="388" t="s">
        <v>610</v>
      </c>
      <c r="L303" s="388">
        <v>12653.67578125</v>
      </c>
      <c r="M303" s="388">
        <v>11326.740234375</v>
      </c>
      <c r="N303" s="388">
        <v>0</v>
      </c>
      <c r="O303" s="388">
        <v>11326.740234375</v>
      </c>
      <c r="P303" s="388">
        <v>0</v>
      </c>
      <c r="Q303" s="388">
        <v>1326.93481445312</v>
      </c>
      <c r="R303" s="388">
        <v>11326.744176005101</v>
      </c>
      <c r="S303" s="388">
        <v>89.513438072743796</v>
      </c>
      <c r="T303" s="388">
        <v>79.067933879143894</v>
      </c>
      <c r="U303" s="388"/>
      <c r="V303" s="388" t="s">
        <v>588</v>
      </c>
    </row>
    <row r="304" spans="9:22">
      <c r="I304" s="388" t="s">
        <v>609</v>
      </c>
      <c r="J304" s="388" t="s">
        <v>586</v>
      </c>
      <c r="K304" s="388" t="s">
        <v>612</v>
      </c>
      <c r="L304" s="388">
        <v>12653.67578125</v>
      </c>
      <c r="M304" s="388">
        <v>9677.400390625</v>
      </c>
      <c r="N304" s="388">
        <v>0</v>
      </c>
      <c r="O304" s="388">
        <v>9677.400390625</v>
      </c>
      <c r="P304" s="388">
        <v>0</v>
      </c>
      <c r="Q304" s="388">
        <v>2976.27563476562</v>
      </c>
      <c r="R304" s="388">
        <v>9605.2200019461598</v>
      </c>
      <c r="S304" s="388">
        <v>76.478965937824995</v>
      </c>
      <c r="T304" s="388">
        <v>71.070257808609796</v>
      </c>
      <c r="U304" s="388">
        <v>66544051.060347296</v>
      </c>
      <c r="V304" s="388" t="s">
        <v>588</v>
      </c>
    </row>
    <row r="305" spans="9:22">
      <c r="I305" s="388" t="s">
        <v>609</v>
      </c>
      <c r="J305" s="388" t="s">
        <v>586</v>
      </c>
      <c r="K305" s="388" t="s">
        <v>613</v>
      </c>
      <c r="L305" s="388">
        <v>3984.07470703125</v>
      </c>
      <c r="M305" s="388">
        <v>1472.923828125</v>
      </c>
      <c r="N305" s="388">
        <v>0</v>
      </c>
      <c r="O305" s="388">
        <v>1472.91931152343</v>
      </c>
      <c r="P305" s="388">
        <v>0</v>
      </c>
      <c r="Q305" s="388">
        <v>2511.15087890625</v>
      </c>
      <c r="R305" s="388">
        <v>1490.3441866119899</v>
      </c>
      <c r="S305" s="388">
        <v>36.970286363494303</v>
      </c>
      <c r="T305" s="388">
        <v>286.139212698015</v>
      </c>
      <c r="U305" s="388"/>
      <c r="V305" s="388" t="s">
        <v>588</v>
      </c>
    </row>
    <row r="306" spans="9:22">
      <c r="I306" s="388" t="s">
        <v>609</v>
      </c>
      <c r="J306" s="388" t="s">
        <v>586</v>
      </c>
      <c r="K306" s="388" t="s">
        <v>615</v>
      </c>
      <c r="L306" s="388">
        <v>3984.07470703125</v>
      </c>
      <c r="M306" s="388">
        <v>992.42950439453102</v>
      </c>
      <c r="N306" s="388">
        <v>0</v>
      </c>
      <c r="O306" s="388">
        <v>991.24279785156205</v>
      </c>
      <c r="P306" s="388">
        <v>0</v>
      </c>
      <c r="Q306" s="388">
        <v>2991.64526367187</v>
      </c>
      <c r="R306" s="388">
        <v>1001.57252187272</v>
      </c>
      <c r="S306" s="388">
        <v>24.912358590751602</v>
      </c>
      <c r="T306" s="388">
        <v>286.139212698015</v>
      </c>
      <c r="U306" s="388"/>
      <c r="V306" s="388" t="s">
        <v>588</v>
      </c>
    </row>
    <row r="307" spans="9:22">
      <c r="I307" s="388" t="s">
        <v>609</v>
      </c>
      <c r="J307" s="388" t="s">
        <v>586</v>
      </c>
      <c r="K307" s="388" t="s">
        <v>618</v>
      </c>
      <c r="L307" s="388">
        <v>3984.07470703125</v>
      </c>
      <c r="M307" s="388">
        <v>398.40777587890602</v>
      </c>
      <c r="N307" s="388">
        <v>0</v>
      </c>
      <c r="O307" s="388">
        <v>398.40777587890602</v>
      </c>
      <c r="P307" s="388">
        <v>0</v>
      </c>
      <c r="Q307" s="388">
        <v>3585.6669921875</v>
      </c>
      <c r="R307" s="388">
        <v>398.40799145815299</v>
      </c>
      <c r="S307" s="388">
        <v>10.000007659891001</v>
      </c>
      <c r="T307" s="388"/>
      <c r="U307" s="388"/>
      <c r="V307" s="388" t="s">
        <v>588</v>
      </c>
    </row>
    <row r="308" spans="9:22">
      <c r="I308" s="388" t="s">
        <v>609</v>
      </c>
      <c r="J308" s="388" t="s">
        <v>586</v>
      </c>
      <c r="K308" s="388" t="s">
        <v>619</v>
      </c>
      <c r="L308" s="388">
        <v>3984.07470703125</v>
      </c>
      <c r="M308" s="388">
        <v>398.40780639648398</v>
      </c>
      <c r="N308" s="388">
        <v>0</v>
      </c>
      <c r="O308" s="388">
        <v>398.40780639648398</v>
      </c>
      <c r="P308" s="388">
        <v>0</v>
      </c>
      <c r="Q308" s="388">
        <v>3585.6669921875</v>
      </c>
      <c r="R308" s="388">
        <v>398.407993115686</v>
      </c>
      <c r="S308" s="388">
        <v>10.0000084258801</v>
      </c>
      <c r="T308" s="388"/>
      <c r="U308" s="388"/>
      <c r="V308" s="388" t="s">
        <v>588</v>
      </c>
    </row>
    <row r="309" spans="9:22">
      <c r="I309" s="388" t="s">
        <v>609</v>
      </c>
      <c r="J309" s="388" t="s">
        <v>586</v>
      </c>
      <c r="K309" s="388" t="s">
        <v>598</v>
      </c>
      <c r="L309" s="388">
        <v>12653.67578125</v>
      </c>
      <c r="M309" s="388">
        <v>11448.595703125</v>
      </c>
      <c r="N309" s="388">
        <v>0</v>
      </c>
      <c r="O309" s="388">
        <v>11448.595703125</v>
      </c>
      <c r="P309" s="388">
        <v>0</v>
      </c>
      <c r="Q309" s="388">
        <v>1205.08068847656</v>
      </c>
      <c r="R309" s="388">
        <v>11448.596278987899</v>
      </c>
      <c r="S309" s="388">
        <v>90.476442585081301</v>
      </c>
      <c r="T309" s="388">
        <v>79.692258394531393</v>
      </c>
      <c r="U309" s="388"/>
      <c r="V309" s="388" t="s">
        <v>588</v>
      </c>
    </row>
    <row r="310" spans="9:22">
      <c r="I310" s="388" t="s">
        <v>609</v>
      </c>
      <c r="J310" s="388" t="s">
        <v>586</v>
      </c>
      <c r="K310" s="388" t="s">
        <v>602</v>
      </c>
      <c r="L310" s="388">
        <v>3984.07470703125</v>
      </c>
      <c r="M310" s="388">
        <v>398.40771484375</v>
      </c>
      <c r="N310" s="388">
        <v>0</v>
      </c>
      <c r="O310" s="388">
        <v>398.40771484375</v>
      </c>
      <c r="P310" s="388">
        <v>0</v>
      </c>
      <c r="Q310" s="388">
        <v>3585.6669921875</v>
      </c>
      <c r="R310" s="388">
        <v>398.40799187462198</v>
      </c>
      <c r="S310" s="388">
        <v>10.000006127912799</v>
      </c>
      <c r="T310" s="388"/>
      <c r="U310" s="388"/>
      <c r="V310" s="388" t="s">
        <v>588</v>
      </c>
    </row>
    <row r="311" spans="9:22">
      <c r="I311" s="388" t="s">
        <v>609</v>
      </c>
      <c r="J311" s="388" t="s">
        <v>586</v>
      </c>
      <c r="K311" s="388" t="s">
        <v>594</v>
      </c>
      <c r="L311" s="388">
        <v>12653.67578125</v>
      </c>
      <c r="M311" s="388">
        <v>11491.349609375</v>
      </c>
      <c r="N311" s="388">
        <v>0</v>
      </c>
      <c r="O311" s="388">
        <v>11491.349609375</v>
      </c>
      <c r="P311" s="388">
        <v>0</v>
      </c>
      <c r="Q311" s="388">
        <v>1162.33032226562</v>
      </c>
      <c r="R311" s="388">
        <v>11587.6941870351</v>
      </c>
      <c r="S311" s="388">
        <v>90.814319949644002</v>
      </c>
      <c r="T311" s="388">
        <v>80.356097119753599</v>
      </c>
      <c r="U311" s="388"/>
      <c r="V311" s="388" t="s">
        <v>588</v>
      </c>
    </row>
    <row r="312" spans="9:22">
      <c r="I312" s="388" t="s">
        <v>609</v>
      </c>
      <c r="J312" s="388" t="s">
        <v>586</v>
      </c>
      <c r="K312" s="388" t="s">
        <v>604</v>
      </c>
      <c r="L312" s="388">
        <v>25155.328125</v>
      </c>
      <c r="M312" s="388">
        <v>16429.12890625</v>
      </c>
      <c r="N312" s="388">
        <v>0</v>
      </c>
      <c r="O312" s="388">
        <v>16427.369140625</v>
      </c>
      <c r="P312" s="388">
        <v>0</v>
      </c>
      <c r="Q312" s="388">
        <v>8726.201171875</v>
      </c>
      <c r="R312" s="388">
        <v>16488.897310684399</v>
      </c>
      <c r="S312" s="388">
        <v>65.303736285988094</v>
      </c>
      <c r="T312" s="388">
        <v>91.821501533285897</v>
      </c>
      <c r="U312" s="388"/>
      <c r="V312" s="388" t="s">
        <v>588</v>
      </c>
    </row>
    <row r="313" spans="9:22">
      <c r="I313" s="388" t="s">
        <v>609</v>
      </c>
      <c r="J313" s="388" t="s">
        <v>586</v>
      </c>
      <c r="K313" s="388" t="s">
        <v>589</v>
      </c>
      <c r="L313" s="388">
        <v>12653.67578125</v>
      </c>
      <c r="M313" s="388">
        <v>11322.87890625</v>
      </c>
      <c r="N313" s="388">
        <v>0</v>
      </c>
      <c r="O313" s="388">
        <v>11322.8779296875</v>
      </c>
      <c r="P313" s="388">
        <v>0</v>
      </c>
      <c r="Q313" s="388">
        <v>1330.79833984375</v>
      </c>
      <c r="R313" s="388">
        <v>11322.876328677101</v>
      </c>
      <c r="S313" s="388">
        <v>89.482922606789401</v>
      </c>
      <c r="T313" s="388">
        <v>74.089143439977406</v>
      </c>
      <c r="U313" s="388"/>
      <c r="V313" s="388" t="s">
        <v>588</v>
      </c>
    </row>
    <row r="314" spans="9:22">
      <c r="I314" s="388" t="s">
        <v>609</v>
      </c>
      <c r="J314" s="388" t="s">
        <v>586</v>
      </c>
      <c r="K314" s="388" t="s">
        <v>605</v>
      </c>
      <c r="L314" s="388">
        <v>25155.328125</v>
      </c>
      <c r="M314" s="388">
        <v>10694.5947265625</v>
      </c>
      <c r="N314" s="388">
        <v>0</v>
      </c>
      <c r="O314" s="388">
        <v>10694.5947265625</v>
      </c>
      <c r="P314" s="388">
        <v>0</v>
      </c>
      <c r="Q314" s="388">
        <v>14460.734375</v>
      </c>
      <c r="R314" s="388">
        <v>10695.689585866199</v>
      </c>
      <c r="S314" s="388">
        <v>42.5142326644268</v>
      </c>
      <c r="T314" s="388">
        <v>32.299320285650197</v>
      </c>
      <c r="U314" s="388"/>
      <c r="V314" s="388" t="s">
        <v>588</v>
      </c>
    </row>
    <row r="315" spans="9:22">
      <c r="I315" s="388" t="s">
        <v>609</v>
      </c>
      <c r="J315" s="388" t="s">
        <v>586</v>
      </c>
      <c r="K315" s="388" t="s">
        <v>617</v>
      </c>
      <c r="L315" s="388">
        <v>12653.67578125</v>
      </c>
      <c r="M315" s="388">
        <v>11374.7421875</v>
      </c>
      <c r="N315" s="388">
        <v>0</v>
      </c>
      <c r="O315" s="388">
        <v>11374.71484375</v>
      </c>
      <c r="P315" s="388">
        <v>0</v>
      </c>
      <c r="Q315" s="388">
        <v>1278.93395996093</v>
      </c>
      <c r="R315" s="388">
        <v>11375.3317227969</v>
      </c>
      <c r="S315" s="388">
        <v>89.892789922394698</v>
      </c>
      <c r="T315" s="388">
        <v>79.028419669309201</v>
      </c>
      <c r="U315" s="388"/>
      <c r="V315" s="388" t="s">
        <v>588</v>
      </c>
    </row>
    <row r="316" spans="9:22">
      <c r="I316" s="388" t="s">
        <v>609</v>
      </c>
      <c r="J316" s="388" t="s">
        <v>586</v>
      </c>
      <c r="K316" s="388" t="s">
        <v>608</v>
      </c>
      <c r="L316" s="388">
        <v>12653.67578125</v>
      </c>
      <c r="M316" s="388">
        <v>11325.2119140625</v>
      </c>
      <c r="N316" s="388">
        <v>0</v>
      </c>
      <c r="O316" s="388">
        <v>11325.2119140625</v>
      </c>
      <c r="P316" s="388">
        <v>0</v>
      </c>
      <c r="Q316" s="388">
        <v>1328.46398925781</v>
      </c>
      <c r="R316" s="388">
        <v>11325.215696790799</v>
      </c>
      <c r="S316" s="388">
        <v>89.501359998839206</v>
      </c>
      <c r="T316" s="388">
        <v>79.028419669309201</v>
      </c>
      <c r="U316" s="388"/>
      <c r="V316" s="388" t="s">
        <v>588</v>
      </c>
    </row>
    <row r="317" spans="9:22">
      <c r="I317" s="388" t="s">
        <v>609</v>
      </c>
      <c r="J317" s="388" t="s">
        <v>586</v>
      </c>
      <c r="K317" s="388" t="s">
        <v>601</v>
      </c>
      <c r="L317" s="388">
        <v>12653.67578125</v>
      </c>
      <c r="M317" s="388">
        <v>9711.3125</v>
      </c>
      <c r="N317" s="388">
        <v>0</v>
      </c>
      <c r="O317" s="388">
        <v>9711.3125</v>
      </c>
      <c r="P317" s="388">
        <v>0</v>
      </c>
      <c r="Q317" s="388">
        <v>2942.36328125</v>
      </c>
      <c r="R317" s="388">
        <v>9638.5911643490108</v>
      </c>
      <c r="S317" s="388">
        <v>76.746967978980905</v>
      </c>
      <c r="T317" s="388">
        <v>71.070257808609796</v>
      </c>
      <c r="U317" s="388">
        <v>65418115.037699401</v>
      </c>
      <c r="V317" s="388" t="s">
        <v>588</v>
      </c>
    </row>
    <row r="318" spans="9:22">
      <c r="I318" s="388" t="s">
        <v>609</v>
      </c>
      <c r="J318" s="388" t="s">
        <v>586</v>
      </c>
      <c r="K318" s="388" t="s">
        <v>606</v>
      </c>
      <c r="L318" s="388">
        <v>12653.67578125</v>
      </c>
      <c r="M318" s="388">
        <v>11367.4609375</v>
      </c>
      <c r="N318" s="388">
        <v>0</v>
      </c>
      <c r="O318" s="388">
        <v>11367.4609375</v>
      </c>
      <c r="P318" s="388">
        <v>0</v>
      </c>
      <c r="Q318" s="388">
        <v>1286.21630859375</v>
      </c>
      <c r="R318" s="388">
        <v>11368.1086144905</v>
      </c>
      <c r="S318" s="388">
        <v>89.835247354322902</v>
      </c>
      <c r="T318" s="388">
        <v>79.067933879143894</v>
      </c>
      <c r="U318" s="388"/>
      <c r="V318" s="388" t="s">
        <v>588</v>
      </c>
    </row>
    <row r="319" spans="9:22">
      <c r="I319" s="388" t="s">
        <v>609</v>
      </c>
      <c r="J319" s="388" t="s">
        <v>586</v>
      </c>
      <c r="K319" s="388" t="s">
        <v>596</v>
      </c>
      <c r="L319" s="388">
        <v>12653.67578125</v>
      </c>
      <c r="M319" s="388">
        <v>7577.38720703125</v>
      </c>
      <c r="N319" s="388">
        <v>0</v>
      </c>
      <c r="O319" s="388">
        <v>7577.38720703125</v>
      </c>
      <c r="P319" s="388">
        <v>0</v>
      </c>
      <c r="Q319" s="388">
        <v>5076.2890625</v>
      </c>
      <c r="R319" s="388">
        <v>7575.6940224432601</v>
      </c>
      <c r="S319" s="388">
        <v>59.882893619412002</v>
      </c>
      <c r="T319" s="388">
        <v>49.392762293318199</v>
      </c>
      <c r="U319" s="388"/>
      <c r="V319" s="388" t="s">
        <v>588</v>
      </c>
    </row>
    <row r="320" spans="9:22">
      <c r="I320" s="388" t="s">
        <v>609</v>
      </c>
      <c r="J320" s="388" t="s">
        <v>586</v>
      </c>
      <c r="K320" s="388" t="s">
        <v>597</v>
      </c>
      <c r="L320" s="388">
        <v>12653.67578125</v>
      </c>
      <c r="M320" s="388">
        <v>8265.255859375</v>
      </c>
      <c r="N320" s="388">
        <v>0</v>
      </c>
      <c r="O320" s="388">
        <v>8265.2548828125</v>
      </c>
      <c r="P320" s="388">
        <v>0</v>
      </c>
      <c r="Q320" s="388">
        <v>4388.42041015625</v>
      </c>
      <c r="R320" s="388">
        <v>8266.1801678154006</v>
      </c>
      <c r="S320" s="388">
        <v>65.319010872890502</v>
      </c>
      <c r="T320" s="388">
        <v>54.829917566566699</v>
      </c>
      <c r="U320" s="388"/>
      <c r="V320" s="388" t="s">
        <v>588</v>
      </c>
    </row>
    <row r="321" spans="9:22">
      <c r="I321" s="388" t="s">
        <v>609</v>
      </c>
      <c r="J321" s="388" t="s">
        <v>586</v>
      </c>
      <c r="K321" s="388" t="s">
        <v>634</v>
      </c>
      <c r="L321" s="388">
        <v>12653.67578125</v>
      </c>
      <c r="M321" s="388">
        <v>11325.212890625</v>
      </c>
      <c r="N321" s="388">
        <v>0</v>
      </c>
      <c r="O321" s="388">
        <v>11325.2119140625</v>
      </c>
      <c r="P321" s="388">
        <v>0</v>
      </c>
      <c r="Q321" s="388">
        <v>1328.46252441406</v>
      </c>
      <c r="R321" s="388">
        <v>11325.2162345056</v>
      </c>
      <c r="S321" s="388">
        <v>89.501367716458304</v>
      </c>
      <c r="T321" s="388">
        <v>79.028419669309201</v>
      </c>
      <c r="U321" s="388"/>
      <c r="V321" s="388" t="s">
        <v>588</v>
      </c>
    </row>
    <row r="322" spans="9:22">
      <c r="I322" s="388" t="s">
        <v>609</v>
      </c>
      <c r="J322" s="388" t="s">
        <v>586</v>
      </c>
      <c r="K322" s="388" t="s">
        <v>629</v>
      </c>
      <c r="L322" s="388">
        <v>12653.67578125</v>
      </c>
      <c r="M322" s="388">
        <v>11350.234375</v>
      </c>
      <c r="N322" s="388">
        <v>0</v>
      </c>
      <c r="O322" s="388">
        <v>11350.2314453125</v>
      </c>
      <c r="P322" s="388">
        <v>0</v>
      </c>
      <c r="Q322" s="388">
        <v>1303.43798828125</v>
      </c>
      <c r="R322" s="388">
        <v>11354.208447757999</v>
      </c>
      <c r="S322" s="388">
        <v>89.699108553252003</v>
      </c>
      <c r="T322" s="388">
        <v>79.028419669309201</v>
      </c>
      <c r="U322" s="388"/>
      <c r="V322" s="388" t="s">
        <v>588</v>
      </c>
    </row>
    <row r="323" spans="9:22">
      <c r="I323" s="388" t="s">
        <v>609</v>
      </c>
      <c r="J323" s="388" t="s">
        <v>586</v>
      </c>
      <c r="K323" s="388" t="s">
        <v>623</v>
      </c>
      <c r="L323" s="388">
        <v>12653.67578125</v>
      </c>
      <c r="M323" s="388">
        <v>11322.314453125</v>
      </c>
      <c r="N323" s="388">
        <v>0</v>
      </c>
      <c r="O323" s="388">
        <v>11322.314453125</v>
      </c>
      <c r="P323" s="388">
        <v>0</v>
      </c>
      <c r="Q323" s="388">
        <v>1331.36096191406</v>
      </c>
      <c r="R323" s="388">
        <v>11323.3969637133</v>
      </c>
      <c r="S323" s="388">
        <v>89.478461822944794</v>
      </c>
      <c r="T323" s="388">
        <v>79.028419669309201</v>
      </c>
      <c r="U323" s="388"/>
      <c r="V323" s="388" t="s">
        <v>588</v>
      </c>
    </row>
    <row r="324" spans="9:22">
      <c r="I324" s="388" t="s">
        <v>609</v>
      </c>
      <c r="J324" s="388" t="s">
        <v>586</v>
      </c>
      <c r="K324" s="388" t="s">
        <v>624</v>
      </c>
      <c r="L324" s="388">
        <v>12653.67578125</v>
      </c>
      <c r="M324" s="388">
        <v>11321.32421875</v>
      </c>
      <c r="N324" s="388">
        <v>0</v>
      </c>
      <c r="O324" s="388">
        <v>11321.32421875</v>
      </c>
      <c r="P324" s="388">
        <v>0</v>
      </c>
      <c r="Q324" s="388">
        <v>1332.35217285156</v>
      </c>
      <c r="R324" s="388">
        <v>11321.320717910499</v>
      </c>
      <c r="S324" s="388">
        <v>89.470636157168997</v>
      </c>
      <c r="T324" s="388">
        <v>79.028419669309201</v>
      </c>
      <c r="U324" s="388"/>
      <c r="V324" s="388" t="s">
        <v>588</v>
      </c>
    </row>
    <row r="325" spans="9:22">
      <c r="I325" s="388" t="s">
        <v>609</v>
      </c>
      <c r="J325" s="388" t="s">
        <v>586</v>
      </c>
      <c r="K325" s="388" t="s">
        <v>644</v>
      </c>
      <c r="L325" s="388">
        <v>12653.67578125</v>
      </c>
      <c r="M325" s="388">
        <v>11570.33984375</v>
      </c>
      <c r="N325" s="388">
        <v>0</v>
      </c>
      <c r="O325" s="388">
        <v>11570.33984375</v>
      </c>
      <c r="P325" s="388">
        <v>0</v>
      </c>
      <c r="Q325" s="388">
        <v>1083.33618164062</v>
      </c>
      <c r="R325" s="388">
        <v>11567.193448464001</v>
      </c>
      <c r="S325" s="388">
        <v>91.438567288840503</v>
      </c>
      <c r="T325" s="388">
        <v>80.688016482364702</v>
      </c>
      <c r="U325" s="388"/>
      <c r="V325" s="388" t="s">
        <v>588</v>
      </c>
    </row>
    <row r="326" spans="9:22">
      <c r="I326" s="388" t="s">
        <v>609</v>
      </c>
      <c r="J326" s="388" t="s">
        <v>586</v>
      </c>
      <c r="K326" s="388" t="s">
        <v>646</v>
      </c>
      <c r="L326" s="388">
        <v>12653.67578125</v>
      </c>
      <c r="M326" s="388">
        <v>11471.615234375</v>
      </c>
      <c r="N326" s="388">
        <v>0</v>
      </c>
      <c r="O326" s="388">
        <v>11471.615234375</v>
      </c>
      <c r="P326" s="388">
        <v>0</v>
      </c>
      <c r="Q326" s="388">
        <v>1182.06201171875</v>
      </c>
      <c r="R326" s="388">
        <v>11471.173633410401</v>
      </c>
      <c r="S326" s="388">
        <v>90.658362302702898</v>
      </c>
      <c r="T326" s="388">
        <v>80.024177757142496</v>
      </c>
      <c r="U326" s="388"/>
      <c r="V326" s="388" t="s">
        <v>588</v>
      </c>
    </row>
    <row r="327" spans="9:22">
      <c r="I327" s="388" t="s">
        <v>609</v>
      </c>
      <c r="J327" s="388" t="s">
        <v>586</v>
      </c>
      <c r="K327" s="388" t="s">
        <v>672</v>
      </c>
      <c r="L327" s="388">
        <v>25155.328125</v>
      </c>
      <c r="M327" s="388">
        <v>17560.46484375</v>
      </c>
      <c r="N327" s="388">
        <v>0</v>
      </c>
      <c r="O327" s="388">
        <v>17558.640625</v>
      </c>
      <c r="P327" s="388">
        <v>0</v>
      </c>
      <c r="Q327" s="388">
        <v>7594.86474609375</v>
      </c>
      <c r="R327" s="388">
        <v>17625.1199061355</v>
      </c>
      <c r="S327" s="388">
        <v>69.808132720391598</v>
      </c>
      <c r="T327" s="388">
        <v>91.821501533285897</v>
      </c>
      <c r="U327" s="388"/>
      <c r="V327" s="388" t="s">
        <v>588</v>
      </c>
    </row>
    <row r="328" spans="9:22">
      <c r="I328" s="388" t="s">
        <v>609</v>
      </c>
      <c r="J328" s="388" t="s">
        <v>586</v>
      </c>
      <c r="K328" s="388" t="s">
        <v>673</v>
      </c>
      <c r="L328" s="388">
        <v>25155.328125</v>
      </c>
      <c r="M328" s="388">
        <v>11315.1435546875</v>
      </c>
      <c r="N328" s="388">
        <v>0</v>
      </c>
      <c r="O328" s="388">
        <v>11315.142578125</v>
      </c>
      <c r="P328" s="388">
        <v>0</v>
      </c>
      <c r="Q328" s="388">
        <v>13840.1865234375</v>
      </c>
      <c r="R328" s="388">
        <v>11315.148765993001</v>
      </c>
      <c r="S328" s="388">
        <v>44.981101015503</v>
      </c>
      <c r="T328" s="388">
        <v>34.7838833845463</v>
      </c>
      <c r="U328" s="388"/>
      <c r="V328" s="388" t="s">
        <v>588</v>
      </c>
    </row>
    <row r="329" spans="9:22">
      <c r="I329" s="388" t="s">
        <v>609</v>
      </c>
      <c r="J329" s="388" t="s">
        <v>586</v>
      </c>
      <c r="K329" s="388" t="s">
        <v>687</v>
      </c>
      <c r="L329" s="388">
        <v>25155.328125</v>
      </c>
      <c r="M329" s="388">
        <v>22628.8515625</v>
      </c>
      <c r="N329" s="388">
        <v>0</v>
      </c>
      <c r="O329" s="388">
        <v>22628.91015625</v>
      </c>
      <c r="P329" s="388">
        <v>0</v>
      </c>
      <c r="Q329" s="388">
        <v>2526.478515625</v>
      </c>
      <c r="R329" s="388">
        <v>22628.859145202601</v>
      </c>
      <c r="S329" s="388">
        <v>89.956728227928807</v>
      </c>
      <c r="T329" s="388">
        <v>79.506019164677397</v>
      </c>
      <c r="U329" s="388"/>
      <c r="V329" s="388" t="s">
        <v>588</v>
      </c>
    </row>
    <row r="330" spans="9:22">
      <c r="I330" s="388" t="s">
        <v>609</v>
      </c>
      <c r="J330" s="388" t="s">
        <v>586</v>
      </c>
      <c r="K330" s="388" t="s">
        <v>633</v>
      </c>
      <c r="L330" s="388">
        <v>12653.67578125</v>
      </c>
      <c r="M330" s="388">
        <v>11321.32421875</v>
      </c>
      <c r="N330" s="388">
        <v>0</v>
      </c>
      <c r="O330" s="388">
        <v>11321.32421875</v>
      </c>
      <c r="P330" s="388">
        <v>0</v>
      </c>
      <c r="Q330" s="388">
        <v>1332.35217285156</v>
      </c>
      <c r="R330" s="388">
        <v>11321.3204630253</v>
      </c>
      <c r="S330" s="388">
        <v>89.470636157168997</v>
      </c>
      <c r="T330" s="388">
        <v>79.028419669309201</v>
      </c>
      <c r="U330" s="388"/>
      <c r="V330" s="388" t="s">
        <v>588</v>
      </c>
    </row>
    <row r="331" spans="9:22">
      <c r="I331" s="388" t="s">
        <v>609</v>
      </c>
      <c r="J331" s="388" t="s">
        <v>586</v>
      </c>
      <c r="K331" s="388" t="s">
        <v>688</v>
      </c>
      <c r="L331" s="388">
        <v>25155.328125</v>
      </c>
      <c r="M331" s="388">
        <v>22703.970703125</v>
      </c>
      <c r="N331" s="388">
        <v>0</v>
      </c>
      <c r="O331" s="388">
        <v>22703.970703125</v>
      </c>
      <c r="P331" s="388">
        <v>0</v>
      </c>
      <c r="Q331" s="388">
        <v>2451.3583984375</v>
      </c>
      <c r="R331" s="388">
        <v>22703.983157460501</v>
      </c>
      <c r="S331" s="388">
        <v>90.255116491846493</v>
      </c>
      <c r="T331" s="388">
        <v>82.757815348512693</v>
      </c>
      <c r="U331" s="388"/>
      <c r="V331" s="388" t="s">
        <v>588</v>
      </c>
    </row>
    <row r="332" spans="9:22">
      <c r="I332" s="388" t="s">
        <v>609</v>
      </c>
      <c r="J332" s="388" t="s">
        <v>586</v>
      </c>
      <c r="K332" s="388" t="s">
        <v>635</v>
      </c>
      <c r="L332" s="388">
        <v>12653.67578125</v>
      </c>
      <c r="M332" s="388">
        <v>11322.404296875</v>
      </c>
      <c r="N332" s="388">
        <v>0</v>
      </c>
      <c r="O332" s="388">
        <v>11322.404296875</v>
      </c>
      <c r="P332" s="388">
        <v>0</v>
      </c>
      <c r="Q332" s="388">
        <v>1331.27136230468</v>
      </c>
      <c r="R332" s="388">
        <v>11322.3833240327</v>
      </c>
      <c r="S332" s="388">
        <v>89.479171843902805</v>
      </c>
      <c r="T332" s="388">
        <v>79.028419669309201</v>
      </c>
      <c r="U332" s="388"/>
      <c r="V332" s="388" t="s">
        <v>588</v>
      </c>
    </row>
    <row r="333" spans="9:22">
      <c r="I333" s="388" t="s">
        <v>609</v>
      </c>
      <c r="J333" s="388" t="s">
        <v>586</v>
      </c>
      <c r="K333" s="388" t="s">
        <v>691</v>
      </c>
      <c r="L333" s="388">
        <v>25155.328125</v>
      </c>
      <c r="M333" s="388">
        <v>22757.984375</v>
      </c>
      <c r="N333" s="388">
        <v>0</v>
      </c>
      <c r="O333" s="388">
        <v>22757.984375</v>
      </c>
      <c r="P333" s="388">
        <v>0</v>
      </c>
      <c r="Q333" s="388">
        <v>2397.345703125</v>
      </c>
      <c r="R333" s="388">
        <v>22754.526703356201</v>
      </c>
      <c r="S333" s="388">
        <v>90.469837093408998</v>
      </c>
      <c r="T333" s="388">
        <v>82.757815348512693</v>
      </c>
      <c r="U333" s="388"/>
      <c r="V333" s="388" t="s">
        <v>588</v>
      </c>
    </row>
    <row r="334" spans="9:22">
      <c r="I334" s="388" t="s">
        <v>609</v>
      </c>
      <c r="J334" s="388" t="s">
        <v>586</v>
      </c>
      <c r="K334" s="388" t="s">
        <v>689</v>
      </c>
      <c r="L334" s="388">
        <v>25155.328125</v>
      </c>
      <c r="M334" s="388">
        <v>22704.7265625</v>
      </c>
      <c r="N334" s="388">
        <v>0</v>
      </c>
      <c r="O334" s="388">
        <v>22704.7265625</v>
      </c>
      <c r="P334" s="388">
        <v>0</v>
      </c>
      <c r="Q334" s="388">
        <v>2450.60205078125</v>
      </c>
      <c r="R334" s="388">
        <v>22704.648236841102</v>
      </c>
      <c r="S334" s="388">
        <v>90.258121260344296</v>
      </c>
      <c r="T334" s="388">
        <v>79.506019164677397</v>
      </c>
      <c r="U334" s="388"/>
      <c r="V334" s="388" t="s">
        <v>588</v>
      </c>
    </row>
    <row r="335" spans="9:22">
      <c r="I335" s="388" t="s">
        <v>609</v>
      </c>
      <c r="J335" s="388" t="s">
        <v>586</v>
      </c>
      <c r="K335" s="388" t="s">
        <v>628</v>
      </c>
      <c r="L335" s="388">
        <v>12653.67578125</v>
      </c>
      <c r="M335" s="388">
        <v>11356.853515625</v>
      </c>
      <c r="N335" s="388">
        <v>0</v>
      </c>
      <c r="O335" s="388">
        <v>11356.8525390625</v>
      </c>
      <c r="P335" s="388">
        <v>0</v>
      </c>
      <c r="Q335" s="388">
        <v>1296.82165527343</v>
      </c>
      <c r="R335" s="388">
        <v>11356.232187498599</v>
      </c>
      <c r="S335" s="388">
        <v>89.751418575568295</v>
      </c>
      <c r="T335" s="388">
        <v>79.028419669309201</v>
      </c>
      <c r="U335" s="388"/>
      <c r="V335" s="388" t="s">
        <v>588</v>
      </c>
    </row>
    <row r="336" spans="9:22">
      <c r="I336" s="388" t="s">
        <v>609</v>
      </c>
      <c r="J336" s="388" t="s">
        <v>586</v>
      </c>
      <c r="K336" s="388" t="s">
        <v>700</v>
      </c>
      <c r="L336" s="388">
        <v>12653.67578125</v>
      </c>
      <c r="M336" s="388">
        <v>6521.08837890625</v>
      </c>
      <c r="N336" s="388">
        <v>0</v>
      </c>
      <c r="O336" s="388">
        <v>6520.79052734375</v>
      </c>
      <c r="P336" s="388">
        <v>0</v>
      </c>
      <c r="Q336" s="388">
        <v>6132.8505859375</v>
      </c>
      <c r="R336" s="388">
        <v>6566.1414196485503</v>
      </c>
      <c r="S336" s="388">
        <v>51.535130910885798</v>
      </c>
      <c r="T336" s="388">
        <v>54.829917566566699</v>
      </c>
      <c r="U336" s="388"/>
      <c r="V336" s="388" t="s">
        <v>588</v>
      </c>
    </row>
    <row r="337" spans="9:22">
      <c r="I337" s="388" t="s">
        <v>609</v>
      </c>
      <c r="J337" s="388" t="s">
        <v>586</v>
      </c>
      <c r="K337" s="388" t="s">
        <v>699</v>
      </c>
      <c r="L337" s="388">
        <v>12653.67578125</v>
      </c>
      <c r="M337" s="388">
        <v>5652.15283203125</v>
      </c>
      <c r="N337" s="388">
        <v>0</v>
      </c>
      <c r="O337" s="388">
        <v>5652.07861328125</v>
      </c>
      <c r="P337" s="388">
        <v>0</v>
      </c>
      <c r="Q337" s="388">
        <v>7001.5234375</v>
      </c>
      <c r="R337" s="388">
        <v>5640.2721552828798</v>
      </c>
      <c r="S337" s="388">
        <v>44.668070604484001</v>
      </c>
      <c r="T337" s="388">
        <v>49.392762293318199</v>
      </c>
      <c r="U337" s="388"/>
      <c r="V337" s="388" t="s">
        <v>588</v>
      </c>
    </row>
    <row r="338" spans="9:22">
      <c r="I338" s="388" t="s">
        <v>592</v>
      </c>
      <c r="J338" s="388" t="s">
        <v>593</v>
      </c>
      <c r="K338" s="388">
        <v>295700485</v>
      </c>
      <c r="L338" s="388">
        <v>0</v>
      </c>
      <c r="M338" s="388">
        <v>0</v>
      </c>
      <c r="N338" s="388">
        <v>0</v>
      </c>
      <c r="O338" s="388">
        <v>0</v>
      </c>
      <c r="P338" s="388">
        <v>0</v>
      </c>
      <c r="Q338" s="388">
        <v>0</v>
      </c>
      <c r="R338" s="388">
        <v>0</v>
      </c>
      <c r="S338" s="388"/>
      <c r="T338" s="388"/>
      <c r="U338" s="388"/>
      <c r="V338" s="388" t="s">
        <v>588</v>
      </c>
    </row>
    <row r="339" spans="9:22">
      <c r="I339" s="388" t="s">
        <v>592</v>
      </c>
      <c r="J339" s="388" t="s">
        <v>593</v>
      </c>
      <c r="K339" s="388">
        <v>292603073</v>
      </c>
      <c r="L339" s="388">
        <v>0</v>
      </c>
      <c r="M339" s="388">
        <v>0</v>
      </c>
      <c r="N339" s="388">
        <v>0</v>
      </c>
      <c r="O339" s="388">
        <v>0</v>
      </c>
      <c r="P339" s="388">
        <v>0</v>
      </c>
      <c r="Q339" s="388">
        <v>0</v>
      </c>
      <c r="R339" s="388">
        <v>0</v>
      </c>
      <c r="S339" s="388"/>
      <c r="T339" s="388"/>
      <c r="U339" s="388"/>
      <c r="V339" s="388" t="s">
        <v>588</v>
      </c>
    </row>
    <row r="340" spans="9:22">
      <c r="I340" s="388" t="s">
        <v>592</v>
      </c>
      <c r="J340" s="388" t="s">
        <v>593</v>
      </c>
      <c r="K340" s="388">
        <v>295701124</v>
      </c>
      <c r="L340" s="388">
        <v>0</v>
      </c>
      <c r="M340" s="388">
        <v>0</v>
      </c>
      <c r="N340" s="388">
        <v>0</v>
      </c>
      <c r="O340" s="388">
        <v>0</v>
      </c>
      <c r="P340" s="388">
        <v>0</v>
      </c>
      <c r="Q340" s="388">
        <v>0</v>
      </c>
      <c r="R340" s="388">
        <v>0</v>
      </c>
      <c r="S340" s="388"/>
      <c r="T340" s="388"/>
      <c r="U340" s="388"/>
      <c r="V340" s="388" t="s">
        <v>588</v>
      </c>
    </row>
    <row r="341" spans="9:22">
      <c r="I341" s="388" t="s">
        <v>592</v>
      </c>
      <c r="J341" s="388" t="s">
        <v>593</v>
      </c>
      <c r="K341" s="388">
        <v>292603286</v>
      </c>
      <c r="L341" s="388">
        <v>0</v>
      </c>
      <c r="M341" s="388">
        <v>0</v>
      </c>
      <c r="N341" s="388">
        <v>0</v>
      </c>
      <c r="O341" s="388">
        <v>0</v>
      </c>
      <c r="P341" s="388">
        <v>0</v>
      </c>
      <c r="Q341" s="388">
        <v>0</v>
      </c>
      <c r="R341" s="388">
        <v>0</v>
      </c>
      <c r="S341" s="388"/>
      <c r="T341" s="388"/>
      <c r="U341" s="388"/>
      <c r="V341" s="388" t="s">
        <v>588</v>
      </c>
    </row>
    <row r="342" spans="9:22">
      <c r="I342" s="388" t="s">
        <v>592</v>
      </c>
      <c r="J342" s="388" t="s">
        <v>593</v>
      </c>
      <c r="K342" s="388">
        <v>295701144</v>
      </c>
      <c r="L342" s="388">
        <v>0</v>
      </c>
      <c r="M342" s="388">
        <v>0</v>
      </c>
      <c r="N342" s="388">
        <v>0</v>
      </c>
      <c r="O342" s="388">
        <v>0</v>
      </c>
      <c r="P342" s="388">
        <v>0</v>
      </c>
      <c r="Q342" s="388">
        <v>0</v>
      </c>
      <c r="R342" s="388">
        <v>0</v>
      </c>
      <c r="S342" s="388"/>
      <c r="T342" s="388"/>
      <c r="U342" s="388"/>
      <c r="V342" s="388" t="s">
        <v>588</v>
      </c>
    </row>
    <row r="343" spans="9:22">
      <c r="I343" s="388" t="s">
        <v>592</v>
      </c>
      <c r="J343" s="388" t="s">
        <v>593</v>
      </c>
      <c r="K343" s="388">
        <v>292604330</v>
      </c>
      <c r="L343" s="388">
        <v>0</v>
      </c>
      <c r="M343" s="388">
        <v>0</v>
      </c>
      <c r="N343" s="388">
        <v>0</v>
      </c>
      <c r="O343" s="388">
        <v>0</v>
      </c>
      <c r="P343" s="388">
        <v>0</v>
      </c>
      <c r="Q343" s="388">
        <v>0</v>
      </c>
      <c r="R343" s="388">
        <v>0</v>
      </c>
      <c r="S343" s="388"/>
      <c r="T343" s="388"/>
      <c r="U343" s="388"/>
      <c r="V343" s="388" t="s">
        <v>588</v>
      </c>
    </row>
    <row r="344" spans="9:22">
      <c r="I344" s="388" t="s">
        <v>592</v>
      </c>
      <c r="J344" s="388" t="s">
        <v>593</v>
      </c>
      <c r="K344" s="388">
        <v>292603004</v>
      </c>
      <c r="L344" s="388">
        <v>0</v>
      </c>
      <c r="M344" s="388">
        <v>0</v>
      </c>
      <c r="N344" s="388">
        <v>0</v>
      </c>
      <c r="O344" s="388">
        <v>0</v>
      </c>
      <c r="P344" s="388">
        <v>0</v>
      </c>
      <c r="Q344" s="388">
        <v>0</v>
      </c>
      <c r="R344" s="388">
        <v>0</v>
      </c>
      <c r="S344" s="388"/>
      <c r="T344" s="388"/>
      <c r="U344" s="388"/>
      <c r="V344" s="388" t="s">
        <v>588</v>
      </c>
    </row>
    <row r="345" spans="9:22">
      <c r="I345" s="388" t="s">
        <v>592</v>
      </c>
      <c r="J345" s="388" t="s">
        <v>593</v>
      </c>
      <c r="K345" s="388">
        <v>292602230</v>
      </c>
      <c r="L345" s="388">
        <v>0</v>
      </c>
      <c r="M345" s="388">
        <v>0</v>
      </c>
      <c r="N345" s="388">
        <v>0</v>
      </c>
      <c r="O345" s="388">
        <v>0</v>
      </c>
      <c r="P345" s="388">
        <v>0</v>
      </c>
      <c r="Q345" s="388">
        <v>0</v>
      </c>
      <c r="R345" s="388">
        <v>0</v>
      </c>
      <c r="S345" s="388"/>
      <c r="T345" s="388"/>
      <c r="U345" s="388"/>
      <c r="V345" s="388" t="s">
        <v>588</v>
      </c>
    </row>
    <row r="346" spans="9:22">
      <c r="I346" s="388" t="s">
        <v>592</v>
      </c>
      <c r="J346" s="388" t="s">
        <v>593</v>
      </c>
      <c r="K346" s="388">
        <v>292602231</v>
      </c>
      <c r="L346" s="388">
        <v>0</v>
      </c>
      <c r="M346" s="388">
        <v>0</v>
      </c>
      <c r="N346" s="388">
        <v>0</v>
      </c>
      <c r="O346" s="388">
        <v>0</v>
      </c>
      <c r="P346" s="388">
        <v>0</v>
      </c>
      <c r="Q346" s="388">
        <v>0</v>
      </c>
      <c r="R346" s="388">
        <v>0</v>
      </c>
      <c r="S346" s="388"/>
      <c r="T346" s="388"/>
      <c r="U346" s="388"/>
      <c r="V346" s="388" t="s">
        <v>588</v>
      </c>
    </row>
    <row r="347" spans="9:22">
      <c r="I347" s="388" t="s">
        <v>592</v>
      </c>
      <c r="J347" s="388" t="s">
        <v>593</v>
      </c>
      <c r="K347" s="388">
        <v>292604652</v>
      </c>
      <c r="L347" s="388">
        <v>0</v>
      </c>
      <c r="M347" s="388">
        <v>0</v>
      </c>
      <c r="N347" s="388">
        <v>0</v>
      </c>
      <c r="O347" s="388">
        <v>0</v>
      </c>
      <c r="P347" s="388">
        <v>0</v>
      </c>
      <c r="Q347" s="388">
        <v>0</v>
      </c>
      <c r="R347" s="388">
        <v>0</v>
      </c>
      <c r="S347" s="388"/>
      <c r="T347" s="388"/>
      <c r="U347" s="388"/>
      <c r="V347" s="388" t="s">
        <v>588</v>
      </c>
    </row>
    <row r="348" spans="9:22">
      <c r="I348" s="388" t="s">
        <v>592</v>
      </c>
      <c r="J348" s="388" t="s">
        <v>593</v>
      </c>
      <c r="K348" s="388">
        <v>292603696</v>
      </c>
      <c r="L348" s="388">
        <v>0</v>
      </c>
      <c r="M348" s="388">
        <v>0</v>
      </c>
      <c r="N348" s="388">
        <v>0</v>
      </c>
      <c r="O348" s="388">
        <v>0</v>
      </c>
      <c r="P348" s="388">
        <v>0</v>
      </c>
      <c r="Q348" s="388">
        <v>0</v>
      </c>
      <c r="R348" s="388">
        <v>0</v>
      </c>
      <c r="S348" s="388"/>
      <c r="T348" s="388"/>
      <c r="U348" s="388"/>
      <c r="V348" s="388" t="s">
        <v>588</v>
      </c>
    </row>
    <row r="349" spans="9:22">
      <c r="I349" s="388" t="s">
        <v>592</v>
      </c>
      <c r="J349" s="388" t="s">
        <v>593</v>
      </c>
      <c r="K349" s="388">
        <v>292603875</v>
      </c>
      <c r="L349" s="388">
        <v>0</v>
      </c>
      <c r="M349" s="388">
        <v>0</v>
      </c>
      <c r="N349" s="388">
        <v>0</v>
      </c>
      <c r="O349" s="388">
        <v>0</v>
      </c>
      <c r="P349" s="388">
        <v>0</v>
      </c>
      <c r="Q349" s="388">
        <v>0</v>
      </c>
      <c r="R349" s="388">
        <v>0</v>
      </c>
      <c r="S349" s="388"/>
      <c r="T349" s="388"/>
      <c r="U349" s="388"/>
      <c r="V349" s="388" t="s">
        <v>588</v>
      </c>
    </row>
    <row r="350" spans="9:22">
      <c r="I350" s="388" t="s">
        <v>592</v>
      </c>
      <c r="J350" s="388" t="s">
        <v>593</v>
      </c>
      <c r="K350" s="388">
        <v>295700706</v>
      </c>
      <c r="L350" s="388">
        <v>0</v>
      </c>
      <c r="M350" s="388">
        <v>0</v>
      </c>
      <c r="N350" s="388">
        <v>0</v>
      </c>
      <c r="O350" s="388">
        <v>0</v>
      </c>
      <c r="P350" s="388">
        <v>0</v>
      </c>
      <c r="Q350" s="388">
        <v>0</v>
      </c>
      <c r="R350" s="388">
        <v>0</v>
      </c>
      <c r="S350" s="388"/>
      <c r="T350" s="388"/>
      <c r="U350" s="388"/>
      <c r="V350" s="388" t="s">
        <v>588</v>
      </c>
    </row>
    <row r="351" spans="9:22">
      <c r="I351" s="388" t="s">
        <v>592</v>
      </c>
      <c r="J351" s="388" t="s">
        <v>593</v>
      </c>
      <c r="K351" s="388">
        <v>295700705</v>
      </c>
      <c r="L351" s="388">
        <v>0</v>
      </c>
      <c r="M351" s="388">
        <v>0</v>
      </c>
      <c r="N351" s="388">
        <v>0</v>
      </c>
      <c r="O351" s="388">
        <v>0</v>
      </c>
      <c r="P351" s="388">
        <v>0</v>
      </c>
      <c r="Q351" s="388">
        <v>0</v>
      </c>
      <c r="R351" s="388">
        <v>0</v>
      </c>
      <c r="S351" s="388"/>
      <c r="T351" s="388"/>
      <c r="U351" s="388"/>
      <c r="V351" s="388" t="s">
        <v>588</v>
      </c>
    </row>
    <row r="352" spans="9:22">
      <c r="I352" s="388" t="s">
        <v>592</v>
      </c>
      <c r="J352" s="388" t="s">
        <v>593</v>
      </c>
      <c r="K352" s="388">
        <v>295700704</v>
      </c>
      <c r="L352" s="388">
        <v>0</v>
      </c>
      <c r="M352" s="388">
        <v>0</v>
      </c>
      <c r="N352" s="388">
        <v>0</v>
      </c>
      <c r="O352" s="388">
        <v>0</v>
      </c>
      <c r="P352" s="388">
        <v>0</v>
      </c>
      <c r="Q352" s="388">
        <v>0</v>
      </c>
      <c r="R352" s="388">
        <v>0</v>
      </c>
      <c r="S352" s="388"/>
      <c r="T352" s="388"/>
      <c r="U352" s="388"/>
      <c r="V352" s="388" t="s">
        <v>588</v>
      </c>
    </row>
    <row r="353" spans="9:22">
      <c r="I353" s="388" t="s">
        <v>592</v>
      </c>
      <c r="J353" s="388" t="s">
        <v>593</v>
      </c>
      <c r="K353" s="388">
        <v>295700703</v>
      </c>
      <c r="L353" s="388">
        <v>0</v>
      </c>
      <c r="M353" s="388">
        <v>0</v>
      </c>
      <c r="N353" s="388">
        <v>0</v>
      </c>
      <c r="O353" s="388">
        <v>0</v>
      </c>
      <c r="P353" s="388">
        <v>0</v>
      </c>
      <c r="Q353" s="388">
        <v>0</v>
      </c>
      <c r="R353" s="388">
        <v>0</v>
      </c>
      <c r="S353" s="388"/>
      <c r="T353" s="388"/>
      <c r="U353" s="388"/>
      <c r="V353" s="388" t="s">
        <v>588</v>
      </c>
    </row>
    <row r="354" spans="9:22">
      <c r="I354" s="388" t="s">
        <v>592</v>
      </c>
      <c r="J354" s="388" t="s">
        <v>593</v>
      </c>
      <c r="K354" s="388">
        <v>295700709</v>
      </c>
      <c r="L354" s="388">
        <v>0</v>
      </c>
      <c r="M354" s="388">
        <v>0</v>
      </c>
      <c r="N354" s="388">
        <v>0</v>
      </c>
      <c r="O354" s="388">
        <v>0</v>
      </c>
      <c r="P354" s="388">
        <v>0</v>
      </c>
      <c r="Q354" s="388">
        <v>0</v>
      </c>
      <c r="R354" s="388">
        <v>0</v>
      </c>
      <c r="S354" s="388"/>
      <c r="T354" s="388"/>
      <c r="U354" s="388"/>
      <c r="V354" s="388" t="s">
        <v>588</v>
      </c>
    </row>
    <row r="355" spans="9:22">
      <c r="I355" s="388" t="s">
        <v>592</v>
      </c>
      <c r="J355" s="388" t="s">
        <v>593</v>
      </c>
      <c r="K355" s="388">
        <v>295700713</v>
      </c>
      <c r="L355" s="388">
        <v>0</v>
      </c>
      <c r="M355" s="388">
        <v>0</v>
      </c>
      <c r="N355" s="388">
        <v>0</v>
      </c>
      <c r="O355" s="388">
        <v>0</v>
      </c>
      <c r="P355" s="388">
        <v>0</v>
      </c>
      <c r="Q355" s="388">
        <v>0</v>
      </c>
      <c r="R355" s="388">
        <v>0</v>
      </c>
      <c r="S355" s="388"/>
      <c r="T355" s="388"/>
      <c r="U355" s="388"/>
      <c r="V355" s="388" t="s">
        <v>588</v>
      </c>
    </row>
    <row r="356" spans="9:22">
      <c r="I356" s="388" t="s">
        <v>592</v>
      </c>
      <c r="J356" s="388" t="s">
        <v>593</v>
      </c>
      <c r="K356" s="388">
        <v>295700712</v>
      </c>
      <c r="L356" s="388">
        <v>0</v>
      </c>
      <c r="M356" s="388">
        <v>0</v>
      </c>
      <c r="N356" s="388">
        <v>0</v>
      </c>
      <c r="O356" s="388">
        <v>0</v>
      </c>
      <c r="P356" s="388">
        <v>0</v>
      </c>
      <c r="Q356" s="388">
        <v>0</v>
      </c>
      <c r="R356" s="388">
        <v>0</v>
      </c>
      <c r="S356" s="388"/>
      <c r="T356" s="388"/>
      <c r="U356" s="388"/>
      <c r="V356" s="388" t="s">
        <v>588</v>
      </c>
    </row>
    <row r="357" spans="9:22">
      <c r="I357" s="388" t="s">
        <v>592</v>
      </c>
      <c r="J357" s="388" t="s">
        <v>593</v>
      </c>
      <c r="K357" s="388">
        <v>295700710</v>
      </c>
      <c r="L357" s="388">
        <v>0</v>
      </c>
      <c r="M357" s="388">
        <v>0</v>
      </c>
      <c r="N357" s="388">
        <v>0</v>
      </c>
      <c r="O357" s="388">
        <v>0</v>
      </c>
      <c r="P357" s="388">
        <v>0</v>
      </c>
      <c r="Q357" s="388">
        <v>0</v>
      </c>
      <c r="R357" s="388">
        <v>0</v>
      </c>
      <c r="S357" s="388"/>
      <c r="T357" s="388"/>
      <c r="U357" s="388"/>
      <c r="V357" s="388" t="s">
        <v>588</v>
      </c>
    </row>
    <row r="358" spans="9:22">
      <c r="I358" s="388" t="s">
        <v>592</v>
      </c>
      <c r="J358" s="388" t="s">
        <v>593</v>
      </c>
      <c r="K358" s="388">
        <v>294900877</v>
      </c>
      <c r="L358" s="388">
        <v>0</v>
      </c>
      <c r="M358" s="388">
        <v>0</v>
      </c>
      <c r="N358" s="388">
        <v>0</v>
      </c>
      <c r="O358" s="388">
        <v>0</v>
      </c>
      <c r="P358" s="388">
        <v>0</v>
      </c>
      <c r="Q358" s="388">
        <v>0</v>
      </c>
      <c r="R358" s="388">
        <v>0</v>
      </c>
      <c r="S358" s="388"/>
      <c r="T358" s="388"/>
      <c r="U358" s="388"/>
      <c r="V358" s="388" t="s">
        <v>588</v>
      </c>
    </row>
    <row r="359" spans="9:22">
      <c r="I359" s="388" t="s">
        <v>592</v>
      </c>
      <c r="J359" s="388" t="s">
        <v>593</v>
      </c>
      <c r="K359" s="388">
        <v>292600678</v>
      </c>
      <c r="L359" s="388">
        <v>0</v>
      </c>
      <c r="M359" s="388">
        <v>0</v>
      </c>
      <c r="N359" s="388">
        <v>0</v>
      </c>
      <c r="O359" s="388">
        <v>0</v>
      </c>
      <c r="P359" s="388">
        <v>0</v>
      </c>
      <c r="Q359" s="388">
        <v>0</v>
      </c>
      <c r="R359" s="388">
        <v>0</v>
      </c>
      <c r="S359" s="388"/>
      <c r="T359" s="388"/>
      <c r="U359" s="388"/>
      <c r="V359" s="388" t="s">
        <v>588</v>
      </c>
    </row>
    <row r="360" spans="9:22">
      <c r="I360" s="388" t="s">
        <v>592</v>
      </c>
      <c r="J360" s="388" t="s">
        <v>593</v>
      </c>
      <c r="K360" s="388">
        <v>292600879</v>
      </c>
      <c r="L360" s="388">
        <v>0</v>
      </c>
      <c r="M360" s="388">
        <v>0</v>
      </c>
      <c r="N360" s="388">
        <v>0</v>
      </c>
      <c r="O360" s="388">
        <v>0</v>
      </c>
      <c r="P360" s="388">
        <v>0</v>
      </c>
      <c r="Q360" s="388">
        <v>0</v>
      </c>
      <c r="R360" s="388">
        <v>0</v>
      </c>
      <c r="S360" s="388"/>
      <c r="T360" s="388"/>
      <c r="U360" s="388"/>
      <c r="V360" s="388" t="s">
        <v>588</v>
      </c>
    </row>
    <row r="361" spans="9:22">
      <c r="I361" s="388" t="s">
        <v>592</v>
      </c>
      <c r="J361" s="388" t="s">
        <v>593</v>
      </c>
      <c r="K361" s="388">
        <v>295700667</v>
      </c>
      <c r="L361" s="388">
        <v>0</v>
      </c>
      <c r="M361" s="388">
        <v>0</v>
      </c>
      <c r="N361" s="388">
        <v>0</v>
      </c>
      <c r="O361" s="388">
        <v>0</v>
      </c>
      <c r="P361" s="388">
        <v>0</v>
      </c>
      <c r="Q361" s="388">
        <v>0</v>
      </c>
      <c r="R361" s="388">
        <v>0</v>
      </c>
      <c r="S361" s="388"/>
      <c r="T361" s="388"/>
      <c r="U361" s="388"/>
      <c r="V361" s="388" t="s">
        <v>588</v>
      </c>
    </row>
    <row r="362" spans="9:22">
      <c r="I362" s="388" t="s">
        <v>592</v>
      </c>
      <c r="J362" s="388" t="s">
        <v>593</v>
      </c>
      <c r="K362" s="388">
        <v>295700671</v>
      </c>
      <c r="L362" s="388">
        <v>0</v>
      </c>
      <c r="M362" s="388">
        <v>0</v>
      </c>
      <c r="N362" s="388">
        <v>0</v>
      </c>
      <c r="O362" s="388">
        <v>0</v>
      </c>
      <c r="P362" s="388">
        <v>0</v>
      </c>
      <c r="Q362" s="388">
        <v>0</v>
      </c>
      <c r="R362" s="388">
        <v>0</v>
      </c>
      <c r="S362" s="388"/>
      <c r="T362" s="388"/>
      <c r="U362" s="388"/>
      <c r="V362" s="388" t="s">
        <v>588</v>
      </c>
    </row>
    <row r="363" spans="9:22">
      <c r="I363" s="388" t="s">
        <v>592</v>
      </c>
      <c r="J363" s="388" t="s">
        <v>593</v>
      </c>
      <c r="K363" s="388">
        <v>295700689</v>
      </c>
      <c r="L363" s="388">
        <v>0</v>
      </c>
      <c r="M363" s="388">
        <v>0</v>
      </c>
      <c r="N363" s="388">
        <v>0</v>
      </c>
      <c r="O363" s="388">
        <v>0</v>
      </c>
      <c r="P363" s="388">
        <v>0</v>
      </c>
      <c r="Q363" s="388">
        <v>0</v>
      </c>
      <c r="R363" s="388">
        <v>0</v>
      </c>
      <c r="S363" s="388"/>
      <c r="T363" s="388"/>
      <c r="U363" s="388"/>
      <c r="V363" s="388" t="s">
        <v>588</v>
      </c>
    </row>
    <row r="364" spans="9:22">
      <c r="I364" s="388" t="s">
        <v>592</v>
      </c>
      <c r="J364" s="388" t="s">
        <v>593</v>
      </c>
      <c r="K364" s="388">
        <v>295700688</v>
      </c>
      <c r="L364" s="388">
        <v>0</v>
      </c>
      <c r="M364" s="388">
        <v>0</v>
      </c>
      <c r="N364" s="388">
        <v>0</v>
      </c>
      <c r="O364" s="388">
        <v>0</v>
      </c>
      <c r="P364" s="388">
        <v>0</v>
      </c>
      <c r="Q364" s="388">
        <v>0</v>
      </c>
      <c r="R364" s="388">
        <v>0</v>
      </c>
      <c r="S364" s="388"/>
      <c r="T364" s="388"/>
      <c r="U364" s="388"/>
      <c r="V364" s="388" t="s">
        <v>588</v>
      </c>
    </row>
    <row r="365" spans="9:22">
      <c r="I365" s="388" t="s">
        <v>592</v>
      </c>
      <c r="J365" s="388" t="s">
        <v>593</v>
      </c>
      <c r="K365" s="388">
        <v>295700699</v>
      </c>
      <c r="L365" s="388">
        <v>0</v>
      </c>
      <c r="M365" s="388">
        <v>0</v>
      </c>
      <c r="N365" s="388">
        <v>0</v>
      </c>
      <c r="O365" s="388">
        <v>0</v>
      </c>
      <c r="P365" s="388">
        <v>0</v>
      </c>
      <c r="Q365" s="388">
        <v>0</v>
      </c>
      <c r="R365" s="388">
        <v>0</v>
      </c>
      <c r="S365" s="388"/>
      <c r="T365" s="388"/>
      <c r="U365" s="388"/>
      <c r="V365" s="388" t="s">
        <v>588</v>
      </c>
    </row>
    <row r="366" spans="9:22">
      <c r="I366" s="388" t="s">
        <v>592</v>
      </c>
      <c r="J366" s="388" t="s">
        <v>593</v>
      </c>
      <c r="K366" s="388">
        <v>292600623</v>
      </c>
      <c r="L366" s="388">
        <v>0</v>
      </c>
      <c r="M366" s="388">
        <v>0</v>
      </c>
      <c r="N366" s="388">
        <v>0</v>
      </c>
      <c r="O366" s="388">
        <v>0</v>
      </c>
      <c r="P366" s="388">
        <v>0</v>
      </c>
      <c r="Q366" s="388">
        <v>0</v>
      </c>
      <c r="R366" s="388">
        <v>0</v>
      </c>
      <c r="S366" s="388"/>
      <c r="T366" s="388"/>
      <c r="U366" s="388"/>
      <c r="V366" s="388" t="s">
        <v>588</v>
      </c>
    </row>
    <row r="367" spans="9:22">
      <c r="I367" s="388" t="s">
        <v>592</v>
      </c>
      <c r="J367" s="388" t="s">
        <v>593</v>
      </c>
      <c r="K367" s="388">
        <v>292602804</v>
      </c>
      <c r="L367" s="388">
        <v>0</v>
      </c>
      <c r="M367" s="388">
        <v>0</v>
      </c>
      <c r="N367" s="388">
        <v>0</v>
      </c>
      <c r="O367" s="388">
        <v>0</v>
      </c>
      <c r="P367" s="388">
        <v>0</v>
      </c>
      <c r="Q367" s="388">
        <v>0</v>
      </c>
      <c r="R367" s="388">
        <v>0</v>
      </c>
      <c r="S367" s="388"/>
      <c r="T367" s="388"/>
      <c r="U367" s="388"/>
      <c r="V367" s="388" t="s">
        <v>588</v>
      </c>
    </row>
    <row r="368" spans="9:22">
      <c r="I368" s="388" t="s">
        <v>592</v>
      </c>
      <c r="J368" s="388" t="s">
        <v>593</v>
      </c>
      <c r="K368" s="388">
        <v>295700349</v>
      </c>
      <c r="L368" s="388">
        <v>0</v>
      </c>
      <c r="M368" s="388">
        <v>0</v>
      </c>
      <c r="N368" s="388">
        <v>0</v>
      </c>
      <c r="O368" s="388">
        <v>0</v>
      </c>
      <c r="P368" s="388">
        <v>0</v>
      </c>
      <c r="Q368" s="388">
        <v>0</v>
      </c>
      <c r="R368" s="388">
        <v>0</v>
      </c>
      <c r="S368" s="388"/>
      <c r="T368" s="388"/>
      <c r="U368" s="388"/>
      <c r="V368" s="388" t="s">
        <v>588</v>
      </c>
    </row>
    <row r="369" spans="9:22">
      <c r="I369" s="388" t="s">
        <v>592</v>
      </c>
      <c r="J369" s="388" t="s">
        <v>593</v>
      </c>
      <c r="K369" s="388">
        <v>295700347</v>
      </c>
      <c r="L369" s="388">
        <v>0</v>
      </c>
      <c r="M369" s="388">
        <v>0</v>
      </c>
      <c r="N369" s="388">
        <v>0</v>
      </c>
      <c r="O369" s="388">
        <v>0</v>
      </c>
      <c r="P369" s="388">
        <v>0</v>
      </c>
      <c r="Q369" s="388">
        <v>0</v>
      </c>
      <c r="R369" s="388">
        <v>0</v>
      </c>
      <c r="S369" s="388"/>
      <c r="T369" s="388"/>
      <c r="U369" s="388"/>
      <c r="V369" s="388" t="s">
        <v>588</v>
      </c>
    </row>
    <row r="370" spans="9:22">
      <c r="I370" s="388" t="s">
        <v>303</v>
      </c>
      <c r="J370" s="388" t="s">
        <v>582</v>
      </c>
      <c r="K370" s="388">
        <v>292602804</v>
      </c>
      <c r="L370" s="388">
        <v>312.23828125</v>
      </c>
      <c r="M370" s="388">
        <v>0</v>
      </c>
      <c r="N370" s="388">
        <v>0</v>
      </c>
      <c r="O370" s="388">
        <v>0</v>
      </c>
      <c r="P370" s="388">
        <v>0</v>
      </c>
      <c r="Q370" s="388">
        <v>312.23828125</v>
      </c>
      <c r="R370" s="388">
        <v>0</v>
      </c>
      <c r="S370" s="388">
        <v>0</v>
      </c>
      <c r="T370" s="388"/>
      <c r="U370" s="388"/>
      <c r="V370" s="388" t="s">
        <v>583</v>
      </c>
    </row>
    <row r="371" spans="9:22">
      <c r="I371" s="388" t="s">
        <v>303</v>
      </c>
      <c r="J371" s="388" t="s">
        <v>582</v>
      </c>
      <c r="K371" s="388">
        <v>295701144</v>
      </c>
      <c r="L371" s="388">
        <v>1871.4970703125</v>
      </c>
      <c r="M371" s="388">
        <v>0</v>
      </c>
      <c r="N371" s="388">
        <v>0</v>
      </c>
      <c r="O371" s="388">
        <v>0</v>
      </c>
      <c r="P371" s="388">
        <v>0</v>
      </c>
      <c r="Q371" s="388">
        <v>1871.4970703125</v>
      </c>
      <c r="R371" s="388">
        <v>0</v>
      </c>
      <c r="S371" s="388">
        <v>0</v>
      </c>
      <c r="T371" s="388"/>
      <c r="U371" s="388"/>
      <c r="V371" s="388" t="s">
        <v>583</v>
      </c>
    </row>
    <row r="372" spans="9:22">
      <c r="I372" s="388" t="s">
        <v>303</v>
      </c>
      <c r="J372" s="388" t="s">
        <v>582</v>
      </c>
      <c r="K372" s="388">
        <v>295701124</v>
      </c>
      <c r="L372" s="388">
        <v>1871.4970703125</v>
      </c>
      <c r="M372" s="388">
        <v>0</v>
      </c>
      <c r="N372" s="388">
        <v>0</v>
      </c>
      <c r="O372" s="388">
        <v>0</v>
      </c>
      <c r="P372" s="388">
        <v>0</v>
      </c>
      <c r="Q372" s="388">
        <v>1871.4970703125</v>
      </c>
      <c r="R372" s="388">
        <v>0</v>
      </c>
      <c r="S372" s="388">
        <v>0</v>
      </c>
      <c r="T372" s="388"/>
      <c r="U372" s="388"/>
      <c r="V372" s="388" t="s">
        <v>583</v>
      </c>
    </row>
    <row r="373" spans="9:22">
      <c r="I373" s="388" t="s">
        <v>303</v>
      </c>
      <c r="J373" s="388" t="s">
        <v>582</v>
      </c>
      <c r="K373" s="388">
        <v>292603875</v>
      </c>
      <c r="L373" s="388">
        <v>312.23828125</v>
      </c>
      <c r="M373" s="388">
        <v>0</v>
      </c>
      <c r="N373" s="388">
        <v>0</v>
      </c>
      <c r="O373" s="388">
        <v>0</v>
      </c>
      <c r="P373" s="388">
        <v>0</v>
      </c>
      <c r="Q373" s="388">
        <v>312.23828125</v>
      </c>
      <c r="R373" s="388">
        <v>0</v>
      </c>
      <c r="S373" s="388">
        <v>0</v>
      </c>
      <c r="T373" s="388"/>
      <c r="U373" s="388"/>
      <c r="V373" s="388" t="s">
        <v>583</v>
      </c>
    </row>
    <row r="374" spans="9:22">
      <c r="I374" s="388" t="s">
        <v>303</v>
      </c>
      <c r="J374" s="388" t="s">
        <v>582</v>
      </c>
      <c r="K374" s="388">
        <v>292603696</v>
      </c>
      <c r="L374" s="388">
        <v>624.4775390625</v>
      </c>
      <c r="M374" s="388">
        <v>0</v>
      </c>
      <c r="N374" s="388">
        <v>0</v>
      </c>
      <c r="O374" s="388">
        <v>0</v>
      </c>
      <c r="P374" s="388">
        <v>0</v>
      </c>
      <c r="Q374" s="388">
        <v>624.4775390625</v>
      </c>
      <c r="R374" s="388">
        <v>0</v>
      </c>
      <c r="S374" s="388">
        <v>0</v>
      </c>
      <c r="T374" s="388"/>
      <c r="U374" s="388"/>
      <c r="V374" s="388" t="s">
        <v>583</v>
      </c>
    </row>
    <row r="375" spans="9:22">
      <c r="I375" s="388" t="s">
        <v>303</v>
      </c>
      <c r="J375" s="388" t="s">
        <v>582</v>
      </c>
      <c r="K375" s="388">
        <v>292602231</v>
      </c>
      <c r="L375" s="388">
        <v>375.3876953125</v>
      </c>
      <c r="M375" s="388">
        <v>0</v>
      </c>
      <c r="N375" s="388">
        <v>0</v>
      </c>
      <c r="O375" s="388">
        <v>0</v>
      </c>
      <c r="P375" s="388">
        <v>0</v>
      </c>
      <c r="Q375" s="388">
        <v>375.3876953125</v>
      </c>
      <c r="R375" s="388">
        <v>0</v>
      </c>
      <c r="S375" s="388">
        <v>0</v>
      </c>
      <c r="T375" s="388"/>
      <c r="U375" s="388"/>
      <c r="V375" s="388" t="s">
        <v>583</v>
      </c>
    </row>
    <row r="376" spans="9:22">
      <c r="I376" s="388" t="s">
        <v>303</v>
      </c>
      <c r="J376" s="388" t="s">
        <v>582</v>
      </c>
      <c r="K376" s="388">
        <v>292604652</v>
      </c>
      <c r="L376" s="388">
        <v>2636.53515625</v>
      </c>
      <c r="M376" s="388">
        <v>0</v>
      </c>
      <c r="N376" s="388">
        <v>0</v>
      </c>
      <c r="O376" s="388">
        <v>0</v>
      </c>
      <c r="P376" s="388">
        <v>0</v>
      </c>
      <c r="Q376" s="388">
        <v>2636.53515625</v>
      </c>
      <c r="R376" s="388">
        <v>0</v>
      </c>
      <c r="S376" s="388">
        <v>0</v>
      </c>
      <c r="T376" s="388"/>
      <c r="U376" s="388"/>
      <c r="V376" s="388" t="s">
        <v>583</v>
      </c>
    </row>
    <row r="377" spans="9:22">
      <c r="I377" s="388" t="s">
        <v>303</v>
      </c>
      <c r="J377" s="388" t="s">
        <v>582</v>
      </c>
      <c r="K377" s="388">
        <v>292602230</v>
      </c>
      <c r="L377" s="388">
        <v>1006.8818359375</v>
      </c>
      <c r="M377" s="388">
        <v>0</v>
      </c>
      <c r="N377" s="388">
        <v>0</v>
      </c>
      <c r="O377" s="388">
        <v>0</v>
      </c>
      <c r="P377" s="388">
        <v>0</v>
      </c>
      <c r="Q377" s="388">
        <v>1006.8818359375</v>
      </c>
      <c r="R377" s="388">
        <v>0</v>
      </c>
      <c r="S377" s="388">
        <v>0</v>
      </c>
      <c r="T377" s="388"/>
      <c r="U377" s="388"/>
      <c r="V377" s="388" t="s">
        <v>583</v>
      </c>
    </row>
    <row r="378" spans="9:22">
      <c r="I378" s="388" t="s">
        <v>303</v>
      </c>
      <c r="J378" s="388" t="s">
        <v>582</v>
      </c>
      <c r="K378" s="388">
        <v>295700706</v>
      </c>
      <c r="L378" s="388">
        <v>1871.4970703125</v>
      </c>
      <c r="M378" s="388">
        <v>0</v>
      </c>
      <c r="N378" s="388">
        <v>0</v>
      </c>
      <c r="O378" s="388">
        <v>0</v>
      </c>
      <c r="P378" s="388">
        <v>0</v>
      </c>
      <c r="Q378" s="388">
        <v>1871.4970703125</v>
      </c>
      <c r="R378" s="388">
        <v>0</v>
      </c>
      <c r="S378" s="388">
        <v>0</v>
      </c>
      <c r="T378" s="388"/>
      <c r="U378" s="388"/>
      <c r="V378" s="388" t="s">
        <v>583</v>
      </c>
    </row>
    <row r="379" spans="9:22">
      <c r="I379" s="388" t="s">
        <v>303</v>
      </c>
      <c r="J379" s="388" t="s">
        <v>582</v>
      </c>
      <c r="K379" s="388">
        <v>295700710</v>
      </c>
      <c r="L379" s="388">
        <v>1871.4970703125</v>
      </c>
      <c r="M379" s="388">
        <v>0</v>
      </c>
      <c r="N379" s="388">
        <v>0</v>
      </c>
      <c r="O379" s="388">
        <v>0</v>
      </c>
      <c r="P379" s="388">
        <v>0</v>
      </c>
      <c r="Q379" s="388">
        <v>1871.4970703125</v>
      </c>
      <c r="R379" s="388">
        <v>0</v>
      </c>
      <c r="S379" s="388">
        <v>0</v>
      </c>
      <c r="T379" s="388"/>
      <c r="U379" s="388"/>
      <c r="V379" s="388" t="s">
        <v>583</v>
      </c>
    </row>
    <row r="380" spans="9:22">
      <c r="I380" s="388" t="s">
        <v>303</v>
      </c>
      <c r="J380" s="388" t="s">
        <v>582</v>
      </c>
      <c r="K380" s="388">
        <v>295700712</v>
      </c>
      <c r="L380" s="388">
        <v>1871.4970703125</v>
      </c>
      <c r="M380" s="388">
        <v>0</v>
      </c>
      <c r="N380" s="388">
        <v>0</v>
      </c>
      <c r="O380" s="388">
        <v>0</v>
      </c>
      <c r="P380" s="388">
        <v>0</v>
      </c>
      <c r="Q380" s="388">
        <v>1871.4970703125</v>
      </c>
      <c r="R380" s="388">
        <v>0</v>
      </c>
      <c r="S380" s="388">
        <v>0</v>
      </c>
      <c r="T380" s="388"/>
      <c r="U380" s="388"/>
      <c r="V380" s="388" t="s">
        <v>583</v>
      </c>
    </row>
    <row r="381" spans="9:22">
      <c r="I381" s="388" t="s">
        <v>303</v>
      </c>
      <c r="J381" s="388" t="s">
        <v>582</v>
      </c>
      <c r="K381" s="388">
        <v>292604330</v>
      </c>
      <c r="L381" s="388">
        <v>2636.53515625</v>
      </c>
      <c r="M381" s="388">
        <v>0</v>
      </c>
      <c r="N381" s="388">
        <v>0</v>
      </c>
      <c r="O381" s="388">
        <v>0</v>
      </c>
      <c r="P381" s="388">
        <v>0</v>
      </c>
      <c r="Q381" s="388">
        <v>2636.53515625</v>
      </c>
      <c r="R381" s="388">
        <v>0</v>
      </c>
      <c r="S381" s="388">
        <v>0</v>
      </c>
      <c r="T381" s="388"/>
      <c r="U381" s="388"/>
      <c r="V381" s="388" t="s">
        <v>583</v>
      </c>
    </row>
    <row r="382" spans="9:22">
      <c r="I382" s="388" t="s">
        <v>303</v>
      </c>
      <c r="J382" s="388" t="s">
        <v>582</v>
      </c>
      <c r="K382" s="388">
        <v>292603286</v>
      </c>
      <c r="L382" s="388">
        <v>312.23828125</v>
      </c>
      <c r="M382" s="388">
        <v>0</v>
      </c>
      <c r="N382" s="388">
        <v>0</v>
      </c>
      <c r="O382" s="388">
        <v>0</v>
      </c>
      <c r="P382" s="388">
        <v>0</v>
      </c>
      <c r="Q382" s="388">
        <v>312.23828125</v>
      </c>
      <c r="R382" s="388">
        <v>0</v>
      </c>
      <c r="S382" s="388">
        <v>0</v>
      </c>
      <c r="T382" s="388"/>
      <c r="U382" s="388"/>
      <c r="V382" s="388" t="s">
        <v>583</v>
      </c>
    </row>
    <row r="383" spans="9:22">
      <c r="I383" s="388" t="s">
        <v>303</v>
      </c>
      <c r="J383" s="388" t="s">
        <v>582</v>
      </c>
      <c r="K383" s="388">
        <v>295700689</v>
      </c>
      <c r="L383" s="388">
        <v>1871.4970703125</v>
      </c>
      <c r="M383" s="388">
        <v>0</v>
      </c>
      <c r="N383" s="388">
        <v>0</v>
      </c>
      <c r="O383" s="388">
        <v>0</v>
      </c>
      <c r="P383" s="388">
        <v>0</v>
      </c>
      <c r="Q383" s="388">
        <v>1871.4970703125</v>
      </c>
      <c r="R383" s="388">
        <v>0</v>
      </c>
      <c r="S383" s="388">
        <v>0</v>
      </c>
      <c r="T383" s="388"/>
      <c r="U383" s="388"/>
      <c r="V383" s="388" t="s">
        <v>583</v>
      </c>
    </row>
    <row r="384" spans="9:22">
      <c r="I384" s="388" t="s">
        <v>303</v>
      </c>
      <c r="J384" s="388" t="s">
        <v>582</v>
      </c>
      <c r="K384" s="388">
        <v>295700667</v>
      </c>
      <c r="L384" s="388">
        <v>1871.4970703125</v>
      </c>
      <c r="M384" s="388">
        <v>0</v>
      </c>
      <c r="N384" s="388">
        <v>0</v>
      </c>
      <c r="O384" s="388">
        <v>0</v>
      </c>
      <c r="P384" s="388">
        <v>0</v>
      </c>
      <c r="Q384" s="388">
        <v>1871.4970703125</v>
      </c>
      <c r="R384" s="388">
        <v>0</v>
      </c>
      <c r="S384" s="388">
        <v>0</v>
      </c>
      <c r="T384" s="388"/>
      <c r="U384" s="388"/>
      <c r="V384" s="388" t="s">
        <v>583</v>
      </c>
    </row>
    <row r="385" spans="9:22">
      <c r="I385" s="388" t="s">
        <v>303</v>
      </c>
      <c r="J385" s="388" t="s">
        <v>582</v>
      </c>
      <c r="K385" s="388">
        <v>295700671</v>
      </c>
      <c r="L385" s="388">
        <v>1871.4970703125</v>
      </c>
      <c r="M385" s="388">
        <v>0</v>
      </c>
      <c r="N385" s="388">
        <v>0</v>
      </c>
      <c r="O385" s="388">
        <v>0</v>
      </c>
      <c r="P385" s="388">
        <v>0</v>
      </c>
      <c r="Q385" s="388">
        <v>1871.4970703125</v>
      </c>
      <c r="R385" s="388">
        <v>0</v>
      </c>
      <c r="S385" s="388">
        <v>0</v>
      </c>
      <c r="T385" s="388"/>
      <c r="U385" s="388"/>
      <c r="V385" s="388" t="s">
        <v>583</v>
      </c>
    </row>
    <row r="386" spans="9:22">
      <c r="I386" s="388" t="s">
        <v>625</v>
      </c>
      <c r="J386" s="388" t="s">
        <v>593</v>
      </c>
      <c r="K386" s="388" t="s">
        <v>252</v>
      </c>
      <c r="L386" s="388">
        <v>19692.869140625</v>
      </c>
      <c r="M386" s="388">
        <v>16692.943359375</v>
      </c>
      <c r="N386" s="388">
        <v>16692.943359375</v>
      </c>
      <c r="O386" s="388">
        <v>0</v>
      </c>
      <c r="P386" s="388">
        <v>0</v>
      </c>
      <c r="Q386" s="388">
        <v>2999.9267578125</v>
      </c>
      <c r="R386" s="388">
        <v>16692.052593899301</v>
      </c>
      <c r="S386" s="388">
        <v>84.766436216948307</v>
      </c>
      <c r="T386" s="388"/>
      <c r="U386" s="388"/>
      <c r="V386" s="388"/>
    </row>
    <row r="387" spans="9:22">
      <c r="I387" s="388" t="s">
        <v>625</v>
      </c>
      <c r="J387" s="388" t="s">
        <v>593</v>
      </c>
      <c r="K387" s="388" t="s">
        <v>254</v>
      </c>
      <c r="L387" s="388">
        <v>15647.7275390625</v>
      </c>
      <c r="M387" s="388">
        <v>15587.7294921875</v>
      </c>
      <c r="N387" s="388">
        <v>15587.7294921875</v>
      </c>
      <c r="O387" s="388">
        <v>0</v>
      </c>
      <c r="P387" s="388">
        <v>0</v>
      </c>
      <c r="Q387" s="388">
        <v>59.99853515625</v>
      </c>
      <c r="R387" s="388">
        <v>15542.628553427399</v>
      </c>
      <c r="S387" s="388">
        <v>99.616570222575604</v>
      </c>
      <c r="T387" s="388"/>
      <c r="U387" s="388">
        <v>265201.154076337</v>
      </c>
      <c r="V387" s="388"/>
    </row>
    <row r="388" spans="9:22">
      <c r="I388" s="388" t="s">
        <v>636</v>
      </c>
      <c r="J388" s="388" t="s">
        <v>582</v>
      </c>
      <c r="K388" s="388" t="s">
        <v>247</v>
      </c>
      <c r="L388" s="388">
        <v>175758.609375</v>
      </c>
      <c r="M388" s="388">
        <v>174138.453125</v>
      </c>
      <c r="N388" s="388">
        <v>174138.453125</v>
      </c>
      <c r="O388" s="388">
        <v>0</v>
      </c>
      <c r="P388" s="388">
        <v>0</v>
      </c>
      <c r="Q388" s="388">
        <v>1620.15795898437</v>
      </c>
      <c r="R388" s="388">
        <v>174138.47323028601</v>
      </c>
      <c r="S388" s="388">
        <v>99.078192382289899</v>
      </c>
      <c r="T388" s="388">
        <v>99.078192382289899</v>
      </c>
      <c r="U388" s="388"/>
      <c r="V388" s="388"/>
    </row>
    <row r="389" spans="9:22">
      <c r="I389" s="388" t="s">
        <v>636</v>
      </c>
      <c r="J389" s="388" t="s">
        <v>582</v>
      </c>
      <c r="K389" s="388" t="s">
        <v>250</v>
      </c>
      <c r="L389" s="388">
        <v>175758.609375</v>
      </c>
      <c r="M389" s="388">
        <v>174138.453125</v>
      </c>
      <c r="N389" s="388">
        <v>174138.453125</v>
      </c>
      <c r="O389" s="388">
        <v>0</v>
      </c>
      <c r="P389" s="388">
        <v>0</v>
      </c>
      <c r="Q389" s="388">
        <v>1620.15795898437</v>
      </c>
      <c r="R389" s="388">
        <v>174138.47323028601</v>
      </c>
      <c r="S389" s="388">
        <v>99.078192382289899</v>
      </c>
      <c r="T389" s="388">
        <v>99.078192382289899</v>
      </c>
      <c r="U389" s="388"/>
      <c r="V389" s="388"/>
    </row>
    <row r="390" spans="9:22">
      <c r="I390" s="388" t="s">
        <v>636</v>
      </c>
      <c r="J390" s="388" t="s">
        <v>582</v>
      </c>
      <c r="K390" s="388" t="s">
        <v>252</v>
      </c>
      <c r="L390" s="388">
        <v>87879.3046875</v>
      </c>
      <c r="M390" s="388">
        <v>87071.7265625</v>
      </c>
      <c r="N390" s="388">
        <v>87071.7265625</v>
      </c>
      <c r="O390" s="388">
        <v>0</v>
      </c>
      <c r="P390" s="388">
        <v>0</v>
      </c>
      <c r="Q390" s="388">
        <v>807.573974609375</v>
      </c>
      <c r="R390" s="388">
        <v>87071.736615143294</v>
      </c>
      <c r="S390" s="388">
        <v>99.081037193146003</v>
      </c>
      <c r="T390" s="388">
        <v>99.081037193146003</v>
      </c>
      <c r="U390" s="388"/>
      <c r="V390" s="388"/>
    </row>
    <row r="391" spans="9:22">
      <c r="I391" s="388" t="s">
        <v>636</v>
      </c>
      <c r="J391" s="388" t="s">
        <v>582</v>
      </c>
      <c r="K391" s="388" t="s">
        <v>254</v>
      </c>
      <c r="L391" s="388">
        <v>87879.3046875</v>
      </c>
      <c r="M391" s="388">
        <v>87071.7265625</v>
      </c>
      <c r="N391" s="388">
        <v>87071.7265625</v>
      </c>
      <c r="O391" s="388">
        <v>0</v>
      </c>
      <c r="P391" s="388">
        <v>0</v>
      </c>
      <c r="Q391" s="388">
        <v>807.573974609375</v>
      </c>
      <c r="R391" s="388">
        <v>87071.736615143294</v>
      </c>
      <c r="S391" s="388">
        <v>99.081037193146003</v>
      </c>
      <c r="T391" s="388">
        <v>99.081037193146003</v>
      </c>
      <c r="U391" s="388"/>
      <c r="V391" s="388"/>
    </row>
    <row r="392" spans="9:22">
      <c r="I392" s="388" t="s">
        <v>639</v>
      </c>
      <c r="J392" s="388" t="s">
        <v>582</v>
      </c>
      <c r="K392" s="388" t="s">
        <v>252</v>
      </c>
      <c r="L392" s="388">
        <v>7323.27490234375</v>
      </c>
      <c r="M392" s="388">
        <v>2570.01000976562</v>
      </c>
      <c r="N392" s="388">
        <v>2570.01000976562</v>
      </c>
      <c r="O392" s="388">
        <v>0</v>
      </c>
      <c r="P392" s="388">
        <v>0</v>
      </c>
      <c r="Q392" s="388">
        <v>4753.26611328125</v>
      </c>
      <c r="R392" s="388">
        <v>2570.0104184167699</v>
      </c>
      <c r="S392" s="388">
        <v>35.093725744790902</v>
      </c>
      <c r="T392" s="388">
        <v>35.093725744790902</v>
      </c>
      <c r="U392" s="388"/>
      <c r="V392" s="388"/>
    </row>
    <row r="393" spans="9:22">
      <c r="I393" s="388" t="s">
        <v>639</v>
      </c>
      <c r="J393" s="388" t="s">
        <v>582</v>
      </c>
      <c r="K393" s="388" t="s">
        <v>254</v>
      </c>
      <c r="L393" s="388">
        <v>7323.27490234375</v>
      </c>
      <c r="M393" s="388">
        <v>2570.01000976562</v>
      </c>
      <c r="N393" s="388">
        <v>2570.01000976562</v>
      </c>
      <c r="O393" s="388">
        <v>0</v>
      </c>
      <c r="P393" s="388">
        <v>0</v>
      </c>
      <c r="Q393" s="388">
        <v>4753.26611328125</v>
      </c>
      <c r="R393" s="388">
        <v>2570.0104184167699</v>
      </c>
      <c r="S393" s="388">
        <v>35.093725744790902</v>
      </c>
      <c r="T393" s="388">
        <v>35.093725744790902</v>
      </c>
      <c r="U393" s="388"/>
      <c r="V393" s="388"/>
    </row>
    <row r="394" spans="9:22">
      <c r="I394" s="388" t="s">
        <v>639</v>
      </c>
      <c r="J394" s="388" t="s">
        <v>582</v>
      </c>
      <c r="K394" s="388" t="s">
        <v>250</v>
      </c>
      <c r="L394" s="388">
        <v>14646.55078125</v>
      </c>
      <c r="M394" s="388">
        <v>5135.009765625</v>
      </c>
      <c r="N394" s="388">
        <v>5135.009765625</v>
      </c>
      <c r="O394" s="388">
        <v>0</v>
      </c>
      <c r="P394" s="388">
        <v>0</v>
      </c>
      <c r="Q394" s="388">
        <v>9511.541015625</v>
      </c>
      <c r="R394" s="388">
        <v>5135.0087995631702</v>
      </c>
      <c r="S394" s="388">
        <v>35.059515665617702</v>
      </c>
      <c r="T394" s="388">
        <v>35.059515665617702</v>
      </c>
      <c r="U394" s="388"/>
      <c r="V394" s="388"/>
    </row>
    <row r="395" spans="9:22">
      <c r="I395" s="388" t="s">
        <v>639</v>
      </c>
      <c r="J395" s="388" t="s">
        <v>582</v>
      </c>
      <c r="K395" s="388" t="s">
        <v>247</v>
      </c>
      <c r="L395" s="388">
        <v>14646.55078125</v>
      </c>
      <c r="M395" s="388">
        <v>5135.009765625</v>
      </c>
      <c r="N395" s="388">
        <v>5135.009765625</v>
      </c>
      <c r="O395" s="388">
        <v>0</v>
      </c>
      <c r="P395" s="388">
        <v>0</v>
      </c>
      <c r="Q395" s="388">
        <v>9511.541015625</v>
      </c>
      <c r="R395" s="388">
        <v>5135.0087995631702</v>
      </c>
      <c r="S395" s="388">
        <v>35.059515665617702</v>
      </c>
      <c r="T395" s="388">
        <v>35.059515665617702</v>
      </c>
      <c r="U395" s="388"/>
      <c r="V395" s="388"/>
    </row>
    <row r="396" spans="9:22">
      <c r="I396" s="388" t="s">
        <v>654</v>
      </c>
      <c r="J396" s="388" t="s">
        <v>582</v>
      </c>
      <c r="K396" s="388" t="s">
        <v>254</v>
      </c>
      <c r="L396" s="388">
        <v>17049.234375</v>
      </c>
      <c r="M396" s="388">
        <v>17002.142578125</v>
      </c>
      <c r="N396" s="388">
        <v>17002.142578125</v>
      </c>
      <c r="O396" s="388">
        <v>0</v>
      </c>
      <c r="P396" s="388">
        <v>0</v>
      </c>
      <c r="Q396" s="388">
        <v>47.091999053955</v>
      </c>
      <c r="R396" s="388">
        <v>17002.1449932795</v>
      </c>
      <c r="S396" s="388">
        <v>99.723789374706101</v>
      </c>
      <c r="T396" s="388">
        <v>99.723789374706101</v>
      </c>
      <c r="U396" s="388"/>
      <c r="V396" s="388"/>
    </row>
    <row r="397" spans="9:22">
      <c r="I397" s="388" t="s">
        <v>654</v>
      </c>
      <c r="J397" s="388" t="s">
        <v>582</v>
      </c>
      <c r="K397" s="388" t="s">
        <v>252</v>
      </c>
      <c r="L397" s="388">
        <v>21311.54296875</v>
      </c>
      <c r="M397" s="388">
        <v>21298.517578125</v>
      </c>
      <c r="N397" s="388">
        <v>21298.517578125</v>
      </c>
      <c r="O397" s="388">
        <v>0</v>
      </c>
      <c r="P397" s="388">
        <v>0</v>
      </c>
      <c r="Q397" s="388">
        <v>13.024999618530201</v>
      </c>
      <c r="R397" s="388">
        <v>21298.520847334199</v>
      </c>
      <c r="S397" s="388">
        <v>99.938881053126394</v>
      </c>
      <c r="T397" s="388">
        <v>99.938881053126394</v>
      </c>
      <c r="U397" s="388"/>
      <c r="V397" s="388"/>
    </row>
    <row r="398" spans="9:22">
      <c r="I398" s="388" t="s">
        <v>622</v>
      </c>
      <c r="J398" s="388" t="s">
        <v>582</v>
      </c>
      <c r="K398" s="388" t="s">
        <v>250</v>
      </c>
      <c r="L398" s="388">
        <v>160737.328125</v>
      </c>
      <c r="M398" s="388">
        <v>160333.546875</v>
      </c>
      <c r="N398" s="388">
        <v>160333.546875</v>
      </c>
      <c r="O398" s="388">
        <v>0</v>
      </c>
      <c r="P398" s="388">
        <v>0</v>
      </c>
      <c r="Q398" s="388">
        <v>403.78698730468699</v>
      </c>
      <c r="R398" s="388">
        <v>160333.526769713</v>
      </c>
      <c r="S398" s="388">
        <v>99.748794349943395</v>
      </c>
      <c r="T398" s="388">
        <v>99.748794349943395</v>
      </c>
      <c r="U398" s="388"/>
      <c r="V398" s="388"/>
    </row>
    <row r="399" spans="9:22">
      <c r="I399" s="388" t="s">
        <v>622</v>
      </c>
      <c r="J399" s="388" t="s">
        <v>582</v>
      </c>
      <c r="K399" s="388" t="s">
        <v>247</v>
      </c>
      <c r="L399" s="388">
        <v>160737.328125</v>
      </c>
      <c r="M399" s="388">
        <v>160333.546875</v>
      </c>
      <c r="N399" s="388">
        <v>160333.546875</v>
      </c>
      <c r="O399" s="388">
        <v>0</v>
      </c>
      <c r="P399" s="388">
        <v>0</v>
      </c>
      <c r="Q399" s="388">
        <v>403.78698730468699</v>
      </c>
      <c r="R399" s="388">
        <v>160333.526769713</v>
      </c>
      <c r="S399" s="388">
        <v>99.748794349943395</v>
      </c>
      <c r="T399" s="388">
        <v>99.748794349943395</v>
      </c>
      <c r="U399" s="388"/>
      <c r="V399" s="388"/>
    </row>
    <row r="400" spans="9:22">
      <c r="I400" s="388" t="s">
        <v>622</v>
      </c>
      <c r="J400" s="388" t="s">
        <v>582</v>
      </c>
      <c r="K400" s="388" t="s">
        <v>252</v>
      </c>
      <c r="L400" s="388">
        <v>87674.90625</v>
      </c>
      <c r="M400" s="388">
        <v>81881.609375</v>
      </c>
      <c r="N400" s="388">
        <v>81881.609375</v>
      </c>
      <c r="O400" s="388">
        <v>0</v>
      </c>
      <c r="P400" s="388">
        <v>0</v>
      </c>
      <c r="Q400" s="388">
        <v>5793.29296875</v>
      </c>
      <c r="R400" s="388">
        <v>81881.619511648707</v>
      </c>
      <c r="S400" s="388">
        <v>93.392297610811497</v>
      </c>
      <c r="T400" s="388">
        <v>93.392297610811497</v>
      </c>
      <c r="U400" s="388"/>
      <c r="V400" s="388"/>
    </row>
    <row r="401" spans="9:22">
      <c r="I401" s="388" t="s">
        <v>622</v>
      </c>
      <c r="J401" s="388" t="s">
        <v>582</v>
      </c>
      <c r="K401" s="388" t="s">
        <v>254</v>
      </c>
      <c r="L401" s="388">
        <v>87674.90625</v>
      </c>
      <c r="M401" s="388">
        <v>81881.609375</v>
      </c>
      <c r="N401" s="388">
        <v>81881.609375</v>
      </c>
      <c r="O401" s="388">
        <v>0</v>
      </c>
      <c r="P401" s="388">
        <v>0</v>
      </c>
      <c r="Q401" s="388">
        <v>5793.29296875</v>
      </c>
      <c r="R401" s="388">
        <v>81881.619511648707</v>
      </c>
      <c r="S401" s="388">
        <v>93.392297610811497</v>
      </c>
      <c r="T401" s="388">
        <v>93.392297610811497</v>
      </c>
      <c r="U401" s="388"/>
      <c r="V401" s="388"/>
    </row>
    <row r="402" spans="9:22">
      <c r="I402" s="388" t="s">
        <v>674</v>
      </c>
      <c r="J402" s="388" t="s">
        <v>582</v>
      </c>
      <c r="K402" s="388" t="s">
        <v>247</v>
      </c>
      <c r="L402" s="388">
        <v>3653.12109375</v>
      </c>
      <c r="M402" s="388">
        <v>3429.68603515625</v>
      </c>
      <c r="N402" s="388">
        <v>3429.68603515625</v>
      </c>
      <c r="O402" s="388">
        <v>0</v>
      </c>
      <c r="P402" s="388">
        <v>0</v>
      </c>
      <c r="Q402" s="388">
        <v>223.43600463867099</v>
      </c>
      <c r="R402" s="388">
        <v>3429.6865549395102</v>
      </c>
      <c r="S402" s="388">
        <v>93.883721539479794</v>
      </c>
      <c r="T402" s="388">
        <v>93.883721539479794</v>
      </c>
      <c r="U402" s="388"/>
      <c r="V402" s="388"/>
    </row>
    <row r="403" spans="9:22">
      <c r="I403" s="388" t="s">
        <v>674</v>
      </c>
      <c r="J403" s="388" t="s">
        <v>582</v>
      </c>
      <c r="K403" s="388" t="s">
        <v>250</v>
      </c>
      <c r="L403" s="388">
        <v>3653.12109375</v>
      </c>
      <c r="M403" s="388">
        <v>3429.68603515625</v>
      </c>
      <c r="N403" s="388">
        <v>3429.68603515625</v>
      </c>
      <c r="O403" s="388">
        <v>0</v>
      </c>
      <c r="P403" s="388">
        <v>0</v>
      </c>
      <c r="Q403" s="388">
        <v>223.43600463867099</v>
      </c>
      <c r="R403" s="388">
        <v>3429.6865549395102</v>
      </c>
      <c r="S403" s="388">
        <v>93.883721539479794</v>
      </c>
      <c r="T403" s="388">
        <v>93.883721539479794</v>
      </c>
      <c r="U403" s="388"/>
      <c r="V403" s="388"/>
    </row>
    <row r="404" spans="9:22">
      <c r="I404" s="388" t="s">
        <v>607</v>
      </c>
      <c r="J404" s="388" t="s">
        <v>582</v>
      </c>
      <c r="K404" s="388" t="s">
        <v>252</v>
      </c>
      <c r="L404" s="388">
        <v>16026.240234375</v>
      </c>
      <c r="M404" s="388">
        <v>15049.3359375</v>
      </c>
      <c r="N404" s="388">
        <v>15049.3359375</v>
      </c>
      <c r="O404" s="388">
        <v>0</v>
      </c>
      <c r="P404" s="388">
        <v>0</v>
      </c>
      <c r="Q404" s="388">
        <v>976.90399169921795</v>
      </c>
      <c r="R404" s="388">
        <v>15049.339885752601</v>
      </c>
      <c r="S404" s="388">
        <v>93.904345107846098</v>
      </c>
      <c r="T404" s="388">
        <v>93.904345107846098</v>
      </c>
      <c r="U404" s="388"/>
      <c r="V404" s="388"/>
    </row>
    <row r="405" spans="9:22">
      <c r="I405" s="388" t="s">
        <v>607</v>
      </c>
      <c r="J405" s="388" t="s">
        <v>582</v>
      </c>
      <c r="K405" s="388" t="s">
        <v>254</v>
      </c>
      <c r="L405" s="388">
        <v>12820.9921875</v>
      </c>
      <c r="M405" s="388">
        <v>11889.17578125</v>
      </c>
      <c r="N405" s="388">
        <v>11889.17578125</v>
      </c>
      <c r="O405" s="388">
        <v>0</v>
      </c>
      <c r="P405" s="388">
        <v>0</v>
      </c>
      <c r="Q405" s="388">
        <v>931.81597900390602</v>
      </c>
      <c r="R405" s="388">
        <v>11889.174619175599</v>
      </c>
      <c r="S405" s="388">
        <v>92.732103782432006</v>
      </c>
      <c r="T405" s="388">
        <v>92.732103782432006</v>
      </c>
      <c r="U405" s="388"/>
      <c r="V405" s="388"/>
    </row>
    <row r="406" spans="9:22">
      <c r="I406" s="388" t="s">
        <v>607</v>
      </c>
      <c r="J406" s="388" t="s">
        <v>582</v>
      </c>
      <c r="K406" s="388" t="s">
        <v>247</v>
      </c>
      <c r="L406" s="388">
        <v>16026.240234375</v>
      </c>
      <c r="M406" s="388">
        <v>14292.861328125</v>
      </c>
      <c r="N406" s="388">
        <v>14292.861328125</v>
      </c>
      <c r="O406" s="388">
        <v>0</v>
      </c>
      <c r="P406" s="388">
        <v>0</v>
      </c>
      <c r="Q406" s="388">
        <v>1733.37902832031</v>
      </c>
      <c r="R406" s="388">
        <v>14292.862203180999</v>
      </c>
      <c r="S406" s="388">
        <v>89.184120037511704</v>
      </c>
      <c r="T406" s="388">
        <v>89.184120037511704</v>
      </c>
      <c r="U406" s="388"/>
      <c r="V406" s="388"/>
    </row>
    <row r="407" spans="9:22">
      <c r="I407" s="388" t="s">
        <v>607</v>
      </c>
      <c r="J407" s="388" t="s">
        <v>582</v>
      </c>
      <c r="K407" s="388" t="s">
        <v>250</v>
      </c>
      <c r="L407" s="388">
        <v>16026.240234375</v>
      </c>
      <c r="M407" s="388">
        <v>14292.861328125</v>
      </c>
      <c r="N407" s="388">
        <v>14292.861328125</v>
      </c>
      <c r="O407" s="388">
        <v>0</v>
      </c>
      <c r="P407" s="388">
        <v>0</v>
      </c>
      <c r="Q407" s="388">
        <v>1733.37902832031</v>
      </c>
      <c r="R407" s="388">
        <v>14292.862203180999</v>
      </c>
      <c r="S407" s="388">
        <v>89.184120037511704</v>
      </c>
      <c r="T407" s="388">
        <v>89.184120037511704</v>
      </c>
      <c r="U407" s="388"/>
      <c r="V407" s="388"/>
    </row>
  </sheetData>
  <autoFilter ref="I1:V407"/>
  <sortState ref="I2:V407">
    <sortCondition ref="I2:I407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topLeftCell="A37" workbookViewId="0">
      <selection activeCell="I53" sqref="I53"/>
    </sheetView>
  </sheetViews>
  <sheetFormatPr defaultRowHeight="15"/>
  <cols>
    <col min="1" max="1" width="27.85546875" bestFit="1" customWidth="1"/>
    <col min="2" max="2" width="13.140625" bestFit="1" customWidth="1"/>
    <col min="3" max="3" width="16.140625" bestFit="1" customWidth="1"/>
    <col min="4" max="4" width="9.42578125" bestFit="1" customWidth="1"/>
    <col min="5" max="5" width="13.140625" bestFit="1" customWidth="1"/>
    <col min="6" max="6" width="15.5703125" bestFit="1" customWidth="1"/>
    <col min="7" max="7" width="21.140625" bestFit="1" customWidth="1"/>
    <col min="8" max="8" width="22.140625" bestFit="1" customWidth="1"/>
    <col min="9" max="9" width="21.7109375" bestFit="1" customWidth="1"/>
    <col min="10" max="10" width="25.140625" bestFit="1" customWidth="1"/>
    <col min="11" max="11" width="23.42578125" bestFit="1" customWidth="1"/>
    <col min="18" max="18" width="24" bestFit="1" customWidth="1"/>
    <col min="19" max="19" width="15.5703125" bestFit="1" customWidth="1"/>
    <col min="20" max="20" width="22.85546875" bestFit="1" customWidth="1"/>
    <col min="22" max="22" width="10" bestFit="1" customWidth="1"/>
  </cols>
  <sheetData>
    <row r="1" spans="1:18" s="219" customFormat="1">
      <c r="A1" s="371" t="s">
        <v>59</v>
      </c>
      <c r="B1" s="371" t="s">
        <v>356</v>
      </c>
      <c r="C1" s="371" t="s">
        <v>357</v>
      </c>
      <c r="D1" s="371" t="s">
        <v>346</v>
      </c>
      <c r="E1" s="371" t="s">
        <v>358</v>
      </c>
      <c r="F1" s="371" t="s">
        <v>359</v>
      </c>
      <c r="G1" s="371" t="s">
        <v>360</v>
      </c>
      <c r="H1" s="371" t="s">
        <v>361</v>
      </c>
      <c r="I1" s="90" t="s">
        <v>374</v>
      </c>
      <c r="K1" s="270" t="s">
        <v>315</v>
      </c>
      <c r="L1" s="376" t="s">
        <v>316</v>
      </c>
      <c r="M1" s="376" t="s">
        <v>317</v>
      </c>
      <c r="N1" s="376" t="s">
        <v>318</v>
      </c>
      <c r="O1" s="376" t="s">
        <v>319</v>
      </c>
      <c r="P1" s="376" t="s">
        <v>320</v>
      </c>
      <c r="Q1" s="376" t="s">
        <v>321</v>
      </c>
      <c r="R1" s="377" t="s">
        <v>374</v>
      </c>
    </row>
    <row r="2" spans="1:18">
      <c r="A2" s="350" t="s">
        <v>367</v>
      </c>
      <c r="B2" s="350">
        <v>292600678</v>
      </c>
      <c r="C2" s="350" t="s">
        <v>41</v>
      </c>
      <c r="D2" s="350">
        <v>181997.8</v>
      </c>
      <c r="E2" s="350">
        <v>102920</v>
      </c>
      <c r="F2" s="350">
        <v>79077.8</v>
      </c>
      <c r="G2" s="350">
        <v>6524.03</v>
      </c>
      <c r="H2" s="350">
        <v>2264</v>
      </c>
      <c r="I2" s="387" t="s">
        <v>547</v>
      </c>
      <c r="K2" s="370">
        <v>292600552</v>
      </c>
      <c r="L2" s="375"/>
      <c r="M2" s="375"/>
      <c r="N2" s="375"/>
      <c r="O2" s="375"/>
      <c r="P2" s="375"/>
      <c r="Q2" s="375"/>
      <c r="R2" s="387" t="s">
        <v>547</v>
      </c>
    </row>
    <row r="3" spans="1:18">
      <c r="A3" s="350" t="s">
        <v>367</v>
      </c>
      <c r="B3" s="350">
        <v>292602230</v>
      </c>
      <c r="C3" s="350" t="s">
        <v>368</v>
      </c>
      <c r="D3" s="350">
        <v>170967.6</v>
      </c>
      <c r="E3" s="350">
        <v>64561.9</v>
      </c>
      <c r="F3" s="350">
        <v>106405.7</v>
      </c>
      <c r="G3" s="350">
        <v>2815.41</v>
      </c>
      <c r="H3" s="350">
        <v>1985</v>
      </c>
      <c r="I3" s="387" t="s">
        <v>547</v>
      </c>
      <c r="K3" s="370">
        <v>292600678</v>
      </c>
      <c r="L3" s="375">
        <v>181998.8</v>
      </c>
      <c r="M3" s="375">
        <v>79041.899999999994</v>
      </c>
      <c r="N3" s="375">
        <v>102955.9</v>
      </c>
      <c r="O3" s="375">
        <v>6540</v>
      </c>
      <c r="P3" s="375">
        <v>2264</v>
      </c>
      <c r="Q3" s="375">
        <v>94562.4</v>
      </c>
      <c r="R3" s="387" t="s">
        <v>547</v>
      </c>
    </row>
    <row r="4" spans="1:18">
      <c r="A4" s="350" t="s">
        <v>367</v>
      </c>
      <c r="B4" s="350">
        <v>292603073</v>
      </c>
      <c r="C4" s="350" t="s">
        <v>51</v>
      </c>
      <c r="D4" s="350">
        <v>132132.20000000001</v>
      </c>
      <c r="E4" s="350">
        <v>68131.600000000006</v>
      </c>
      <c r="F4" s="350">
        <v>64000.6</v>
      </c>
      <c r="G4" s="350">
        <v>12542.7</v>
      </c>
      <c r="H4" s="350">
        <v>2878</v>
      </c>
      <c r="I4" s="387" t="s">
        <v>547</v>
      </c>
      <c r="K4" s="370">
        <v>292602230</v>
      </c>
      <c r="L4" s="375">
        <v>171975.5</v>
      </c>
      <c r="M4" s="375">
        <v>107412.6</v>
      </c>
      <c r="N4" s="375">
        <v>64561.9</v>
      </c>
      <c r="O4" s="375">
        <v>2812</v>
      </c>
      <c r="P4" s="375">
        <v>1985</v>
      </c>
      <c r="Q4" s="375">
        <v>32823.1</v>
      </c>
      <c r="R4" s="387" t="s">
        <v>547</v>
      </c>
    </row>
    <row r="5" spans="1:18">
      <c r="A5" s="350" t="s">
        <v>367</v>
      </c>
      <c r="B5" s="350">
        <v>292603073</v>
      </c>
      <c r="C5" s="350" t="s">
        <v>369</v>
      </c>
      <c r="D5" s="350">
        <v>13787.7</v>
      </c>
      <c r="E5" s="350">
        <v>13417.2</v>
      </c>
      <c r="F5" s="350">
        <v>370.5</v>
      </c>
      <c r="G5" s="350">
        <v>12542.7</v>
      </c>
      <c r="H5" s="350">
        <v>2878</v>
      </c>
      <c r="I5" s="387" t="s">
        <v>547</v>
      </c>
      <c r="K5" s="370">
        <v>292603073</v>
      </c>
      <c r="L5" s="375">
        <v>389505</v>
      </c>
      <c r="M5" s="375">
        <v>176704.4</v>
      </c>
      <c r="N5" s="375">
        <v>212798.5</v>
      </c>
      <c r="O5" s="375">
        <v>12541</v>
      </c>
      <c r="P5" s="375">
        <v>2878</v>
      </c>
      <c r="Q5" s="375">
        <v>327291</v>
      </c>
      <c r="R5" s="387" t="s">
        <v>547</v>
      </c>
    </row>
    <row r="6" spans="1:18">
      <c r="A6" s="350" t="s">
        <v>367</v>
      </c>
      <c r="B6" s="350">
        <v>292603073</v>
      </c>
      <c r="C6" s="350" t="s">
        <v>52</v>
      </c>
      <c r="D6" s="350">
        <v>243582.9</v>
      </c>
      <c r="E6" s="350">
        <v>131132.9</v>
      </c>
      <c r="F6" s="350">
        <v>112450</v>
      </c>
      <c r="G6" s="350">
        <v>12542.7</v>
      </c>
      <c r="H6" s="350">
        <v>2878</v>
      </c>
      <c r="I6" s="387" t="s">
        <v>547</v>
      </c>
      <c r="K6" s="370">
        <v>292603286</v>
      </c>
      <c r="L6" s="375">
        <v>165765.70000000001</v>
      </c>
      <c r="M6" s="375">
        <v>47614.2</v>
      </c>
      <c r="N6" s="375">
        <v>118150.6</v>
      </c>
      <c r="O6" s="375">
        <v>8255</v>
      </c>
      <c r="P6" s="375">
        <v>5297</v>
      </c>
      <c r="Q6" s="375">
        <v>97126.399999999994</v>
      </c>
      <c r="R6" s="387" t="s">
        <v>547</v>
      </c>
    </row>
    <row r="7" spans="1:18">
      <c r="A7" s="350" t="s">
        <v>367</v>
      </c>
      <c r="B7" s="350">
        <v>292603286</v>
      </c>
      <c r="C7" s="350" t="s">
        <v>42</v>
      </c>
      <c r="D7" s="350">
        <v>165452.5</v>
      </c>
      <c r="E7" s="350">
        <v>118079.2</v>
      </c>
      <c r="F7" s="350">
        <v>47373.4</v>
      </c>
      <c r="G7" s="350">
        <v>8254.5</v>
      </c>
      <c r="H7" s="350">
        <v>5297</v>
      </c>
      <c r="I7" s="387" t="s">
        <v>547</v>
      </c>
      <c r="K7" s="370">
        <v>292603696</v>
      </c>
      <c r="L7" s="375">
        <v>166078</v>
      </c>
      <c r="M7" s="375">
        <v>135027.29999999999</v>
      </c>
      <c r="N7" s="375">
        <v>31049.7</v>
      </c>
      <c r="O7" s="375">
        <v>8157</v>
      </c>
      <c r="P7" s="375">
        <v>7113</v>
      </c>
      <c r="Q7" s="375">
        <v>35477.4</v>
      </c>
      <c r="R7" s="387" t="s">
        <v>547</v>
      </c>
    </row>
    <row r="8" spans="1:18">
      <c r="A8" s="350" t="s">
        <v>367</v>
      </c>
      <c r="B8" s="350">
        <v>292603696</v>
      </c>
      <c r="C8" s="350" t="s">
        <v>370</v>
      </c>
      <c r="D8" s="350">
        <v>165452.5</v>
      </c>
      <c r="E8" s="350">
        <v>31021.4</v>
      </c>
      <c r="F8" s="350">
        <v>134431.1</v>
      </c>
      <c r="G8" s="350">
        <v>8158</v>
      </c>
      <c r="H8" s="350">
        <v>7113</v>
      </c>
      <c r="I8" s="387" t="s">
        <v>547</v>
      </c>
      <c r="K8" s="370">
        <v>292604330</v>
      </c>
      <c r="L8" s="375">
        <v>124019.2</v>
      </c>
      <c r="M8" s="375">
        <v>33496.6</v>
      </c>
      <c r="N8" s="375">
        <v>90519.6</v>
      </c>
      <c r="O8" s="375">
        <v>5299</v>
      </c>
      <c r="P8" s="375">
        <v>1330</v>
      </c>
      <c r="Q8" s="375">
        <v>134742</v>
      </c>
      <c r="R8" s="387" t="s">
        <v>547</v>
      </c>
    </row>
    <row r="9" spans="1:18">
      <c r="A9" s="350" t="s">
        <v>367</v>
      </c>
      <c r="B9" s="350">
        <v>292604330</v>
      </c>
      <c r="C9" s="350" t="s">
        <v>43</v>
      </c>
      <c r="D9" s="350">
        <v>121379.6</v>
      </c>
      <c r="E9" s="350">
        <v>90440.5</v>
      </c>
      <c r="F9" s="350">
        <v>30939.1</v>
      </c>
      <c r="G9" s="350">
        <v>5299</v>
      </c>
      <c r="H9" s="350">
        <v>1330</v>
      </c>
      <c r="I9" s="387" t="s">
        <v>547</v>
      </c>
      <c r="K9" s="370">
        <v>295700347</v>
      </c>
      <c r="L9" s="375">
        <v>224071.2</v>
      </c>
      <c r="M9" s="375">
        <v>124309.4</v>
      </c>
      <c r="N9" s="375">
        <v>99760.8</v>
      </c>
      <c r="O9" s="375">
        <v>6068</v>
      </c>
      <c r="P9" s="375">
        <v>433</v>
      </c>
      <c r="Q9" s="375">
        <v>189680</v>
      </c>
      <c r="R9" s="387" t="s">
        <v>547</v>
      </c>
    </row>
    <row r="10" spans="1:18">
      <c r="A10" s="350" t="s">
        <v>367</v>
      </c>
      <c r="B10" s="350">
        <v>295700347</v>
      </c>
      <c r="C10" s="350" t="s">
        <v>38</v>
      </c>
      <c r="D10" s="350">
        <v>83195</v>
      </c>
      <c r="E10" s="350">
        <v>35723.199999999997</v>
      </c>
      <c r="F10" s="350">
        <v>47471.9</v>
      </c>
      <c r="G10" s="350">
        <v>6072</v>
      </c>
      <c r="H10" s="350">
        <v>433</v>
      </c>
      <c r="I10" s="387" t="s">
        <v>547</v>
      </c>
      <c r="K10" s="370">
        <v>295700485</v>
      </c>
      <c r="L10" s="375">
        <v>190871.2</v>
      </c>
      <c r="M10" s="375">
        <v>150536.70000000001</v>
      </c>
      <c r="N10" s="375">
        <v>40332.199999999997</v>
      </c>
      <c r="O10" s="375">
        <v>6275</v>
      </c>
      <c r="P10" s="375">
        <v>2039</v>
      </c>
      <c r="Q10" s="375">
        <v>141793</v>
      </c>
      <c r="R10" s="387" t="s">
        <v>547</v>
      </c>
    </row>
    <row r="11" spans="1:18">
      <c r="A11" s="350" t="s">
        <v>367</v>
      </c>
      <c r="B11" s="350">
        <v>295700347</v>
      </c>
      <c r="C11" s="350" t="s">
        <v>39</v>
      </c>
      <c r="D11" s="350">
        <v>132070.5</v>
      </c>
      <c r="E11" s="350">
        <v>55197.2</v>
      </c>
      <c r="F11" s="350">
        <v>76873.2</v>
      </c>
      <c r="G11" s="350">
        <v>6072</v>
      </c>
      <c r="H11" s="350">
        <v>433</v>
      </c>
      <c r="I11" s="387" t="s">
        <v>547</v>
      </c>
      <c r="K11" s="370">
        <v>295700671</v>
      </c>
      <c r="L11" s="375">
        <v>209496.5</v>
      </c>
      <c r="M11" s="375">
        <v>165348.79999999999</v>
      </c>
      <c r="N11" s="375">
        <v>44142</v>
      </c>
      <c r="O11" s="375">
        <v>5644</v>
      </c>
      <c r="P11" s="375">
        <v>3304</v>
      </c>
      <c r="Q11" s="375">
        <v>57763.3</v>
      </c>
      <c r="R11" s="387" t="s">
        <v>547</v>
      </c>
    </row>
    <row r="12" spans="1:18">
      <c r="A12" s="350" t="s">
        <v>367</v>
      </c>
      <c r="B12" s="350">
        <v>295700347</v>
      </c>
      <c r="C12" s="350" t="s">
        <v>40</v>
      </c>
      <c r="D12" s="350">
        <v>8804.7999999999993</v>
      </c>
      <c r="E12" s="350">
        <v>8710.9</v>
      </c>
      <c r="F12" s="350">
        <v>93.9</v>
      </c>
      <c r="G12" s="350">
        <v>6072</v>
      </c>
      <c r="H12" s="350">
        <v>433</v>
      </c>
      <c r="I12" s="387" t="s">
        <v>547</v>
      </c>
      <c r="K12" s="370">
        <v>295700688</v>
      </c>
      <c r="L12" s="375">
        <v>156194.1</v>
      </c>
      <c r="M12" s="375">
        <v>116090.8</v>
      </c>
      <c r="N12" s="375">
        <v>40101.199999999997</v>
      </c>
      <c r="O12" s="375">
        <v>4607</v>
      </c>
      <c r="P12" s="375">
        <v>2951</v>
      </c>
      <c r="Q12" s="375">
        <v>55880.3</v>
      </c>
      <c r="R12" s="387" t="s">
        <v>547</v>
      </c>
    </row>
    <row r="13" spans="1:18">
      <c r="A13" s="350" t="s">
        <v>367</v>
      </c>
      <c r="B13" s="350">
        <v>295700485</v>
      </c>
      <c r="C13" s="350" t="s">
        <v>529</v>
      </c>
      <c r="D13" s="350">
        <v>177661.7</v>
      </c>
      <c r="E13" s="350">
        <v>30192</v>
      </c>
      <c r="F13" s="350">
        <v>147469.70000000001</v>
      </c>
      <c r="G13" s="350">
        <v>6275.01</v>
      </c>
      <c r="H13" s="350">
        <v>2055</v>
      </c>
      <c r="I13" s="387" t="s">
        <v>547</v>
      </c>
      <c r="K13" s="370">
        <v>295700689</v>
      </c>
      <c r="L13" s="375">
        <v>102196.5</v>
      </c>
      <c r="M13" s="375">
        <v>27710.7</v>
      </c>
      <c r="N13" s="375">
        <v>74483.399999999994</v>
      </c>
      <c r="O13" s="375">
        <v>3999</v>
      </c>
      <c r="P13" s="375">
        <v>753</v>
      </c>
      <c r="Q13" s="375">
        <v>109520</v>
      </c>
      <c r="R13" s="387" t="s">
        <v>547</v>
      </c>
    </row>
    <row r="14" spans="1:18">
      <c r="A14" s="350" t="s">
        <v>367</v>
      </c>
      <c r="B14" s="350">
        <v>295700485</v>
      </c>
      <c r="C14" s="350" t="s">
        <v>530</v>
      </c>
      <c r="D14" s="350">
        <v>13207.1</v>
      </c>
      <c r="E14" s="350">
        <v>9665</v>
      </c>
      <c r="F14" s="350">
        <v>3542.2</v>
      </c>
      <c r="G14" s="350">
        <v>6275.01</v>
      </c>
      <c r="H14" s="350">
        <v>2055</v>
      </c>
      <c r="I14" s="387" t="s">
        <v>547</v>
      </c>
      <c r="K14" s="370">
        <v>295700699</v>
      </c>
      <c r="L14" s="375">
        <v>224071.2</v>
      </c>
      <c r="M14" s="375">
        <v>170844.3</v>
      </c>
      <c r="N14" s="375">
        <v>53225.9</v>
      </c>
      <c r="O14" s="375">
        <v>6399</v>
      </c>
      <c r="P14" s="375">
        <v>1315</v>
      </c>
      <c r="Q14" s="375">
        <v>171470</v>
      </c>
      <c r="R14" s="387" t="s">
        <v>547</v>
      </c>
    </row>
    <row r="15" spans="1:18">
      <c r="A15" s="350" t="s">
        <v>367</v>
      </c>
      <c r="B15" s="350">
        <v>295700671</v>
      </c>
      <c r="C15" s="350" t="s">
        <v>44</v>
      </c>
      <c r="D15" s="350">
        <v>207619.5</v>
      </c>
      <c r="E15" s="350">
        <v>44061.2</v>
      </c>
      <c r="F15" s="350">
        <v>163558.29999999999</v>
      </c>
      <c r="G15" s="350">
        <v>5645.01</v>
      </c>
      <c r="H15" s="350">
        <v>3304</v>
      </c>
      <c r="I15" s="387" t="s">
        <v>547</v>
      </c>
      <c r="K15" s="370">
        <v>295700704</v>
      </c>
      <c r="L15" s="375">
        <v>224071.2</v>
      </c>
      <c r="M15" s="375">
        <v>112622</v>
      </c>
      <c r="N15" s="375">
        <v>111448.1</v>
      </c>
      <c r="O15" s="375">
        <v>7721</v>
      </c>
      <c r="P15" s="375">
        <v>565</v>
      </c>
      <c r="Q15" s="375">
        <v>241478</v>
      </c>
      <c r="R15" s="387" t="s">
        <v>547</v>
      </c>
    </row>
    <row r="16" spans="1:18">
      <c r="A16" s="350" t="s">
        <v>367</v>
      </c>
      <c r="B16" s="350">
        <v>295700688</v>
      </c>
      <c r="C16" s="350" t="s">
        <v>457</v>
      </c>
      <c r="D16" s="350">
        <v>156192</v>
      </c>
      <c r="E16" s="350">
        <v>40099.4</v>
      </c>
      <c r="F16" s="350">
        <v>116092.6</v>
      </c>
      <c r="G16" s="350">
        <v>4607</v>
      </c>
      <c r="H16" s="350">
        <v>2951</v>
      </c>
      <c r="I16" s="387" t="s">
        <v>547</v>
      </c>
      <c r="K16" s="370">
        <v>295700706</v>
      </c>
      <c r="L16" s="375">
        <v>102196.5</v>
      </c>
      <c r="M16" s="375">
        <v>25528.5</v>
      </c>
      <c r="N16" s="375">
        <v>76665.5</v>
      </c>
      <c r="O16" s="375">
        <v>3954</v>
      </c>
      <c r="P16" s="375">
        <v>177</v>
      </c>
      <c r="Q16" s="375">
        <v>127434</v>
      </c>
      <c r="R16" s="387" t="s">
        <v>547</v>
      </c>
    </row>
    <row r="17" spans="1:18">
      <c r="A17" s="350" t="s">
        <v>367</v>
      </c>
      <c r="B17" s="350">
        <v>295700689</v>
      </c>
      <c r="C17" s="350" t="s">
        <v>334</v>
      </c>
      <c r="D17" s="350">
        <v>100322.6</v>
      </c>
      <c r="E17" s="350">
        <v>74472.3</v>
      </c>
      <c r="F17" s="350">
        <v>25850.3</v>
      </c>
      <c r="G17" s="350">
        <v>4000.01</v>
      </c>
      <c r="H17" s="350">
        <v>753</v>
      </c>
      <c r="I17" s="387" t="s">
        <v>547</v>
      </c>
      <c r="K17" s="370">
        <v>295701144</v>
      </c>
      <c r="L17" s="375">
        <v>102196.5</v>
      </c>
      <c r="M17" s="375">
        <v>86500.4</v>
      </c>
      <c r="N17" s="375">
        <v>15693.5</v>
      </c>
      <c r="O17" s="375">
        <v>1481</v>
      </c>
      <c r="P17" s="375">
        <v>0</v>
      </c>
      <c r="Q17" s="375">
        <v>49951.6</v>
      </c>
      <c r="R17" s="387" t="s">
        <v>547</v>
      </c>
    </row>
    <row r="18" spans="1:18">
      <c r="A18" s="350" t="s">
        <v>367</v>
      </c>
      <c r="B18" s="350">
        <v>295700699</v>
      </c>
      <c r="C18" s="350" t="s">
        <v>482</v>
      </c>
      <c r="D18" s="350">
        <v>83195</v>
      </c>
      <c r="E18" s="350">
        <v>29810.799999999999</v>
      </c>
      <c r="F18" s="350">
        <v>53384.2</v>
      </c>
      <c r="G18" s="350">
        <v>6400.03</v>
      </c>
      <c r="H18" s="350">
        <v>1423</v>
      </c>
      <c r="I18" s="387" t="s">
        <v>547</v>
      </c>
      <c r="K18" s="370">
        <v>292600879</v>
      </c>
      <c r="L18" s="375">
        <v>193029.1</v>
      </c>
      <c r="M18" s="375">
        <v>154682.9</v>
      </c>
      <c r="N18" s="375">
        <v>38345</v>
      </c>
      <c r="O18" s="375">
        <v>3704</v>
      </c>
      <c r="P18" s="375">
        <v>1473</v>
      </c>
      <c r="Q18" s="375">
        <v>72666.100000000006</v>
      </c>
      <c r="R18" s="387" t="s">
        <v>547</v>
      </c>
    </row>
    <row r="19" spans="1:18">
      <c r="A19" s="350" t="s">
        <v>367</v>
      </c>
      <c r="B19" s="350">
        <v>295700699</v>
      </c>
      <c r="C19" s="350" t="s">
        <v>484</v>
      </c>
      <c r="D19" s="350">
        <v>8804.7999999999993</v>
      </c>
      <c r="E19" s="350">
        <v>8562.2999999999993</v>
      </c>
      <c r="F19" s="350">
        <v>242.5</v>
      </c>
      <c r="G19" s="350">
        <v>6400.03</v>
      </c>
      <c r="H19" s="350">
        <v>1423</v>
      </c>
      <c r="I19" s="387" t="s">
        <v>547</v>
      </c>
      <c r="K19" s="370">
        <v>292602231</v>
      </c>
      <c r="L19" s="375">
        <v>276130.40000000002</v>
      </c>
      <c r="M19" s="375">
        <v>175595.3</v>
      </c>
      <c r="N19" s="375">
        <v>100534.3</v>
      </c>
      <c r="O19" s="375">
        <v>4003</v>
      </c>
      <c r="P19" s="375">
        <v>2983</v>
      </c>
      <c r="Q19" s="375">
        <v>10855.4</v>
      </c>
      <c r="R19" s="387" t="s">
        <v>547</v>
      </c>
    </row>
    <row r="20" spans="1:18">
      <c r="A20" s="350" t="s">
        <v>367</v>
      </c>
      <c r="B20" s="350">
        <v>295700699</v>
      </c>
      <c r="C20" s="350" t="s">
        <v>485</v>
      </c>
      <c r="D20" s="350">
        <v>132070.5</v>
      </c>
      <c r="E20" s="350">
        <v>14767.2</v>
      </c>
      <c r="F20" s="350">
        <v>117303.2</v>
      </c>
      <c r="G20" s="350">
        <v>6400.03</v>
      </c>
      <c r="H20" s="350">
        <v>1423</v>
      </c>
      <c r="I20" s="387" t="s">
        <v>547</v>
      </c>
      <c r="K20" s="370">
        <v>292602804</v>
      </c>
      <c r="L20" s="375">
        <v>83038.8</v>
      </c>
      <c r="M20" s="375">
        <v>23460.400000000001</v>
      </c>
      <c r="N20" s="375">
        <v>59578.1</v>
      </c>
      <c r="O20" s="375">
        <v>4271</v>
      </c>
      <c r="P20" s="375">
        <v>1053</v>
      </c>
      <c r="Q20" s="375">
        <v>108532</v>
      </c>
      <c r="R20" s="387" t="s">
        <v>547</v>
      </c>
    </row>
    <row r="21" spans="1:18">
      <c r="A21" s="350" t="s">
        <v>367</v>
      </c>
      <c r="B21" s="350">
        <v>295700704</v>
      </c>
      <c r="C21" s="350" t="s">
        <v>439</v>
      </c>
      <c r="D21" s="350">
        <v>83195</v>
      </c>
      <c r="E21" s="350">
        <v>42732.3</v>
      </c>
      <c r="F21" s="350">
        <v>40462.800000000003</v>
      </c>
      <c r="G21" s="350">
        <v>7722.02</v>
      </c>
      <c r="H21" s="350">
        <v>565</v>
      </c>
      <c r="I21" s="387" t="s">
        <v>547</v>
      </c>
      <c r="K21" s="370">
        <v>292603004</v>
      </c>
      <c r="L21" s="375">
        <v>438219.9</v>
      </c>
      <c r="M21" s="375">
        <v>228725.7</v>
      </c>
      <c r="N21" s="375">
        <v>209493.5</v>
      </c>
      <c r="O21" s="375">
        <v>13807</v>
      </c>
      <c r="P21" s="375">
        <v>2624</v>
      </c>
      <c r="Q21" s="375">
        <v>374596</v>
      </c>
      <c r="R21" s="387" t="s">
        <v>547</v>
      </c>
    </row>
    <row r="22" spans="1:18">
      <c r="A22" s="350" t="s">
        <v>367</v>
      </c>
      <c r="B22" s="350">
        <v>295700704</v>
      </c>
      <c r="C22" s="350" t="s">
        <v>441</v>
      </c>
      <c r="D22" s="350">
        <v>8804.7999999999993</v>
      </c>
      <c r="E22" s="350">
        <v>8651.2000000000007</v>
      </c>
      <c r="F22" s="350">
        <v>153.5</v>
      </c>
      <c r="G22" s="350">
        <v>7722.02</v>
      </c>
      <c r="H22" s="350">
        <v>565</v>
      </c>
      <c r="I22" s="387" t="s">
        <v>547</v>
      </c>
      <c r="K22" s="370">
        <v>292603875</v>
      </c>
      <c r="L22" s="375">
        <v>83038.8</v>
      </c>
      <c r="M22" s="375">
        <v>67021.2</v>
      </c>
      <c r="N22" s="375">
        <v>16017.3</v>
      </c>
      <c r="O22" s="375">
        <v>4018</v>
      </c>
      <c r="P22" s="375">
        <v>3037</v>
      </c>
      <c r="Q22" s="375">
        <v>33121.5</v>
      </c>
      <c r="R22" s="387" t="s">
        <v>547</v>
      </c>
    </row>
    <row r="23" spans="1:18">
      <c r="A23" s="350" t="s">
        <v>367</v>
      </c>
      <c r="B23" s="350">
        <v>295700704</v>
      </c>
      <c r="C23" s="350" t="s">
        <v>440</v>
      </c>
      <c r="D23" s="350">
        <v>132070.5</v>
      </c>
      <c r="E23" s="350">
        <v>59472</v>
      </c>
      <c r="F23" s="350">
        <v>72598.399999999994</v>
      </c>
      <c r="G23" s="350">
        <v>7722.02</v>
      </c>
      <c r="H23" s="350">
        <v>565</v>
      </c>
      <c r="I23" s="387" t="s">
        <v>547</v>
      </c>
      <c r="K23" s="370">
        <v>292604652</v>
      </c>
      <c r="L23" s="375">
        <v>191618.2</v>
      </c>
      <c r="M23" s="375">
        <v>43646.9</v>
      </c>
      <c r="N23" s="375">
        <v>147966.1</v>
      </c>
      <c r="O23" s="375">
        <v>8470</v>
      </c>
      <c r="P23" s="375">
        <v>4196</v>
      </c>
      <c r="Q23" s="375">
        <v>133175</v>
      </c>
      <c r="R23" s="387" t="s">
        <v>547</v>
      </c>
    </row>
    <row r="24" spans="1:18">
      <c r="A24" s="350" t="s">
        <v>367</v>
      </c>
      <c r="B24" s="350">
        <v>295700706</v>
      </c>
      <c r="C24" s="350" t="s">
        <v>355</v>
      </c>
      <c r="D24" s="350">
        <v>100322.6</v>
      </c>
      <c r="E24" s="350">
        <v>76496.3</v>
      </c>
      <c r="F24" s="350">
        <v>23826.2</v>
      </c>
      <c r="G24" s="350">
        <v>3955.02</v>
      </c>
      <c r="H24" s="350">
        <v>177</v>
      </c>
      <c r="I24" s="387" t="s">
        <v>547</v>
      </c>
      <c r="K24" s="370">
        <v>295700349</v>
      </c>
      <c r="L24" s="375">
        <v>262288.90000000002</v>
      </c>
      <c r="M24" s="375">
        <v>91076.3</v>
      </c>
      <c r="N24" s="375">
        <v>171211.1</v>
      </c>
      <c r="O24" s="375">
        <v>10188</v>
      </c>
      <c r="P24" s="375">
        <v>1468</v>
      </c>
      <c r="Q24" s="375">
        <v>294710</v>
      </c>
      <c r="R24" s="387" t="s">
        <v>547</v>
      </c>
    </row>
    <row r="25" spans="1:18" s="388" customFormat="1">
      <c r="A25" s="350" t="s">
        <v>367</v>
      </c>
      <c r="B25" s="350">
        <v>295701144</v>
      </c>
      <c r="C25" s="350" t="s">
        <v>540</v>
      </c>
      <c r="D25" s="350">
        <v>100322.6</v>
      </c>
      <c r="E25" s="350">
        <v>15656.8</v>
      </c>
      <c r="F25" s="350">
        <v>84665.8</v>
      </c>
      <c r="G25" s="350">
        <v>1481.01</v>
      </c>
      <c r="H25" s="350">
        <v>0</v>
      </c>
      <c r="I25" s="387" t="s">
        <v>547</v>
      </c>
      <c r="K25" s="370">
        <v>295700667</v>
      </c>
      <c r="L25" s="375">
        <v>102196.5</v>
      </c>
      <c r="M25" s="375">
        <v>80375</v>
      </c>
      <c r="N25" s="375">
        <v>21819.1</v>
      </c>
      <c r="O25" s="375">
        <v>2790</v>
      </c>
      <c r="P25" s="375">
        <v>1136</v>
      </c>
      <c r="Q25" s="375">
        <v>55807.8</v>
      </c>
      <c r="R25" s="387" t="s">
        <v>547</v>
      </c>
    </row>
    <row r="26" spans="1:18">
      <c r="A26" s="350" t="s">
        <v>362</v>
      </c>
      <c r="B26" s="350">
        <v>292600879</v>
      </c>
      <c r="C26" s="350" t="s">
        <v>54</v>
      </c>
      <c r="D26" s="350">
        <v>193027.9</v>
      </c>
      <c r="E26" s="350">
        <v>38344.300000000003</v>
      </c>
      <c r="F26" s="350">
        <v>154683.6</v>
      </c>
      <c r="G26" s="350">
        <v>3704.01</v>
      </c>
      <c r="H26" s="350">
        <v>1473</v>
      </c>
      <c r="I26" s="387" t="s">
        <v>547</v>
      </c>
      <c r="K26" s="370">
        <v>295700709</v>
      </c>
      <c r="L26" s="375">
        <v>328695.2</v>
      </c>
      <c r="M26" s="375">
        <v>132172.5</v>
      </c>
      <c r="N26" s="375">
        <v>196519</v>
      </c>
      <c r="O26" s="375">
        <v>9657</v>
      </c>
      <c r="P26" s="375">
        <v>116</v>
      </c>
      <c r="Q26" s="375">
        <v>323143</v>
      </c>
      <c r="R26" s="387" t="s">
        <v>547</v>
      </c>
    </row>
    <row r="27" spans="1:18">
      <c r="A27" s="350" t="s">
        <v>362</v>
      </c>
      <c r="B27" s="350">
        <v>292602231</v>
      </c>
      <c r="C27" s="350" t="s">
        <v>46</v>
      </c>
      <c r="D27" s="350">
        <v>275754.2</v>
      </c>
      <c r="E27" s="350">
        <v>100534.2</v>
      </c>
      <c r="F27" s="350">
        <v>175220</v>
      </c>
      <c r="G27" s="350">
        <v>4012.39</v>
      </c>
      <c r="H27" s="350">
        <v>2983</v>
      </c>
      <c r="I27" s="387" t="s">
        <v>547</v>
      </c>
      <c r="K27" s="370">
        <v>295700710</v>
      </c>
      <c r="L27" s="375">
        <v>209496.5</v>
      </c>
      <c r="M27" s="375">
        <v>62193.3</v>
      </c>
      <c r="N27" s="375">
        <v>147297.5</v>
      </c>
      <c r="O27" s="375">
        <v>7999</v>
      </c>
      <c r="P27" s="375">
        <v>4043</v>
      </c>
      <c r="Q27" s="375">
        <v>109519</v>
      </c>
      <c r="R27" s="387" t="s">
        <v>547</v>
      </c>
    </row>
    <row r="28" spans="1:18">
      <c r="A28" s="350" t="s">
        <v>362</v>
      </c>
      <c r="B28" s="350">
        <v>292602804</v>
      </c>
      <c r="C28" s="350" t="s">
        <v>47</v>
      </c>
      <c r="D28" s="350">
        <v>82726.3</v>
      </c>
      <c r="E28" s="350">
        <v>59542</v>
      </c>
      <c r="F28" s="350">
        <v>23184.3</v>
      </c>
      <c r="G28" s="350">
        <v>4271.25</v>
      </c>
      <c r="H28" s="350">
        <v>1053</v>
      </c>
      <c r="I28" s="387" t="s">
        <v>547</v>
      </c>
      <c r="K28" s="370">
        <v>295700712</v>
      </c>
      <c r="L28" s="375">
        <v>209496.5</v>
      </c>
      <c r="M28" s="375">
        <v>69694.7</v>
      </c>
      <c r="N28" s="375">
        <v>139795.9</v>
      </c>
      <c r="O28" s="375">
        <v>7924</v>
      </c>
      <c r="P28" s="375">
        <v>1991</v>
      </c>
      <c r="Q28" s="375">
        <v>120684</v>
      </c>
      <c r="R28" s="387" t="s">
        <v>547</v>
      </c>
    </row>
    <row r="29" spans="1:18">
      <c r="A29" s="350" t="s">
        <v>362</v>
      </c>
      <c r="B29" s="350">
        <v>292603004</v>
      </c>
      <c r="C29" s="350" t="s">
        <v>55</v>
      </c>
      <c r="D29" s="350">
        <v>132132.20000000001</v>
      </c>
      <c r="E29" s="350">
        <v>78413</v>
      </c>
      <c r="F29" s="350">
        <v>53719.3</v>
      </c>
      <c r="G29" s="350">
        <v>13812.4</v>
      </c>
      <c r="H29" s="350">
        <v>2624</v>
      </c>
      <c r="I29" s="387" t="s">
        <v>547</v>
      </c>
      <c r="K29" s="375">
        <v>295700713</v>
      </c>
      <c r="L29" s="375">
        <v>190871.2</v>
      </c>
      <c r="M29" s="375">
        <v>149201.4</v>
      </c>
      <c r="N29" s="375">
        <v>41667.599999999999</v>
      </c>
      <c r="O29" s="375">
        <v>6400</v>
      </c>
      <c r="P29" s="375">
        <v>520</v>
      </c>
      <c r="Q29" s="375">
        <v>198313</v>
      </c>
      <c r="R29" s="387" t="s">
        <v>547</v>
      </c>
    </row>
    <row r="30" spans="1:18">
      <c r="A30" s="350" t="s">
        <v>362</v>
      </c>
      <c r="B30" s="350">
        <v>292603004</v>
      </c>
      <c r="C30" s="350" t="s">
        <v>56</v>
      </c>
      <c r="D30" s="350">
        <v>13787.7</v>
      </c>
      <c r="E30" s="350">
        <v>13643.7</v>
      </c>
      <c r="F30" s="350">
        <v>144</v>
      </c>
      <c r="G30" s="350">
        <v>13812.4</v>
      </c>
      <c r="H30" s="350">
        <v>2624</v>
      </c>
      <c r="I30" s="387" t="s">
        <v>547</v>
      </c>
      <c r="K30" s="375">
        <v>295701124</v>
      </c>
      <c r="L30" s="375">
        <v>207350.5</v>
      </c>
      <c r="M30" s="375">
        <v>182897.3</v>
      </c>
      <c r="N30" s="375">
        <v>24447.7</v>
      </c>
      <c r="O30" s="375">
        <v>5481</v>
      </c>
      <c r="P30" s="375">
        <v>3269</v>
      </c>
      <c r="Q30" s="375">
        <v>49778.8</v>
      </c>
      <c r="R30" s="387" t="s">
        <v>547</v>
      </c>
    </row>
    <row r="31" spans="1:18">
      <c r="A31" s="350" t="s">
        <v>362</v>
      </c>
      <c r="B31" s="350">
        <v>292603004</v>
      </c>
      <c r="C31" s="350" t="s">
        <v>363</v>
      </c>
      <c r="D31" s="350">
        <v>292299.40000000002</v>
      </c>
      <c r="E31" s="350">
        <v>117274.1</v>
      </c>
      <c r="F31" s="350">
        <v>175025.3</v>
      </c>
      <c r="G31" s="350">
        <v>13812.4</v>
      </c>
      <c r="H31" s="350">
        <v>2624</v>
      </c>
      <c r="I31" s="387" t="s">
        <v>547</v>
      </c>
      <c r="K31" s="375">
        <v>292600623</v>
      </c>
      <c r="L31" s="375">
        <v>250018.4</v>
      </c>
      <c r="M31" s="375">
        <v>232024</v>
      </c>
      <c r="N31" s="375">
        <v>17993.2</v>
      </c>
      <c r="O31" s="375">
        <v>1207</v>
      </c>
      <c r="P31" s="375">
        <v>514</v>
      </c>
      <c r="Q31" s="375">
        <v>25322.400000000001</v>
      </c>
      <c r="R31" s="387" t="s">
        <v>547</v>
      </c>
    </row>
    <row r="32" spans="1:18">
      <c r="A32" s="350" t="s">
        <v>362</v>
      </c>
      <c r="B32" s="350">
        <v>292603875</v>
      </c>
      <c r="C32" s="350" t="s">
        <v>48</v>
      </c>
      <c r="D32" s="350">
        <v>82726.3</v>
      </c>
      <c r="E32" s="350">
        <v>16003.1</v>
      </c>
      <c r="F32" s="350">
        <v>66723.100000000006</v>
      </c>
      <c r="G32" s="350">
        <v>4019</v>
      </c>
      <c r="H32" s="350">
        <v>3037</v>
      </c>
      <c r="I32" s="387" t="s">
        <v>547</v>
      </c>
      <c r="K32" s="375">
        <v>292600745</v>
      </c>
      <c r="L32" s="375"/>
      <c r="M32" s="375"/>
      <c r="N32" s="375"/>
      <c r="O32" s="375"/>
      <c r="P32" s="375"/>
      <c r="Q32" s="375"/>
      <c r="R32" s="387" t="s">
        <v>547</v>
      </c>
    </row>
    <row r="33" spans="1:18">
      <c r="A33" s="350" t="s">
        <v>362</v>
      </c>
      <c r="B33" s="350">
        <v>292604652</v>
      </c>
      <c r="C33" s="350" t="s">
        <v>50</v>
      </c>
      <c r="D33" s="350">
        <v>188976.6</v>
      </c>
      <c r="E33" s="350">
        <v>147825.29999999999</v>
      </c>
      <c r="F33" s="350">
        <v>41151.300000000003</v>
      </c>
      <c r="G33" s="350">
        <v>8471</v>
      </c>
      <c r="H33" s="350">
        <v>4196</v>
      </c>
      <c r="I33" s="387" t="s">
        <v>547</v>
      </c>
      <c r="K33" s="370">
        <v>295700703</v>
      </c>
      <c r="L33" s="375">
        <v>224071.2</v>
      </c>
      <c r="M33" s="375">
        <v>120006</v>
      </c>
      <c r="N33" s="375">
        <v>104064.1</v>
      </c>
      <c r="O33" s="375">
        <v>5830</v>
      </c>
      <c r="P33" s="375">
        <v>415</v>
      </c>
      <c r="Q33" s="375">
        <v>182630</v>
      </c>
      <c r="R33" s="387" t="s">
        <v>547</v>
      </c>
    </row>
    <row r="34" spans="1:18">
      <c r="A34" s="350" t="s">
        <v>362</v>
      </c>
      <c r="B34" s="350">
        <v>295700349</v>
      </c>
      <c r="C34" s="350" t="s">
        <v>364</v>
      </c>
      <c r="D34" s="350">
        <v>117009.8</v>
      </c>
      <c r="E34" s="350">
        <v>58159</v>
      </c>
      <c r="F34" s="350">
        <v>58850.8</v>
      </c>
      <c r="G34" s="350">
        <v>10185</v>
      </c>
      <c r="H34" s="350">
        <v>1469</v>
      </c>
      <c r="I34" s="387" t="s">
        <v>547</v>
      </c>
      <c r="K34" s="363">
        <v>295700705</v>
      </c>
      <c r="L34" s="363">
        <v>156194.1</v>
      </c>
      <c r="M34" s="363">
        <v>116116.3</v>
      </c>
      <c r="N34" s="180">
        <v>40075.800000000003</v>
      </c>
      <c r="O34" s="363">
        <v>4607</v>
      </c>
      <c r="P34" s="363">
        <v>2951</v>
      </c>
      <c r="Q34" s="180">
        <v>55866.6</v>
      </c>
      <c r="R34" s="387" t="s">
        <v>547</v>
      </c>
    </row>
    <row r="35" spans="1:18">
      <c r="A35" s="350" t="s">
        <v>362</v>
      </c>
      <c r="B35" s="350">
        <v>295700349</v>
      </c>
      <c r="C35" s="350" t="s">
        <v>365</v>
      </c>
      <c r="D35" s="350">
        <v>132070.5</v>
      </c>
      <c r="E35" s="350">
        <v>99793.600000000006</v>
      </c>
      <c r="F35" s="350">
        <v>32276.799999999999</v>
      </c>
      <c r="G35" s="350">
        <v>10185</v>
      </c>
      <c r="H35" s="350">
        <v>1469</v>
      </c>
      <c r="I35" s="387" t="s">
        <v>547</v>
      </c>
      <c r="K35" s="363">
        <v>492600377</v>
      </c>
      <c r="L35" s="363">
        <v>33090.5</v>
      </c>
      <c r="M35" s="363">
        <v>14757.2</v>
      </c>
      <c r="N35" s="180">
        <v>18333.3</v>
      </c>
      <c r="O35" s="363">
        <v>1570</v>
      </c>
      <c r="P35" s="363">
        <v>293</v>
      </c>
      <c r="Q35" s="180">
        <v>42854.1</v>
      </c>
      <c r="R35" s="387" t="s">
        <v>547</v>
      </c>
    </row>
    <row r="36" spans="1:18">
      <c r="A36" s="350" t="s">
        <v>362</v>
      </c>
      <c r="B36" s="350">
        <v>295700349</v>
      </c>
      <c r="C36" s="350" t="s">
        <v>366</v>
      </c>
      <c r="D36" s="350">
        <v>13207.1</v>
      </c>
      <c r="E36" s="350">
        <v>13072.9</v>
      </c>
      <c r="F36" s="350">
        <v>134.30000000000001</v>
      </c>
      <c r="G36" s="350">
        <v>10185</v>
      </c>
      <c r="H36" s="350">
        <v>1469</v>
      </c>
      <c r="I36" s="387" t="s">
        <v>547</v>
      </c>
      <c r="K36" s="363">
        <v>298701383</v>
      </c>
      <c r="L36" s="363">
        <v>59722.9</v>
      </c>
      <c r="M36" s="363">
        <v>19595.900000000001</v>
      </c>
      <c r="N36" s="180">
        <v>40127</v>
      </c>
      <c r="O36" s="363">
        <v>2480</v>
      </c>
      <c r="P36" s="363">
        <v>653</v>
      </c>
      <c r="Q36" s="180">
        <v>61297.2</v>
      </c>
      <c r="R36" s="387" t="s">
        <v>547</v>
      </c>
    </row>
    <row r="37" spans="1:18">
      <c r="A37" s="350" t="s">
        <v>362</v>
      </c>
      <c r="B37" s="350">
        <v>295700667</v>
      </c>
      <c r="C37" s="350" t="s">
        <v>45</v>
      </c>
      <c r="D37" s="350">
        <v>100322.6</v>
      </c>
      <c r="E37" s="350">
        <v>21778.7</v>
      </c>
      <c r="F37" s="350">
        <v>78543.899999999994</v>
      </c>
      <c r="G37" s="350">
        <v>2791</v>
      </c>
      <c r="H37" s="350">
        <v>1136</v>
      </c>
      <c r="I37" s="387" t="s">
        <v>547</v>
      </c>
    </row>
    <row r="38" spans="1:18">
      <c r="A38" s="350" t="s">
        <v>362</v>
      </c>
      <c r="B38" s="350">
        <v>295700709</v>
      </c>
      <c r="C38" s="350" t="s">
        <v>376</v>
      </c>
      <c r="D38" s="350">
        <v>117378.8</v>
      </c>
      <c r="E38" s="350">
        <v>74634.600000000006</v>
      </c>
      <c r="F38" s="350">
        <v>42744.2</v>
      </c>
      <c r="G38" s="350">
        <v>9658.0400000000009</v>
      </c>
      <c r="H38" s="350">
        <v>116</v>
      </c>
      <c r="I38" s="387" t="s">
        <v>547</v>
      </c>
    </row>
    <row r="39" spans="1:18">
      <c r="A39" s="350" t="s">
        <v>362</v>
      </c>
      <c r="B39" s="350">
        <v>295700709</v>
      </c>
      <c r="C39" s="350" t="s">
        <v>377</v>
      </c>
      <c r="D39" s="350">
        <v>198105.7</v>
      </c>
      <c r="E39" s="350">
        <v>108276.7</v>
      </c>
      <c r="F39" s="350">
        <v>89829</v>
      </c>
      <c r="G39" s="350">
        <v>9658.0400000000009</v>
      </c>
      <c r="H39" s="350">
        <v>116</v>
      </c>
      <c r="I39" s="387" t="s">
        <v>547</v>
      </c>
    </row>
    <row r="40" spans="1:18">
      <c r="A40" s="350" t="s">
        <v>362</v>
      </c>
      <c r="B40" s="350">
        <v>295700709</v>
      </c>
      <c r="C40" s="350" t="s">
        <v>378</v>
      </c>
      <c r="D40" s="350">
        <v>13207.1</v>
      </c>
      <c r="E40" s="350">
        <v>13073</v>
      </c>
      <c r="F40" s="350">
        <v>134.19999999999999</v>
      </c>
      <c r="G40" s="350">
        <v>9658.0400000000009</v>
      </c>
      <c r="H40" s="350">
        <v>116</v>
      </c>
      <c r="I40" s="387" t="s">
        <v>547</v>
      </c>
    </row>
    <row r="41" spans="1:18">
      <c r="A41" s="350" t="s">
        <v>362</v>
      </c>
      <c r="B41" s="350">
        <v>295700710</v>
      </c>
      <c r="C41" s="350" t="s">
        <v>333</v>
      </c>
      <c r="D41" s="350">
        <v>207619.5</v>
      </c>
      <c r="E41" s="350">
        <v>147275</v>
      </c>
      <c r="F41" s="350">
        <v>60344.5</v>
      </c>
      <c r="G41" s="350">
        <v>8000.01</v>
      </c>
      <c r="H41" s="350">
        <v>4043</v>
      </c>
      <c r="I41" s="387" t="s">
        <v>547</v>
      </c>
    </row>
    <row r="42" spans="1:18">
      <c r="A42" s="350" t="s">
        <v>362</v>
      </c>
      <c r="B42" s="350">
        <v>295700712</v>
      </c>
      <c r="C42" s="350" t="s">
        <v>354</v>
      </c>
      <c r="D42" s="350">
        <v>207619.5</v>
      </c>
      <c r="E42" s="350">
        <v>139447.9</v>
      </c>
      <c r="F42" s="350">
        <v>68171.600000000006</v>
      </c>
      <c r="G42" s="350">
        <v>7925.04</v>
      </c>
      <c r="H42" s="350">
        <v>1991</v>
      </c>
      <c r="I42" s="387" t="s">
        <v>547</v>
      </c>
    </row>
    <row r="43" spans="1:18" s="219" customFormat="1">
      <c r="A43" s="350" t="s">
        <v>362</v>
      </c>
      <c r="B43" s="350">
        <v>295700713</v>
      </c>
      <c r="C43" s="350" t="s">
        <v>379</v>
      </c>
      <c r="D43" s="350">
        <v>177661.7</v>
      </c>
      <c r="E43" s="350">
        <v>30368.2</v>
      </c>
      <c r="F43" s="350">
        <v>147293.5</v>
      </c>
      <c r="G43" s="350">
        <v>6400.01</v>
      </c>
      <c r="H43" s="350">
        <v>542</v>
      </c>
      <c r="I43" s="387" t="s">
        <v>547</v>
      </c>
      <c r="K43"/>
      <c r="L43"/>
      <c r="M43"/>
      <c r="N43"/>
      <c r="O43"/>
      <c r="P43"/>
      <c r="Q43"/>
      <c r="R43"/>
    </row>
    <row r="44" spans="1:18" s="219" customFormat="1">
      <c r="A44" s="350" t="s">
        <v>362</v>
      </c>
      <c r="B44" s="350">
        <v>295700713</v>
      </c>
      <c r="C44" s="350" t="s">
        <v>380</v>
      </c>
      <c r="D44" s="350">
        <v>13207.1</v>
      </c>
      <c r="E44" s="350">
        <v>11057.9</v>
      </c>
      <c r="F44" s="350">
        <v>2149.1999999999998</v>
      </c>
      <c r="G44" s="350">
        <v>6400.01</v>
      </c>
      <c r="H44" s="350">
        <v>542</v>
      </c>
      <c r="I44" s="387" t="s">
        <v>547</v>
      </c>
    </row>
    <row r="45" spans="1:18" s="388" customFormat="1">
      <c r="A45" s="350" t="s">
        <v>362</v>
      </c>
      <c r="B45" s="350">
        <v>295701124</v>
      </c>
      <c r="C45" s="350" t="s">
        <v>542</v>
      </c>
      <c r="D45" s="350">
        <v>205473.5</v>
      </c>
      <c r="E45" s="350">
        <v>24376</v>
      </c>
      <c r="F45" s="350">
        <v>181097.5</v>
      </c>
      <c r="G45" s="350">
        <v>5481.01</v>
      </c>
      <c r="H45" s="350">
        <v>3269</v>
      </c>
      <c r="I45" s="387" t="s">
        <v>547</v>
      </c>
    </row>
    <row r="46" spans="1:18" s="254" customFormat="1">
      <c r="A46" s="350" t="s">
        <v>371</v>
      </c>
      <c r="B46" s="350">
        <v>298701383</v>
      </c>
      <c r="C46" s="350" t="s">
        <v>531</v>
      </c>
      <c r="D46" s="350">
        <v>59722.9</v>
      </c>
      <c r="E46" s="350">
        <v>19595.900000000001</v>
      </c>
      <c r="F46" s="350">
        <v>40127</v>
      </c>
      <c r="G46" s="350">
        <v>2480</v>
      </c>
      <c r="H46" s="350">
        <v>653</v>
      </c>
      <c r="I46" s="387" t="s">
        <v>547</v>
      </c>
      <c r="K46" s="219"/>
      <c r="L46" s="219"/>
      <c r="M46" s="219"/>
      <c r="N46" s="219"/>
      <c r="O46" s="219"/>
      <c r="P46" s="219"/>
      <c r="Q46" s="219"/>
      <c r="R46" s="219"/>
    </row>
    <row r="47" spans="1:18" s="254" customFormat="1">
      <c r="A47" s="350" t="s">
        <v>372</v>
      </c>
      <c r="B47" s="350">
        <v>492600377</v>
      </c>
      <c r="C47" s="350" t="s">
        <v>27</v>
      </c>
      <c r="D47" s="350">
        <v>33090.5</v>
      </c>
      <c r="E47" s="350">
        <v>14757.2</v>
      </c>
      <c r="F47" s="350">
        <v>18333.3</v>
      </c>
      <c r="G47" s="350">
        <v>1570</v>
      </c>
      <c r="H47" s="350">
        <v>293</v>
      </c>
      <c r="I47" s="387" t="s">
        <v>547</v>
      </c>
    </row>
    <row r="48" spans="1:18" s="254" customFormat="1">
      <c r="A48" s="350" t="s">
        <v>70</v>
      </c>
      <c r="B48" s="350">
        <v>292600623</v>
      </c>
      <c r="C48" s="350" t="s">
        <v>22</v>
      </c>
      <c r="D48" s="350">
        <v>143392.20000000001</v>
      </c>
      <c r="E48" s="350">
        <v>3042.5</v>
      </c>
      <c r="F48" s="350">
        <v>140349.6</v>
      </c>
      <c r="G48" s="350">
        <v>1215</v>
      </c>
      <c r="H48" s="350">
        <v>514</v>
      </c>
      <c r="I48" s="387" t="s">
        <v>547</v>
      </c>
    </row>
    <row r="49" spans="1:20" s="254" customFormat="1">
      <c r="A49" s="350" t="s">
        <v>70</v>
      </c>
      <c r="B49" s="350">
        <v>292600623</v>
      </c>
      <c r="C49" s="350" t="s">
        <v>23</v>
      </c>
      <c r="D49" s="350">
        <v>9191.7999999999993</v>
      </c>
      <c r="E49" s="350">
        <v>1363</v>
      </c>
      <c r="F49" s="350">
        <v>7828.8</v>
      </c>
      <c r="G49" s="350">
        <v>1215</v>
      </c>
      <c r="H49" s="350">
        <v>514</v>
      </c>
      <c r="I49" s="387" t="s">
        <v>547</v>
      </c>
    </row>
    <row r="50" spans="1:20" s="254" customFormat="1">
      <c r="A50" s="350" t="s">
        <v>70</v>
      </c>
      <c r="B50" s="350">
        <v>292600623</v>
      </c>
      <c r="C50" s="350" t="s">
        <v>24</v>
      </c>
      <c r="D50" s="350">
        <v>97433.1</v>
      </c>
      <c r="E50" s="350">
        <v>13586.8</v>
      </c>
      <c r="F50" s="350">
        <v>83846.3</v>
      </c>
      <c r="G50" s="350">
        <v>1215</v>
      </c>
      <c r="H50" s="350">
        <v>514</v>
      </c>
      <c r="I50" s="387" t="s">
        <v>547</v>
      </c>
    </row>
    <row r="51" spans="1:20">
      <c r="A51" s="350" t="s">
        <v>70</v>
      </c>
      <c r="B51" s="350">
        <v>295700703</v>
      </c>
      <c r="C51" s="350" t="s">
        <v>453</v>
      </c>
      <c r="D51" s="350">
        <v>83195</v>
      </c>
      <c r="E51" s="350">
        <v>44571.8</v>
      </c>
      <c r="F51" s="350">
        <v>38623.300000000003</v>
      </c>
      <c r="G51" s="350">
        <v>5831.01</v>
      </c>
      <c r="H51" s="350">
        <v>415</v>
      </c>
      <c r="I51" s="387" t="s">
        <v>547</v>
      </c>
      <c r="K51" s="254"/>
      <c r="L51" s="254"/>
      <c r="M51" s="254"/>
      <c r="N51" s="254"/>
      <c r="O51" s="254"/>
      <c r="P51" s="254"/>
      <c r="Q51" s="254"/>
      <c r="R51" s="254"/>
    </row>
    <row r="52" spans="1:20">
      <c r="A52" s="350" t="s">
        <v>70</v>
      </c>
      <c r="B52" s="350">
        <v>295700703</v>
      </c>
      <c r="C52" s="350" t="s">
        <v>454</v>
      </c>
      <c r="D52" s="350">
        <v>8804.7999999999993</v>
      </c>
      <c r="E52" s="350">
        <v>8707</v>
      </c>
      <c r="F52" s="350">
        <v>97.8</v>
      </c>
      <c r="G52" s="350">
        <v>5831.01</v>
      </c>
      <c r="H52" s="350">
        <v>415</v>
      </c>
      <c r="I52" s="387" t="s">
        <v>547</v>
      </c>
      <c r="J52" s="312"/>
      <c r="K52" s="312"/>
      <c r="L52" s="312"/>
      <c r="M52" s="312"/>
      <c r="N52" s="312"/>
      <c r="O52" s="312"/>
      <c r="P52" s="312"/>
      <c r="Q52" s="312"/>
      <c r="R52" s="312"/>
      <c r="S52" s="312"/>
    </row>
    <row r="53" spans="1:20">
      <c r="A53" s="350" t="s">
        <v>70</v>
      </c>
      <c r="B53" s="350">
        <v>295700703</v>
      </c>
      <c r="C53" s="350" t="s">
        <v>455</v>
      </c>
      <c r="D53" s="350">
        <v>132070.5</v>
      </c>
      <c r="E53" s="350">
        <v>50670.1</v>
      </c>
      <c r="F53" s="350">
        <v>81400.3</v>
      </c>
      <c r="G53" s="350">
        <v>5831.01</v>
      </c>
      <c r="H53" s="350">
        <v>415</v>
      </c>
      <c r="I53" s="387" t="s">
        <v>547</v>
      </c>
      <c r="J53" s="312"/>
      <c r="K53" s="312"/>
      <c r="L53" s="312"/>
      <c r="M53" s="312"/>
      <c r="N53" s="312"/>
      <c r="O53" s="312"/>
      <c r="P53" s="312"/>
      <c r="Q53" s="312"/>
      <c r="R53" s="312"/>
      <c r="S53" s="312"/>
    </row>
    <row r="54" spans="1:20">
      <c r="A54" s="350" t="s">
        <v>70</v>
      </c>
      <c r="B54" s="350">
        <v>295700705</v>
      </c>
      <c r="C54" s="350" t="s">
        <v>456</v>
      </c>
      <c r="D54" s="350">
        <v>156192</v>
      </c>
      <c r="E54" s="350">
        <v>40074</v>
      </c>
      <c r="F54" s="350">
        <v>116118</v>
      </c>
      <c r="G54" s="350">
        <v>4607</v>
      </c>
      <c r="H54" s="350">
        <v>2951</v>
      </c>
      <c r="I54" s="387" t="s">
        <v>547</v>
      </c>
      <c r="J54" s="312"/>
      <c r="S54" s="312"/>
    </row>
    <row r="55" spans="1:20" s="388" customFormat="1">
      <c r="A55" s="375" t="s">
        <v>83</v>
      </c>
      <c r="B55" s="335" t="s">
        <v>247</v>
      </c>
      <c r="C55" s="335" t="s">
        <v>247</v>
      </c>
      <c r="D55" s="229">
        <v>447807</v>
      </c>
      <c r="E55" s="413">
        <v>429728</v>
      </c>
      <c r="F55" s="342">
        <f>D55-E55</f>
        <v>18079</v>
      </c>
      <c r="G55" s="350"/>
      <c r="H55" s="350"/>
      <c r="I55" s="387" t="s">
        <v>547</v>
      </c>
    </row>
    <row r="56" spans="1:20" s="388" customFormat="1">
      <c r="A56" s="375" t="s">
        <v>83</v>
      </c>
      <c r="B56" s="335" t="s">
        <v>250</v>
      </c>
      <c r="C56" s="335" t="s">
        <v>250</v>
      </c>
      <c r="D56" s="229">
        <v>447807</v>
      </c>
      <c r="E56" s="413">
        <v>429728</v>
      </c>
      <c r="F56" s="342">
        <f t="shared" ref="F56:F61" si="0">D56-E56</f>
        <v>18079</v>
      </c>
      <c r="G56" s="350"/>
      <c r="H56" s="350"/>
      <c r="I56" s="387" t="s">
        <v>547</v>
      </c>
    </row>
    <row r="57" spans="1:20" s="388" customFormat="1">
      <c r="A57" s="375" t="s">
        <v>102</v>
      </c>
      <c r="B57" s="335" t="s">
        <v>252</v>
      </c>
      <c r="C57" s="335" t="s">
        <v>252</v>
      </c>
      <c r="D57" s="229">
        <v>258708</v>
      </c>
      <c r="E57" s="413">
        <v>226561</v>
      </c>
      <c r="F57" s="342">
        <f t="shared" si="0"/>
        <v>32147</v>
      </c>
      <c r="G57" s="350"/>
      <c r="H57" s="350"/>
      <c r="I57" s="387" t="s">
        <v>547</v>
      </c>
    </row>
    <row r="58" spans="1:20" s="388" customFormat="1">
      <c r="A58" s="375" t="s">
        <v>102</v>
      </c>
      <c r="B58" s="335" t="s">
        <v>254</v>
      </c>
      <c r="C58" s="335" t="s">
        <v>254</v>
      </c>
      <c r="D58" s="334">
        <v>212747</v>
      </c>
      <c r="E58" s="414">
        <v>178168</v>
      </c>
      <c r="F58" s="342">
        <f t="shared" si="0"/>
        <v>34579</v>
      </c>
      <c r="G58" s="350"/>
      <c r="H58" s="350"/>
      <c r="I58" s="387" t="s">
        <v>547</v>
      </c>
    </row>
    <row r="59" spans="1:20" s="388" customFormat="1">
      <c r="A59" s="180" t="s">
        <v>102</v>
      </c>
      <c r="B59" s="335" t="s">
        <v>666</v>
      </c>
      <c r="C59" s="335" t="s">
        <v>666</v>
      </c>
      <c r="D59" s="239">
        <v>243392.52</v>
      </c>
      <c r="E59" s="414">
        <v>107034</v>
      </c>
      <c r="F59" s="342">
        <f t="shared" si="0"/>
        <v>136358.51999999999</v>
      </c>
      <c r="G59" s="350"/>
      <c r="H59" s="350"/>
      <c r="I59" s="387" t="s">
        <v>547</v>
      </c>
    </row>
    <row r="60" spans="1:20" s="388" customFormat="1">
      <c r="A60" s="180" t="s">
        <v>83</v>
      </c>
      <c r="B60" s="335" t="s">
        <v>694</v>
      </c>
      <c r="C60" s="335" t="s">
        <v>694</v>
      </c>
      <c r="D60" s="239">
        <v>240983.38</v>
      </c>
      <c r="E60" s="414">
        <v>130093.84</v>
      </c>
      <c r="F60" s="342">
        <f t="shared" si="0"/>
        <v>110889.54000000001</v>
      </c>
      <c r="G60" s="350"/>
      <c r="H60" s="350"/>
      <c r="I60" s="387" t="s">
        <v>547</v>
      </c>
    </row>
    <row r="61" spans="1:20" s="388" customFormat="1">
      <c r="A61" s="180" t="s">
        <v>565</v>
      </c>
      <c r="B61" s="335">
        <v>294900877</v>
      </c>
      <c r="C61" s="335" t="s">
        <v>564</v>
      </c>
      <c r="D61" s="239">
        <v>4725</v>
      </c>
      <c r="E61" s="414">
        <v>4282</v>
      </c>
      <c r="F61" s="342">
        <f t="shared" si="0"/>
        <v>443</v>
      </c>
      <c r="G61" s="350"/>
      <c r="H61" s="350"/>
      <c r="I61" s="387" t="s">
        <v>547</v>
      </c>
    </row>
    <row r="62" spans="1:20">
      <c r="A62" s="367" t="s">
        <v>59</v>
      </c>
      <c r="B62" s="367" t="s">
        <v>387</v>
      </c>
      <c r="C62" s="367" t="s">
        <v>61</v>
      </c>
      <c r="D62" s="367" t="s">
        <v>388</v>
      </c>
      <c r="E62" s="367" t="s">
        <v>389</v>
      </c>
      <c r="F62" s="367" t="s">
        <v>390</v>
      </c>
      <c r="G62" s="367" t="s">
        <v>391</v>
      </c>
      <c r="H62" s="367" t="s">
        <v>392</v>
      </c>
      <c r="I62" s="367" t="s">
        <v>393</v>
      </c>
      <c r="J62" s="367" t="s">
        <v>394</v>
      </c>
      <c r="K62" s="367" t="s">
        <v>395</v>
      </c>
      <c r="L62" s="367" t="s">
        <v>396</v>
      </c>
      <c r="M62" s="367" t="s">
        <v>397</v>
      </c>
      <c r="N62" s="367" t="s">
        <v>398</v>
      </c>
      <c r="O62" s="367" t="s">
        <v>399</v>
      </c>
      <c r="P62" s="367" t="s">
        <v>400</v>
      </c>
      <c r="Q62" s="367" t="s">
        <v>401</v>
      </c>
      <c r="R62" s="367" t="s">
        <v>402</v>
      </c>
      <c r="S62" s="327" t="s">
        <v>374</v>
      </c>
    </row>
    <row r="63" spans="1:20">
      <c r="A63" s="367" t="s">
        <v>70</v>
      </c>
      <c r="B63" s="367" t="s">
        <v>118</v>
      </c>
      <c r="C63" s="367" t="s">
        <v>122</v>
      </c>
      <c r="D63" s="367">
        <v>210214</v>
      </c>
      <c r="E63" s="367" t="s">
        <v>403</v>
      </c>
      <c r="F63" s="367" t="s">
        <v>405</v>
      </c>
      <c r="G63" s="398">
        <v>74800.78</v>
      </c>
      <c r="H63" s="405">
        <v>63958</v>
      </c>
      <c r="I63" s="398">
        <f t="shared" ref="I63:I82" si="1">G63-H63</f>
        <v>10842.779999999999</v>
      </c>
      <c r="J63" s="350">
        <v>69.17</v>
      </c>
      <c r="K63" s="350">
        <v>26.26</v>
      </c>
      <c r="L63" s="398">
        <v>94441.93</v>
      </c>
      <c r="M63" s="398">
        <v>37223.96</v>
      </c>
      <c r="N63" s="350">
        <v>0</v>
      </c>
      <c r="O63" s="398">
        <v>57217.97</v>
      </c>
      <c r="P63" s="398">
        <v>51739.81</v>
      </c>
      <c r="Q63" s="398">
        <v>5478.16</v>
      </c>
      <c r="R63" s="350">
        <v>9.57</v>
      </c>
      <c r="S63" s="387" t="s">
        <v>547</v>
      </c>
      <c r="T63" t="s">
        <v>405</v>
      </c>
    </row>
    <row r="64" spans="1:20" s="408" customFormat="1">
      <c r="A64" s="406" t="s">
        <v>102</v>
      </c>
      <c r="B64" s="406" t="s">
        <v>118</v>
      </c>
      <c r="C64" s="406" t="s">
        <v>135</v>
      </c>
      <c r="D64" s="406">
        <v>18779</v>
      </c>
      <c r="E64" s="406" t="s">
        <v>404</v>
      </c>
      <c r="F64" s="406" t="s">
        <v>406</v>
      </c>
      <c r="G64" s="407">
        <v>12184.09</v>
      </c>
      <c r="H64" s="407">
        <v>5713.54</v>
      </c>
      <c r="I64" s="407">
        <f t="shared" si="1"/>
        <v>6470.55</v>
      </c>
      <c r="J64" s="406">
        <v>46.89</v>
      </c>
      <c r="K64" s="406">
        <v>84.45</v>
      </c>
      <c r="L64" s="407">
        <v>22474.1</v>
      </c>
      <c r="M64" s="407">
        <v>14313.88</v>
      </c>
      <c r="N64" s="406">
        <v>0</v>
      </c>
      <c r="O64" s="407">
        <v>8160.22</v>
      </c>
      <c r="P64" s="407">
        <v>1624.16</v>
      </c>
      <c r="Q64" s="407">
        <v>6536.07</v>
      </c>
      <c r="R64" s="406">
        <v>80.099999999999994</v>
      </c>
      <c r="S64" s="387" t="s">
        <v>547</v>
      </c>
      <c r="T64" s="408" t="s">
        <v>406</v>
      </c>
    </row>
    <row r="65" spans="1:20" s="408" customFormat="1">
      <c r="A65" s="406" t="s">
        <v>102</v>
      </c>
      <c r="B65" s="406" t="s">
        <v>118</v>
      </c>
      <c r="C65" s="406" t="s">
        <v>135</v>
      </c>
      <c r="D65" s="406">
        <v>18779</v>
      </c>
      <c r="E65" s="406" t="s">
        <v>403</v>
      </c>
      <c r="F65" s="406" t="s">
        <v>407</v>
      </c>
      <c r="G65" s="407">
        <v>82668.37</v>
      </c>
      <c r="H65" s="407">
        <v>75099.05</v>
      </c>
      <c r="I65" s="407">
        <f t="shared" si="1"/>
        <v>7569.3199999999924</v>
      </c>
      <c r="J65" s="406">
        <v>90.84</v>
      </c>
      <c r="K65" s="406">
        <v>34.14</v>
      </c>
      <c r="L65" s="407">
        <v>110890.01</v>
      </c>
      <c r="M65" s="407">
        <v>85834.52</v>
      </c>
      <c r="N65" s="406">
        <v>0</v>
      </c>
      <c r="O65" s="407">
        <v>25055.49</v>
      </c>
      <c r="P65" s="407">
        <v>16994.22</v>
      </c>
      <c r="Q65" s="407">
        <v>8061.27</v>
      </c>
      <c r="R65" s="406">
        <v>32.17</v>
      </c>
      <c r="S65" s="387" t="s">
        <v>547</v>
      </c>
      <c r="T65" s="408" t="s">
        <v>407</v>
      </c>
    </row>
    <row r="66" spans="1:20" s="408" customFormat="1">
      <c r="A66" s="406" t="s">
        <v>102</v>
      </c>
      <c r="B66" s="406" t="s">
        <v>118</v>
      </c>
      <c r="C66" s="406" t="s">
        <v>136</v>
      </c>
      <c r="D66" s="406">
        <v>78398</v>
      </c>
      <c r="E66" s="406" t="s">
        <v>403</v>
      </c>
      <c r="F66" s="406" t="s">
        <v>408</v>
      </c>
      <c r="G66" s="407">
        <v>31940.05</v>
      </c>
      <c r="H66" s="407">
        <v>10742.82</v>
      </c>
      <c r="I66" s="407">
        <f t="shared" si="1"/>
        <v>21197.23</v>
      </c>
      <c r="J66" s="406">
        <v>33.630000000000003</v>
      </c>
      <c r="K66" s="406">
        <v>0</v>
      </c>
      <c r="L66" s="407">
        <v>17617.27</v>
      </c>
      <c r="M66" s="407">
        <v>8304.65</v>
      </c>
      <c r="N66" s="406">
        <v>0</v>
      </c>
      <c r="O66" s="407">
        <v>9312.6200000000008</v>
      </c>
      <c r="P66" s="407">
        <v>5626.19</v>
      </c>
      <c r="Q66" s="407">
        <v>3686.43</v>
      </c>
      <c r="R66" s="406">
        <v>39.590000000000003</v>
      </c>
      <c r="S66" s="387" t="s">
        <v>547</v>
      </c>
      <c r="T66" s="408" t="s">
        <v>408</v>
      </c>
    </row>
    <row r="67" spans="1:20" s="408" customFormat="1">
      <c r="A67" s="406" t="s">
        <v>102</v>
      </c>
      <c r="B67" s="406" t="s">
        <v>118</v>
      </c>
      <c r="C67" s="406" t="s">
        <v>136</v>
      </c>
      <c r="D67" s="406">
        <v>78398</v>
      </c>
      <c r="E67" s="406" t="s">
        <v>403</v>
      </c>
      <c r="F67" s="406" t="s">
        <v>409</v>
      </c>
      <c r="G67" s="407">
        <v>37576.53</v>
      </c>
      <c r="H67" s="407">
        <v>18589.830000000002</v>
      </c>
      <c r="I67" s="407">
        <f t="shared" si="1"/>
        <v>18986.699999999997</v>
      </c>
      <c r="J67" s="406">
        <v>49.47</v>
      </c>
      <c r="K67" s="406">
        <v>0</v>
      </c>
      <c r="L67" s="407">
        <v>30249.9</v>
      </c>
      <c r="M67" s="407">
        <v>16200.35</v>
      </c>
      <c r="N67" s="406">
        <v>0</v>
      </c>
      <c r="O67" s="407">
        <v>14049.55</v>
      </c>
      <c r="P67" s="407">
        <v>7056.87</v>
      </c>
      <c r="Q67" s="407">
        <v>6992.68</v>
      </c>
      <c r="R67" s="406">
        <v>49.77</v>
      </c>
      <c r="S67" s="387" t="s">
        <v>547</v>
      </c>
      <c r="T67" s="408" t="s">
        <v>409</v>
      </c>
    </row>
    <row r="68" spans="1:20" s="408" customFormat="1">
      <c r="A68" s="406" t="s">
        <v>102</v>
      </c>
      <c r="B68" s="406" t="s">
        <v>118</v>
      </c>
      <c r="C68" s="406" t="s">
        <v>136</v>
      </c>
      <c r="D68" s="406">
        <v>78398</v>
      </c>
      <c r="E68" s="406" t="s">
        <v>403</v>
      </c>
      <c r="F68" s="406" t="s">
        <v>410</v>
      </c>
      <c r="G68" s="407">
        <v>39389.67</v>
      </c>
      <c r="H68" s="407">
        <v>17512.060000000001</v>
      </c>
      <c r="I68" s="407">
        <f t="shared" si="1"/>
        <v>21877.609999999997</v>
      </c>
      <c r="J68" s="406">
        <v>44.46</v>
      </c>
      <c r="K68" s="406">
        <v>0</v>
      </c>
      <c r="L68" s="407">
        <v>27890.959999999999</v>
      </c>
      <c r="M68" s="407">
        <v>21681.4</v>
      </c>
      <c r="N68" s="406">
        <v>0</v>
      </c>
      <c r="O68" s="407">
        <v>6209.55</v>
      </c>
      <c r="P68" s="407">
        <v>4693.1899999999996</v>
      </c>
      <c r="Q68" s="407">
        <v>1516.36</v>
      </c>
      <c r="R68" s="406">
        <v>24.42</v>
      </c>
      <c r="S68" s="387" t="s">
        <v>547</v>
      </c>
      <c r="T68" s="408" t="s">
        <v>410</v>
      </c>
    </row>
    <row r="69" spans="1:20" s="408" customFormat="1">
      <c r="A69" s="406" t="s">
        <v>102</v>
      </c>
      <c r="B69" s="406" t="s">
        <v>118</v>
      </c>
      <c r="C69" s="406" t="s">
        <v>136</v>
      </c>
      <c r="D69" s="406">
        <v>78398</v>
      </c>
      <c r="E69" s="406" t="s">
        <v>403</v>
      </c>
      <c r="F69" s="406" t="s">
        <v>411</v>
      </c>
      <c r="G69" s="407">
        <v>31940.05</v>
      </c>
      <c r="H69" s="407">
        <v>28755.91</v>
      </c>
      <c r="I69" s="407">
        <f t="shared" si="1"/>
        <v>3184.1399999999994</v>
      </c>
      <c r="J69" s="406">
        <v>90.03</v>
      </c>
      <c r="K69" s="406">
        <v>47.82</v>
      </c>
      <c r="L69" s="407">
        <v>47214.11</v>
      </c>
      <c r="M69" s="406">
        <v>0.28999999999999998</v>
      </c>
      <c r="N69" s="406">
        <v>47.82</v>
      </c>
      <c r="O69" s="407">
        <v>47213.82</v>
      </c>
      <c r="P69" s="407">
        <v>28755.91</v>
      </c>
      <c r="Q69" s="407">
        <v>18457.91</v>
      </c>
      <c r="R69" s="406">
        <v>39.090000000000003</v>
      </c>
      <c r="S69" s="387" t="s">
        <v>547</v>
      </c>
      <c r="T69" s="408" t="s">
        <v>411</v>
      </c>
    </row>
    <row r="70" spans="1:20">
      <c r="A70" s="367" t="s">
        <v>102</v>
      </c>
      <c r="B70" s="367" t="s">
        <v>118</v>
      </c>
      <c r="C70" s="367" t="s">
        <v>137</v>
      </c>
      <c r="D70" s="367">
        <v>97026</v>
      </c>
      <c r="E70" s="367" t="s">
        <v>403</v>
      </c>
      <c r="F70" s="367" t="s">
        <v>412</v>
      </c>
      <c r="G70" s="398">
        <v>210428.2</v>
      </c>
      <c r="H70" s="405">
        <v>114180.98</v>
      </c>
      <c r="I70" s="398">
        <f t="shared" si="1"/>
        <v>96247.220000000016</v>
      </c>
      <c r="J70" s="350">
        <v>49.37</v>
      </c>
      <c r="K70" s="350">
        <v>45.41</v>
      </c>
      <c r="L70" s="398">
        <v>305985.78000000003</v>
      </c>
      <c r="M70" s="398">
        <v>55665.4</v>
      </c>
      <c r="N70" s="350">
        <v>18.96</v>
      </c>
      <c r="O70" s="398">
        <v>250320.39</v>
      </c>
      <c r="P70" s="398">
        <v>101924.54</v>
      </c>
      <c r="Q70" s="398">
        <v>148395.84</v>
      </c>
      <c r="R70" s="350">
        <v>59.28</v>
      </c>
      <c r="S70" s="387" t="s">
        <v>547</v>
      </c>
      <c r="T70" s="312" t="s">
        <v>412</v>
      </c>
    </row>
    <row r="71" spans="1:20">
      <c r="A71" s="367" t="s">
        <v>102</v>
      </c>
      <c r="B71" s="367" t="s">
        <v>118</v>
      </c>
      <c r="C71" s="367" t="s">
        <v>139</v>
      </c>
      <c r="D71" s="367">
        <v>90365</v>
      </c>
      <c r="E71" s="367" t="s">
        <v>403</v>
      </c>
      <c r="F71" s="367" t="s">
        <v>413</v>
      </c>
      <c r="G71" s="398">
        <v>202908.01</v>
      </c>
      <c r="H71" s="405">
        <v>124398.34</v>
      </c>
      <c r="I71" s="398">
        <f t="shared" si="1"/>
        <v>78509.670000000013</v>
      </c>
      <c r="J71" s="350">
        <v>70.47</v>
      </c>
      <c r="K71" s="350">
        <v>13.12</v>
      </c>
      <c r="L71" s="398">
        <v>229526.72</v>
      </c>
      <c r="M71" s="398">
        <v>30537.58</v>
      </c>
      <c r="N71" s="350">
        <v>0</v>
      </c>
      <c r="O71" s="398">
        <v>198989.14</v>
      </c>
      <c r="P71" s="398">
        <v>122754.6</v>
      </c>
      <c r="Q71" s="398">
        <v>76234.539999999994</v>
      </c>
      <c r="R71" s="350">
        <v>38.31</v>
      </c>
      <c r="S71" s="387" t="s">
        <v>547</v>
      </c>
      <c r="T71" s="312" t="s">
        <v>413</v>
      </c>
    </row>
    <row r="72" spans="1:20">
      <c r="A72" s="367" t="s">
        <v>102</v>
      </c>
      <c r="B72" s="367" t="s">
        <v>118</v>
      </c>
      <c r="C72" s="367" t="s">
        <v>133</v>
      </c>
      <c r="D72" s="367">
        <v>210516</v>
      </c>
      <c r="E72" s="367" t="s">
        <v>403</v>
      </c>
      <c r="F72" s="367" t="s">
        <v>414</v>
      </c>
      <c r="G72" s="398">
        <v>38650.15</v>
      </c>
      <c r="H72" s="405">
        <v>13705.29</v>
      </c>
      <c r="I72" s="398">
        <f t="shared" si="1"/>
        <v>24944.86</v>
      </c>
      <c r="J72" s="350">
        <v>28.43</v>
      </c>
      <c r="K72" s="350">
        <v>28.89</v>
      </c>
      <c r="L72" s="398">
        <v>49817.72</v>
      </c>
      <c r="M72" s="398">
        <v>35055.58</v>
      </c>
      <c r="N72" s="350">
        <v>0</v>
      </c>
      <c r="O72" s="398">
        <v>14762.14</v>
      </c>
      <c r="P72" s="398">
        <v>10989.94</v>
      </c>
      <c r="Q72" s="398">
        <v>3772.19</v>
      </c>
      <c r="R72" s="350">
        <v>25.55</v>
      </c>
      <c r="S72" s="387" t="s">
        <v>547</v>
      </c>
      <c r="T72" s="312" t="s">
        <v>414</v>
      </c>
    </row>
    <row r="73" spans="1:20">
      <c r="A73" s="409" t="s">
        <v>83</v>
      </c>
      <c r="B73" s="409" t="s">
        <v>118</v>
      </c>
      <c r="C73" s="409" t="s">
        <v>124</v>
      </c>
      <c r="D73" s="409">
        <v>18850</v>
      </c>
      <c r="E73" s="409" t="s">
        <v>404</v>
      </c>
      <c r="F73" s="409" t="s">
        <v>415</v>
      </c>
      <c r="G73" s="410"/>
      <c r="H73" s="410"/>
      <c r="I73" s="410">
        <f t="shared" si="1"/>
        <v>0</v>
      </c>
      <c r="J73" s="409"/>
      <c r="K73" s="409"/>
      <c r="L73" s="410"/>
      <c r="M73" s="410"/>
      <c r="N73" s="409"/>
      <c r="O73" s="410"/>
      <c r="P73" s="410"/>
      <c r="Q73" s="410"/>
      <c r="R73" s="409"/>
      <c r="S73" s="387" t="s">
        <v>547</v>
      </c>
      <c r="T73" s="411"/>
    </row>
    <row r="74" spans="1:20">
      <c r="A74" s="409" t="s">
        <v>83</v>
      </c>
      <c r="B74" s="409" t="s">
        <v>118</v>
      </c>
      <c r="C74" s="409" t="s">
        <v>124</v>
      </c>
      <c r="D74" s="409">
        <v>18850</v>
      </c>
      <c r="E74" s="409" t="s">
        <v>403</v>
      </c>
      <c r="F74" s="409" t="s">
        <v>416</v>
      </c>
      <c r="G74" s="410"/>
      <c r="H74" s="410"/>
      <c r="I74" s="410">
        <f t="shared" si="1"/>
        <v>0</v>
      </c>
      <c r="J74" s="409"/>
      <c r="K74" s="409"/>
      <c r="L74" s="410"/>
      <c r="M74" s="410"/>
      <c r="N74" s="409"/>
      <c r="O74" s="410"/>
      <c r="P74" s="410"/>
      <c r="Q74" s="410"/>
      <c r="R74" s="409"/>
      <c r="S74" s="387" t="s">
        <v>547</v>
      </c>
      <c r="T74" s="411"/>
    </row>
    <row r="75" spans="1:20">
      <c r="A75" s="409" t="s">
        <v>83</v>
      </c>
      <c r="B75" s="409" t="s">
        <v>118</v>
      </c>
      <c r="C75" s="409" t="s">
        <v>124</v>
      </c>
      <c r="D75" s="409">
        <v>18850</v>
      </c>
      <c r="E75" s="409" t="s">
        <v>403</v>
      </c>
      <c r="F75" s="409" t="s">
        <v>417</v>
      </c>
      <c r="G75" s="410"/>
      <c r="H75" s="410"/>
      <c r="I75" s="410">
        <f t="shared" si="1"/>
        <v>0</v>
      </c>
      <c r="J75" s="409"/>
      <c r="K75" s="409"/>
      <c r="L75" s="410"/>
      <c r="M75" s="410"/>
      <c r="N75" s="409"/>
      <c r="O75" s="410"/>
      <c r="P75" s="410"/>
      <c r="Q75" s="410"/>
      <c r="R75" s="409"/>
      <c r="S75" s="387" t="s">
        <v>547</v>
      </c>
      <c r="T75" s="411"/>
    </row>
    <row r="76" spans="1:20">
      <c r="A76" s="409" t="s">
        <v>83</v>
      </c>
      <c r="B76" s="409" t="s">
        <v>118</v>
      </c>
      <c r="C76" s="409" t="s">
        <v>124</v>
      </c>
      <c r="D76" s="409">
        <v>18850</v>
      </c>
      <c r="E76" s="409" t="s">
        <v>403</v>
      </c>
      <c r="F76" s="409" t="s">
        <v>418</v>
      </c>
      <c r="G76" s="410"/>
      <c r="H76" s="410"/>
      <c r="I76" s="410">
        <f t="shared" si="1"/>
        <v>0</v>
      </c>
      <c r="J76" s="409"/>
      <c r="K76" s="409"/>
      <c r="L76" s="410"/>
      <c r="M76" s="410"/>
      <c r="N76" s="409"/>
      <c r="O76" s="410"/>
      <c r="P76" s="410"/>
      <c r="Q76" s="410"/>
      <c r="R76" s="409"/>
      <c r="S76" s="387" t="s">
        <v>547</v>
      </c>
      <c r="T76" s="411"/>
    </row>
    <row r="77" spans="1:20">
      <c r="A77" s="409" t="s">
        <v>83</v>
      </c>
      <c r="B77" s="409" t="s">
        <v>118</v>
      </c>
      <c r="C77" s="409" t="s">
        <v>125</v>
      </c>
      <c r="D77" s="409">
        <v>78378</v>
      </c>
      <c r="E77" s="409" t="s">
        <v>403</v>
      </c>
      <c r="F77" s="409" t="s">
        <v>419</v>
      </c>
      <c r="G77" s="410">
        <v>31940.05</v>
      </c>
      <c r="H77" s="410">
        <v>9023.07</v>
      </c>
      <c r="I77" s="410">
        <f t="shared" si="1"/>
        <v>22916.98</v>
      </c>
      <c r="J77" s="409">
        <v>28.25</v>
      </c>
      <c r="K77" s="409">
        <v>0</v>
      </c>
      <c r="L77" s="410">
        <v>15209.18</v>
      </c>
      <c r="M77" s="410">
        <v>3983.32</v>
      </c>
      <c r="N77" s="409">
        <v>0</v>
      </c>
      <c r="O77" s="410">
        <v>11225.86</v>
      </c>
      <c r="P77" s="410">
        <v>6932.04</v>
      </c>
      <c r="Q77" s="410">
        <v>4293.82</v>
      </c>
      <c r="R77" s="409">
        <v>38.25</v>
      </c>
      <c r="S77" s="387" t="s">
        <v>547</v>
      </c>
      <c r="T77" s="411" t="s">
        <v>419</v>
      </c>
    </row>
    <row r="78" spans="1:20">
      <c r="A78" s="409" t="s">
        <v>83</v>
      </c>
      <c r="B78" s="409" t="s">
        <v>118</v>
      </c>
      <c r="C78" s="409" t="s">
        <v>125</v>
      </c>
      <c r="D78" s="409">
        <v>78378</v>
      </c>
      <c r="E78" s="409" t="s">
        <v>403</v>
      </c>
      <c r="F78" s="409" t="s">
        <v>420</v>
      </c>
      <c r="G78" s="410">
        <v>15030.61</v>
      </c>
      <c r="H78" s="410">
        <v>8869.7900000000009</v>
      </c>
      <c r="I78" s="410">
        <f t="shared" si="1"/>
        <v>6160.82</v>
      </c>
      <c r="J78" s="409">
        <v>59.01</v>
      </c>
      <c r="K78" s="409">
        <v>0</v>
      </c>
      <c r="L78" s="410">
        <v>11794.68</v>
      </c>
      <c r="M78" s="410">
        <v>4370.97</v>
      </c>
      <c r="N78" s="409">
        <v>0</v>
      </c>
      <c r="O78" s="410">
        <v>7423.71</v>
      </c>
      <c r="P78" s="410">
        <v>5449.58</v>
      </c>
      <c r="Q78" s="410">
        <v>1974.13</v>
      </c>
      <c r="R78" s="409">
        <v>26.59</v>
      </c>
      <c r="S78" s="387" t="s">
        <v>547</v>
      </c>
      <c r="T78" s="411" t="s">
        <v>420</v>
      </c>
    </row>
    <row r="79" spans="1:20">
      <c r="A79" s="409" t="s">
        <v>83</v>
      </c>
      <c r="B79" s="409" t="s">
        <v>118</v>
      </c>
      <c r="C79" s="409" t="s">
        <v>126</v>
      </c>
      <c r="D79" s="409">
        <v>78998</v>
      </c>
      <c r="E79" s="409" t="s">
        <v>403</v>
      </c>
      <c r="F79" s="409" t="s">
        <v>421</v>
      </c>
      <c r="G79" s="410"/>
      <c r="H79" s="410"/>
      <c r="I79" s="410">
        <f t="shared" si="1"/>
        <v>0</v>
      </c>
      <c r="J79" s="409"/>
      <c r="K79" s="409"/>
      <c r="L79" s="410"/>
      <c r="M79" s="410"/>
      <c r="N79" s="409"/>
      <c r="O79" s="410"/>
      <c r="P79" s="410"/>
      <c r="Q79" s="410"/>
      <c r="R79" s="409"/>
      <c r="S79" s="387" t="s">
        <v>547</v>
      </c>
      <c r="T79" s="411" t="s">
        <v>421</v>
      </c>
    </row>
    <row r="80" spans="1:20">
      <c r="A80" s="367" t="s">
        <v>83</v>
      </c>
      <c r="B80" s="367" t="s">
        <v>118</v>
      </c>
      <c r="C80" s="367" t="s">
        <v>127</v>
      </c>
      <c r="D80" s="367">
        <v>53518</v>
      </c>
      <c r="E80" s="367" t="s">
        <v>403</v>
      </c>
      <c r="F80" s="367" t="s">
        <v>422</v>
      </c>
      <c r="G80" s="398">
        <v>172851.74</v>
      </c>
      <c r="H80" s="405">
        <v>98726</v>
      </c>
      <c r="I80" s="398">
        <f t="shared" si="1"/>
        <v>74125.739999999991</v>
      </c>
      <c r="J80" s="350">
        <v>41.38</v>
      </c>
      <c r="K80" s="350">
        <v>22.97</v>
      </c>
      <c r="L80" s="398">
        <v>212547.86</v>
      </c>
      <c r="M80" s="398">
        <v>66838.8</v>
      </c>
      <c r="N80" s="350">
        <v>0</v>
      </c>
      <c r="O80" s="398">
        <v>145709.04999999999</v>
      </c>
      <c r="P80" s="398">
        <v>70280.5</v>
      </c>
      <c r="Q80" s="398">
        <v>75428.55</v>
      </c>
      <c r="R80" s="350">
        <v>51.77</v>
      </c>
      <c r="S80" s="387" t="s">
        <v>547</v>
      </c>
      <c r="T80" s="312" t="s">
        <v>422</v>
      </c>
    </row>
    <row r="81" spans="1:20">
      <c r="A81" s="367" t="s">
        <v>83</v>
      </c>
      <c r="B81" s="367" t="s">
        <v>118</v>
      </c>
      <c r="C81" s="367" t="s">
        <v>127</v>
      </c>
      <c r="D81" s="367">
        <v>53518</v>
      </c>
      <c r="E81" s="367" t="s">
        <v>403</v>
      </c>
      <c r="F81" s="367" t="s">
        <v>423</v>
      </c>
      <c r="G81" s="398">
        <v>76590.89</v>
      </c>
      <c r="H81" s="405">
        <v>52819</v>
      </c>
      <c r="I81" s="398">
        <f t="shared" si="1"/>
        <v>23771.89</v>
      </c>
      <c r="J81" s="350">
        <v>66.44</v>
      </c>
      <c r="K81" s="350">
        <v>25.02</v>
      </c>
      <c r="L81" s="398">
        <v>95756.4</v>
      </c>
      <c r="M81" s="398">
        <v>42618.34</v>
      </c>
      <c r="N81" s="350">
        <v>0</v>
      </c>
      <c r="O81" s="398">
        <v>53138.06</v>
      </c>
      <c r="P81" s="398">
        <v>50885.599999999999</v>
      </c>
      <c r="Q81" s="398">
        <v>2252.46</v>
      </c>
      <c r="R81" s="350">
        <v>4.24</v>
      </c>
      <c r="S81" s="387" t="s">
        <v>547</v>
      </c>
      <c r="T81" s="312" t="s">
        <v>423</v>
      </c>
    </row>
    <row r="82" spans="1:20">
      <c r="A82" s="367" t="s">
        <v>83</v>
      </c>
      <c r="B82" s="367" t="s">
        <v>118</v>
      </c>
      <c r="C82" s="367" t="s">
        <v>131</v>
      </c>
      <c r="D82" s="367">
        <v>55362</v>
      </c>
      <c r="E82" s="367" t="s">
        <v>403</v>
      </c>
      <c r="F82" s="367" t="s">
        <v>424</v>
      </c>
      <c r="G82" s="398">
        <v>172851.74</v>
      </c>
      <c r="H82" s="405">
        <v>105953</v>
      </c>
      <c r="I82" s="398">
        <f t="shared" si="1"/>
        <v>66898.739999999991</v>
      </c>
      <c r="J82" s="350">
        <v>61.05</v>
      </c>
      <c r="K82" s="350">
        <v>32.369999999999997</v>
      </c>
      <c r="L82" s="398">
        <v>228801.79</v>
      </c>
      <c r="M82" s="398">
        <v>33615.78</v>
      </c>
      <c r="N82" s="350">
        <v>12.92</v>
      </c>
      <c r="O82" s="398">
        <v>195186.01</v>
      </c>
      <c r="P82" s="398">
        <v>102834.7</v>
      </c>
      <c r="Q82" s="398">
        <v>92351.3</v>
      </c>
      <c r="R82" s="350">
        <v>47.31</v>
      </c>
      <c r="S82" s="387" t="s">
        <v>547</v>
      </c>
      <c r="T82" s="312" t="s">
        <v>424</v>
      </c>
    </row>
    <row r="83" spans="1:20">
      <c r="A83" s="367" t="s">
        <v>83</v>
      </c>
      <c r="B83" s="367" t="s">
        <v>118</v>
      </c>
      <c r="C83" s="367" t="s">
        <v>116</v>
      </c>
      <c r="D83" s="367">
        <v>210204</v>
      </c>
      <c r="E83" s="367" t="s">
        <v>403</v>
      </c>
      <c r="F83" s="367" t="s">
        <v>425</v>
      </c>
      <c r="G83" s="398">
        <v>38650.15</v>
      </c>
      <c r="H83" s="405">
        <v>31157</v>
      </c>
      <c r="I83" s="398">
        <f>G83-H83</f>
        <v>7493.1500000000015</v>
      </c>
      <c r="J83" s="350">
        <v>82.54</v>
      </c>
      <c r="K83" s="350">
        <v>15.54</v>
      </c>
      <c r="L83" s="398">
        <v>44656.58</v>
      </c>
      <c r="M83" s="398">
        <v>6321.8</v>
      </c>
      <c r="N83" s="350">
        <v>0</v>
      </c>
      <c r="O83" s="398">
        <v>38334.78</v>
      </c>
      <c r="P83" s="398">
        <v>31372.7</v>
      </c>
      <c r="Q83" s="398">
        <v>6962.07</v>
      </c>
      <c r="R83" s="350">
        <v>18.16</v>
      </c>
      <c r="S83" s="387" t="s">
        <v>547</v>
      </c>
      <c r="T83" s="312" t="s">
        <v>425</v>
      </c>
    </row>
    <row r="85" spans="1:20">
      <c r="A85" s="323" t="s">
        <v>512</v>
      </c>
    </row>
    <row r="86" spans="1:20">
      <c r="A86" s="325" t="s">
        <v>10</v>
      </c>
      <c r="B86" s="325" t="s">
        <v>264</v>
      </c>
      <c r="C86" s="325" t="s">
        <v>239</v>
      </c>
      <c r="D86" s="325" t="s">
        <v>487</v>
      </c>
      <c r="E86" s="325" t="s">
        <v>374</v>
      </c>
      <c r="F86" s="325" t="s">
        <v>344</v>
      </c>
      <c r="G86" s="325" t="s">
        <v>488</v>
      </c>
      <c r="H86" s="327" t="s">
        <v>507</v>
      </c>
      <c r="I86" s="325" t="s">
        <v>307</v>
      </c>
      <c r="J86" s="325" t="s">
        <v>508</v>
      </c>
      <c r="K86" s="325" t="s">
        <v>510</v>
      </c>
      <c r="L86" s="325" t="s">
        <v>374</v>
      </c>
    </row>
    <row r="87" spans="1:20">
      <c r="A87" s="375">
        <v>292602230</v>
      </c>
      <c r="B87" s="350">
        <v>24736.7</v>
      </c>
      <c r="C87" s="350">
        <v>20673</v>
      </c>
      <c r="D87" s="319">
        <f>C87/B87</f>
        <v>0.83572182223174474</v>
      </c>
      <c r="E87" s="387" t="s">
        <v>547</v>
      </c>
      <c r="F87" s="152">
        <f>B87/1024</f>
        <v>24.156933593750001</v>
      </c>
      <c r="G87" s="152">
        <f>C87/1024</f>
        <v>20.1884765625</v>
      </c>
      <c r="H87" s="152">
        <f>VLOOKUP(A87,K1:R35,4,FALSE)/1024</f>
        <v>63.048730468750001</v>
      </c>
      <c r="I87" s="152">
        <f>VLOOKUP(A87,K1:R35,7,FALSE)/1024</f>
        <v>32.053808593749999</v>
      </c>
      <c r="J87" s="152">
        <f>H87-G87</f>
        <v>42.860253906250001</v>
      </c>
      <c r="K87" s="223">
        <f>J87/I87</f>
        <v>1.337134518068068</v>
      </c>
      <c r="L87" s="387" t="s">
        <v>547</v>
      </c>
    </row>
    <row r="88" spans="1:20">
      <c r="A88" s="375">
        <v>292602231</v>
      </c>
      <c r="B88" s="350">
        <v>55794.7</v>
      </c>
      <c r="C88" s="350">
        <v>41300.5</v>
      </c>
      <c r="D88" s="319">
        <f t="shared" ref="D88:D95" si="2">C88/B88</f>
        <v>0.7402226376340405</v>
      </c>
      <c r="E88" s="387" t="s">
        <v>547</v>
      </c>
      <c r="F88" s="152">
        <f t="shared" ref="F88:F95" si="3">B88/1024</f>
        <v>54.487011718749997</v>
      </c>
      <c r="G88" s="152">
        <f t="shared" ref="G88:G95" si="4">C88/1024</f>
        <v>40.33251953125</v>
      </c>
      <c r="H88" s="152">
        <f>VLOOKUP(A88,K2:R35,4,FALSE)/1024</f>
        <v>98.178027343750003</v>
      </c>
      <c r="I88" s="152">
        <f>VLOOKUP(A88,K2:R35,7,FALSE)/1024</f>
        <v>10.6009765625</v>
      </c>
      <c r="J88" s="152">
        <f t="shared" ref="J88:J95" si="5">H88-G88</f>
        <v>57.845507812500003</v>
      </c>
      <c r="K88" s="223">
        <f t="shared" ref="K88:K95" si="6">J88/I88</f>
        <v>5.456620668054609</v>
      </c>
      <c r="L88" s="387" t="s">
        <v>547</v>
      </c>
    </row>
    <row r="89" spans="1:20">
      <c r="A89" s="375">
        <v>292604330</v>
      </c>
      <c r="B89" s="350">
        <v>37070</v>
      </c>
      <c r="C89" s="350">
        <v>7082.4</v>
      </c>
      <c r="D89" s="319">
        <f t="shared" si="2"/>
        <v>0.19105476126247639</v>
      </c>
      <c r="E89" s="387" t="s">
        <v>547</v>
      </c>
      <c r="F89" s="152">
        <f t="shared" si="3"/>
        <v>36.201171875</v>
      </c>
      <c r="G89" s="152">
        <f t="shared" si="4"/>
        <v>6.9164062499999996</v>
      </c>
      <c r="H89" s="152">
        <f>VLOOKUP(A89,K3:R35,4,FALSE)/1024</f>
        <v>88.398046875000006</v>
      </c>
      <c r="I89" s="152">
        <f>VLOOKUP(A89,K3:R35,7,FALSE)/1024</f>
        <v>131.583984375</v>
      </c>
      <c r="J89" s="152">
        <f t="shared" si="5"/>
        <v>81.481640625000011</v>
      </c>
      <c r="K89" s="223">
        <f t="shared" si="6"/>
        <v>0.61923676359264379</v>
      </c>
      <c r="L89" s="387" t="s">
        <v>547</v>
      </c>
    </row>
    <row r="90" spans="1:20">
      <c r="A90" s="375">
        <v>292604652</v>
      </c>
      <c r="B90" s="350">
        <v>144244</v>
      </c>
      <c r="C90" s="350">
        <v>65045.8</v>
      </c>
      <c r="D90" s="319">
        <f t="shared" si="2"/>
        <v>0.45094284684284963</v>
      </c>
      <c r="E90" s="387" t="s">
        <v>547</v>
      </c>
      <c r="F90" s="152">
        <f t="shared" si="3"/>
        <v>140.86328125</v>
      </c>
      <c r="G90" s="152">
        <f t="shared" si="4"/>
        <v>63.521289062500003</v>
      </c>
      <c r="H90" s="152">
        <f>VLOOKUP(A90,K4:R35,4,FALSE)/1024</f>
        <v>144.49814453125001</v>
      </c>
      <c r="I90" s="152">
        <f>VLOOKUP(A90,K4:R35,7,FALSE)/1024</f>
        <v>130.0537109375</v>
      </c>
      <c r="J90" s="152">
        <f t="shared" si="5"/>
        <v>80.976855468750003</v>
      </c>
      <c r="K90" s="223">
        <f t="shared" si="6"/>
        <v>0.62264163694387087</v>
      </c>
      <c r="L90" s="387" t="s">
        <v>547</v>
      </c>
    </row>
    <row r="91" spans="1:20">
      <c r="A91" s="375">
        <v>292603286</v>
      </c>
      <c r="B91" s="350">
        <v>134002</v>
      </c>
      <c r="C91" s="350">
        <v>59579.7</v>
      </c>
      <c r="D91" s="319">
        <f t="shared" si="2"/>
        <v>0.44461799077625702</v>
      </c>
      <c r="E91" s="387" t="s">
        <v>547</v>
      </c>
      <c r="F91" s="152">
        <f t="shared" si="3"/>
        <v>130.861328125</v>
      </c>
      <c r="G91" s="152">
        <f t="shared" si="4"/>
        <v>58.183300781249997</v>
      </c>
      <c r="H91" s="152">
        <f>VLOOKUP(A91,K5:R37,4,FALSE)/1024</f>
        <v>115.38144531250001</v>
      </c>
      <c r="I91" s="152">
        <f>VLOOKUP(A91,K5:R37,7,FALSE)/1024</f>
        <v>94.85</v>
      </c>
      <c r="J91" s="152">
        <f t="shared" si="5"/>
        <v>57.198144531250009</v>
      </c>
      <c r="K91" s="223">
        <f t="shared" si="6"/>
        <v>0.60303789700843446</v>
      </c>
      <c r="L91" s="387" t="s">
        <v>547</v>
      </c>
    </row>
    <row r="92" spans="1:20">
      <c r="A92" s="375">
        <v>292603696</v>
      </c>
      <c r="B92" s="350">
        <v>137563</v>
      </c>
      <c r="C92" s="350">
        <v>14209.7</v>
      </c>
      <c r="D92" s="319">
        <f t="shared" si="2"/>
        <v>0.10329594440365505</v>
      </c>
      <c r="E92" s="387" t="s">
        <v>547</v>
      </c>
      <c r="F92" s="152">
        <f t="shared" si="3"/>
        <v>134.3388671875</v>
      </c>
      <c r="G92" s="152">
        <f t="shared" si="4"/>
        <v>13.876660156250001</v>
      </c>
      <c r="H92" s="152">
        <f>VLOOKUP(A92,K6:R38,4,FALSE)/1024</f>
        <v>30.321972656250001</v>
      </c>
      <c r="I92" s="152">
        <f>VLOOKUP(A92,K6:R38,7,FALSE)/1024</f>
        <v>34.645898437500001</v>
      </c>
      <c r="J92" s="152">
        <f t="shared" si="5"/>
        <v>16.4453125</v>
      </c>
      <c r="K92" s="223">
        <f t="shared" si="6"/>
        <v>0.47466838043374088</v>
      </c>
      <c r="L92" s="387" t="s">
        <v>547</v>
      </c>
    </row>
    <row r="93" spans="1:20">
      <c r="A93" s="375">
        <v>295700671</v>
      </c>
      <c r="B93" s="350">
        <v>94476.800000000003</v>
      </c>
      <c r="C93" s="350">
        <v>21842.3</v>
      </c>
      <c r="D93" s="319">
        <f t="shared" si="2"/>
        <v>0.2311922080341417</v>
      </c>
      <c r="E93" s="387" t="s">
        <v>547</v>
      </c>
      <c r="F93" s="152">
        <f t="shared" si="3"/>
        <v>92.262500000000003</v>
      </c>
      <c r="G93" s="152">
        <f t="shared" si="4"/>
        <v>21.330371093749999</v>
      </c>
      <c r="H93" s="152">
        <f>VLOOKUP(A93,K7:R39,4,FALSE)/1024</f>
        <v>43.107421875</v>
      </c>
      <c r="I93" s="152">
        <f>VLOOKUP(A93,K7:R39,7,FALSE)/1024</f>
        <v>56.409472656250003</v>
      </c>
      <c r="J93" s="152">
        <f t="shared" si="5"/>
        <v>21.777050781250001</v>
      </c>
      <c r="K93" s="223">
        <f t="shared" si="6"/>
        <v>0.38605308214731499</v>
      </c>
      <c r="L93" s="387" t="s">
        <v>547</v>
      </c>
    </row>
    <row r="94" spans="1:20">
      <c r="A94" s="375">
        <v>295700710</v>
      </c>
      <c r="B94" s="350">
        <v>134810</v>
      </c>
      <c r="C94" s="350">
        <v>73714.2</v>
      </c>
      <c r="D94" s="319">
        <f t="shared" si="2"/>
        <v>0.54680068244195534</v>
      </c>
      <c r="E94" s="387" t="s">
        <v>547</v>
      </c>
      <c r="F94" s="152">
        <f t="shared" si="3"/>
        <v>131.650390625</v>
      </c>
      <c r="G94" s="152">
        <f t="shared" si="4"/>
        <v>71.986523437499997</v>
      </c>
      <c r="H94" s="152">
        <f>VLOOKUP(A94,K8:R40,4,FALSE)/1024</f>
        <v>143.84521484375</v>
      </c>
      <c r="I94" s="152">
        <f>VLOOKUP(A94,K8:R40,7,FALSE)/1024</f>
        <v>106.9521484375</v>
      </c>
      <c r="J94" s="152">
        <f t="shared" si="5"/>
        <v>71.858691406250003</v>
      </c>
      <c r="K94" s="223">
        <f t="shared" si="6"/>
        <v>0.67187702590418108</v>
      </c>
      <c r="L94" s="387" t="s">
        <v>547</v>
      </c>
    </row>
    <row r="95" spans="1:20">
      <c r="A95" s="375">
        <v>295700712</v>
      </c>
      <c r="B95" s="350">
        <v>133832</v>
      </c>
      <c r="C95" s="350">
        <v>70243.600000000006</v>
      </c>
      <c r="D95" s="319">
        <f t="shared" si="2"/>
        <v>0.5248640086078068</v>
      </c>
      <c r="E95" s="387" t="s">
        <v>547</v>
      </c>
      <c r="F95" s="152">
        <f t="shared" si="3"/>
        <v>130.6953125</v>
      </c>
      <c r="G95" s="152">
        <f t="shared" si="4"/>
        <v>68.597265625000006</v>
      </c>
      <c r="H95" s="152">
        <f>VLOOKUP(A95,K9:R41,4,FALSE)/1024</f>
        <v>136.51943359374999</v>
      </c>
      <c r="I95" s="152">
        <f>VLOOKUP(A95,K9:R41,7,FALSE)/1024</f>
        <v>117.85546875</v>
      </c>
      <c r="J95" s="152">
        <f t="shared" si="5"/>
        <v>67.922167968749989</v>
      </c>
      <c r="K95" s="223">
        <f t="shared" si="6"/>
        <v>0.57631749030525992</v>
      </c>
      <c r="L95" s="387" t="s">
        <v>547</v>
      </c>
    </row>
    <row r="97" spans="1:9">
      <c r="A97" t="s">
        <v>517</v>
      </c>
    </row>
    <row r="98" spans="1:9">
      <c r="A98" s="376" t="s">
        <v>356</v>
      </c>
      <c r="B98" s="376" t="s">
        <v>513</v>
      </c>
      <c r="C98" s="376" t="s">
        <v>518</v>
      </c>
      <c r="D98" s="376" t="s">
        <v>374</v>
      </c>
      <c r="E98" s="366"/>
    </row>
    <row r="99" spans="1:9">
      <c r="A99" s="331">
        <v>290103544</v>
      </c>
      <c r="B99" s="397"/>
      <c r="C99" s="152"/>
      <c r="D99" s="387" t="s">
        <v>547</v>
      </c>
      <c r="E99" s="374"/>
      <c r="F99" s="388"/>
      <c r="G99" s="388"/>
      <c r="H99" s="252"/>
    </row>
    <row r="100" spans="1:9">
      <c r="A100" s="331">
        <v>290103564</v>
      </c>
      <c r="B100" s="397"/>
      <c r="C100" s="152"/>
      <c r="D100" s="387" t="s">
        <v>547</v>
      </c>
      <c r="E100" s="374"/>
      <c r="F100" s="388"/>
      <c r="G100" s="388"/>
      <c r="H100" s="252"/>
    </row>
    <row r="101" spans="1:9">
      <c r="A101" s="331">
        <v>290103810</v>
      </c>
      <c r="B101" s="397"/>
      <c r="C101" s="152"/>
      <c r="D101" s="387" t="s">
        <v>547</v>
      </c>
      <c r="E101" s="374"/>
      <c r="F101" s="388"/>
      <c r="G101" s="388"/>
      <c r="H101" s="252"/>
    </row>
    <row r="102" spans="1:9">
      <c r="A102" s="331">
        <v>290103943</v>
      </c>
      <c r="B102" s="397"/>
      <c r="C102" s="152"/>
      <c r="D102" s="387" t="s">
        <v>547</v>
      </c>
      <c r="E102" s="374"/>
      <c r="F102" s="388"/>
      <c r="G102" s="388"/>
      <c r="H102" s="252"/>
    </row>
    <row r="103" spans="1:9">
      <c r="A103" s="331">
        <v>290105349</v>
      </c>
      <c r="B103" s="397">
        <v>10018.1748046875</v>
      </c>
      <c r="C103" s="152">
        <v>9.7833738327026367</v>
      </c>
      <c r="D103" s="387" t="s">
        <v>547</v>
      </c>
      <c r="E103" s="374"/>
      <c r="F103" s="388"/>
      <c r="G103" s="388"/>
      <c r="H103" s="252"/>
    </row>
    <row r="104" spans="1:9">
      <c r="A104" s="331">
        <v>290103452</v>
      </c>
      <c r="B104" s="397"/>
      <c r="C104" s="152"/>
      <c r="D104" s="387" t="s">
        <v>547</v>
      </c>
      <c r="E104" s="374"/>
      <c r="F104" s="388"/>
      <c r="G104" s="388"/>
      <c r="H104" s="388"/>
      <c r="I104" s="388"/>
    </row>
    <row r="105" spans="1:9">
      <c r="A105" s="331">
        <v>290103720</v>
      </c>
      <c r="B105" s="397"/>
      <c r="C105" s="152"/>
      <c r="D105" s="387" t="s">
        <v>547</v>
      </c>
      <c r="E105" s="374"/>
      <c r="F105" s="388"/>
      <c r="G105" s="388"/>
      <c r="H105" s="388"/>
      <c r="I105" s="388"/>
    </row>
    <row r="106" spans="1:9">
      <c r="A106" s="331">
        <v>290105373</v>
      </c>
      <c r="B106" s="397">
        <v>1943.0361328125</v>
      </c>
      <c r="C106" s="152">
        <v>1.897496223449707</v>
      </c>
      <c r="D106" s="387" t="s">
        <v>547</v>
      </c>
      <c r="E106" s="374"/>
      <c r="F106" s="388"/>
      <c r="G106" s="388"/>
      <c r="H106" s="388"/>
      <c r="I106" s="388"/>
    </row>
    <row r="107" spans="1:9">
      <c r="A107" s="331">
        <v>290102838</v>
      </c>
      <c r="B107" s="397">
        <v>744.083984375</v>
      </c>
      <c r="C107" s="152">
        <v>0.72664451599121094</v>
      </c>
      <c r="D107" s="387" t="s">
        <v>547</v>
      </c>
      <c r="E107" s="374"/>
      <c r="F107" s="388"/>
      <c r="G107" s="388"/>
      <c r="H107" s="388"/>
      <c r="I107" s="388"/>
    </row>
    <row r="108" spans="1:9">
      <c r="A108" s="331">
        <v>290102819</v>
      </c>
      <c r="B108" s="397">
        <v>13689.21093749996</v>
      </c>
      <c r="C108" s="152">
        <v>13.368370056152305</v>
      </c>
      <c r="D108" s="387" t="s">
        <v>547</v>
      </c>
      <c r="E108" s="366"/>
      <c r="F108" s="388"/>
      <c r="G108" s="388"/>
      <c r="H108" s="388"/>
      <c r="I108" s="388"/>
    </row>
    <row r="109" spans="1:9">
      <c r="A109" s="331">
        <v>290102839</v>
      </c>
      <c r="B109" s="397"/>
      <c r="C109" s="152"/>
      <c r="D109" s="387" t="s">
        <v>547</v>
      </c>
      <c r="E109" s="366"/>
      <c r="F109" s="388"/>
      <c r="G109" s="388"/>
      <c r="H109" s="388"/>
      <c r="I109" s="388"/>
    </row>
    <row r="110" spans="1:9">
      <c r="A110" s="331">
        <v>290105364</v>
      </c>
      <c r="B110" s="397">
        <v>4.6875E-2</v>
      </c>
      <c r="C110" s="152">
        <v>4.57763671875E-5</v>
      </c>
      <c r="D110" s="387" t="s">
        <v>547</v>
      </c>
      <c r="E110" s="366"/>
      <c r="F110" s="388"/>
      <c r="G110" s="388"/>
      <c r="H110" s="388"/>
      <c r="I110" s="388"/>
    </row>
    <row r="111" spans="1:9">
      <c r="G111" s="388"/>
      <c r="H111" s="388"/>
      <c r="I111" s="388"/>
    </row>
    <row r="112" spans="1:9">
      <c r="G112" s="388"/>
      <c r="H112" s="388"/>
      <c r="I112" s="388"/>
    </row>
    <row r="113" spans="1:13">
      <c r="A113" s="267" t="s">
        <v>511</v>
      </c>
      <c r="B113" s="368"/>
      <c r="C113" s="368"/>
      <c r="D113" s="368"/>
      <c r="E113" s="368"/>
      <c r="F113" s="368"/>
      <c r="G113" s="368"/>
      <c r="H113" s="368"/>
      <c r="I113" s="368"/>
      <c r="J113" s="368"/>
      <c r="K113" s="368"/>
      <c r="L113" s="368"/>
      <c r="M113" s="368"/>
    </row>
    <row r="114" spans="1:13" s="368" customFormat="1">
      <c r="A114" s="371" t="s">
        <v>10</v>
      </c>
      <c r="B114" s="376" t="s">
        <v>264</v>
      </c>
      <c r="C114" s="376" t="s">
        <v>239</v>
      </c>
      <c r="D114" s="371" t="s">
        <v>487</v>
      </c>
      <c r="E114" s="371" t="s">
        <v>374</v>
      </c>
      <c r="F114" s="371" t="s">
        <v>344</v>
      </c>
      <c r="G114" s="371" t="s">
        <v>488</v>
      </c>
      <c r="H114" s="373" t="s">
        <v>507</v>
      </c>
      <c r="I114" s="371" t="s">
        <v>307</v>
      </c>
      <c r="J114" s="371" t="s">
        <v>508</v>
      </c>
      <c r="K114" s="371" t="s">
        <v>510</v>
      </c>
      <c r="L114" s="371" t="s">
        <v>374</v>
      </c>
    </row>
    <row r="115" spans="1:13" s="368" customFormat="1">
      <c r="A115" s="375">
        <v>292602230</v>
      </c>
      <c r="B115" s="350">
        <v>24736.7</v>
      </c>
      <c r="C115" s="350">
        <v>20673</v>
      </c>
      <c r="D115" s="319">
        <f>C115/B115</f>
        <v>0.83572182223174474</v>
      </c>
      <c r="E115" s="387" t="s">
        <v>547</v>
      </c>
      <c r="F115" s="152">
        <f>B115/1024</f>
        <v>24.156933593750001</v>
      </c>
      <c r="G115" s="152">
        <f>C115/1024</f>
        <v>20.1884765625</v>
      </c>
      <c r="H115" s="152">
        <f>VLOOKUP(A115,K1:R35,4,FALSE)/1024</f>
        <v>63.048730468750001</v>
      </c>
      <c r="I115" s="152">
        <f>VLOOKUP(A115,K1:R35,7,FALSE)/1024</f>
        <v>32.053808593749999</v>
      </c>
      <c r="J115" s="152">
        <f>H115-G115</f>
        <v>42.860253906250001</v>
      </c>
      <c r="K115" s="223">
        <f>J115/I115</f>
        <v>1.337134518068068</v>
      </c>
      <c r="L115" s="387" t="s">
        <v>541</v>
      </c>
    </row>
    <row r="116" spans="1:13" s="368" customFormat="1">
      <c r="A116" s="375">
        <v>292602231</v>
      </c>
      <c r="B116" s="350">
        <v>55794.7</v>
      </c>
      <c r="C116" s="350">
        <v>41300.5</v>
      </c>
      <c r="D116" s="319">
        <f t="shared" ref="D116:D123" si="7">C116/B116</f>
        <v>0.7402226376340405</v>
      </c>
      <c r="E116" s="387" t="s">
        <v>547</v>
      </c>
      <c r="F116" s="152">
        <f t="shared" ref="F116:F123" si="8">B116/1024</f>
        <v>54.487011718749997</v>
      </c>
      <c r="G116" s="152">
        <f t="shared" ref="G116:G123" si="9">C116/1024</f>
        <v>40.33251953125</v>
      </c>
      <c r="H116" s="152">
        <f>VLOOKUP(A116,K2:R35,4,FALSE)/1024</f>
        <v>98.178027343750003</v>
      </c>
      <c r="I116" s="152">
        <f>VLOOKUP(A116,K2:R35,7,FALSE)/1024</f>
        <v>10.6009765625</v>
      </c>
      <c r="J116" s="152">
        <f t="shared" ref="J116:J123" si="10">H116-G116</f>
        <v>57.845507812500003</v>
      </c>
      <c r="K116" s="223">
        <f t="shared" ref="K116:K123" si="11">J116/I116</f>
        <v>5.456620668054609</v>
      </c>
      <c r="L116" s="387" t="s">
        <v>541</v>
      </c>
    </row>
    <row r="117" spans="1:13" s="368" customFormat="1">
      <c r="A117" s="375">
        <v>292604330</v>
      </c>
      <c r="B117" s="350">
        <v>37070</v>
      </c>
      <c r="C117" s="350">
        <v>7082.4</v>
      </c>
      <c r="D117" s="319">
        <f t="shared" si="7"/>
        <v>0.19105476126247639</v>
      </c>
      <c r="E117" s="387" t="s">
        <v>547</v>
      </c>
      <c r="F117" s="152">
        <f t="shared" si="8"/>
        <v>36.201171875</v>
      </c>
      <c r="G117" s="152">
        <f t="shared" si="9"/>
        <v>6.9164062499999996</v>
      </c>
      <c r="H117" s="152">
        <f>VLOOKUP(A117,K3:R35,4,FALSE)/1024</f>
        <v>88.398046875000006</v>
      </c>
      <c r="I117" s="152">
        <f>VLOOKUP(A117,K3:R35,7,FALSE)/1024</f>
        <v>131.583984375</v>
      </c>
      <c r="J117" s="152">
        <f t="shared" si="10"/>
        <v>81.481640625000011</v>
      </c>
      <c r="K117" s="223">
        <f t="shared" si="11"/>
        <v>0.61923676359264379</v>
      </c>
      <c r="L117" s="387" t="s">
        <v>541</v>
      </c>
    </row>
    <row r="118" spans="1:13" s="368" customFormat="1">
      <c r="A118" s="375">
        <v>292604652</v>
      </c>
      <c r="B118" s="350">
        <v>144244</v>
      </c>
      <c r="C118" s="350">
        <v>65045.9</v>
      </c>
      <c r="D118" s="319">
        <f t="shared" si="7"/>
        <v>0.45094354011258703</v>
      </c>
      <c r="E118" s="387" t="s">
        <v>547</v>
      </c>
      <c r="F118" s="152">
        <f t="shared" si="8"/>
        <v>140.86328125</v>
      </c>
      <c r="G118" s="152">
        <f t="shared" si="9"/>
        <v>63.521386718750001</v>
      </c>
      <c r="H118" s="152">
        <f>VLOOKUP(A118,K4:R35,4,FALSE)/1024</f>
        <v>144.49814453125001</v>
      </c>
      <c r="I118" s="152">
        <f>VLOOKUP(A118,K4:R35,7,FALSE)/1024</f>
        <v>130.0537109375</v>
      </c>
      <c r="J118" s="152">
        <f t="shared" si="10"/>
        <v>80.976757812500011</v>
      </c>
      <c r="K118" s="223">
        <f t="shared" si="11"/>
        <v>0.62264088605218704</v>
      </c>
      <c r="L118" s="387" t="s">
        <v>541</v>
      </c>
    </row>
    <row r="119" spans="1:13" s="368" customFormat="1">
      <c r="A119" s="375">
        <v>292603286</v>
      </c>
      <c r="B119" s="350">
        <v>134002</v>
      </c>
      <c r="C119" s="350">
        <v>59579.7</v>
      </c>
      <c r="D119" s="319">
        <f t="shared" si="7"/>
        <v>0.44461799077625702</v>
      </c>
      <c r="E119" s="387" t="s">
        <v>547</v>
      </c>
      <c r="F119" s="152">
        <f t="shared" si="8"/>
        <v>130.861328125</v>
      </c>
      <c r="G119" s="152">
        <f t="shared" si="9"/>
        <v>58.183300781249997</v>
      </c>
      <c r="H119" s="152">
        <f>VLOOKUP(A119,K5:R37,4,FALSE)/1024</f>
        <v>115.38144531250001</v>
      </c>
      <c r="I119" s="152">
        <f>VLOOKUP(A119,K5:R37,7,FALSE)/1024</f>
        <v>94.85</v>
      </c>
      <c r="J119" s="152">
        <f t="shared" si="10"/>
        <v>57.198144531250009</v>
      </c>
      <c r="K119" s="223">
        <f t="shared" si="11"/>
        <v>0.60303789700843446</v>
      </c>
      <c r="L119" s="387" t="s">
        <v>541</v>
      </c>
    </row>
    <row r="120" spans="1:13" s="368" customFormat="1">
      <c r="A120" s="375">
        <v>292603696</v>
      </c>
      <c r="B120" s="350">
        <v>137563</v>
      </c>
      <c r="C120" s="350">
        <v>14210.4</v>
      </c>
      <c r="D120" s="319">
        <f t="shared" si="7"/>
        <v>0.10330103298125222</v>
      </c>
      <c r="E120" s="387" t="s">
        <v>547</v>
      </c>
      <c r="F120" s="152">
        <f t="shared" si="8"/>
        <v>134.3388671875</v>
      </c>
      <c r="G120" s="152">
        <f t="shared" si="9"/>
        <v>13.87734375</v>
      </c>
      <c r="H120" s="152">
        <f>VLOOKUP(A120,K6:R38,4,FALSE)/1024</f>
        <v>30.321972656250001</v>
      </c>
      <c r="I120" s="152">
        <f>VLOOKUP(A120,K6:R38,7,FALSE)/1024</f>
        <v>34.645898437500001</v>
      </c>
      <c r="J120" s="152">
        <f t="shared" si="10"/>
        <v>16.444628906250003</v>
      </c>
      <c r="K120" s="223">
        <f t="shared" si="11"/>
        <v>0.47464864956282032</v>
      </c>
      <c r="L120" s="387" t="s">
        <v>541</v>
      </c>
    </row>
    <row r="121" spans="1:13" s="368" customFormat="1">
      <c r="A121" s="375">
        <v>295700671</v>
      </c>
      <c r="B121" s="350">
        <v>94476.800000000003</v>
      </c>
      <c r="C121" s="350">
        <v>21842.3</v>
      </c>
      <c r="D121" s="319">
        <f t="shared" si="7"/>
        <v>0.2311922080341417</v>
      </c>
      <c r="E121" s="387" t="s">
        <v>547</v>
      </c>
      <c r="F121" s="152">
        <f t="shared" si="8"/>
        <v>92.262500000000003</v>
      </c>
      <c r="G121" s="152">
        <f t="shared" si="9"/>
        <v>21.330371093749999</v>
      </c>
      <c r="H121" s="152">
        <f>VLOOKUP(A121,K7:R39,4,FALSE)/1024</f>
        <v>43.107421875</v>
      </c>
      <c r="I121" s="152">
        <f>VLOOKUP(A121,K7:R39,7,FALSE)/1024</f>
        <v>56.409472656250003</v>
      </c>
      <c r="J121" s="152">
        <f t="shared" si="10"/>
        <v>21.777050781250001</v>
      </c>
      <c r="K121" s="223">
        <f t="shared" si="11"/>
        <v>0.38605308214731499</v>
      </c>
      <c r="L121" s="387" t="s">
        <v>541</v>
      </c>
    </row>
    <row r="122" spans="1:13" s="368" customFormat="1">
      <c r="A122" s="375">
        <v>295700710</v>
      </c>
      <c r="B122" s="350">
        <v>134810</v>
      </c>
      <c r="C122" s="350">
        <v>73714.2</v>
      </c>
      <c r="D122" s="319">
        <f t="shared" si="7"/>
        <v>0.54680068244195534</v>
      </c>
      <c r="E122" s="387" t="s">
        <v>547</v>
      </c>
      <c r="F122" s="152">
        <f t="shared" si="8"/>
        <v>131.650390625</v>
      </c>
      <c r="G122" s="152">
        <f t="shared" si="9"/>
        <v>71.986523437499997</v>
      </c>
      <c r="H122" s="152">
        <f>VLOOKUP(A122,K8:R40,4,FALSE)/1024</f>
        <v>143.84521484375</v>
      </c>
      <c r="I122" s="152">
        <f>VLOOKUP(A122,K8:R40,7,FALSE)/1024</f>
        <v>106.9521484375</v>
      </c>
      <c r="J122" s="152">
        <f t="shared" si="10"/>
        <v>71.858691406250003</v>
      </c>
      <c r="K122" s="223">
        <f t="shared" si="11"/>
        <v>0.67187702590418108</v>
      </c>
      <c r="L122" s="387" t="s">
        <v>541</v>
      </c>
    </row>
    <row r="123" spans="1:13" s="368" customFormat="1">
      <c r="A123" s="375">
        <v>295700712</v>
      </c>
      <c r="B123" s="350">
        <v>133832</v>
      </c>
      <c r="C123" s="350">
        <v>70243.399999999994</v>
      </c>
      <c r="D123" s="319">
        <f t="shared" si="7"/>
        <v>0.52486251419690355</v>
      </c>
      <c r="E123" s="387" t="s">
        <v>547</v>
      </c>
      <c r="F123" s="152">
        <f t="shared" si="8"/>
        <v>130.6953125</v>
      </c>
      <c r="G123" s="152">
        <f t="shared" si="9"/>
        <v>68.597070312499994</v>
      </c>
      <c r="H123" s="152">
        <f>VLOOKUP(A123,K9:R41,4,FALSE)/1024</f>
        <v>136.51943359374999</v>
      </c>
      <c r="I123" s="152">
        <f>VLOOKUP(A123,K9:R41,7,FALSE)/1024</f>
        <v>117.85546875</v>
      </c>
      <c r="J123" s="152">
        <f t="shared" si="10"/>
        <v>67.92236328125</v>
      </c>
      <c r="K123" s="223">
        <f t="shared" si="11"/>
        <v>0.57631914752576974</v>
      </c>
      <c r="L123" s="387" t="s">
        <v>541</v>
      </c>
    </row>
    <row r="131" spans="1:1">
      <c r="A131" s="252"/>
    </row>
    <row r="132" spans="1:1">
      <c r="A132" s="252"/>
    </row>
    <row r="133" spans="1:1">
      <c r="A133" s="252"/>
    </row>
    <row r="134" spans="1:1">
      <c r="A134" s="336"/>
    </row>
    <row r="135" spans="1:1">
      <c r="A135" s="336"/>
    </row>
    <row r="136" spans="1:1">
      <c r="A136" s="252"/>
    </row>
    <row r="137" spans="1:1">
      <c r="A137" s="252"/>
    </row>
  </sheetData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36"/>
  <sheetViews>
    <sheetView topLeftCell="A720" zoomScaleNormal="100" workbookViewId="0">
      <selection activeCell="F741" sqref="F741"/>
    </sheetView>
  </sheetViews>
  <sheetFormatPr defaultRowHeight="15"/>
  <cols>
    <col min="1" max="1" width="13.140625" bestFit="1" customWidth="1"/>
    <col min="2" max="2" width="11" bestFit="1" customWidth="1"/>
    <col min="3" max="3" width="13.85546875" bestFit="1" customWidth="1"/>
    <col min="4" max="4" width="9.42578125" bestFit="1" customWidth="1"/>
    <col min="5" max="5" width="10.85546875" bestFit="1" customWidth="1"/>
    <col min="6" max="6" width="11.85546875" bestFit="1" customWidth="1"/>
    <col min="7" max="7" width="12.5703125" bestFit="1" customWidth="1"/>
    <col min="9" max="9" width="12.7109375" bestFit="1" customWidth="1"/>
    <col min="10" max="10" width="10" style="150" bestFit="1" customWidth="1"/>
    <col min="11" max="11" width="12.42578125" style="150" bestFit="1" customWidth="1"/>
    <col min="12" max="12" width="12.5703125" style="150" bestFit="1" customWidth="1"/>
    <col min="15" max="15" width="15.42578125" bestFit="1" customWidth="1"/>
    <col min="19" max="20" width="10.140625" bestFit="1" customWidth="1"/>
    <col min="25" max="25" width="15.5703125" bestFit="1" customWidth="1"/>
    <col min="26" max="26" width="21.140625" bestFit="1" customWidth="1"/>
    <col min="27" max="27" width="22.140625" bestFit="1" customWidth="1"/>
  </cols>
  <sheetData>
    <row r="1" spans="1:16" s="96" customFormat="1" ht="30">
      <c r="A1" s="149" t="s">
        <v>315</v>
      </c>
      <c r="B1" s="149" t="s">
        <v>316</v>
      </c>
      <c r="C1" s="149" t="s">
        <v>317</v>
      </c>
      <c r="D1" s="149" t="s">
        <v>318</v>
      </c>
      <c r="E1" s="149" t="s">
        <v>319</v>
      </c>
      <c r="F1" s="149" t="s">
        <v>320</v>
      </c>
      <c r="G1" s="149" t="s">
        <v>321</v>
      </c>
      <c r="J1" s="149" t="s">
        <v>315</v>
      </c>
      <c r="K1" s="149" t="s">
        <v>318</v>
      </c>
      <c r="L1" s="149" t="s">
        <v>321</v>
      </c>
      <c r="O1" s="231" t="s">
        <v>235</v>
      </c>
      <c r="P1" s="231" t="s">
        <v>234</v>
      </c>
    </row>
    <row r="2" spans="1:16">
      <c r="A2" s="151">
        <v>292600623</v>
      </c>
      <c r="B2" s="151">
        <v>250018.4</v>
      </c>
      <c r="C2" s="151">
        <v>149368.6</v>
      </c>
      <c r="D2" s="151">
        <v>100648.3</v>
      </c>
      <c r="E2" s="151">
        <v>5870</v>
      </c>
      <c r="F2" s="151">
        <v>255</v>
      </c>
      <c r="G2" s="151">
        <v>171297</v>
      </c>
      <c r="J2" s="151">
        <v>292600623</v>
      </c>
      <c r="K2" s="151">
        <v>100648.3</v>
      </c>
      <c r="L2" s="151">
        <v>171297</v>
      </c>
      <c r="O2" s="231" t="s">
        <v>102</v>
      </c>
      <c r="P2" s="231" t="s">
        <v>234</v>
      </c>
    </row>
    <row r="3" spans="1:16">
      <c r="A3" s="151">
        <v>292600745</v>
      </c>
      <c r="B3" s="151">
        <v>150516.70000000001</v>
      </c>
      <c r="C3" s="151">
        <v>67766.8</v>
      </c>
      <c r="D3" s="151">
        <v>82749</v>
      </c>
      <c r="E3" s="151">
        <v>3653</v>
      </c>
      <c r="F3" s="151">
        <v>714</v>
      </c>
      <c r="G3" s="151">
        <v>98689.1</v>
      </c>
      <c r="J3" s="151">
        <v>292600745</v>
      </c>
      <c r="K3" s="151">
        <v>82749</v>
      </c>
      <c r="L3" s="151">
        <v>98689.1</v>
      </c>
      <c r="O3" s="231" t="s">
        <v>197</v>
      </c>
      <c r="P3" s="231" t="s">
        <v>233</v>
      </c>
    </row>
    <row r="4" spans="1:16">
      <c r="A4" s="151">
        <v>292600879</v>
      </c>
      <c r="B4" s="151">
        <v>193029.1</v>
      </c>
      <c r="C4" s="151">
        <v>24591.8</v>
      </c>
      <c r="D4" s="151">
        <v>168436.2</v>
      </c>
      <c r="E4" s="151">
        <v>8901</v>
      </c>
      <c r="F4" s="151">
        <v>823</v>
      </c>
      <c r="G4" s="151">
        <v>268409</v>
      </c>
      <c r="J4" s="151">
        <v>292600879</v>
      </c>
      <c r="K4" s="151">
        <v>168436.2</v>
      </c>
      <c r="L4" s="151">
        <v>268409</v>
      </c>
      <c r="O4" s="231" t="s">
        <v>70</v>
      </c>
      <c r="P4" s="231" t="s">
        <v>234</v>
      </c>
    </row>
    <row r="5" spans="1:16">
      <c r="A5" s="151">
        <v>292602231</v>
      </c>
      <c r="B5" s="151">
        <v>276130.40000000002</v>
      </c>
      <c r="C5" s="151">
        <v>59922.1</v>
      </c>
      <c r="D5" s="151">
        <v>216207.5</v>
      </c>
      <c r="E5" s="151">
        <v>11252</v>
      </c>
      <c r="F5" s="151">
        <v>5320</v>
      </c>
      <c r="G5" s="151">
        <v>167575</v>
      </c>
      <c r="J5" s="151">
        <v>292602231</v>
      </c>
      <c r="K5" s="151">
        <v>216207.5</v>
      </c>
      <c r="L5" s="151">
        <v>167575</v>
      </c>
      <c r="O5" s="231" t="s">
        <v>83</v>
      </c>
      <c r="P5" s="231" t="s">
        <v>233</v>
      </c>
    </row>
    <row r="6" spans="1:16">
      <c r="A6" s="151">
        <v>292602804</v>
      </c>
      <c r="B6" s="151">
        <v>83038.8</v>
      </c>
      <c r="C6" s="151">
        <v>23896.6</v>
      </c>
      <c r="D6" s="151">
        <v>59141.9</v>
      </c>
      <c r="E6" s="151">
        <v>4265</v>
      </c>
      <c r="F6" s="151">
        <v>550</v>
      </c>
      <c r="G6" s="151">
        <v>125308</v>
      </c>
      <c r="J6" s="151">
        <v>292602804</v>
      </c>
      <c r="K6" s="151">
        <v>59141.9</v>
      </c>
      <c r="L6" s="151">
        <v>125308</v>
      </c>
      <c r="O6" s="231" t="s">
        <v>70</v>
      </c>
      <c r="P6" s="231" t="s">
        <v>233</v>
      </c>
    </row>
    <row r="7" spans="1:16">
      <c r="A7" s="151">
        <v>292603004</v>
      </c>
      <c r="B7" s="151">
        <v>438219.9</v>
      </c>
      <c r="C7" s="151">
        <v>238018.1</v>
      </c>
      <c r="D7" s="151">
        <v>200201.2</v>
      </c>
      <c r="E7" s="151">
        <v>11924</v>
      </c>
      <c r="F7" s="151">
        <v>1052</v>
      </c>
      <c r="G7" s="151">
        <v>366641</v>
      </c>
      <c r="J7" s="151">
        <v>292603004</v>
      </c>
      <c r="K7" s="151">
        <v>200201.2</v>
      </c>
      <c r="L7" s="151">
        <v>366641</v>
      </c>
      <c r="O7" s="231" t="s">
        <v>102</v>
      </c>
      <c r="P7" s="231" t="s">
        <v>233</v>
      </c>
    </row>
    <row r="8" spans="1:16">
      <c r="A8" s="151">
        <v>292603875</v>
      </c>
      <c r="B8" s="151">
        <v>83038.8</v>
      </c>
      <c r="C8" s="151">
        <v>63029.9</v>
      </c>
      <c r="D8" s="151">
        <v>20008.599999999999</v>
      </c>
      <c r="E8" s="151">
        <v>4799</v>
      </c>
      <c r="F8" s="151">
        <v>3062</v>
      </c>
      <c r="G8" s="151">
        <v>58609.3</v>
      </c>
      <c r="J8" s="151">
        <v>292603875</v>
      </c>
      <c r="K8" s="151">
        <v>20008.599999999999</v>
      </c>
      <c r="L8" s="151">
        <v>58609.3</v>
      </c>
      <c r="O8" s="231" t="s">
        <v>161</v>
      </c>
      <c r="P8" s="231" t="s">
        <v>164</v>
      </c>
    </row>
    <row r="9" spans="1:16">
      <c r="A9" s="151">
        <v>292604652</v>
      </c>
      <c r="B9" s="151">
        <v>191618.2</v>
      </c>
      <c r="C9" s="151">
        <v>84532.1</v>
      </c>
      <c r="D9" s="151">
        <v>107080.9</v>
      </c>
      <c r="E9" s="151">
        <v>9272</v>
      </c>
      <c r="F9" s="151">
        <v>5213</v>
      </c>
      <c r="G9" s="151">
        <v>123768</v>
      </c>
      <c r="J9" s="151">
        <v>292604652</v>
      </c>
      <c r="K9" s="151">
        <v>107080.9</v>
      </c>
      <c r="L9" s="151">
        <v>123768</v>
      </c>
      <c r="O9" s="231" t="s">
        <v>173</v>
      </c>
      <c r="P9" s="231" t="s">
        <v>164</v>
      </c>
    </row>
    <row r="10" spans="1:16">
      <c r="A10" s="151">
        <v>295700349</v>
      </c>
      <c r="B10" s="151">
        <v>224071.2</v>
      </c>
      <c r="C10" s="151">
        <v>116320.7</v>
      </c>
      <c r="D10" s="151">
        <v>107749.6</v>
      </c>
      <c r="E10" s="151">
        <v>11205</v>
      </c>
      <c r="F10" s="151">
        <v>3484</v>
      </c>
      <c r="G10" s="151">
        <v>260487</v>
      </c>
      <c r="J10" s="151">
        <v>295700349</v>
      </c>
      <c r="K10" s="151">
        <v>107749.6</v>
      </c>
      <c r="L10" s="151">
        <v>260487</v>
      </c>
      <c r="O10" s="231" t="s">
        <v>178</v>
      </c>
      <c r="P10" s="231" t="s">
        <v>164</v>
      </c>
    </row>
    <row r="11" spans="1:16">
      <c r="A11" s="151">
        <v>295700667</v>
      </c>
      <c r="B11" s="151">
        <v>102196.5</v>
      </c>
      <c r="C11" s="151">
        <v>102054.1</v>
      </c>
      <c r="D11" s="151">
        <v>142</v>
      </c>
      <c r="E11" s="151">
        <v>3999</v>
      </c>
      <c r="F11" s="151">
        <v>3359</v>
      </c>
      <c r="G11" s="151">
        <v>21612.5</v>
      </c>
      <c r="J11" s="151">
        <v>295700667</v>
      </c>
      <c r="K11" s="151">
        <v>142</v>
      </c>
      <c r="L11" s="151">
        <v>21612.5</v>
      </c>
      <c r="O11" s="231" t="s">
        <v>189</v>
      </c>
      <c r="P11" s="231" t="s">
        <v>164</v>
      </c>
    </row>
    <row r="12" spans="1:16">
      <c r="A12" s="151">
        <v>292600552</v>
      </c>
      <c r="B12" s="151">
        <v>150516.70000000001</v>
      </c>
      <c r="C12" s="151">
        <v>66424.7</v>
      </c>
      <c r="D12" s="151">
        <v>84091.1</v>
      </c>
      <c r="E12" s="151">
        <v>3650</v>
      </c>
      <c r="F12" s="151">
        <v>685</v>
      </c>
      <c r="G12" s="151">
        <v>99565.7</v>
      </c>
      <c r="J12" s="151">
        <v>292600552</v>
      </c>
      <c r="K12" s="151">
        <v>84091.1</v>
      </c>
      <c r="L12" s="151">
        <v>99565.7</v>
      </c>
      <c r="O12" s="231" t="s">
        <v>235</v>
      </c>
      <c r="P12" s="231" t="s">
        <v>164</v>
      </c>
    </row>
    <row r="13" spans="1:16">
      <c r="A13" s="151">
        <v>292600678</v>
      </c>
      <c r="B13" s="151">
        <v>181998.8</v>
      </c>
      <c r="C13" s="151">
        <v>25219.9</v>
      </c>
      <c r="D13" s="151">
        <v>156777.9</v>
      </c>
      <c r="E13" s="151">
        <v>9457</v>
      </c>
      <c r="F13" s="151">
        <v>1361</v>
      </c>
      <c r="G13" s="151">
        <v>254974</v>
      </c>
      <c r="J13" s="151">
        <v>292600678</v>
      </c>
      <c r="K13" s="151">
        <v>156777.9</v>
      </c>
      <c r="L13" s="151">
        <v>254974</v>
      </c>
      <c r="O13" s="231" t="s">
        <v>232</v>
      </c>
      <c r="P13" s="231" t="s">
        <v>164</v>
      </c>
    </row>
    <row r="14" spans="1:16">
      <c r="A14" s="151">
        <v>292602230</v>
      </c>
      <c r="B14" s="151">
        <v>171975.5</v>
      </c>
      <c r="C14" s="151">
        <v>54078.8</v>
      </c>
      <c r="D14" s="151">
        <v>117895.7</v>
      </c>
      <c r="E14" s="151">
        <v>8597</v>
      </c>
      <c r="F14" s="151">
        <v>3515</v>
      </c>
      <c r="G14" s="151">
        <v>171318</v>
      </c>
      <c r="J14" s="151">
        <v>292602230</v>
      </c>
      <c r="K14" s="151">
        <v>117895.7</v>
      </c>
      <c r="L14" s="151">
        <v>171318</v>
      </c>
      <c r="O14" s="231" t="s">
        <v>83</v>
      </c>
      <c r="P14" s="231" t="s">
        <v>141</v>
      </c>
    </row>
    <row r="15" spans="1:16">
      <c r="A15" s="151">
        <v>292603073</v>
      </c>
      <c r="B15" s="151">
        <v>389505</v>
      </c>
      <c r="C15" s="151">
        <v>187207.2</v>
      </c>
      <c r="D15" s="151">
        <v>202295.4</v>
      </c>
      <c r="E15" s="151">
        <v>15703</v>
      </c>
      <c r="F15" s="151">
        <v>2085</v>
      </c>
      <c r="G15" s="151">
        <v>444084</v>
      </c>
      <c r="J15" s="151">
        <v>292603073</v>
      </c>
      <c r="K15" s="151">
        <v>202295.4</v>
      </c>
      <c r="L15" s="151">
        <v>444084</v>
      </c>
      <c r="O15" s="231" t="s">
        <v>198</v>
      </c>
      <c r="P15" s="231" t="s">
        <v>248</v>
      </c>
    </row>
    <row r="16" spans="1:16">
      <c r="A16" s="151">
        <v>292603286</v>
      </c>
      <c r="B16" s="151">
        <v>165765.70000000001</v>
      </c>
      <c r="C16" s="151">
        <v>51429.2</v>
      </c>
      <c r="D16" s="151">
        <v>114335.6</v>
      </c>
      <c r="E16" s="151">
        <v>8135</v>
      </c>
      <c r="F16" s="151">
        <v>4533</v>
      </c>
      <c r="G16" s="151">
        <v>119160</v>
      </c>
      <c r="J16" s="151">
        <v>292603286</v>
      </c>
      <c r="K16" s="151">
        <v>114335.6</v>
      </c>
      <c r="L16" s="151">
        <v>119160</v>
      </c>
      <c r="O16" s="231" t="s">
        <v>200</v>
      </c>
      <c r="P16" s="231" t="s">
        <v>248</v>
      </c>
    </row>
    <row r="17" spans="1:16">
      <c r="A17" s="151">
        <v>292603696</v>
      </c>
      <c r="B17" s="151">
        <v>166077.9</v>
      </c>
      <c r="C17" s="151">
        <v>127460.1</v>
      </c>
      <c r="D17" s="151">
        <v>38616.9</v>
      </c>
      <c r="E17" s="151">
        <v>9599</v>
      </c>
      <c r="F17" s="151">
        <v>8310</v>
      </c>
      <c r="G17" s="151">
        <v>43497.8</v>
      </c>
      <c r="J17" s="151">
        <v>292603696</v>
      </c>
      <c r="K17" s="151">
        <v>38616.9</v>
      </c>
      <c r="L17" s="151">
        <v>43497.8</v>
      </c>
      <c r="O17" s="231" t="s">
        <v>102</v>
      </c>
      <c r="P17" s="231" t="s">
        <v>118</v>
      </c>
    </row>
    <row r="18" spans="1:16">
      <c r="A18" s="151">
        <v>292604330</v>
      </c>
      <c r="B18" s="151">
        <v>124019.2</v>
      </c>
      <c r="C18" s="151">
        <v>58804.800000000003</v>
      </c>
      <c r="D18" s="151">
        <v>65211.3</v>
      </c>
      <c r="E18" s="151">
        <v>6153</v>
      </c>
      <c r="F18" s="151">
        <v>2453</v>
      </c>
      <c r="G18" s="151">
        <v>124833</v>
      </c>
      <c r="J18" s="151">
        <v>292604330</v>
      </c>
      <c r="K18" s="151">
        <v>65211.3</v>
      </c>
      <c r="L18" s="151">
        <v>124833</v>
      </c>
      <c r="O18" s="231" t="s">
        <v>102</v>
      </c>
      <c r="P18" s="231" t="s">
        <v>141</v>
      </c>
    </row>
    <row r="19" spans="1:16">
      <c r="A19" s="151">
        <v>295700347</v>
      </c>
      <c r="B19" s="151">
        <v>224071.2</v>
      </c>
      <c r="C19" s="151">
        <v>200952.9</v>
      </c>
      <c r="D19" s="151">
        <v>23117.4</v>
      </c>
      <c r="E19" s="151">
        <v>8399</v>
      </c>
      <c r="F19" s="151">
        <v>4332</v>
      </c>
      <c r="G19" s="151">
        <v>137224</v>
      </c>
      <c r="J19" s="151">
        <v>295700347</v>
      </c>
      <c r="K19" s="151">
        <v>23117.4</v>
      </c>
      <c r="L19" s="151">
        <v>137224</v>
      </c>
      <c r="O19" s="231" t="s">
        <v>203</v>
      </c>
      <c r="P19" s="231" t="s">
        <v>141</v>
      </c>
    </row>
    <row r="20" spans="1:16">
      <c r="A20" s="151">
        <v>295700671</v>
      </c>
      <c r="B20" s="151">
        <v>209496.5</v>
      </c>
      <c r="C20" s="151">
        <v>209207</v>
      </c>
      <c r="D20" s="151">
        <v>283.8</v>
      </c>
      <c r="E20" s="151">
        <v>7999</v>
      </c>
      <c r="F20" s="151">
        <v>7359</v>
      </c>
      <c r="G20" s="151">
        <v>21612.5</v>
      </c>
      <c r="J20" s="151">
        <v>295700671</v>
      </c>
      <c r="K20" s="151">
        <v>283.8</v>
      </c>
      <c r="L20" s="151">
        <v>21612.5</v>
      </c>
      <c r="O20" s="231" t="s">
        <v>83</v>
      </c>
      <c r="P20" s="231" t="s">
        <v>118</v>
      </c>
    </row>
    <row r="21" spans="1:16">
      <c r="A21" s="151">
        <v>292602262</v>
      </c>
      <c r="B21" s="151">
        <v>55151</v>
      </c>
      <c r="C21" s="151">
        <v>40200.5</v>
      </c>
      <c r="D21" s="151">
        <v>14950.3</v>
      </c>
      <c r="E21" s="151">
        <v>2480</v>
      </c>
      <c r="F21" s="151">
        <v>764</v>
      </c>
      <c r="G21" s="151">
        <v>57858.1</v>
      </c>
      <c r="J21" s="151">
        <v>292602262</v>
      </c>
      <c r="K21" s="151">
        <v>14950.3</v>
      </c>
      <c r="L21" s="151">
        <v>57858.1</v>
      </c>
      <c r="O21" s="231" t="s">
        <v>70</v>
      </c>
      <c r="P21" s="231" t="s">
        <v>118</v>
      </c>
    </row>
    <row r="22" spans="1:16">
      <c r="A22" s="151">
        <v>492600377</v>
      </c>
      <c r="B22" s="151">
        <v>33090.5</v>
      </c>
      <c r="C22" s="151">
        <v>24797.3</v>
      </c>
      <c r="D22" s="151">
        <v>8293.2000000000007</v>
      </c>
      <c r="E22" s="151">
        <v>1570</v>
      </c>
      <c r="F22" s="151">
        <v>467</v>
      </c>
      <c r="G22" s="151">
        <v>37189.699999999997</v>
      </c>
      <c r="J22" s="151">
        <v>492600377</v>
      </c>
      <c r="K22" s="151">
        <v>8293.2000000000007</v>
      </c>
      <c r="L22" s="151">
        <v>37189.699999999997</v>
      </c>
      <c r="O22" s="231" t="s">
        <v>212</v>
      </c>
      <c r="P22" s="231" t="s">
        <v>141</v>
      </c>
    </row>
    <row r="23" spans="1:16">
      <c r="O23" s="231" t="s">
        <v>245</v>
      </c>
      <c r="P23" s="231" t="s">
        <v>244</v>
      </c>
    </row>
    <row r="24" spans="1:16">
      <c r="O24" s="231" t="s">
        <v>243</v>
      </c>
      <c r="P24" s="231" t="s">
        <v>244</v>
      </c>
    </row>
    <row r="25" spans="1:16">
      <c r="A25" s="220" t="s">
        <v>59</v>
      </c>
      <c r="B25" s="220" t="s">
        <v>356</v>
      </c>
      <c r="C25" s="220" t="s">
        <v>357</v>
      </c>
      <c r="D25" s="220" t="s">
        <v>346</v>
      </c>
      <c r="E25" s="220" t="s">
        <v>358</v>
      </c>
      <c r="F25" s="220" t="s">
        <v>359</v>
      </c>
      <c r="G25" s="220" t="s">
        <v>360</v>
      </c>
      <c r="H25" s="220" t="s">
        <v>361</v>
      </c>
      <c r="I25" s="90" t="s">
        <v>374</v>
      </c>
      <c r="O25" s="180" t="s">
        <v>102</v>
      </c>
      <c r="P25" s="180" t="s">
        <v>337</v>
      </c>
    </row>
    <row r="26" spans="1:16">
      <c r="A26" s="231" t="s">
        <v>362</v>
      </c>
      <c r="B26" s="231">
        <v>292600879</v>
      </c>
      <c r="C26" s="231" t="s">
        <v>54</v>
      </c>
      <c r="D26" s="231">
        <v>193027.9</v>
      </c>
      <c r="E26" s="231">
        <v>159827.20000000001</v>
      </c>
      <c r="F26" s="231">
        <v>33200.800000000003</v>
      </c>
      <c r="G26" s="231">
        <v>8890.02</v>
      </c>
      <c r="H26" s="231">
        <v>1266</v>
      </c>
      <c r="I26" s="90" t="s">
        <v>373</v>
      </c>
      <c r="O26" s="180" t="s">
        <v>83</v>
      </c>
      <c r="P26" s="180" t="s">
        <v>337</v>
      </c>
    </row>
    <row r="27" spans="1:16">
      <c r="A27" s="231" t="s">
        <v>362</v>
      </c>
      <c r="B27" s="231">
        <v>292602231</v>
      </c>
      <c r="C27" s="231" t="s">
        <v>46</v>
      </c>
      <c r="D27" s="231">
        <v>275754.2</v>
      </c>
      <c r="E27" s="231">
        <v>232266.6</v>
      </c>
      <c r="F27" s="231">
        <v>43487.6</v>
      </c>
      <c r="G27" s="231">
        <v>10885.4</v>
      </c>
      <c r="H27" s="231">
        <v>5195</v>
      </c>
      <c r="I27" s="90" t="s">
        <v>373</v>
      </c>
    </row>
    <row r="28" spans="1:16">
      <c r="A28" s="231" t="s">
        <v>362</v>
      </c>
      <c r="B28" s="231">
        <v>292602804</v>
      </c>
      <c r="C28" s="231" t="s">
        <v>47</v>
      </c>
      <c r="D28" s="231">
        <v>82726.3</v>
      </c>
      <c r="E28" s="231">
        <v>57017.8</v>
      </c>
      <c r="F28" s="231">
        <v>25708.400000000001</v>
      </c>
      <c r="G28" s="231">
        <v>4357.25</v>
      </c>
      <c r="H28" s="231">
        <v>927</v>
      </c>
      <c r="I28" s="90" t="s">
        <v>373</v>
      </c>
    </row>
    <row r="29" spans="1:16">
      <c r="A29" s="231" t="s">
        <v>362</v>
      </c>
      <c r="B29" s="231">
        <v>292603004</v>
      </c>
      <c r="C29" s="231" t="s">
        <v>55</v>
      </c>
      <c r="D29" s="231">
        <v>132132.20000000001</v>
      </c>
      <c r="E29" s="231">
        <v>70125.899999999994</v>
      </c>
      <c r="F29" s="231">
        <v>62006.3</v>
      </c>
      <c r="G29" s="231">
        <v>11929.9</v>
      </c>
      <c r="H29" s="231">
        <v>1052</v>
      </c>
      <c r="I29" s="90" t="s">
        <v>373</v>
      </c>
    </row>
    <row r="30" spans="1:16">
      <c r="A30" s="231" t="s">
        <v>362</v>
      </c>
      <c r="B30" s="231">
        <v>292603004</v>
      </c>
      <c r="C30" s="231" t="s">
        <v>56</v>
      </c>
      <c r="D30" s="231">
        <v>13787.7</v>
      </c>
      <c r="E30" s="231">
        <v>13648.6</v>
      </c>
      <c r="F30" s="231">
        <v>139.1</v>
      </c>
      <c r="G30" s="231">
        <v>11929.9</v>
      </c>
      <c r="H30" s="231">
        <v>1052</v>
      </c>
      <c r="I30" s="90" t="s">
        <v>373</v>
      </c>
    </row>
    <row r="31" spans="1:16">
      <c r="A31" s="231" t="s">
        <v>362</v>
      </c>
      <c r="B31" s="231">
        <v>292603004</v>
      </c>
      <c r="C31" s="231" t="s">
        <v>363</v>
      </c>
      <c r="D31" s="231">
        <v>292299.40000000002</v>
      </c>
      <c r="E31" s="231">
        <v>124957.4</v>
      </c>
      <c r="F31" s="231">
        <v>167342</v>
      </c>
      <c r="G31" s="231">
        <v>11929.9</v>
      </c>
      <c r="H31" s="231">
        <v>1052</v>
      </c>
      <c r="I31" s="90" t="s">
        <v>373</v>
      </c>
    </row>
    <row r="32" spans="1:16">
      <c r="A32" s="231" t="s">
        <v>362</v>
      </c>
      <c r="B32" s="231">
        <v>292603875</v>
      </c>
      <c r="C32" s="231" t="s">
        <v>48</v>
      </c>
      <c r="D32" s="231">
        <v>82726.3</v>
      </c>
      <c r="E32" s="231">
        <v>25166.799999999999</v>
      </c>
      <c r="F32" s="231">
        <v>57559.4</v>
      </c>
      <c r="G32" s="231">
        <v>4800</v>
      </c>
      <c r="H32" s="231">
        <v>2972</v>
      </c>
      <c r="I32" s="90" t="s">
        <v>373</v>
      </c>
    </row>
    <row r="33" spans="1:9">
      <c r="A33" s="231" t="s">
        <v>362</v>
      </c>
      <c r="B33" s="231">
        <v>292604652</v>
      </c>
      <c r="C33" s="231" t="s">
        <v>50</v>
      </c>
      <c r="D33" s="231">
        <v>188976.6</v>
      </c>
      <c r="E33" s="231">
        <v>126025.8</v>
      </c>
      <c r="F33" s="231">
        <v>62950.8</v>
      </c>
      <c r="G33" s="231">
        <v>9712.01</v>
      </c>
      <c r="H33" s="231">
        <v>5260</v>
      </c>
      <c r="I33" s="90" t="s">
        <v>373</v>
      </c>
    </row>
    <row r="34" spans="1:9">
      <c r="A34" s="231" t="s">
        <v>362</v>
      </c>
      <c r="B34" s="231">
        <v>295700349</v>
      </c>
      <c r="C34" s="231" t="s">
        <v>364</v>
      </c>
      <c r="D34" s="231">
        <v>83195</v>
      </c>
      <c r="E34" s="231">
        <v>66248.2</v>
      </c>
      <c r="F34" s="231">
        <v>16946.8</v>
      </c>
      <c r="G34" s="231">
        <v>11667</v>
      </c>
      <c r="H34" s="231">
        <v>2183</v>
      </c>
      <c r="I34" s="90" t="s">
        <v>373</v>
      </c>
    </row>
    <row r="35" spans="1:9">
      <c r="A35" s="231" t="s">
        <v>362</v>
      </c>
      <c r="B35" s="231">
        <v>295700349</v>
      </c>
      <c r="C35" s="231" t="s">
        <v>365</v>
      </c>
      <c r="D35" s="231">
        <v>132070.5</v>
      </c>
      <c r="E35" s="231">
        <v>77784.7</v>
      </c>
      <c r="F35" s="231">
        <v>54285.7</v>
      </c>
      <c r="G35" s="231">
        <v>11667</v>
      </c>
      <c r="H35" s="231">
        <v>2183</v>
      </c>
      <c r="I35" s="90" t="s">
        <v>373</v>
      </c>
    </row>
    <row r="36" spans="1:9">
      <c r="A36" s="231" t="s">
        <v>362</v>
      </c>
      <c r="B36" s="231">
        <v>295700349</v>
      </c>
      <c r="C36" s="231" t="s">
        <v>366</v>
      </c>
      <c r="D36" s="231">
        <v>8804.7999999999993</v>
      </c>
      <c r="E36" s="231">
        <v>8705.6</v>
      </c>
      <c r="F36" s="231">
        <v>99.2</v>
      </c>
      <c r="G36" s="231">
        <v>11667</v>
      </c>
      <c r="H36" s="231">
        <v>2183</v>
      </c>
      <c r="I36" s="90" t="s">
        <v>373</v>
      </c>
    </row>
    <row r="37" spans="1:9">
      <c r="A37" s="231" t="s">
        <v>362</v>
      </c>
      <c r="B37" s="231">
        <v>295700667</v>
      </c>
      <c r="C37" s="231" t="s">
        <v>45</v>
      </c>
      <c r="D37" s="231">
        <v>100322.6</v>
      </c>
      <c r="E37" s="231">
        <v>11256.5</v>
      </c>
      <c r="F37" s="231">
        <v>89066</v>
      </c>
      <c r="G37" s="231">
        <v>4000</v>
      </c>
      <c r="H37" s="231">
        <v>2151</v>
      </c>
      <c r="I37" s="90" t="s">
        <v>373</v>
      </c>
    </row>
    <row r="38" spans="1:9">
      <c r="A38" s="231" t="s">
        <v>362</v>
      </c>
      <c r="B38" s="231">
        <v>295700710</v>
      </c>
      <c r="C38" s="231" t="s">
        <v>333</v>
      </c>
      <c r="D38" s="231">
        <v>207619.5</v>
      </c>
      <c r="E38" s="231">
        <v>2594</v>
      </c>
      <c r="F38" s="231">
        <v>205025.4</v>
      </c>
      <c r="G38" s="231">
        <v>8000</v>
      </c>
      <c r="H38" s="231">
        <v>7388</v>
      </c>
      <c r="I38" s="90" t="s">
        <v>373</v>
      </c>
    </row>
    <row r="39" spans="1:9">
      <c r="A39" s="231" t="s">
        <v>362</v>
      </c>
      <c r="B39" s="231">
        <v>295700712</v>
      </c>
      <c r="C39" s="231" t="s">
        <v>354</v>
      </c>
      <c r="D39" s="231">
        <v>207619.5</v>
      </c>
      <c r="E39" s="231">
        <v>6</v>
      </c>
      <c r="F39" s="231">
        <v>207613.4</v>
      </c>
      <c r="G39" s="231">
        <v>8000.01</v>
      </c>
      <c r="H39" s="231">
        <v>7066</v>
      </c>
      <c r="I39" s="90" t="s">
        <v>373</v>
      </c>
    </row>
    <row r="40" spans="1:9">
      <c r="A40" s="231" t="s">
        <v>367</v>
      </c>
      <c r="B40" s="231">
        <v>292600552</v>
      </c>
      <c r="C40" s="231" t="s">
        <v>34</v>
      </c>
      <c r="D40" s="231">
        <v>150515.79999999999</v>
      </c>
      <c r="E40" s="231">
        <v>85783.8</v>
      </c>
      <c r="F40" s="231">
        <v>64732.1</v>
      </c>
      <c r="G40" s="231">
        <v>3650</v>
      </c>
      <c r="H40" s="231">
        <v>652</v>
      </c>
      <c r="I40" s="90" t="s">
        <v>373</v>
      </c>
    </row>
    <row r="41" spans="1:9">
      <c r="A41" s="231" t="s">
        <v>367</v>
      </c>
      <c r="B41" s="231">
        <v>292600678</v>
      </c>
      <c r="C41" s="231" t="s">
        <v>41</v>
      </c>
      <c r="D41" s="231">
        <v>181997.8</v>
      </c>
      <c r="E41" s="231">
        <v>151360</v>
      </c>
      <c r="F41" s="231">
        <v>30637.7</v>
      </c>
      <c r="G41" s="231">
        <v>9435.0300000000007</v>
      </c>
      <c r="H41" s="231">
        <v>1749</v>
      </c>
      <c r="I41" s="90" t="s">
        <v>373</v>
      </c>
    </row>
    <row r="42" spans="1:9">
      <c r="A42" s="231" t="s">
        <v>367</v>
      </c>
      <c r="B42" s="231">
        <v>292602230</v>
      </c>
      <c r="C42" s="231" t="s">
        <v>368</v>
      </c>
      <c r="D42" s="231">
        <v>170967.6</v>
      </c>
      <c r="E42" s="231">
        <v>125206.1</v>
      </c>
      <c r="F42" s="231">
        <v>45761.5</v>
      </c>
      <c r="G42" s="231">
        <v>8419.67</v>
      </c>
      <c r="H42" s="231">
        <v>3528</v>
      </c>
      <c r="I42" s="90" t="s">
        <v>373</v>
      </c>
    </row>
    <row r="43" spans="1:9">
      <c r="A43" s="231" t="s">
        <v>367</v>
      </c>
      <c r="B43" s="231">
        <v>292603073</v>
      </c>
      <c r="C43" s="231" t="s">
        <v>51</v>
      </c>
      <c r="D43" s="231">
        <v>132132.20000000001</v>
      </c>
      <c r="E43" s="231">
        <v>70285.600000000006</v>
      </c>
      <c r="F43" s="231">
        <v>61846.6</v>
      </c>
      <c r="G43" s="231">
        <v>15705.1</v>
      </c>
      <c r="H43" s="231">
        <v>2089</v>
      </c>
      <c r="I43" s="90" t="s">
        <v>373</v>
      </c>
    </row>
    <row r="44" spans="1:9">
      <c r="A44" s="231" t="s">
        <v>367</v>
      </c>
      <c r="B44" s="231">
        <v>292603073</v>
      </c>
      <c r="C44" s="231" t="s">
        <v>369</v>
      </c>
      <c r="D44" s="231">
        <v>13787.7</v>
      </c>
      <c r="E44" s="231">
        <v>13649.6</v>
      </c>
      <c r="F44" s="231">
        <v>138.1</v>
      </c>
      <c r="G44" s="231">
        <v>15705.1</v>
      </c>
      <c r="H44" s="231">
        <v>2089</v>
      </c>
      <c r="I44" s="90" t="s">
        <v>373</v>
      </c>
    </row>
    <row r="45" spans="1:9">
      <c r="A45" s="231" t="s">
        <v>367</v>
      </c>
      <c r="B45" s="231">
        <v>292603073</v>
      </c>
      <c r="C45" s="231" t="s">
        <v>52</v>
      </c>
      <c r="D45" s="231">
        <v>243582.9</v>
      </c>
      <c r="E45" s="231">
        <v>127054.8</v>
      </c>
      <c r="F45" s="231">
        <v>116528</v>
      </c>
      <c r="G45" s="231">
        <v>15705.1</v>
      </c>
      <c r="H45" s="231">
        <v>2089</v>
      </c>
      <c r="I45" s="90" t="s">
        <v>373</v>
      </c>
    </row>
    <row r="46" spans="1:9">
      <c r="A46" s="231" t="s">
        <v>367</v>
      </c>
      <c r="B46" s="231">
        <v>292603286</v>
      </c>
      <c r="C46" s="231" t="s">
        <v>42</v>
      </c>
      <c r="D46" s="231">
        <v>165452.5</v>
      </c>
      <c r="E46" s="231">
        <v>113227.5</v>
      </c>
      <c r="F46" s="231">
        <v>52225.1</v>
      </c>
      <c r="G46" s="231">
        <v>8431.5</v>
      </c>
      <c r="H46" s="231">
        <v>5076</v>
      </c>
      <c r="I46" s="90" t="s">
        <v>373</v>
      </c>
    </row>
    <row r="47" spans="1:9">
      <c r="A47" s="231" t="s">
        <v>367</v>
      </c>
      <c r="B47" s="231">
        <v>292603696</v>
      </c>
      <c r="C47" s="231" t="s">
        <v>370</v>
      </c>
      <c r="D47" s="231">
        <v>165452.5</v>
      </c>
      <c r="E47" s="231">
        <v>48624.7</v>
      </c>
      <c r="F47" s="231">
        <v>116827.8</v>
      </c>
      <c r="G47" s="231">
        <v>9600</v>
      </c>
      <c r="H47" s="231">
        <v>8220</v>
      </c>
      <c r="I47" s="90" t="s">
        <v>373</v>
      </c>
    </row>
    <row r="48" spans="1:9">
      <c r="A48" s="231" t="s">
        <v>367</v>
      </c>
      <c r="B48" s="231">
        <v>292604330</v>
      </c>
      <c r="C48" s="231" t="s">
        <v>43</v>
      </c>
      <c r="D48" s="231">
        <v>121379.6</v>
      </c>
      <c r="E48" s="231">
        <v>81873.7</v>
      </c>
      <c r="F48" s="231">
        <v>39505.800000000003</v>
      </c>
      <c r="G48" s="231">
        <v>7072</v>
      </c>
      <c r="H48" s="231">
        <v>2984</v>
      </c>
      <c r="I48" s="90" t="s">
        <v>373</v>
      </c>
    </row>
    <row r="49" spans="1:9">
      <c r="A49" s="231" t="s">
        <v>367</v>
      </c>
      <c r="B49" s="231">
        <v>295700347</v>
      </c>
      <c r="C49" s="231" t="s">
        <v>38</v>
      </c>
      <c r="D49" s="231">
        <v>83195</v>
      </c>
      <c r="E49" s="231">
        <v>21297.4</v>
      </c>
      <c r="F49" s="231">
        <v>61897.7</v>
      </c>
      <c r="G49" s="231">
        <v>9432</v>
      </c>
      <c r="H49" s="231">
        <v>3988</v>
      </c>
      <c r="I49" s="90" t="s">
        <v>373</v>
      </c>
    </row>
    <row r="50" spans="1:9">
      <c r="A50" s="231" t="s">
        <v>367</v>
      </c>
      <c r="B50" s="231">
        <v>295700347</v>
      </c>
      <c r="C50" s="231" t="s">
        <v>39</v>
      </c>
      <c r="D50" s="231">
        <v>132070.5</v>
      </c>
      <c r="E50" s="231">
        <v>28251.8</v>
      </c>
      <c r="F50" s="231">
        <v>103818.6</v>
      </c>
      <c r="G50" s="231">
        <v>9432</v>
      </c>
      <c r="H50" s="231">
        <v>3988</v>
      </c>
      <c r="I50" s="90" t="s">
        <v>373</v>
      </c>
    </row>
    <row r="51" spans="1:9">
      <c r="A51" s="231" t="s">
        <v>367</v>
      </c>
      <c r="B51" s="231">
        <v>295700347</v>
      </c>
      <c r="C51" s="231" t="s">
        <v>40</v>
      </c>
      <c r="D51" s="231">
        <v>8804.7999999999993</v>
      </c>
      <c r="E51" s="231">
        <v>5173.3</v>
      </c>
      <c r="F51" s="231">
        <v>3631.4</v>
      </c>
      <c r="G51" s="231">
        <v>9432</v>
      </c>
      <c r="H51" s="231">
        <v>3988</v>
      </c>
      <c r="I51" s="90" t="s">
        <v>373</v>
      </c>
    </row>
    <row r="52" spans="1:9">
      <c r="A52" s="231" t="s">
        <v>367</v>
      </c>
      <c r="B52" s="231">
        <v>295700671</v>
      </c>
      <c r="C52" s="231" t="s">
        <v>44</v>
      </c>
      <c r="D52" s="231">
        <v>207619.5</v>
      </c>
      <c r="E52" s="231">
        <v>22513.1</v>
      </c>
      <c r="F52" s="231">
        <v>185106.3</v>
      </c>
      <c r="G52" s="231">
        <v>8000.01</v>
      </c>
      <c r="H52" s="231">
        <v>5519</v>
      </c>
      <c r="I52" s="90" t="s">
        <v>373</v>
      </c>
    </row>
    <row r="53" spans="1:9">
      <c r="A53" s="231" t="s">
        <v>367</v>
      </c>
      <c r="B53" s="231">
        <v>295700689</v>
      </c>
      <c r="C53" s="231" t="s">
        <v>334</v>
      </c>
      <c r="D53" s="231">
        <v>100322.6</v>
      </c>
      <c r="E53" s="231">
        <v>1302.4000000000001</v>
      </c>
      <c r="F53" s="231">
        <v>99020.2</v>
      </c>
      <c r="G53" s="231">
        <v>4000</v>
      </c>
      <c r="H53" s="231">
        <v>3579</v>
      </c>
      <c r="I53" s="90" t="s">
        <v>373</v>
      </c>
    </row>
    <row r="54" spans="1:9">
      <c r="A54" s="231" t="s">
        <v>367</v>
      </c>
      <c r="B54" s="231">
        <v>295700706</v>
      </c>
      <c r="C54" s="231" t="s">
        <v>355</v>
      </c>
      <c r="D54" s="231">
        <v>100322.6</v>
      </c>
      <c r="E54" s="231">
        <v>3.1</v>
      </c>
      <c r="F54" s="231">
        <v>100319.5</v>
      </c>
      <c r="G54" s="231">
        <v>4000</v>
      </c>
      <c r="H54" s="231">
        <v>3530</v>
      </c>
      <c r="I54" s="90" t="s">
        <v>373</v>
      </c>
    </row>
    <row r="55" spans="1:9">
      <c r="A55" s="231" t="s">
        <v>70</v>
      </c>
      <c r="B55" s="231">
        <v>292600623</v>
      </c>
      <c r="C55" s="231" t="s">
        <v>22</v>
      </c>
      <c r="D55" s="231">
        <v>143392.20000000001</v>
      </c>
      <c r="E55" s="231">
        <v>56468.5</v>
      </c>
      <c r="F55" s="231">
        <v>86923.7</v>
      </c>
      <c r="G55" s="231">
        <v>5750.01</v>
      </c>
      <c r="H55" s="231">
        <v>344</v>
      </c>
      <c r="I55" s="90" t="s">
        <v>373</v>
      </c>
    </row>
    <row r="56" spans="1:9">
      <c r="A56" s="231" t="s">
        <v>70</v>
      </c>
      <c r="B56" s="231">
        <v>292600623</v>
      </c>
      <c r="C56" s="231" t="s">
        <v>23</v>
      </c>
      <c r="D56" s="231">
        <v>9191.7999999999993</v>
      </c>
      <c r="E56" s="231">
        <v>8545.7999999999993</v>
      </c>
      <c r="F56" s="231">
        <v>646</v>
      </c>
      <c r="G56" s="231">
        <v>5750.01</v>
      </c>
      <c r="H56" s="231">
        <v>344</v>
      </c>
      <c r="I56" s="90" t="s">
        <v>373</v>
      </c>
    </row>
    <row r="57" spans="1:9">
      <c r="A57" s="231" t="s">
        <v>70</v>
      </c>
      <c r="B57" s="231">
        <v>292600623</v>
      </c>
      <c r="C57" s="231" t="s">
        <v>24</v>
      </c>
      <c r="D57" s="231">
        <v>97433.2</v>
      </c>
      <c r="E57" s="231">
        <v>38973.199999999997</v>
      </c>
      <c r="F57" s="231">
        <v>58459.9</v>
      </c>
      <c r="G57" s="231">
        <v>5750.01</v>
      </c>
      <c r="H57" s="231">
        <v>344</v>
      </c>
      <c r="I57" s="90" t="s">
        <v>373</v>
      </c>
    </row>
    <row r="58" spans="1:9">
      <c r="A58" s="231" t="s">
        <v>70</v>
      </c>
      <c r="B58" s="231">
        <v>292600745</v>
      </c>
      <c r="C58" s="231" t="s">
        <v>31</v>
      </c>
      <c r="D58" s="231">
        <v>150515.79999999999</v>
      </c>
      <c r="E58" s="231">
        <v>84443.9</v>
      </c>
      <c r="F58" s="231">
        <v>66071.899999999994</v>
      </c>
      <c r="G58" s="231">
        <v>3653</v>
      </c>
      <c r="H58" s="231">
        <v>681</v>
      </c>
      <c r="I58" s="90" t="s">
        <v>373</v>
      </c>
    </row>
    <row r="59" spans="1:9">
      <c r="A59" s="231" t="s">
        <v>371</v>
      </c>
      <c r="B59" s="231">
        <v>292602262</v>
      </c>
      <c r="C59" s="231" t="s">
        <v>29</v>
      </c>
      <c r="D59" s="231">
        <v>55150.8</v>
      </c>
      <c r="E59" s="231">
        <v>16593.599999999999</v>
      </c>
      <c r="F59" s="231">
        <v>38557.199999999997</v>
      </c>
      <c r="G59" s="231">
        <v>2480</v>
      </c>
      <c r="H59" s="231">
        <v>764</v>
      </c>
      <c r="I59" s="90" t="s">
        <v>373</v>
      </c>
    </row>
    <row r="60" spans="1:9">
      <c r="A60" s="231" t="s">
        <v>372</v>
      </c>
      <c r="B60" s="231">
        <v>492600377</v>
      </c>
      <c r="C60" s="231" t="s">
        <v>27</v>
      </c>
      <c r="D60" s="231">
        <v>33090.5</v>
      </c>
      <c r="E60" s="231">
        <v>10226.6</v>
      </c>
      <c r="F60" s="231">
        <v>22863.9</v>
      </c>
      <c r="G60" s="231">
        <v>1570</v>
      </c>
      <c r="H60" s="231">
        <v>467</v>
      </c>
      <c r="I60" s="90" t="s">
        <v>373</v>
      </c>
    </row>
    <row r="61" spans="1:9">
      <c r="A61" s="231" t="s">
        <v>367</v>
      </c>
      <c r="B61" s="251">
        <v>292600552</v>
      </c>
      <c r="C61" s="231" t="s">
        <v>34</v>
      </c>
      <c r="D61" s="231">
        <v>150515.79999999999</v>
      </c>
      <c r="E61" s="231">
        <v>84309.6</v>
      </c>
      <c r="F61" s="231">
        <v>66206.2</v>
      </c>
      <c r="G61" s="231">
        <v>3591</v>
      </c>
      <c r="H61" s="231">
        <v>643</v>
      </c>
      <c r="I61" s="250" t="s">
        <v>375</v>
      </c>
    </row>
    <row r="62" spans="1:9">
      <c r="A62" s="231" t="s">
        <v>367</v>
      </c>
      <c r="B62" s="251">
        <v>292600678</v>
      </c>
      <c r="C62" s="231" t="s">
        <v>41</v>
      </c>
      <c r="D62" s="231">
        <v>181997.8</v>
      </c>
      <c r="E62" s="231">
        <v>138126.9</v>
      </c>
      <c r="F62" s="231">
        <v>43870.9</v>
      </c>
      <c r="G62" s="231">
        <v>8895.0300000000007</v>
      </c>
      <c r="H62" s="231">
        <v>1767</v>
      </c>
      <c r="I62" s="250" t="s">
        <v>375</v>
      </c>
    </row>
    <row r="63" spans="1:9">
      <c r="A63" s="231" t="s">
        <v>367</v>
      </c>
      <c r="B63" s="251">
        <v>292602230</v>
      </c>
      <c r="C63" s="231" t="s">
        <v>368</v>
      </c>
      <c r="D63" s="231">
        <v>170967.6</v>
      </c>
      <c r="E63" s="231">
        <v>122011.2</v>
      </c>
      <c r="F63" s="231">
        <v>48956.4</v>
      </c>
      <c r="G63" s="231">
        <v>8311.7999999999993</v>
      </c>
      <c r="H63" s="231">
        <v>3565</v>
      </c>
      <c r="I63" s="250" t="s">
        <v>375</v>
      </c>
    </row>
    <row r="64" spans="1:9">
      <c r="A64" s="231" t="s">
        <v>367</v>
      </c>
      <c r="B64" s="251">
        <v>292603073</v>
      </c>
      <c r="C64" s="231" t="s">
        <v>51</v>
      </c>
      <c r="D64" s="231">
        <v>132132.20000000001</v>
      </c>
      <c r="E64" s="231">
        <v>75930.5</v>
      </c>
      <c r="F64" s="231">
        <v>56201.8</v>
      </c>
      <c r="G64" s="231">
        <v>15705.1</v>
      </c>
      <c r="H64" s="231">
        <v>2087</v>
      </c>
      <c r="I64" s="250" t="s">
        <v>375</v>
      </c>
    </row>
    <row r="65" spans="1:9">
      <c r="A65" s="231" t="s">
        <v>367</v>
      </c>
      <c r="B65" s="251">
        <v>292603073</v>
      </c>
      <c r="C65" s="231" t="s">
        <v>369</v>
      </c>
      <c r="D65" s="231">
        <v>13787.7</v>
      </c>
      <c r="E65" s="231">
        <v>13649.5</v>
      </c>
      <c r="F65" s="231">
        <v>138.19999999999999</v>
      </c>
      <c r="G65" s="231">
        <v>15705.1</v>
      </c>
      <c r="H65" s="231">
        <v>2087</v>
      </c>
      <c r="I65" s="250" t="s">
        <v>375</v>
      </c>
    </row>
    <row r="66" spans="1:9">
      <c r="A66" s="231" t="s">
        <v>367</v>
      </c>
      <c r="B66" s="251">
        <v>292603073</v>
      </c>
      <c r="C66" s="231" t="s">
        <v>52</v>
      </c>
      <c r="D66" s="231">
        <v>243582.9</v>
      </c>
      <c r="E66" s="231">
        <v>125267.9</v>
      </c>
      <c r="F66" s="231">
        <v>118315</v>
      </c>
      <c r="G66" s="231">
        <v>15705.1</v>
      </c>
      <c r="H66" s="231">
        <v>2087</v>
      </c>
      <c r="I66" s="250" t="s">
        <v>375</v>
      </c>
    </row>
    <row r="67" spans="1:9">
      <c r="A67" s="231" t="s">
        <v>367</v>
      </c>
      <c r="B67" s="251">
        <v>292603286</v>
      </c>
      <c r="C67" s="231" t="s">
        <v>42</v>
      </c>
      <c r="D67" s="231">
        <v>165452.5</v>
      </c>
      <c r="E67" s="231">
        <v>115486.1</v>
      </c>
      <c r="F67" s="231">
        <v>49966.400000000001</v>
      </c>
      <c r="G67" s="231">
        <v>8431.5</v>
      </c>
      <c r="H67" s="231">
        <v>5072</v>
      </c>
      <c r="I67" s="250" t="s">
        <v>375</v>
      </c>
    </row>
    <row r="68" spans="1:9">
      <c r="A68" s="231" t="s">
        <v>367</v>
      </c>
      <c r="B68" s="251">
        <v>292603696</v>
      </c>
      <c r="C68" s="231" t="s">
        <v>370</v>
      </c>
      <c r="D68" s="231">
        <v>165452.5</v>
      </c>
      <c r="E68" s="231">
        <v>50069.8</v>
      </c>
      <c r="F68" s="231">
        <v>115382.7</v>
      </c>
      <c r="G68" s="231">
        <v>9600</v>
      </c>
      <c r="H68" s="231">
        <v>8220</v>
      </c>
      <c r="I68" s="250" t="s">
        <v>375</v>
      </c>
    </row>
    <row r="69" spans="1:9">
      <c r="A69" s="231" t="s">
        <v>367</v>
      </c>
      <c r="B69" s="251">
        <v>292604330</v>
      </c>
      <c r="C69" s="231" t="s">
        <v>43</v>
      </c>
      <c r="D69" s="231">
        <v>121379.6</v>
      </c>
      <c r="E69" s="231">
        <v>83342.5</v>
      </c>
      <c r="F69" s="231">
        <v>38037.1</v>
      </c>
      <c r="G69" s="231">
        <v>7072</v>
      </c>
      <c r="H69" s="231">
        <v>2853</v>
      </c>
      <c r="I69" s="250" t="s">
        <v>375</v>
      </c>
    </row>
    <row r="70" spans="1:9">
      <c r="A70" s="231" t="s">
        <v>367</v>
      </c>
      <c r="B70" s="251">
        <v>295700347</v>
      </c>
      <c r="C70" s="231" t="s">
        <v>38</v>
      </c>
      <c r="D70" s="231">
        <v>83195</v>
      </c>
      <c r="E70" s="231">
        <v>25139.4</v>
      </c>
      <c r="F70" s="231">
        <v>58055.6</v>
      </c>
      <c r="G70" s="231">
        <v>9343</v>
      </c>
      <c r="H70" s="231">
        <v>2716</v>
      </c>
      <c r="I70" s="250" t="s">
        <v>375</v>
      </c>
    </row>
    <row r="71" spans="1:9">
      <c r="A71" s="231" t="s">
        <v>367</v>
      </c>
      <c r="B71" s="251">
        <v>295700347</v>
      </c>
      <c r="C71" s="231" t="s">
        <v>39</v>
      </c>
      <c r="D71" s="231">
        <v>132070.5</v>
      </c>
      <c r="E71" s="231">
        <v>40369.1</v>
      </c>
      <c r="F71" s="231">
        <v>91701.4</v>
      </c>
      <c r="G71" s="231">
        <v>9343</v>
      </c>
      <c r="H71" s="231">
        <v>2716</v>
      </c>
      <c r="I71" s="250" t="s">
        <v>375</v>
      </c>
    </row>
    <row r="72" spans="1:9">
      <c r="A72" s="231" t="s">
        <v>367</v>
      </c>
      <c r="B72" s="251">
        <v>295700347</v>
      </c>
      <c r="C72" s="231" t="s">
        <v>40</v>
      </c>
      <c r="D72" s="231">
        <v>8804.7999999999993</v>
      </c>
      <c r="E72" s="231">
        <v>6958.3</v>
      </c>
      <c r="F72" s="231">
        <v>1846.4</v>
      </c>
      <c r="G72" s="231">
        <v>9343</v>
      </c>
      <c r="H72" s="231">
        <v>2716</v>
      </c>
      <c r="I72" s="250" t="s">
        <v>375</v>
      </c>
    </row>
    <row r="73" spans="1:9">
      <c r="A73" s="231" t="s">
        <v>367</v>
      </c>
      <c r="B73" s="251">
        <v>295700671</v>
      </c>
      <c r="C73" s="231" t="s">
        <v>44</v>
      </c>
      <c r="D73" s="231">
        <v>207619.5</v>
      </c>
      <c r="E73" s="231">
        <v>29492.1</v>
      </c>
      <c r="F73" s="231">
        <v>178127.4</v>
      </c>
      <c r="G73" s="231">
        <v>8000.01</v>
      </c>
      <c r="H73" s="231">
        <v>5509</v>
      </c>
      <c r="I73" s="250" t="s">
        <v>375</v>
      </c>
    </row>
    <row r="74" spans="1:9">
      <c r="A74" s="231" t="s">
        <v>367</v>
      </c>
      <c r="B74" s="251">
        <v>295700689</v>
      </c>
      <c r="C74" s="231" t="s">
        <v>334</v>
      </c>
      <c r="D74" s="231">
        <v>100322.6</v>
      </c>
      <c r="E74" s="231">
        <v>15125.9</v>
      </c>
      <c r="F74" s="231">
        <v>85196.7</v>
      </c>
      <c r="G74" s="231">
        <v>4000</v>
      </c>
      <c r="H74" s="231">
        <v>3053</v>
      </c>
      <c r="I74" s="250" t="s">
        <v>375</v>
      </c>
    </row>
    <row r="75" spans="1:9">
      <c r="A75" s="231" t="s">
        <v>367</v>
      </c>
      <c r="B75" s="251">
        <v>295700706</v>
      </c>
      <c r="C75" s="231" t="s">
        <v>355</v>
      </c>
      <c r="D75" s="231">
        <v>100322.6</v>
      </c>
      <c r="E75" s="231">
        <v>3.1</v>
      </c>
      <c r="F75" s="231">
        <v>100319.5</v>
      </c>
      <c r="G75" s="231">
        <v>4000</v>
      </c>
      <c r="H75" s="231">
        <v>3438</v>
      </c>
      <c r="I75" s="250" t="s">
        <v>375</v>
      </c>
    </row>
    <row r="76" spans="1:9">
      <c r="A76" s="231" t="s">
        <v>362</v>
      </c>
      <c r="B76" s="251">
        <v>292600879</v>
      </c>
      <c r="C76" s="231" t="s">
        <v>54</v>
      </c>
      <c r="D76" s="231">
        <v>193027.9</v>
      </c>
      <c r="E76" s="231">
        <v>135252.70000000001</v>
      </c>
      <c r="F76" s="231">
        <v>57775.199999999997</v>
      </c>
      <c r="G76" s="231">
        <v>8047.02</v>
      </c>
      <c r="H76" s="231">
        <v>1377</v>
      </c>
      <c r="I76" s="250" t="s">
        <v>375</v>
      </c>
    </row>
    <row r="77" spans="1:9">
      <c r="A77" s="231" t="s">
        <v>362</v>
      </c>
      <c r="B77" s="251">
        <v>292602231</v>
      </c>
      <c r="C77" s="231" t="s">
        <v>46</v>
      </c>
      <c r="D77" s="231">
        <v>275754.2</v>
      </c>
      <c r="E77" s="231">
        <v>225639.1</v>
      </c>
      <c r="F77" s="231">
        <v>50115.1</v>
      </c>
      <c r="G77" s="231">
        <v>10669.7</v>
      </c>
      <c r="H77" s="231">
        <v>5450</v>
      </c>
      <c r="I77" s="250" t="s">
        <v>375</v>
      </c>
    </row>
    <row r="78" spans="1:9">
      <c r="A78" s="231" t="s">
        <v>362</v>
      </c>
      <c r="B78" s="251">
        <v>292602804</v>
      </c>
      <c r="C78" s="231" t="s">
        <v>47</v>
      </c>
      <c r="D78" s="231">
        <v>82726.3</v>
      </c>
      <c r="E78" s="231">
        <v>58291.8</v>
      </c>
      <c r="F78" s="231">
        <v>24434.5</v>
      </c>
      <c r="G78" s="231">
        <v>4357.25</v>
      </c>
      <c r="H78" s="231">
        <v>927</v>
      </c>
      <c r="I78" s="250" t="s">
        <v>375</v>
      </c>
    </row>
    <row r="79" spans="1:9">
      <c r="A79" s="231" t="s">
        <v>362</v>
      </c>
      <c r="B79" s="251">
        <v>292603004</v>
      </c>
      <c r="C79" s="231" t="s">
        <v>55</v>
      </c>
      <c r="D79" s="231">
        <v>132132.20000000001</v>
      </c>
      <c r="E79" s="231">
        <v>70473.7</v>
      </c>
      <c r="F79" s="231">
        <v>61658.5</v>
      </c>
      <c r="G79" s="231">
        <v>11929.9</v>
      </c>
      <c r="H79" s="231">
        <v>1052</v>
      </c>
      <c r="I79" s="250" t="s">
        <v>375</v>
      </c>
    </row>
    <row r="80" spans="1:9">
      <c r="A80" s="231" t="s">
        <v>362</v>
      </c>
      <c r="B80" s="251">
        <v>292603004</v>
      </c>
      <c r="C80" s="231" t="s">
        <v>56</v>
      </c>
      <c r="D80" s="231">
        <v>13787.7</v>
      </c>
      <c r="E80" s="231">
        <v>13649.8</v>
      </c>
      <c r="F80" s="231">
        <v>137.9</v>
      </c>
      <c r="G80" s="231">
        <v>11929.9</v>
      </c>
      <c r="H80" s="231">
        <v>1052</v>
      </c>
      <c r="I80" s="250" t="s">
        <v>375</v>
      </c>
    </row>
    <row r="81" spans="1:9">
      <c r="A81" s="231" t="s">
        <v>362</v>
      </c>
      <c r="B81" s="251">
        <v>292603004</v>
      </c>
      <c r="C81" s="231" t="s">
        <v>363</v>
      </c>
      <c r="D81" s="231">
        <v>292299.40000000002</v>
      </c>
      <c r="E81" s="231">
        <v>127312.9</v>
      </c>
      <c r="F81" s="231">
        <v>164986.5</v>
      </c>
      <c r="G81" s="231">
        <v>11929.9</v>
      </c>
      <c r="H81" s="231">
        <v>1052</v>
      </c>
      <c r="I81" s="250" t="s">
        <v>375</v>
      </c>
    </row>
    <row r="82" spans="1:9">
      <c r="A82" s="231" t="s">
        <v>362</v>
      </c>
      <c r="B82" s="251">
        <v>292603875</v>
      </c>
      <c r="C82" s="231" t="s">
        <v>48</v>
      </c>
      <c r="D82" s="231">
        <v>82726.3</v>
      </c>
      <c r="E82" s="231">
        <v>25892.400000000001</v>
      </c>
      <c r="F82" s="231">
        <v>56833.9</v>
      </c>
      <c r="G82" s="231">
        <v>4800</v>
      </c>
      <c r="H82" s="231">
        <v>2972</v>
      </c>
      <c r="I82" s="250" t="s">
        <v>375</v>
      </c>
    </row>
    <row r="83" spans="1:9">
      <c r="A83" s="231" t="s">
        <v>362</v>
      </c>
      <c r="B83" s="231">
        <v>292604652</v>
      </c>
      <c r="C83" s="231" t="s">
        <v>50</v>
      </c>
      <c r="D83" s="231">
        <v>188976.6</v>
      </c>
      <c r="E83" s="231">
        <v>131717.9</v>
      </c>
      <c r="F83" s="231">
        <v>57258.7</v>
      </c>
      <c r="G83" s="231">
        <v>9712.01</v>
      </c>
      <c r="H83" s="231">
        <v>5113</v>
      </c>
      <c r="I83" s="250" t="s">
        <v>375</v>
      </c>
    </row>
    <row r="84" spans="1:9">
      <c r="A84" s="231" t="s">
        <v>362</v>
      </c>
      <c r="B84" s="231">
        <v>295700349</v>
      </c>
      <c r="C84" s="231" t="s">
        <v>364</v>
      </c>
      <c r="D84" s="231">
        <v>117009.8</v>
      </c>
      <c r="E84" s="231">
        <v>74053.3</v>
      </c>
      <c r="F84" s="231">
        <v>42956.5</v>
      </c>
      <c r="G84" s="231">
        <v>11665</v>
      </c>
      <c r="H84" s="231">
        <v>1645</v>
      </c>
      <c r="I84" s="250" t="s">
        <v>375</v>
      </c>
    </row>
    <row r="85" spans="1:9">
      <c r="A85" s="231" t="s">
        <v>362</v>
      </c>
      <c r="B85" s="231">
        <v>295700349</v>
      </c>
      <c r="C85" s="231" t="s">
        <v>365</v>
      </c>
      <c r="D85" s="231">
        <v>132070.5</v>
      </c>
      <c r="E85" s="231">
        <v>88706</v>
      </c>
      <c r="F85" s="231">
        <v>43364.5</v>
      </c>
      <c r="G85" s="231">
        <v>11665</v>
      </c>
      <c r="H85" s="231">
        <v>1645</v>
      </c>
      <c r="I85" s="250" t="s">
        <v>375</v>
      </c>
    </row>
    <row r="86" spans="1:9">
      <c r="A86" s="231" t="s">
        <v>362</v>
      </c>
      <c r="B86" s="231">
        <v>295700349</v>
      </c>
      <c r="C86" s="231" t="s">
        <v>366</v>
      </c>
      <c r="D86" s="231">
        <v>8804.7999999999993</v>
      </c>
      <c r="E86" s="231">
        <v>8713.4</v>
      </c>
      <c r="F86" s="231">
        <v>91.3</v>
      </c>
      <c r="G86" s="231">
        <v>11665</v>
      </c>
      <c r="H86" s="231">
        <v>1645</v>
      </c>
      <c r="I86" s="250" t="s">
        <v>375</v>
      </c>
    </row>
    <row r="87" spans="1:9">
      <c r="A87" s="231" t="s">
        <v>362</v>
      </c>
      <c r="B87" s="231">
        <v>295700667</v>
      </c>
      <c r="C87" s="231" t="s">
        <v>45</v>
      </c>
      <c r="D87" s="231">
        <v>100322.6</v>
      </c>
      <c r="E87" s="231">
        <v>14746.1</v>
      </c>
      <c r="F87" s="231">
        <v>85576.5</v>
      </c>
      <c r="G87" s="231">
        <v>4000</v>
      </c>
      <c r="H87" s="231">
        <v>2141</v>
      </c>
      <c r="I87" s="250" t="s">
        <v>375</v>
      </c>
    </row>
    <row r="88" spans="1:9">
      <c r="A88" s="231" t="s">
        <v>362</v>
      </c>
      <c r="B88" s="231">
        <v>295700709</v>
      </c>
      <c r="C88" s="231" t="s">
        <v>376</v>
      </c>
      <c r="D88" s="231">
        <v>117378.8</v>
      </c>
      <c r="E88" s="231">
        <v>13919.2</v>
      </c>
      <c r="F88" s="231">
        <v>103459.6</v>
      </c>
      <c r="G88" s="231">
        <v>12000</v>
      </c>
      <c r="H88" s="231">
        <v>11204</v>
      </c>
      <c r="I88" s="250" t="s">
        <v>375</v>
      </c>
    </row>
    <row r="89" spans="1:9">
      <c r="A89" s="231" t="s">
        <v>362</v>
      </c>
      <c r="B89" s="231">
        <v>295700709</v>
      </c>
      <c r="C89" s="231" t="s">
        <v>377</v>
      </c>
      <c r="D89" s="231">
        <v>132070.5</v>
      </c>
      <c r="E89" s="231">
        <v>2588.9</v>
      </c>
      <c r="F89" s="231">
        <v>129481.5</v>
      </c>
      <c r="G89" s="231">
        <v>12000</v>
      </c>
      <c r="H89" s="231">
        <v>11204</v>
      </c>
      <c r="I89" s="250" t="s">
        <v>375</v>
      </c>
    </row>
    <row r="90" spans="1:9">
      <c r="A90" s="220" t="s">
        <v>362</v>
      </c>
      <c r="B90" s="231">
        <v>295700709</v>
      </c>
      <c r="C90" s="231" t="s">
        <v>378</v>
      </c>
      <c r="D90" s="231">
        <v>13207.1</v>
      </c>
      <c r="E90" s="231">
        <v>1859.6</v>
      </c>
      <c r="F90" s="231">
        <v>11347.6</v>
      </c>
      <c r="G90" s="231">
        <v>12000</v>
      </c>
      <c r="H90" s="231">
        <v>11204</v>
      </c>
      <c r="I90" s="250" t="s">
        <v>375</v>
      </c>
    </row>
    <row r="91" spans="1:9">
      <c r="A91" s="231" t="s">
        <v>362</v>
      </c>
      <c r="B91" s="231">
        <v>295700710</v>
      </c>
      <c r="C91" s="231" t="s">
        <v>333</v>
      </c>
      <c r="D91" s="231">
        <v>207619.5</v>
      </c>
      <c r="E91" s="231">
        <v>30236.6</v>
      </c>
      <c r="F91" s="231">
        <v>177382.9</v>
      </c>
      <c r="G91" s="231">
        <v>8000</v>
      </c>
      <c r="H91" s="231">
        <v>6775</v>
      </c>
      <c r="I91" s="250" t="s">
        <v>375</v>
      </c>
    </row>
    <row r="92" spans="1:9">
      <c r="A92" s="231" t="s">
        <v>362</v>
      </c>
      <c r="B92" s="231">
        <v>295700712</v>
      </c>
      <c r="C92" s="231" t="s">
        <v>354</v>
      </c>
      <c r="D92" s="231">
        <v>207619.5</v>
      </c>
      <c r="E92" s="231">
        <v>6</v>
      </c>
      <c r="F92" s="231">
        <v>207613.4</v>
      </c>
      <c r="G92" s="231">
        <v>8000.01</v>
      </c>
      <c r="H92" s="231">
        <v>6886</v>
      </c>
      <c r="I92" s="250" t="s">
        <v>375</v>
      </c>
    </row>
    <row r="93" spans="1:9">
      <c r="A93" s="231" t="s">
        <v>362</v>
      </c>
      <c r="B93" s="231">
        <v>295700713</v>
      </c>
      <c r="C93" s="231" t="s">
        <v>379</v>
      </c>
      <c r="D93" s="231">
        <v>177661.7</v>
      </c>
      <c r="E93" s="231">
        <v>4.9000000000000004</v>
      </c>
      <c r="F93" s="231">
        <v>177656.8</v>
      </c>
      <c r="G93" s="231">
        <v>6400</v>
      </c>
      <c r="H93" s="231">
        <v>6400</v>
      </c>
      <c r="I93" s="250" t="s">
        <v>375</v>
      </c>
    </row>
    <row r="94" spans="1:9">
      <c r="A94" s="231" t="s">
        <v>362</v>
      </c>
      <c r="B94" s="231">
        <v>295700713</v>
      </c>
      <c r="C94" s="231" t="s">
        <v>380</v>
      </c>
      <c r="D94" s="231">
        <v>13207.1</v>
      </c>
      <c r="E94" s="231">
        <v>0</v>
      </c>
      <c r="F94" s="231">
        <v>13207.1</v>
      </c>
      <c r="G94" s="231">
        <v>6400</v>
      </c>
      <c r="H94" s="231">
        <v>6400</v>
      </c>
      <c r="I94" s="250" t="s">
        <v>375</v>
      </c>
    </row>
    <row r="95" spans="1:9">
      <c r="A95" s="231" t="s">
        <v>70</v>
      </c>
      <c r="B95" s="231">
        <v>292600623</v>
      </c>
      <c r="C95" s="231" t="s">
        <v>22</v>
      </c>
      <c r="D95" s="231">
        <v>143392.20000000001</v>
      </c>
      <c r="E95" s="231">
        <v>55122.9</v>
      </c>
      <c r="F95" s="231">
        <v>88269.2</v>
      </c>
      <c r="G95" s="231">
        <v>5653.01</v>
      </c>
      <c r="H95" s="231">
        <v>349</v>
      </c>
      <c r="I95" s="250" t="s">
        <v>375</v>
      </c>
    </row>
    <row r="96" spans="1:9">
      <c r="A96" s="231" t="s">
        <v>70</v>
      </c>
      <c r="B96" s="231">
        <v>292600623</v>
      </c>
      <c r="C96" s="231" t="s">
        <v>23</v>
      </c>
      <c r="D96" s="231">
        <v>9191.7999999999993</v>
      </c>
      <c r="E96" s="231">
        <v>8818.1</v>
      </c>
      <c r="F96" s="231">
        <v>373.7</v>
      </c>
      <c r="G96" s="231">
        <v>5653.01</v>
      </c>
      <c r="H96" s="231">
        <v>349</v>
      </c>
      <c r="I96" s="250" t="s">
        <v>375</v>
      </c>
    </row>
    <row r="97" spans="1:38">
      <c r="A97" s="231" t="s">
        <v>70</v>
      </c>
      <c r="B97" s="231">
        <v>292600623</v>
      </c>
      <c r="C97" s="231" t="s">
        <v>24</v>
      </c>
      <c r="D97" s="231">
        <v>97433.2</v>
      </c>
      <c r="E97" s="231">
        <v>38973.1</v>
      </c>
      <c r="F97" s="231">
        <v>58460</v>
      </c>
      <c r="G97" s="231">
        <v>5653.01</v>
      </c>
      <c r="H97" s="231">
        <v>349</v>
      </c>
      <c r="I97" s="250" t="s">
        <v>375</v>
      </c>
    </row>
    <row r="98" spans="1:38">
      <c r="A98" s="231" t="s">
        <v>70</v>
      </c>
      <c r="B98" s="231">
        <v>292600745</v>
      </c>
      <c r="C98" s="231" t="s">
        <v>31</v>
      </c>
      <c r="D98" s="231">
        <v>150515.79999999999</v>
      </c>
      <c r="E98" s="231">
        <v>83600.399999999994</v>
      </c>
      <c r="F98" s="231">
        <v>66915.399999999994</v>
      </c>
      <c r="G98" s="231">
        <v>3620</v>
      </c>
      <c r="H98" s="231">
        <v>672</v>
      </c>
      <c r="I98" s="250" t="s">
        <v>375</v>
      </c>
    </row>
    <row r="99" spans="1:38">
      <c r="A99" s="231" t="s">
        <v>371</v>
      </c>
      <c r="B99" s="231">
        <v>292602262</v>
      </c>
      <c r="C99" s="231" t="s">
        <v>29</v>
      </c>
      <c r="D99" s="231">
        <v>55150.8</v>
      </c>
      <c r="E99" s="231">
        <v>16903.8</v>
      </c>
      <c r="F99" s="231">
        <v>38247.1</v>
      </c>
      <c r="G99" s="231">
        <v>2480</v>
      </c>
      <c r="H99" s="231">
        <v>694</v>
      </c>
      <c r="I99" s="250" t="s">
        <v>375</v>
      </c>
    </row>
    <row r="100" spans="1:38">
      <c r="A100" s="231" t="s">
        <v>372</v>
      </c>
      <c r="B100" s="231">
        <v>492600377</v>
      </c>
      <c r="C100" s="231" t="s">
        <v>27</v>
      </c>
      <c r="D100" s="231">
        <v>33090.5</v>
      </c>
      <c r="E100" s="231">
        <v>10633.1</v>
      </c>
      <c r="F100" s="231">
        <v>22457.4</v>
      </c>
      <c r="G100" s="231">
        <v>1570</v>
      </c>
      <c r="H100" s="231">
        <v>423</v>
      </c>
      <c r="I100" s="250" t="s">
        <v>375</v>
      </c>
    </row>
    <row r="101" spans="1:38">
      <c r="A101" s="220" t="s">
        <v>59</v>
      </c>
      <c r="B101" s="220" t="s">
        <v>356</v>
      </c>
      <c r="C101" s="220" t="s">
        <v>357</v>
      </c>
      <c r="D101" s="220" t="s">
        <v>346</v>
      </c>
      <c r="E101" s="220" t="s">
        <v>358</v>
      </c>
      <c r="F101" s="220" t="s">
        <v>359</v>
      </c>
      <c r="G101" s="220" t="s">
        <v>360</v>
      </c>
      <c r="H101" s="220" t="s">
        <v>361</v>
      </c>
      <c r="I101" s="90" t="s">
        <v>374</v>
      </c>
      <c r="K101" s="270" t="s">
        <v>315</v>
      </c>
      <c r="L101" s="220" t="s">
        <v>316</v>
      </c>
      <c r="M101" s="220" t="s">
        <v>317</v>
      </c>
      <c r="N101" s="220" t="s">
        <v>318</v>
      </c>
      <c r="O101" s="220" t="s">
        <v>319</v>
      </c>
      <c r="P101" s="220" t="s">
        <v>320</v>
      </c>
      <c r="Q101" s="220" t="s">
        <v>321</v>
      </c>
      <c r="R101" s="250" t="s">
        <v>374</v>
      </c>
      <c r="T101" s="254" t="s">
        <v>59</v>
      </c>
      <c r="U101" s="254" t="s">
        <v>387</v>
      </c>
      <c r="V101" s="254" t="s">
        <v>61</v>
      </c>
      <c r="W101" s="254" t="s">
        <v>388</v>
      </c>
      <c r="X101" s="254" t="s">
        <v>389</v>
      </c>
      <c r="Y101" s="254" t="s">
        <v>390</v>
      </c>
      <c r="Z101" s="254" t="s">
        <v>391</v>
      </c>
      <c r="AA101" s="254" t="s">
        <v>392</v>
      </c>
      <c r="AB101" s="254" t="s">
        <v>393</v>
      </c>
      <c r="AC101" s="254" t="s">
        <v>394</v>
      </c>
      <c r="AD101" s="254" t="s">
        <v>395</v>
      </c>
      <c r="AE101" s="254" t="s">
        <v>396</v>
      </c>
      <c r="AF101" s="254" t="s">
        <v>397</v>
      </c>
      <c r="AG101" s="254" t="s">
        <v>398</v>
      </c>
      <c r="AH101" s="254" t="s">
        <v>399</v>
      </c>
      <c r="AI101" s="254" t="s">
        <v>400</v>
      </c>
      <c r="AJ101" s="254" t="s">
        <v>401</v>
      </c>
      <c r="AK101" s="254" t="s">
        <v>402</v>
      </c>
      <c r="AL101" s="250" t="s">
        <v>374</v>
      </c>
    </row>
    <row r="102" spans="1:38">
      <c r="A102" s="231" t="s">
        <v>367</v>
      </c>
      <c r="B102" s="231">
        <v>292600552</v>
      </c>
      <c r="C102" s="231" t="s">
        <v>34</v>
      </c>
      <c r="D102" s="231">
        <v>150515.79999999999</v>
      </c>
      <c r="E102" s="231">
        <v>85501.2</v>
      </c>
      <c r="F102" s="231">
        <v>65014.7</v>
      </c>
      <c r="G102" s="231">
        <v>3591</v>
      </c>
      <c r="H102" s="231">
        <v>780</v>
      </c>
      <c r="I102" s="250" t="s">
        <v>461</v>
      </c>
      <c r="K102" s="251">
        <v>292600552</v>
      </c>
      <c r="L102" s="231">
        <v>150516.70000000001</v>
      </c>
      <c r="M102" s="231">
        <v>65014.6</v>
      </c>
      <c r="N102" s="231">
        <v>85501.2</v>
      </c>
      <c r="O102" s="231">
        <v>3591</v>
      </c>
      <c r="P102" s="231">
        <v>780</v>
      </c>
      <c r="Q102" s="231">
        <v>94373.3</v>
      </c>
      <c r="R102" s="250" t="s">
        <v>461</v>
      </c>
      <c r="T102" s="254" t="s">
        <v>70</v>
      </c>
      <c r="U102" s="254" t="s">
        <v>118</v>
      </c>
      <c r="V102" s="254" t="s">
        <v>122</v>
      </c>
      <c r="W102" s="254">
        <v>210214</v>
      </c>
      <c r="X102" s="254" t="s">
        <v>403</v>
      </c>
      <c r="Y102" s="254" t="s">
        <v>405</v>
      </c>
      <c r="Z102" s="252">
        <v>74800.78</v>
      </c>
      <c r="AA102" s="252">
        <v>51395.62</v>
      </c>
      <c r="AB102" s="252">
        <v>23405.16</v>
      </c>
      <c r="AC102" s="254">
        <v>68.709999999999994</v>
      </c>
      <c r="AD102" s="254">
        <v>26.26</v>
      </c>
      <c r="AE102" s="252">
        <v>94441.93</v>
      </c>
      <c r="AF102" s="252">
        <v>41270</v>
      </c>
      <c r="AG102" s="254">
        <v>0</v>
      </c>
      <c r="AH102" s="252">
        <v>53171.92</v>
      </c>
      <c r="AI102" s="252">
        <v>51395.62</v>
      </c>
      <c r="AJ102" s="252">
        <v>1776.3</v>
      </c>
      <c r="AK102" s="254">
        <v>3.34</v>
      </c>
      <c r="AL102" s="250" t="s">
        <v>461</v>
      </c>
    </row>
    <row r="103" spans="1:38">
      <c r="A103" s="231" t="s">
        <v>367</v>
      </c>
      <c r="B103" s="231">
        <v>292600678</v>
      </c>
      <c r="C103" s="231" t="s">
        <v>41</v>
      </c>
      <c r="D103" s="231">
        <v>181997.8</v>
      </c>
      <c r="E103" s="231">
        <v>132991.5</v>
      </c>
      <c r="F103" s="231">
        <v>49006.3</v>
      </c>
      <c r="G103" s="231">
        <v>8695.0300000000007</v>
      </c>
      <c r="H103" s="231">
        <v>2254</v>
      </c>
      <c r="I103" s="250" t="s">
        <v>461</v>
      </c>
      <c r="K103" s="251">
        <v>292600678</v>
      </c>
      <c r="L103" s="231">
        <v>181998.8</v>
      </c>
      <c r="M103" s="231">
        <v>49006.2</v>
      </c>
      <c r="N103" s="231">
        <v>132991.5</v>
      </c>
      <c r="O103" s="231">
        <v>8710</v>
      </c>
      <c r="P103" s="231">
        <v>2254</v>
      </c>
      <c r="Q103" s="231">
        <v>199673</v>
      </c>
      <c r="R103" s="250" t="s">
        <v>461</v>
      </c>
      <c r="T103" s="254" t="s">
        <v>102</v>
      </c>
      <c r="U103" s="254" t="s">
        <v>118</v>
      </c>
      <c r="V103" s="254" t="s">
        <v>135</v>
      </c>
      <c r="W103" s="254">
        <v>18779</v>
      </c>
      <c r="X103" s="254" t="s">
        <v>404</v>
      </c>
      <c r="Y103" s="254" t="s">
        <v>406</v>
      </c>
      <c r="Z103" s="252">
        <v>12184.09</v>
      </c>
      <c r="AA103" s="252">
        <v>5709.68</v>
      </c>
      <c r="AB103" s="252">
        <v>6474.41</v>
      </c>
      <c r="AC103" s="254">
        <v>46.86</v>
      </c>
      <c r="AD103" s="254">
        <v>84.45</v>
      </c>
      <c r="AE103" s="252">
        <v>22474.1</v>
      </c>
      <c r="AF103" s="252">
        <v>14313.88</v>
      </c>
      <c r="AG103" s="254">
        <v>0</v>
      </c>
      <c r="AH103" s="252">
        <v>8160.22</v>
      </c>
      <c r="AI103" s="252">
        <v>1620.3</v>
      </c>
      <c r="AJ103" s="252">
        <v>6539.92</v>
      </c>
      <c r="AK103" s="254">
        <v>80.14</v>
      </c>
      <c r="AL103" s="250" t="s">
        <v>461</v>
      </c>
    </row>
    <row r="104" spans="1:38">
      <c r="A104" s="231" t="s">
        <v>367</v>
      </c>
      <c r="B104" s="231">
        <v>292602230</v>
      </c>
      <c r="C104" s="231" t="s">
        <v>368</v>
      </c>
      <c r="D104" s="231">
        <v>170967.6</v>
      </c>
      <c r="E104" s="231">
        <v>121156.1</v>
      </c>
      <c r="F104" s="231">
        <v>49811.5</v>
      </c>
      <c r="G104" s="231">
        <v>8150.8</v>
      </c>
      <c r="H104" s="231">
        <v>3697</v>
      </c>
      <c r="I104" s="250" t="s">
        <v>461</v>
      </c>
      <c r="K104" s="251">
        <v>292602230</v>
      </c>
      <c r="L104" s="231">
        <v>171975.5</v>
      </c>
      <c r="M104" s="231">
        <v>50814.2</v>
      </c>
      <c r="N104" s="231">
        <v>121160.3</v>
      </c>
      <c r="O104" s="231">
        <v>8137</v>
      </c>
      <c r="P104" s="231">
        <v>3697</v>
      </c>
      <c r="Q104" s="231">
        <v>149150</v>
      </c>
      <c r="R104" s="250" t="s">
        <v>461</v>
      </c>
      <c r="T104" s="254" t="s">
        <v>102</v>
      </c>
      <c r="U104" s="254" t="s">
        <v>118</v>
      </c>
      <c r="V104" s="254" t="s">
        <v>135</v>
      </c>
      <c r="W104" s="254">
        <v>18779</v>
      </c>
      <c r="X104" s="254" t="s">
        <v>403</v>
      </c>
      <c r="Y104" s="254" t="s">
        <v>407</v>
      </c>
      <c r="Z104" s="252">
        <v>82668.37</v>
      </c>
      <c r="AA104" s="252">
        <v>75089.119999999995</v>
      </c>
      <c r="AB104" s="252">
        <v>7579.25</v>
      </c>
      <c r="AC104" s="254">
        <v>90.83</v>
      </c>
      <c r="AD104" s="254">
        <v>34.14</v>
      </c>
      <c r="AE104" s="252">
        <v>110890.01</v>
      </c>
      <c r="AF104" s="252">
        <v>85834.52</v>
      </c>
      <c r="AG104" s="254">
        <v>0</v>
      </c>
      <c r="AH104" s="252">
        <v>25055.49</v>
      </c>
      <c r="AI104" s="252">
        <v>16984.29</v>
      </c>
      <c r="AJ104" s="252">
        <v>8071.2</v>
      </c>
      <c r="AK104" s="254">
        <v>32.21</v>
      </c>
      <c r="AL104" s="250" t="s">
        <v>461</v>
      </c>
    </row>
    <row r="105" spans="1:38">
      <c r="A105" s="231" t="s">
        <v>367</v>
      </c>
      <c r="B105" s="231">
        <v>292603073</v>
      </c>
      <c r="C105" s="231" t="s">
        <v>51</v>
      </c>
      <c r="D105" s="231">
        <v>132132.20000000001</v>
      </c>
      <c r="E105" s="231">
        <v>74040.899999999994</v>
      </c>
      <c r="F105" s="231">
        <v>58091.3</v>
      </c>
      <c r="G105" s="231">
        <v>15704.1</v>
      </c>
      <c r="H105" s="231">
        <v>2082</v>
      </c>
      <c r="I105" s="250" t="s">
        <v>461</v>
      </c>
      <c r="K105" s="251">
        <v>292603073</v>
      </c>
      <c r="L105" s="231">
        <v>389505</v>
      </c>
      <c r="M105" s="231">
        <v>172384.2</v>
      </c>
      <c r="N105" s="231">
        <v>217118.6</v>
      </c>
      <c r="O105" s="231">
        <v>15702</v>
      </c>
      <c r="P105" s="231">
        <v>2082</v>
      </c>
      <c r="Q105" s="231">
        <v>444187</v>
      </c>
      <c r="R105" s="250" t="s">
        <v>461</v>
      </c>
      <c r="T105" s="254" t="s">
        <v>102</v>
      </c>
      <c r="U105" s="254" t="s">
        <v>118</v>
      </c>
      <c r="V105" s="254" t="s">
        <v>136</v>
      </c>
      <c r="W105" s="254">
        <v>78398</v>
      </c>
      <c r="X105" s="254" t="s">
        <v>403</v>
      </c>
      <c r="Y105" s="254" t="s">
        <v>408</v>
      </c>
      <c r="Z105" s="252">
        <v>31940.05</v>
      </c>
      <c r="AA105" s="252">
        <v>10732.85</v>
      </c>
      <c r="AB105" s="252">
        <v>21207.200000000001</v>
      </c>
      <c r="AC105" s="254">
        <v>33.6</v>
      </c>
      <c r="AD105" s="254">
        <v>0</v>
      </c>
      <c r="AE105" s="252">
        <v>17617.27</v>
      </c>
      <c r="AF105" s="252">
        <v>6112.32</v>
      </c>
      <c r="AG105" s="254">
        <v>0</v>
      </c>
      <c r="AH105" s="252">
        <v>11504.95</v>
      </c>
      <c r="AI105" s="252">
        <v>7208.33</v>
      </c>
      <c r="AJ105" s="252">
        <v>4296.62</v>
      </c>
      <c r="AK105" s="254">
        <v>37.35</v>
      </c>
      <c r="AL105" s="250" t="s">
        <v>461</v>
      </c>
    </row>
    <row r="106" spans="1:38">
      <c r="A106" s="231" t="s">
        <v>367</v>
      </c>
      <c r="B106" s="231">
        <v>292603073</v>
      </c>
      <c r="C106" s="231" t="s">
        <v>369</v>
      </c>
      <c r="D106" s="231">
        <v>13787.7</v>
      </c>
      <c r="E106" s="231">
        <v>13640.6</v>
      </c>
      <c r="F106" s="231">
        <v>147.1</v>
      </c>
      <c r="G106" s="231">
        <v>15704.1</v>
      </c>
      <c r="H106" s="231">
        <v>2082</v>
      </c>
      <c r="I106" s="250" t="s">
        <v>461</v>
      </c>
      <c r="K106" s="251">
        <v>292603286</v>
      </c>
      <c r="L106" s="231">
        <v>165765.70000000001</v>
      </c>
      <c r="M106" s="231">
        <v>49189.8</v>
      </c>
      <c r="N106" s="231">
        <v>116575</v>
      </c>
      <c r="O106" s="231">
        <v>8432</v>
      </c>
      <c r="P106" s="231">
        <v>5066</v>
      </c>
      <c r="Q106" s="231">
        <v>111205</v>
      </c>
      <c r="R106" s="250" t="s">
        <v>461</v>
      </c>
      <c r="T106" s="254" t="s">
        <v>102</v>
      </c>
      <c r="U106" s="254" t="s">
        <v>118</v>
      </c>
      <c r="V106" s="254" t="s">
        <v>136</v>
      </c>
      <c r="W106" s="254">
        <v>78398</v>
      </c>
      <c r="X106" s="254" t="s">
        <v>403</v>
      </c>
      <c r="Y106" s="254" t="s">
        <v>409</v>
      </c>
      <c r="Z106" s="252">
        <v>37576.53</v>
      </c>
      <c r="AA106" s="252">
        <v>18577.98</v>
      </c>
      <c r="AB106" s="252">
        <v>18998.55</v>
      </c>
      <c r="AC106" s="254">
        <v>49.44</v>
      </c>
      <c r="AD106" s="254">
        <v>0</v>
      </c>
      <c r="AE106" s="252">
        <v>30249.9</v>
      </c>
      <c r="AF106" s="252">
        <v>11933.44</v>
      </c>
      <c r="AG106" s="254">
        <v>0</v>
      </c>
      <c r="AH106" s="252">
        <v>18316.45</v>
      </c>
      <c r="AI106" s="252">
        <v>10219.469999999999</v>
      </c>
      <c r="AJ106" s="252">
        <v>8096.98</v>
      </c>
      <c r="AK106" s="254">
        <v>44.21</v>
      </c>
      <c r="AL106" s="250" t="s">
        <v>461</v>
      </c>
    </row>
    <row r="107" spans="1:38">
      <c r="A107" s="231" t="s">
        <v>367</v>
      </c>
      <c r="B107" s="231">
        <v>292603073</v>
      </c>
      <c r="C107" s="231" t="s">
        <v>52</v>
      </c>
      <c r="D107" s="231">
        <v>243582.9</v>
      </c>
      <c r="E107" s="231">
        <v>129437.1</v>
      </c>
      <c r="F107" s="231">
        <v>114145.7</v>
      </c>
      <c r="G107" s="231">
        <v>15704.1</v>
      </c>
      <c r="H107" s="231">
        <v>2082</v>
      </c>
      <c r="I107" s="250" t="s">
        <v>461</v>
      </c>
      <c r="K107" s="251">
        <v>292603696</v>
      </c>
      <c r="L107" s="231">
        <v>166078</v>
      </c>
      <c r="M107" s="231">
        <v>115519.2</v>
      </c>
      <c r="N107" s="231">
        <v>50557.7</v>
      </c>
      <c r="O107" s="231">
        <v>9599</v>
      </c>
      <c r="P107" s="231">
        <v>8219</v>
      </c>
      <c r="Q107" s="231">
        <v>46570.3</v>
      </c>
      <c r="R107" s="250" t="s">
        <v>461</v>
      </c>
      <c r="T107" s="254" t="s">
        <v>102</v>
      </c>
      <c r="U107" s="254" t="s">
        <v>118</v>
      </c>
      <c r="V107" s="254" t="s">
        <v>136</v>
      </c>
      <c r="W107" s="254">
        <v>78398</v>
      </c>
      <c r="X107" s="254" t="s">
        <v>403</v>
      </c>
      <c r="Y107" s="254" t="s">
        <v>410</v>
      </c>
      <c r="Z107" s="252">
        <v>39389.67</v>
      </c>
      <c r="AA107" s="252">
        <v>17502.75</v>
      </c>
      <c r="AB107" s="252">
        <v>21886.92</v>
      </c>
      <c r="AC107" s="254">
        <v>44.43</v>
      </c>
      <c r="AD107" s="254">
        <v>0</v>
      </c>
      <c r="AE107" s="252">
        <v>27890.959999999999</v>
      </c>
      <c r="AF107" s="252">
        <v>19391.849999999999</v>
      </c>
      <c r="AG107" s="254">
        <v>0</v>
      </c>
      <c r="AH107" s="252">
        <v>8499.11</v>
      </c>
      <c r="AI107" s="252">
        <v>6695.94</v>
      </c>
      <c r="AJ107" s="252">
        <v>1803.17</v>
      </c>
      <c r="AK107" s="254">
        <v>21.22</v>
      </c>
      <c r="AL107" s="250" t="s">
        <v>461</v>
      </c>
    </row>
    <row r="108" spans="1:38">
      <c r="A108" s="231" t="s">
        <v>367</v>
      </c>
      <c r="B108" s="231">
        <v>292603286</v>
      </c>
      <c r="C108" s="231" t="s">
        <v>42</v>
      </c>
      <c r="D108" s="231">
        <v>165452.5</v>
      </c>
      <c r="E108" s="231">
        <v>116575</v>
      </c>
      <c r="F108" s="231">
        <v>48877.5</v>
      </c>
      <c r="G108" s="231">
        <v>8431.5</v>
      </c>
      <c r="H108" s="231">
        <v>5066</v>
      </c>
      <c r="I108" s="250" t="s">
        <v>461</v>
      </c>
      <c r="K108" s="251">
        <v>292604330</v>
      </c>
      <c r="L108" s="231">
        <v>124019.2</v>
      </c>
      <c r="M108" s="231">
        <v>38079.199999999997</v>
      </c>
      <c r="N108" s="231">
        <v>85936.9</v>
      </c>
      <c r="O108" s="231">
        <v>7072</v>
      </c>
      <c r="P108" s="231">
        <v>2778</v>
      </c>
      <c r="Q108" s="231">
        <v>145705</v>
      </c>
      <c r="R108" s="250" t="s">
        <v>461</v>
      </c>
      <c r="T108" s="254" t="s">
        <v>102</v>
      </c>
      <c r="U108" s="254" t="s">
        <v>118</v>
      </c>
      <c r="V108" s="254" t="s">
        <v>136</v>
      </c>
      <c r="W108" s="254">
        <v>78398</v>
      </c>
      <c r="X108" s="254" t="s">
        <v>403</v>
      </c>
      <c r="Y108" s="254" t="s">
        <v>411</v>
      </c>
      <c r="Z108" s="252">
        <v>31940.05</v>
      </c>
      <c r="AA108" s="252">
        <v>28745.94</v>
      </c>
      <c r="AB108" s="252">
        <v>3194.11</v>
      </c>
      <c r="AC108" s="254">
        <v>90</v>
      </c>
      <c r="AD108" s="254">
        <v>47.82</v>
      </c>
      <c r="AE108" s="252">
        <v>47214.11</v>
      </c>
      <c r="AF108" s="254">
        <v>0.28999999999999998</v>
      </c>
      <c r="AG108" s="254">
        <v>47.82</v>
      </c>
      <c r="AH108" s="252">
        <v>47213.82</v>
      </c>
      <c r="AI108" s="252">
        <v>28745.94</v>
      </c>
      <c r="AJ108" s="252">
        <v>18467.87</v>
      </c>
      <c r="AK108" s="254">
        <v>39.119999999999997</v>
      </c>
      <c r="AL108" s="250" t="s">
        <v>461</v>
      </c>
    </row>
    <row r="109" spans="1:38">
      <c r="A109" s="231" t="s">
        <v>367</v>
      </c>
      <c r="B109" s="231">
        <v>292603696</v>
      </c>
      <c r="C109" s="231" t="s">
        <v>370</v>
      </c>
      <c r="D109" s="231">
        <v>165452.5</v>
      </c>
      <c r="E109" s="231">
        <v>50557.7</v>
      </c>
      <c r="F109" s="231">
        <v>114894.8</v>
      </c>
      <c r="G109" s="231">
        <v>9600</v>
      </c>
      <c r="H109" s="231">
        <v>8219</v>
      </c>
      <c r="I109" s="250" t="s">
        <v>461</v>
      </c>
      <c r="K109" s="251">
        <v>295700347</v>
      </c>
      <c r="L109" s="231">
        <v>224071.2</v>
      </c>
      <c r="M109" s="231">
        <v>144954.1</v>
      </c>
      <c r="N109" s="231">
        <v>79116.2</v>
      </c>
      <c r="O109" s="231">
        <v>9334</v>
      </c>
      <c r="P109" s="231">
        <v>2517</v>
      </c>
      <c r="Q109" s="231">
        <v>230236</v>
      </c>
      <c r="R109" s="250" t="s">
        <v>461</v>
      </c>
      <c r="T109" s="254" t="s">
        <v>102</v>
      </c>
      <c r="U109" s="254" t="s">
        <v>118</v>
      </c>
      <c r="V109" s="254" t="s">
        <v>137</v>
      </c>
      <c r="W109" s="254">
        <v>97026</v>
      </c>
      <c r="X109" s="254" t="s">
        <v>403</v>
      </c>
      <c r="Y109" s="254" t="s">
        <v>412</v>
      </c>
      <c r="Z109" s="252">
        <v>210428.2</v>
      </c>
      <c r="AA109" s="252">
        <v>90607.57</v>
      </c>
      <c r="AB109" s="252">
        <v>119820.64</v>
      </c>
      <c r="AC109" s="254">
        <v>43.06</v>
      </c>
      <c r="AD109" s="254">
        <v>45.41</v>
      </c>
      <c r="AE109" s="252">
        <v>305985.78000000003</v>
      </c>
      <c r="AF109" s="252">
        <v>53668.24</v>
      </c>
      <c r="AG109" s="254">
        <v>19.91</v>
      </c>
      <c r="AH109" s="252">
        <v>252317.54</v>
      </c>
      <c r="AI109" s="252">
        <v>90607.32</v>
      </c>
      <c r="AJ109" s="252">
        <v>161710.22</v>
      </c>
      <c r="AK109" s="254">
        <v>64.09</v>
      </c>
      <c r="AL109" s="250" t="s">
        <v>461</v>
      </c>
    </row>
    <row r="110" spans="1:38">
      <c r="A110" s="231" t="s">
        <v>367</v>
      </c>
      <c r="B110" s="231">
        <v>292604330</v>
      </c>
      <c r="C110" s="231" t="s">
        <v>43</v>
      </c>
      <c r="D110" s="231">
        <v>121379.6</v>
      </c>
      <c r="E110" s="231">
        <v>85936.9</v>
      </c>
      <c r="F110" s="231">
        <v>35442.699999999997</v>
      </c>
      <c r="G110" s="231">
        <v>7072</v>
      </c>
      <c r="H110" s="231">
        <v>2778</v>
      </c>
      <c r="I110" s="250" t="s">
        <v>461</v>
      </c>
      <c r="K110" s="251">
        <v>295700671</v>
      </c>
      <c r="L110" s="231">
        <v>209496.5</v>
      </c>
      <c r="M110" s="231">
        <v>179620.9</v>
      </c>
      <c r="N110" s="231">
        <v>29870</v>
      </c>
      <c r="O110" s="231">
        <v>7999</v>
      </c>
      <c r="P110" s="231">
        <v>5509</v>
      </c>
      <c r="Q110" s="231">
        <v>62679.7</v>
      </c>
      <c r="R110" s="250" t="s">
        <v>461</v>
      </c>
      <c r="T110" s="254" t="s">
        <v>102</v>
      </c>
      <c r="U110" s="254" t="s">
        <v>118</v>
      </c>
      <c r="V110" s="254" t="s">
        <v>139</v>
      </c>
      <c r="W110" s="254">
        <v>90365</v>
      </c>
      <c r="X110" s="254" t="s">
        <v>403</v>
      </c>
      <c r="Y110" s="254" t="s">
        <v>413</v>
      </c>
      <c r="Z110" s="252">
        <v>202908.01</v>
      </c>
      <c r="AA110" s="252">
        <v>141177.67000000001</v>
      </c>
      <c r="AB110" s="252">
        <v>61730.34</v>
      </c>
      <c r="AC110" s="254">
        <v>69.58</v>
      </c>
      <c r="AD110" s="254">
        <v>13.12</v>
      </c>
      <c r="AE110" s="252">
        <v>229526.72</v>
      </c>
      <c r="AF110" s="252">
        <v>10946.55</v>
      </c>
      <c r="AG110" s="254">
        <v>7.72</v>
      </c>
      <c r="AH110" s="252">
        <v>218580.17</v>
      </c>
      <c r="AI110" s="252">
        <v>139381.51</v>
      </c>
      <c r="AJ110" s="252">
        <v>79198.67</v>
      </c>
      <c r="AK110" s="254">
        <v>36.229999999999997</v>
      </c>
      <c r="AL110" s="250" t="s">
        <v>461</v>
      </c>
    </row>
    <row r="111" spans="1:38">
      <c r="A111" s="231" t="s">
        <v>367</v>
      </c>
      <c r="B111" s="231">
        <v>295700347</v>
      </c>
      <c r="C111" s="231" t="s">
        <v>38</v>
      </c>
      <c r="D111" s="231">
        <v>83195</v>
      </c>
      <c r="E111" s="231">
        <v>30359.599999999999</v>
      </c>
      <c r="F111" s="231">
        <v>52835.4</v>
      </c>
      <c r="G111" s="231">
        <v>9343</v>
      </c>
      <c r="H111" s="231">
        <v>2517</v>
      </c>
      <c r="I111" s="250" t="s">
        <v>461</v>
      </c>
      <c r="K111" s="251">
        <v>295700688</v>
      </c>
      <c r="L111" s="231">
        <v>156194.1</v>
      </c>
      <c r="M111" s="231">
        <v>154328.20000000001</v>
      </c>
      <c r="N111" s="231">
        <v>1863.9</v>
      </c>
      <c r="O111" s="231">
        <v>4800</v>
      </c>
      <c r="P111" s="231">
        <v>4733</v>
      </c>
      <c r="Q111" s="231">
        <v>2259.0300000000002</v>
      </c>
      <c r="R111" s="250" t="s">
        <v>461</v>
      </c>
      <c r="T111" s="254" t="s">
        <v>102</v>
      </c>
      <c r="U111" s="254" t="s">
        <v>118</v>
      </c>
      <c r="V111" s="254" t="s">
        <v>133</v>
      </c>
      <c r="W111" s="254">
        <v>210516</v>
      </c>
      <c r="X111" s="254" t="s">
        <v>403</v>
      </c>
      <c r="Y111" s="254" t="s">
        <v>414</v>
      </c>
      <c r="Z111" s="252">
        <v>38650.15</v>
      </c>
      <c r="AA111" s="252">
        <v>2617.61</v>
      </c>
      <c r="AB111" s="252">
        <v>36032.54</v>
      </c>
      <c r="AC111" s="254">
        <v>6.77</v>
      </c>
      <c r="AD111" s="254">
        <v>25.14</v>
      </c>
      <c r="AE111" s="252">
        <v>48367.19</v>
      </c>
      <c r="AF111" s="252">
        <v>42399.08</v>
      </c>
      <c r="AG111" s="254">
        <v>0</v>
      </c>
      <c r="AH111" s="252">
        <v>5968.11</v>
      </c>
      <c r="AI111" s="252">
        <v>2617.61</v>
      </c>
      <c r="AJ111" s="252">
        <v>3350.5</v>
      </c>
      <c r="AK111" s="254">
        <v>56.14</v>
      </c>
      <c r="AL111" s="250" t="s">
        <v>461</v>
      </c>
    </row>
    <row r="112" spans="1:38">
      <c r="A112" s="231" t="s">
        <v>367</v>
      </c>
      <c r="B112" s="231">
        <v>295700347</v>
      </c>
      <c r="C112" s="231" t="s">
        <v>39</v>
      </c>
      <c r="D112" s="231">
        <v>132070.5</v>
      </c>
      <c r="E112" s="231">
        <v>40780.6</v>
      </c>
      <c r="F112" s="231">
        <v>91289.9</v>
      </c>
      <c r="G112" s="231">
        <v>9343</v>
      </c>
      <c r="H112" s="231">
        <v>2517</v>
      </c>
      <c r="I112" s="250" t="s">
        <v>461</v>
      </c>
      <c r="K112" s="251">
        <v>295700689</v>
      </c>
      <c r="L112" s="231">
        <v>102196.5</v>
      </c>
      <c r="M112" s="231">
        <v>81510.899999999994</v>
      </c>
      <c r="N112" s="231">
        <v>20683.099999999999</v>
      </c>
      <c r="O112" s="231">
        <v>3999</v>
      </c>
      <c r="P112" s="231">
        <v>2803</v>
      </c>
      <c r="Q112" s="231">
        <v>40382.300000000003</v>
      </c>
      <c r="R112" s="250" t="s">
        <v>461</v>
      </c>
      <c r="T112" s="254" t="s">
        <v>83</v>
      </c>
      <c r="U112" s="254" t="s">
        <v>118</v>
      </c>
      <c r="V112" s="254" t="s">
        <v>124</v>
      </c>
      <c r="W112" s="254">
        <v>18850</v>
      </c>
      <c r="X112" s="254" t="s">
        <v>404</v>
      </c>
      <c r="Y112" s="254" t="s">
        <v>415</v>
      </c>
      <c r="Z112" s="252">
        <v>12184.09</v>
      </c>
      <c r="AA112" s="252">
        <v>6101.95</v>
      </c>
      <c r="AB112" s="252">
        <v>6082.14</v>
      </c>
      <c r="AC112" s="254">
        <v>50.08</v>
      </c>
      <c r="AD112" s="254">
        <v>84.45</v>
      </c>
      <c r="AE112" s="252">
        <v>22474.1</v>
      </c>
      <c r="AF112" s="252">
        <v>13558.51</v>
      </c>
      <c r="AG112" s="254">
        <v>0</v>
      </c>
      <c r="AH112" s="252">
        <v>8915.59</v>
      </c>
      <c r="AI112" s="252">
        <v>2746.89</v>
      </c>
      <c r="AJ112" s="252">
        <v>6168.7</v>
      </c>
      <c r="AK112" s="254">
        <v>69.19</v>
      </c>
      <c r="AL112" s="250" t="s">
        <v>461</v>
      </c>
    </row>
    <row r="113" spans="1:38">
      <c r="A113" s="231" t="s">
        <v>367</v>
      </c>
      <c r="B113" s="231">
        <v>295700347</v>
      </c>
      <c r="C113" s="231" t="s">
        <v>40</v>
      </c>
      <c r="D113" s="231">
        <v>8804.7999999999993</v>
      </c>
      <c r="E113" s="231">
        <v>7978.5</v>
      </c>
      <c r="F113" s="231">
        <v>826.3</v>
      </c>
      <c r="G113" s="231">
        <v>9343</v>
      </c>
      <c r="H113" s="231">
        <v>2517</v>
      </c>
      <c r="I113" s="250" t="s">
        <v>461</v>
      </c>
      <c r="K113" s="251">
        <v>295700704</v>
      </c>
      <c r="L113" s="231">
        <v>224071.2</v>
      </c>
      <c r="M113" s="231">
        <v>220400.7</v>
      </c>
      <c r="N113" s="231">
        <v>3669.3</v>
      </c>
      <c r="O113" s="231">
        <v>6399</v>
      </c>
      <c r="P113" s="231">
        <v>5709</v>
      </c>
      <c r="Q113" s="231">
        <v>23301.599999999999</v>
      </c>
      <c r="R113" s="250" t="s">
        <v>461</v>
      </c>
      <c r="T113" s="254" t="s">
        <v>83</v>
      </c>
      <c r="U113" s="254" t="s">
        <v>118</v>
      </c>
      <c r="V113" s="254" t="s">
        <v>124</v>
      </c>
      <c r="W113" s="254">
        <v>18850</v>
      </c>
      <c r="X113" s="254" t="s">
        <v>403</v>
      </c>
      <c r="Y113" s="254" t="s">
        <v>416</v>
      </c>
      <c r="Z113" s="252">
        <v>20667.09</v>
      </c>
      <c r="AA113" s="252">
        <v>17507</v>
      </c>
      <c r="AB113" s="252">
        <v>3160.09</v>
      </c>
      <c r="AC113" s="254">
        <v>84.71</v>
      </c>
      <c r="AD113" s="254">
        <v>54.4</v>
      </c>
      <c r="AE113" s="252">
        <v>31909.65</v>
      </c>
      <c r="AF113" s="252">
        <v>22219.35</v>
      </c>
      <c r="AG113" s="254">
        <v>0</v>
      </c>
      <c r="AH113" s="252">
        <v>9690.2999999999993</v>
      </c>
      <c r="AI113" s="252">
        <v>5466.32</v>
      </c>
      <c r="AJ113" s="252">
        <v>4223.99</v>
      </c>
      <c r="AK113" s="254">
        <v>43.59</v>
      </c>
      <c r="AL113" s="250" t="s">
        <v>461</v>
      </c>
    </row>
    <row r="114" spans="1:38">
      <c r="A114" s="231" t="s">
        <v>367</v>
      </c>
      <c r="B114" s="231">
        <v>295700671</v>
      </c>
      <c r="C114" s="231" t="s">
        <v>44</v>
      </c>
      <c r="D114" s="231">
        <v>207619.5</v>
      </c>
      <c r="E114" s="231">
        <v>29870</v>
      </c>
      <c r="F114" s="231">
        <v>177749.5</v>
      </c>
      <c r="G114" s="231">
        <v>8000.01</v>
      </c>
      <c r="H114" s="231">
        <v>5509</v>
      </c>
      <c r="I114" s="250" t="s">
        <v>461</v>
      </c>
      <c r="K114" s="251">
        <v>295700706</v>
      </c>
      <c r="L114" s="231">
        <v>102196.5</v>
      </c>
      <c r="M114" s="231">
        <v>102193.1</v>
      </c>
      <c r="N114" s="231">
        <v>3.1</v>
      </c>
      <c r="O114" s="231">
        <v>3999</v>
      </c>
      <c r="P114" s="231">
        <v>3438</v>
      </c>
      <c r="Q114" s="231">
        <v>18949</v>
      </c>
      <c r="R114" s="250" t="s">
        <v>461</v>
      </c>
      <c r="T114" s="254" t="s">
        <v>83</v>
      </c>
      <c r="U114" s="254" t="s">
        <v>118</v>
      </c>
      <c r="V114" s="254" t="s">
        <v>124</v>
      </c>
      <c r="W114" s="254">
        <v>18850</v>
      </c>
      <c r="X114" s="254" t="s">
        <v>403</v>
      </c>
      <c r="Y114" s="254" t="s">
        <v>417</v>
      </c>
      <c r="Z114" s="252">
        <v>61536.36</v>
      </c>
      <c r="AA114" s="252">
        <v>21320.6</v>
      </c>
      <c r="AB114" s="252">
        <v>40215.760000000002</v>
      </c>
      <c r="AC114" s="254">
        <v>34.65</v>
      </c>
      <c r="AD114" s="254">
        <v>0</v>
      </c>
      <c r="AE114" s="252">
        <v>36043.65</v>
      </c>
      <c r="AF114" s="252">
        <v>23208.07</v>
      </c>
      <c r="AG114" s="254">
        <v>0</v>
      </c>
      <c r="AH114" s="252">
        <v>12835.59</v>
      </c>
      <c r="AI114" s="252">
        <v>5195.5600000000004</v>
      </c>
      <c r="AJ114" s="252">
        <v>7640.02</v>
      </c>
      <c r="AK114" s="254">
        <v>59.52</v>
      </c>
      <c r="AL114" s="250" t="s">
        <v>461</v>
      </c>
    </row>
    <row r="115" spans="1:38">
      <c r="A115" s="231" t="s">
        <v>367</v>
      </c>
      <c r="B115" s="231">
        <v>295700688</v>
      </c>
      <c r="C115" s="231" t="s">
        <v>457</v>
      </c>
      <c r="D115" s="231">
        <v>156192</v>
      </c>
      <c r="E115" s="231">
        <v>1863.9</v>
      </c>
      <c r="F115" s="231">
        <v>154328.1</v>
      </c>
      <c r="G115" s="231">
        <v>4800</v>
      </c>
      <c r="H115" s="231">
        <v>4733</v>
      </c>
      <c r="I115" s="250" t="s">
        <v>461</v>
      </c>
      <c r="K115" s="251">
        <v>292600879</v>
      </c>
      <c r="L115" s="231">
        <v>193029.1</v>
      </c>
      <c r="M115" s="231">
        <v>62642.6</v>
      </c>
      <c r="N115" s="231">
        <v>130385.3</v>
      </c>
      <c r="O115" s="231">
        <v>7730</v>
      </c>
      <c r="P115" s="231">
        <v>1526</v>
      </c>
      <c r="Q115" s="231">
        <v>205196</v>
      </c>
      <c r="R115" s="250" t="s">
        <v>461</v>
      </c>
      <c r="T115" s="254" t="s">
        <v>83</v>
      </c>
      <c r="U115" s="254" t="s">
        <v>118</v>
      </c>
      <c r="V115" s="254" t="s">
        <v>124</v>
      </c>
      <c r="W115" s="254">
        <v>18850</v>
      </c>
      <c r="X115" s="254" t="s">
        <v>403</v>
      </c>
      <c r="Y115" s="254" t="s">
        <v>418</v>
      </c>
      <c r="Z115" s="252">
        <v>13151.79</v>
      </c>
      <c r="AA115" s="252">
        <v>6102.12</v>
      </c>
      <c r="AB115" s="252">
        <v>7049.66</v>
      </c>
      <c r="AC115" s="254">
        <v>46.4</v>
      </c>
      <c r="AD115" s="254">
        <v>70.66</v>
      </c>
      <c r="AE115" s="252">
        <v>22444.59</v>
      </c>
      <c r="AF115" s="252">
        <v>4683.18</v>
      </c>
      <c r="AG115" s="254">
        <v>35.049999999999997</v>
      </c>
      <c r="AH115" s="252">
        <v>17761.41</v>
      </c>
      <c r="AI115" s="252">
        <v>6102.12</v>
      </c>
      <c r="AJ115" s="252">
        <v>11659.28</v>
      </c>
      <c r="AK115" s="254">
        <v>65.64</v>
      </c>
      <c r="AL115" s="250" t="s">
        <v>461</v>
      </c>
    </row>
    <row r="116" spans="1:38">
      <c r="A116" s="231" t="s">
        <v>367</v>
      </c>
      <c r="B116" s="231">
        <v>295700689</v>
      </c>
      <c r="C116" s="231" t="s">
        <v>334</v>
      </c>
      <c r="D116" s="231">
        <v>100322.6</v>
      </c>
      <c r="E116" s="231">
        <v>20683.099999999999</v>
      </c>
      <c r="F116" s="231">
        <v>79639.5</v>
      </c>
      <c r="G116" s="231">
        <v>4000</v>
      </c>
      <c r="H116" s="231">
        <v>2803</v>
      </c>
      <c r="I116" s="250" t="s">
        <v>461</v>
      </c>
      <c r="K116" s="251">
        <v>292602231</v>
      </c>
      <c r="L116" s="231">
        <v>276130.40000000002</v>
      </c>
      <c r="M116" s="231">
        <v>52259</v>
      </c>
      <c r="N116" s="231">
        <v>223870.6</v>
      </c>
      <c r="O116" s="231">
        <v>10340</v>
      </c>
      <c r="P116" s="231">
        <v>5333</v>
      </c>
      <c r="Q116" s="231">
        <v>139553</v>
      </c>
      <c r="R116" s="250" t="s">
        <v>461</v>
      </c>
      <c r="T116" s="254" t="s">
        <v>83</v>
      </c>
      <c r="U116" s="254" t="s">
        <v>118</v>
      </c>
      <c r="V116" s="254" t="s">
        <v>125</v>
      </c>
      <c r="W116" s="254">
        <v>78378</v>
      </c>
      <c r="X116" s="254" t="s">
        <v>403</v>
      </c>
      <c r="Y116" s="254" t="s">
        <v>419</v>
      </c>
      <c r="Z116" s="252">
        <v>31940.05</v>
      </c>
      <c r="AA116" s="252">
        <v>9013.1</v>
      </c>
      <c r="AB116" s="252">
        <v>22926.95</v>
      </c>
      <c r="AC116" s="254">
        <v>28.22</v>
      </c>
      <c r="AD116" s="254">
        <v>0</v>
      </c>
      <c r="AE116" s="252">
        <v>15209.18</v>
      </c>
      <c r="AF116" s="252">
        <v>3983.32</v>
      </c>
      <c r="AG116" s="254">
        <v>0</v>
      </c>
      <c r="AH116" s="252">
        <v>11225.86</v>
      </c>
      <c r="AI116" s="252">
        <v>6922.07</v>
      </c>
      <c r="AJ116" s="252">
        <v>4303.79</v>
      </c>
      <c r="AK116" s="254">
        <v>38.340000000000003</v>
      </c>
      <c r="AL116" s="250" t="s">
        <v>461</v>
      </c>
    </row>
    <row r="117" spans="1:38">
      <c r="A117" s="231" t="s">
        <v>367</v>
      </c>
      <c r="B117" s="231">
        <v>295700704</v>
      </c>
      <c r="C117" s="231" t="s">
        <v>439</v>
      </c>
      <c r="D117" s="231">
        <v>83195</v>
      </c>
      <c r="E117" s="231">
        <v>3669.3</v>
      </c>
      <c r="F117" s="231">
        <v>79525.7</v>
      </c>
      <c r="G117" s="231">
        <v>6400</v>
      </c>
      <c r="H117" s="231">
        <v>5709</v>
      </c>
      <c r="I117" s="250" t="s">
        <v>461</v>
      </c>
      <c r="K117" s="251">
        <v>292602804</v>
      </c>
      <c r="L117" s="231">
        <v>83038.8</v>
      </c>
      <c r="M117" s="231">
        <v>24214.400000000001</v>
      </c>
      <c r="N117" s="231">
        <v>58824.1</v>
      </c>
      <c r="O117" s="231">
        <v>4357</v>
      </c>
      <c r="P117" s="231">
        <v>921</v>
      </c>
      <c r="Q117" s="231">
        <v>115895</v>
      </c>
      <c r="R117" s="250" t="s">
        <v>461</v>
      </c>
      <c r="T117" s="254" t="s">
        <v>83</v>
      </c>
      <c r="U117" s="254" t="s">
        <v>118</v>
      </c>
      <c r="V117" s="254" t="s">
        <v>125</v>
      </c>
      <c r="W117" s="254">
        <v>78378</v>
      </c>
      <c r="X117" s="254" t="s">
        <v>403</v>
      </c>
      <c r="Y117" s="254" t="s">
        <v>420</v>
      </c>
      <c r="Z117" s="252">
        <v>15030.61</v>
      </c>
      <c r="AA117" s="252">
        <v>8855.43</v>
      </c>
      <c r="AB117" s="252">
        <v>6175.18</v>
      </c>
      <c r="AC117" s="254">
        <v>58.92</v>
      </c>
      <c r="AD117" s="254">
        <v>0</v>
      </c>
      <c r="AE117" s="252">
        <v>11794.68</v>
      </c>
      <c r="AF117" s="252">
        <v>3538.41</v>
      </c>
      <c r="AG117" s="254">
        <v>0</v>
      </c>
      <c r="AH117" s="252">
        <v>8256.2800000000007</v>
      </c>
      <c r="AI117" s="252">
        <v>5816.51</v>
      </c>
      <c r="AJ117" s="252">
        <v>2439.77</v>
      </c>
      <c r="AK117" s="254">
        <v>29.55</v>
      </c>
      <c r="AL117" s="250" t="s">
        <v>461</v>
      </c>
    </row>
    <row r="118" spans="1:38">
      <c r="A118" s="231" t="s">
        <v>367</v>
      </c>
      <c r="B118" s="231">
        <v>295700704</v>
      </c>
      <c r="C118" s="231" t="s">
        <v>441</v>
      </c>
      <c r="D118" s="231">
        <v>8804.7999999999993</v>
      </c>
      <c r="E118" s="231">
        <v>0</v>
      </c>
      <c r="F118" s="231">
        <v>8804.7999999999993</v>
      </c>
      <c r="G118" s="231">
        <v>6400</v>
      </c>
      <c r="H118" s="231">
        <v>5709</v>
      </c>
      <c r="I118" s="250" t="s">
        <v>461</v>
      </c>
      <c r="K118" s="251">
        <v>292603004</v>
      </c>
      <c r="L118" s="231">
        <v>438219.9</v>
      </c>
      <c r="M118" s="231">
        <v>225172.9</v>
      </c>
      <c r="N118" s="231">
        <v>213046.5</v>
      </c>
      <c r="O118" s="231">
        <v>11924</v>
      </c>
      <c r="P118" s="231">
        <v>1052</v>
      </c>
      <c r="Q118" s="231">
        <v>366652</v>
      </c>
      <c r="R118" s="250" t="s">
        <v>461</v>
      </c>
      <c r="T118" s="254" t="s">
        <v>83</v>
      </c>
      <c r="U118" s="254" t="s">
        <v>118</v>
      </c>
      <c r="V118" s="254" t="s">
        <v>126</v>
      </c>
      <c r="W118" s="254">
        <v>78998</v>
      </c>
      <c r="X118" s="254" t="s">
        <v>403</v>
      </c>
      <c r="Y118" s="254" t="s">
        <v>421</v>
      </c>
      <c r="Z118" s="252">
        <v>142777.56</v>
      </c>
      <c r="AA118" s="252">
        <v>115489.37</v>
      </c>
      <c r="AB118" s="252">
        <v>27288.19</v>
      </c>
      <c r="AC118" s="254">
        <v>80.89</v>
      </c>
      <c r="AD118" s="254">
        <v>0</v>
      </c>
      <c r="AE118" s="252">
        <v>130640.08</v>
      </c>
      <c r="AF118" s="252">
        <v>50713.88</v>
      </c>
      <c r="AG118" s="254">
        <v>0</v>
      </c>
      <c r="AH118" s="252">
        <v>79926.2</v>
      </c>
      <c r="AI118" s="252">
        <v>73096.83</v>
      </c>
      <c r="AJ118" s="252">
        <v>6829.37</v>
      </c>
      <c r="AK118" s="254">
        <v>8.5399999999999991</v>
      </c>
      <c r="AL118" s="250" t="s">
        <v>461</v>
      </c>
    </row>
    <row r="119" spans="1:38">
      <c r="A119" s="231" t="s">
        <v>367</v>
      </c>
      <c r="B119" s="231">
        <v>295700704</v>
      </c>
      <c r="C119" s="231" t="s">
        <v>440</v>
      </c>
      <c r="D119" s="231">
        <v>132070.5</v>
      </c>
      <c r="E119" s="231">
        <v>0</v>
      </c>
      <c r="F119" s="231">
        <v>132070.5</v>
      </c>
      <c r="G119" s="231">
        <v>6400</v>
      </c>
      <c r="H119" s="231">
        <v>5709</v>
      </c>
      <c r="I119" s="250" t="s">
        <v>461</v>
      </c>
      <c r="K119" s="251">
        <v>292603875</v>
      </c>
      <c r="L119" s="231">
        <v>83038.8</v>
      </c>
      <c r="M119" s="231">
        <v>56901.4</v>
      </c>
      <c r="N119" s="231">
        <v>26137.1</v>
      </c>
      <c r="O119" s="231">
        <v>4799</v>
      </c>
      <c r="P119" s="231">
        <v>2971</v>
      </c>
      <c r="Q119" s="231">
        <v>61685.9</v>
      </c>
      <c r="R119" s="250" t="s">
        <v>461</v>
      </c>
      <c r="T119" s="254" t="s">
        <v>83</v>
      </c>
      <c r="U119" s="254" t="s">
        <v>118</v>
      </c>
      <c r="V119" s="254" t="s">
        <v>127</v>
      </c>
      <c r="W119" s="254">
        <v>53518</v>
      </c>
      <c r="X119" s="254" t="s">
        <v>403</v>
      </c>
      <c r="Y119" s="254" t="s">
        <v>422</v>
      </c>
      <c r="Z119" s="252">
        <v>172851.74</v>
      </c>
      <c r="AA119" s="252">
        <v>66957.61</v>
      </c>
      <c r="AB119" s="252">
        <v>105894.13</v>
      </c>
      <c r="AC119" s="254">
        <v>38.74</v>
      </c>
      <c r="AD119" s="254">
        <v>29.15</v>
      </c>
      <c r="AE119" s="252">
        <v>223236.16</v>
      </c>
      <c r="AF119" s="252">
        <v>80932.53</v>
      </c>
      <c r="AG119" s="254">
        <v>0</v>
      </c>
      <c r="AH119" s="252">
        <v>142303.63</v>
      </c>
      <c r="AI119" s="252">
        <v>65401.56</v>
      </c>
      <c r="AJ119" s="252">
        <v>76902.070000000007</v>
      </c>
      <c r="AK119" s="254">
        <v>54.04</v>
      </c>
      <c r="AL119" s="250" t="s">
        <v>461</v>
      </c>
    </row>
    <row r="120" spans="1:38">
      <c r="A120" s="231" t="s">
        <v>367</v>
      </c>
      <c r="B120" s="231">
        <v>295700706</v>
      </c>
      <c r="C120" s="231" t="s">
        <v>355</v>
      </c>
      <c r="D120" s="231">
        <v>100322.6</v>
      </c>
      <c r="E120" s="231">
        <v>3.1</v>
      </c>
      <c r="F120" s="231">
        <v>100319.5</v>
      </c>
      <c r="G120" s="231">
        <v>4000</v>
      </c>
      <c r="H120" s="231">
        <v>3438</v>
      </c>
      <c r="I120" s="250" t="s">
        <v>461</v>
      </c>
      <c r="K120" s="251">
        <v>292604652</v>
      </c>
      <c r="L120" s="231">
        <v>191618.2</v>
      </c>
      <c r="M120" s="231">
        <v>54823</v>
      </c>
      <c r="N120" s="231">
        <v>136790.20000000001</v>
      </c>
      <c r="O120" s="231">
        <v>9711</v>
      </c>
      <c r="P120" s="231">
        <v>5038</v>
      </c>
      <c r="Q120" s="231">
        <v>143797</v>
      </c>
      <c r="R120" s="250" t="s">
        <v>461</v>
      </c>
      <c r="T120" s="254" t="s">
        <v>83</v>
      </c>
      <c r="U120" s="254" t="s">
        <v>118</v>
      </c>
      <c r="V120" s="254" t="s">
        <v>127</v>
      </c>
      <c r="W120" s="254">
        <v>53518</v>
      </c>
      <c r="X120" s="254" t="s">
        <v>403</v>
      </c>
      <c r="Y120" s="254" t="s">
        <v>423</v>
      </c>
      <c r="Z120" s="252">
        <v>76590.89</v>
      </c>
      <c r="AA120" s="252">
        <v>45250.82</v>
      </c>
      <c r="AB120" s="252">
        <v>31340.080000000002</v>
      </c>
      <c r="AC120" s="254">
        <v>59.08</v>
      </c>
      <c r="AD120" s="254">
        <v>25.02</v>
      </c>
      <c r="AE120" s="252">
        <v>95756.4</v>
      </c>
      <c r="AF120" s="252">
        <v>42618.34</v>
      </c>
      <c r="AG120" s="254">
        <v>0</v>
      </c>
      <c r="AH120" s="252">
        <v>53138.06</v>
      </c>
      <c r="AI120" s="252">
        <v>45250.82</v>
      </c>
      <c r="AJ120" s="252">
        <v>7887.24</v>
      </c>
      <c r="AK120" s="254">
        <v>14.84</v>
      </c>
      <c r="AL120" s="250" t="s">
        <v>461</v>
      </c>
    </row>
    <row r="121" spans="1:38">
      <c r="A121" s="231" t="s">
        <v>362</v>
      </c>
      <c r="B121" s="231">
        <v>292600879</v>
      </c>
      <c r="C121" s="231" t="s">
        <v>54</v>
      </c>
      <c r="D121" s="231">
        <v>193027.9</v>
      </c>
      <c r="E121" s="231">
        <v>130385.4</v>
      </c>
      <c r="F121" s="231">
        <v>62642.6</v>
      </c>
      <c r="G121" s="231">
        <v>7731.02</v>
      </c>
      <c r="H121" s="231">
        <v>1526</v>
      </c>
      <c r="I121" s="250" t="s">
        <v>461</v>
      </c>
      <c r="K121" s="251">
        <v>295700349</v>
      </c>
      <c r="L121" s="231">
        <v>262288.90000000002</v>
      </c>
      <c r="M121" s="231">
        <v>86739.5</v>
      </c>
      <c r="N121" s="231">
        <v>175547.8</v>
      </c>
      <c r="O121" s="231">
        <v>11664</v>
      </c>
      <c r="P121" s="231">
        <v>1555</v>
      </c>
      <c r="Q121" s="231">
        <v>341031</v>
      </c>
      <c r="R121" s="250" t="s">
        <v>461</v>
      </c>
      <c r="T121" s="254" t="s">
        <v>83</v>
      </c>
      <c r="U121" s="254" t="s">
        <v>118</v>
      </c>
      <c r="V121" s="254" t="s">
        <v>131</v>
      </c>
      <c r="W121" s="254">
        <v>55362</v>
      </c>
      <c r="X121" s="254" t="s">
        <v>403</v>
      </c>
      <c r="Y121" s="254" t="s">
        <v>424</v>
      </c>
      <c r="Z121" s="252">
        <v>172851.74</v>
      </c>
      <c r="AA121" s="252">
        <v>99083.78</v>
      </c>
      <c r="AB121" s="252">
        <v>73767.960000000006</v>
      </c>
      <c r="AC121" s="254">
        <v>57.32</v>
      </c>
      <c r="AD121" s="254">
        <v>32.369999999999997</v>
      </c>
      <c r="AE121" s="252">
        <v>228801.79</v>
      </c>
      <c r="AF121" s="252">
        <v>30918.42</v>
      </c>
      <c r="AG121" s="254">
        <v>14.48</v>
      </c>
      <c r="AH121" s="252">
        <v>197883.37</v>
      </c>
      <c r="AI121" s="252">
        <v>97990.3</v>
      </c>
      <c r="AJ121" s="252">
        <v>99893.07</v>
      </c>
      <c r="AK121" s="254">
        <v>50.48</v>
      </c>
      <c r="AL121" s="250" t="s">
        <v>461</v>
      </c>
    </row>
    <row r="122" spans="1:38">
      <c r="A122" s="231" t="s">
        <v>362</v>
      </c>
      <c r="B122" s="231">
        <v>292602231</v>
      </c>
      <c r="C122" s="231" t="s">
        <v>46</v>
      </c>
      <c r="D122" s="231">
        <v>275754.2</v>
      </c>
      <c r="E122" s="231">
        <v>223862.39999999999</v>
      </c>
      <c r="F122" s="231">
        <v>51891.8</v>
      </c>
      <c r="G122" s="231">
        <v>10366.700000000001</v>
      </c>
      <c r="H122" s="231">
        <v>5333</v>
      </c>
      <c r="I122" s="250" t="s">
        <v>461</v>
      </c>
      <c r="K122" s="251">
        <v>295700667</v>
      </c>
      <c r="L122" s="231">
        <v>102196.5</v>
      </c>
      <c r="M122" s="231">
        <v>87259.1</v>
      </c>
      <c r="N122" s="231">
        <v>14935.1</v>
      </c>
      <c r="O122" s="231">
        <v>3999</v>
      </c>
      <c r="P122" s="231">
        <v>2141</v>
      </c>
      <c r="Q122" s="231">
        <v>62679.7</v>
      </c>
      <c r="R122" s="250" t="s">
        <v>461</v>
      </c>
      <c r="T122" s="254" t="s">
        <v>83</v>
      </c>
      <c r="U122" s="254" t="s">
        <v>118</v>
      </c>
      <c r="V122" s="254" t="s">
        <v>116</v>
      </c>
      <c r="W122" s="254">
        <v>210204</v>
      </c>
      <c r="X122" s="254" t="s">
        <v>403</v>
      </c>
      <c r="Y122" s="254" t="s">
        <v>425</v>
      </c>
      <c r="Z122" s="252">
        <v>38650.15</v>
      </c>
      <c r="AA122" s="252">
        <v>27838.26</v>
      </c>
      <c r="AB122" s="252">
        <v>10811.88</v>
      </c>
      <c r="AC122" s="254">
        <v>72.03</v>
      </c>
      <c r="AD122" s="254">
        <v>14.23</v>
      </c>
      <c r="AE122" s="252">
        <v>44150.82</v>
      </c>
      <c r="AF122" s="252">
        <v>8749.43</v>
      </c>
      <c r="AG122" s="254">
        <v>0</v>
      </c>
      <c r="AH122" s="252">
        <v>35401.4</v>
      </c>
      <c r="AI122" s="252">
        <v>27838.26</v>
      </c>
      <c r="AJ122" s="252">
        <v>7563.13</v>
      </c>
      <c r="AK122" s="254">
        <v>21.36</v>
      </c>
      <c r="AL122" s="250" t="s">
        <v>461</v>
      </c>
    </row>
    <row r="123" spans="1:38">
      <c r="A123" s="231" t="s">
        <v>362</v>
      </c>
      <c r="B123" s="231">
        <v>292602804</v>
      </c>
      <c r="C123" s="231" t="s">
        <v>47</v>
      </c>
      <c r="D123" s="231">
        <v>82726.3</v>
      </c>
      <c r="E123" s="231">
        <v>58824.1</v>
      </c>
      <c r="F123" s="231">
        <v>23902.2</v>
      </c>
      <c r="G123" s="231">
        <v>4357.25</v>
      </c>
      <c r="H123" s="231">
        <v>921</v>
      </c>
      <c r="I123" s="250" t="s">
        <v>461</v>
      </c>
      <c r="K123" s="251">
        <v>295700709</v>
      </c>
      <c r="L123" s="231">
        <v>328695.2</v>
      </c>
      <c r="M123" s="231">
        <v>294492</v>
      </c>
      <c r="N123" s="231">
        <v>34199.4</v>
      </c>
      <c r="O123" s="231">
        <v>11999</v>
      </c>
      <c r="P123" s="231">
        <v>8890</v>
      </c>
      <c r="Q123" s="231">
        <v>104894</v>
      </c>
      <c r="R123" s="250" t="s">
        <v>461</v>
      </c>
    </row>
    <row r="124" spans="1:38">
      <c r="A124" s="231" t="s">
        <v>362</v>
      </c>
      <c r="B124" s="231">
        <v>292603004</v>
      </c>
      <c r="C124" s="231" t="s">
        <v>55</v>
      </c>
      <c r="D124" s="231">
        <v>132132.20000000001</v>
      </c>
      <c r="E124" s="231">
        <v>63658.3</v>
      </c>
      <c r="F124" s="231">
        <v>68473.899999999994</v>
      </c>
      <c r="G124" s="231">
        <v>11929.9</v>
      </c>
      <c r="H124" s="231">
        <v>1052</v>
      </c>
      <c r="I124" s="250" t="s">
        <v>461</v>
      </c>
      <c r="K124" s="251">
        <v>295700710</v>
      </c>
      <c r="L124" s="231">
        <v>209496.5</v>
      </c>
      <c r="M124" s="231">
        <v>169058.4</v>
      </c>
      <c r="N124" s="231">
        <v>40432.6</v>
      </c>
      <c r="O124" s="231">
        <v>7999</v>
      </c>
      <c r="P124" s="231">
        <v>6495</v>
      </c>
      <c r="Q124" s="231">
        <v>40348.5</v>
      </c>
      <c r="R124" s="250" t="s">
        <v>461</v>
      </c>
    </row>
    <row r="125" spans="1:38">
      <c r="A125" s="231" t="s">
        <v>362</v>
      </c>
      <c r="B125" s="231">
        <v>292603004</v>
      </c>
      <c r="C125" s="231" t="s">
        <v>56</v>
      </c>
      <c r="D125" s="231">
        <v>13787.7</v>
      </c>
      <c r="E125" s="231">
        <v>13635.9</v>
      </c>
      <c r="F125" s="231">
        <v>151.80000000000001</v>
      </c>
      <c r="G125" s="231">
        <v>11929.9</v>
      </c>
      <c r="H125" s="231">
        <v>1052</v>
      </c>
      <c r="I125" s="250" t="s">
        <v>461</v>
      </c>
      <c r="K125" s="251">
        <v>295700712</v>
      </c>
      <c r="L125" s="231">
        <v>209496.5</v>
      </c>
      <c r="M125" s="231">
        <v>209493.6</v>
      </c>
      <c r="N125" s="231">
        <v>6</v>
      </c>
      <c r="O125" s="231">
        <v>7999</v>
      </c>
      <c r="P125" s="231">
        <v>6886</v>
      </c>
      <c r="Q125" s="231">
        <v>18949</v>
      </c>
      <c r="R125" s="250" t="s">
        <v>461</v>
      </c>
    </row>
    <row r="126" spans="1:38">
      <c r="A126" s="231" t="s">
        <v>362</v>
      </c>
      <c r="B126" s="231">
        <v>292603004</v>
      </c>
      <c r="C126" s="231" t="s">
        <v>363</v>
      </c>
      <c r="D126" s="231">
        <v>292299.40000000002</v>
      </c>
      <c r="E126" s="231">
        <v>135752.70000000001</v>
      </c>
      <c r="F126" s="231">
        <v>156546.70000000001</v>
      </c>
      <c r="G126" s="231">
        <v>11929.9</v>
      </c>
      <c r="H126" s="231">
        <v>1052</v>
      </c>
      <c r="I126" s="250" t="s">
        <v>461</v>
      </c>
      <c r="K126" s="251">
        <v>295700713</v>
      </c>
      <c r="L126" s="231">
        <v>190871.2</v>
      </c>
      <c r="M126" s="231">
        <v>190870</v>
      </c>
      <c r="N126" s="231">
        <v>4.9000000000000004</v>
      </c>
      <c r="O126" s="231">
        <v>6400</v>
      </c>
      <c r="P126" s="231">
        <v>6400</v>
      </c>
      <c r="Q126" s="231">
        <v>0</v>
      </c>
      <c r="R126" s="250" t="s">
        <v>461</v>
      </c>
    </row>
    <row r="127" spans="1:38">
      <c r="A127" s="231" t="s">
        <v>362</v>
      </c>
      <c r="B127" s="231">
        <v>292603875</v>
      </c>
      <c r="C127" s="231" t="s">
        <v>48</v>
      </c>
      <c r="D127" s="231">
        <v>82726.3</v>
      </c>
      <c r="E127" s="231">
        <v>26137.1</v>
      </c>
      <c r="F127" s="231">
        <v>56589.2</v>
      </c>
      <c r="G127" s="231">
        <v>4800</v>
      </c>
      <c r="H127" s="231">
        <v>2971</v>
      </c>
      <c r="I127" s="250" t="s">
        <v>461</v>
      </c>
      <c r="K127" s="231">
        <v>292600623</v>
      </c>
      <c r="L127" s="231">
        <v>250018.4</v>
      </c>
      <c r="M127" s="231">
        <v>146516.5</v>
      </c>
      <c r="N127" s="231">
        <v>103500.5</v>
      </c>
      <c r="O127" s="231">
        <v>5644</v>
      </c>
      <c r="P127" s="231">
        <v>349</v>
      </c>
      <c r="Q127" s="231">
        <v>168060</v>
      </c>
      <c r="R127" s="250" t="s">
        <v>461</v>
      </c>
    </row>
    <row r="128" spans="1:38">
      <c r="A128" s="231" t="s">
        <v>362</v>
      </c>
      <c r="B128" s="231">
        <v>292604652</v>
      </c>
      <c r="C128" s="231" t="s">
        <v>50</v>
      </c>
      <c r="D128" s="231">
        <v>188976.6</v>
      </c>
      <c r="E128" s="231">
        <v>136789.9</v>
      </c>
      <c r="F128" s="231">
        <v>52186.7</v>
      </c>
      <c r="G128" s="231">
        <v>9712.01</v>
      </c>
      <c r="H128" s="231">
        <v>5038</v>
      </c>
      <c r="I128" s="250" t="s">
        <v>461</v>
      </c>
      <c r="K128" s="231">
        <v>292600745</v>
      </c>
      <c r="L128" s="231">
        <v>150516.70000000001</v>
      </c>
      <c r="M128" s="231">
        <v>65723.899999999994</v>
      </c>
      <c r="N128" s="231">
        <v>84792</v>
      </c>
      <c r="O128" s="231">
        <v>3620</v>
      </c>
      <c r="P128" s="231">
        <v>674</v>
      </c>
      <c r="Q128" s="231">
        <v>98925.1</v>
      </c>
      <c r="R128" s="250" t="s">
        <v>461</v>
      </c>
    </row>
    <row r="129" spans="1:18">
      <c r="A129" s="231" t="s">
        <v>362</v>
      </c>
      <c r="B129" s="231">
        <v>295700349</v>
      </c>
      <c r="C129" s="231" t="s">
        <v>364</v>
      </c>
      <c r="D129" s="231">
        <v>117009.8</v>
      </c>
      <c r="E129" s="231">
        <v>59469.8</v>
      </c>
      <c r="F129" s="231">
        <v>57540</v>
      </c>
      <c r="G129" s="231">
        <v>11665</v>
      </c>
      <c r="H129" s="231">
        <v>1555</v>
      </c>
      <c r="I129" s="250" t="s">
        <v>461</v>
      </c>
      <c r="K129" s="231">
        <v>295700703</v>
      </c>
      <c r="L129" s="231">
        <v>224071.2</v>
      </c>
      <c r="M129" s="231">
        <v>222937.60000000001</v>
      </c>
      <c r="N129" s="231">
        <v>1132.5999999999999</v>
      </c>
      <c r="O129" s="231">
        <v>6399</v>
      </c>
      <c r="P129" s="231">
        <v>6248</v>
      </c>
      <c r="Q129" s="231">
        <v>5124.95</v>
      </c>
      <c r="R129" s="250" t="s">
        <v>461</v>
      </c>
    </row>
    <row r="130" spans="1:18">
      <c r="A130" s="231" t="s">
        <v>362</v>
      </c>
      <c r="B130" s="231">
        <v>295700349</v>
      </c>
      <c r="C130" s="231" t="s">
        <v>365</v>
      </c>
      <c r="D130" s="231">
        <v>132070.5</v>
      </c>
      <c r="E130" s="231">
        <v>103011.2</v>
      </c>
      <c r="F130" s="231">
        <v>29059.200000000001</v>
      </c>
      <c r="G130" s="231">
        <v>11665</v>
      </c>
      <c r="H130" s="231">
        <v>1555</v>
      </c>
      <c r="I130" s="250" t="s">
        <v>461</v>
      </c>
      <c r="K130" s="231">
        <v>295700705</v>
      </c>
      <c r="L130" s="231">
        <v>156194.1</v>
      </c>
      <c r="M130" s="231">
        <v>154328.20000000001</v>
      </c>
      <c r="N130" s="231">
        <v>1863.9</v>
      </c>
      <c r="O130" s="231">
        <v>4800</v>
      </c>
      <c r="P130" s="231">
        <v>4733</v>
      </c>
      <c r="Q130" s="231">
        <v>2259.0300000000002</v>
      </c>
      <c r="R130" s="250" t="s">
        <v>461</v>
      </c>
    </row>
    <row r="131" spans="1:18">
      <c r="A131" s="231" t="s">
        <v>362</v>
      </c>
      <c r="B131" s="231">
        <v>295700349</v>
      </c>
      <c r="C131" s="231" t="s">
        <v>366</v>
      </c>
      <c r="D131" s="231">
        <v>13207.1</v>
      </c>
      <c r="E131" s="231">
        <v>13064.4</v>
      </c>
      <c r="F131" s="231">
        <v>142.69999999999999</v>
      </c>
      <c r="G131" s="231">
        <v>11665</v>
      </c>
      <c r="H131" s="231">
        <v>1555</v>
      </c>
      <c r="I131" s="250" t="s">
        <v>461</v>
      </c>
      <c r="K131" s="251">
        <v>292600377</v>
      </c>
      <c r="L131" s="231">
        <v>33090.5</v>
      </c>
      <c r="M131" s="231">
        <v>21537.1</v>
      </c>
      <c r="N131" s="231">
        <v>11553.4</v>
      </c>
      <c r="O131" s="231">
        <v>1570</v>
      </c>
      <c r="P131" s="231">
        <v>373</v>
      </c>
      <c r="Q131" s="271">
        <v>40359.1</v>
      </c>
      <c r="R131" s="250" t="s">
        <v>461</v>
      </c>
    </row>
    <row r="132" spans="1:18">
      <c r="A132" s="231" t="s">
        <v>362</v>
      </c>
      <c r="B132" s="231">
        <v>295700667</v>
      </c>
      <c r="C132" s="231" t="s">
        <v>45</v>
      </c>
      <c r="D132" s="231">
        <v>100322.6</v>
      </c>
      <c r="E132" s="231">
        <v>14935.1</v>
      </c>
      <c r="F132" s="231">
        <v>85387.5</v>
      </c>
      <c r="G132" s="231">
        <v>4000</v>
      </c>
      <c r="H132" s="231">
        <v>2141</v>
      </c>
      <c r="I132" s="250" t="s">
        <v>461</v>
      </c>
      <c r="K132" s="251">
        <v>292602262</v>
      </c>
      <c r="L132" s="231">
        <v>55151</v>
      </c>
      <c r="M132" s="231">
        <v>37309.4</v>
      </c>
      <c r="N132" s="231">
        <v>17841</v>
      </c>
      <c r="O132" s="231">
        <v>2480</v>
      </c>
      <c r="P132" s="231">
        <v>592</v>
      </c>
      <c r="Q132" s="231">
        <v>63657.4</v>
      </c>
      <c r="R132" s="250" t="s">
        <v>461</v>
      </c>
    </row>
    <row r="133" spans="1:18">
      <c r="A133" s="231" t="s">
        <v>362</v>
      </c>
      <c r="B133" s="231">
        <v>295700709</v>
      </c>
      <c r="C133" s="231" t="s">
        <v>376</v>
      </c>
      <c r="D133" s="231">
        <v>117378.8</v>
      </c>
      <c r="E133" s="231">
        <v>25198.9</v>
      </c>
      <c r="F133" s="231">
        <v>92179.9</v>
      </c>
      <c r="G133" s="231">
        <v>12000</v>
      </c>
      <c r="H133" s="231">
        <v>8890</v>
      </c>
      <c r="I133" s="250" t="s">
        <v>461</v>
      </c>
    </row>
    <row r="134" spans="1:18">
      <c r="A134" s="231" t="s">
        <v>362</v>
      </c>
      <c r="B134" s="231">
        <v>295700709</v>
      </c>
      <c r="C134" s="231" t="s">
        <v>377</v>
      </c>
      <c r="D134" s="231">
        <v>198105.7</v>
      </c>
      <c r="E134" s="231">
        <v>3949.9</v>
      </c>
      <c r="F134" s="231">
        <v>194155.8</v>
      </c>
      <c r="G134" s="231">
        <v>12000</v>
      </c>
      <c r="H134" s="231">
        <v>8890</v>
      </c>
      <c r="I134" s="250" t="s">
        <v>461</v>
      </c>
    </row>
    <row r="135" spans="1:18">
      <c r="A135" s="231" t="s">
        <v>362</v>
      </c>
      <c r="B135" s="231">
        <v>295700709</v>
      </c>
      <c r="C135" s="231" t="s">
        <v>378</v>
      </c>
      <c r="D135" s="231">
        <v>13207.1</v>
      </c>
      <c r="E135" s="231">
        <v>5052.1000000000004</v>
      </c>
      <c r="F135" s="231">
        <v>8155.1</v>
      </c>
      <c r="G135" s="231">
        <v>12000</v>
      </c>
      <c r="H135" s="231">
        <v>8890</v>
      </c>
      <c r="I135" s="250" t="s">
        <v>461</v>
      </c>
    </row>
    <row r="136" spans="1:18">
      <c r="A136" s="231" t="s">
        <v>362</v>
      </c>
      <c r="B136" s="231">
        <v>295700710</v>
      </c>
      <c r="C136" s="231" t="s">
        <v>333</v>
      </c>
      <c r="D136" s="231">
        <v>207619.5</v>
      </c>
      <c r="E136" s="231">
        <v>40432.6</v>
      </c>
      <c r="F136" s="231">
        <v>167186.9</v>
      </c>
      <c r="G136" s="231">
        <v>8000.01</v>
      </c>
      <c r="H136" s="231">
        <v>6495</v>
      </c>
      <c r="I136" s="250" t="s">
        <v>461</v>
      </c>
    </row>
    <row r="137" spans="1:18">
      <c r="A137" s="231" t="s">
        <v>362</v>
      </c>
      <c r="B137" s="231">
        <v>295700712</v>
      </c>
      <c r="C137" s="231" t="s">
        <v>354</v>
      </c>
      <c r="D137" s="231">
        <v>207619.5</v>
      </c>
      <c r="E137" s="231">
        <v>6</v>
      </c>
      <c r="F137" s="231">
        <v>207613.4</v>
      </c>
      <c r="G137" s="231">
        <v>8000.01</v>
      </c>
      <c r="H137" s="231">
        <v>6886</v>
      </c>
      <c r="I137" s="250" t="s">
        <v>461</v>
      </c>
    </row>
    <row r="138" spans="1:18">
      <c r="A138" s="231" t="s">
        <v>362</v>
      </c>
      <c r="B138" s="231">
        <v>295700713</v>
      </c>
      <c r="C138" s="231" t="s">
        <v>379</v>
      </c>
      <c r="D138" s="231">
        <v>177661.7</v>
      </c>
      <c r="E138" s="231">
        <v>4.9000000000000004</v>
      </c>
      <c r="F138" s="231">
        <v>177656.8</v>
      </c>
      <c r="G138" s="231">
        <v>6400</v>
      </c>
      <c r="H138" s="231">
        <v>6400</v>
      </c>
      <c r="I138" s="250" t="s">
        <v>461</v>
      </c>
    </row>
    <row r="139" spans="1:18">
      <c r="A139" s="231" t="s">
        <v>362</v>
      </c>
      <c r="B139" s="231">
        <v>295700713</v>
      </c>
      <c r="C139" s="231" t="s">
        <v>380</v>
      </c>
      <c r="D139" s="231">
        <v>13207.1</v>
      </c>
      <c r="E139" s="231">
        <v>0</v>
      </c>
      <c r="F139" s="231">
        <v>13207.1</v>
      </c>
      <c r="G139" s="231">
        <v>6400</v>
      </c>
      <c r="H139" s="231">
        <v>6400</v>
      </c>
      <c r="I139" s="250" t="s">
        <v>461</v>
      </c>
    </row>
    <row r="140" spans="1:18">
      <c r="A140" s="231" t="s">
        <v>372</v>
      </c>
      <c r="B140" s="231">
        <v>492600377</v>
      </c>
      <c r="C140" s="231" t="s">
        <v>27</v>
      </c>
      <c r="D140" s="231">
        <v>33090.5</v>
      </c>
      <c r="E140" s="231">
        <v>11553.4</v>
      </c>
      <c r="F140" s="231">
        <v>21537.1</v>
      </c>
      <c r="G140" s="231">
        <v>1570</v>
      </c>
      <c r="H140" s="231">
        <v>373</v>
      </c>
      <c r="I140" s="250" t="s">
        <v>461</v>
      </c>
    </row>
    <row r="141" spans="1:18">
      <c r="A141" s="231" t="s">
        <v>371</v>
      </c>
      <c r="B141" s="231">
        <v>292602262</v>
      </c>
      <c r="C141" s="231" t="s">
        <v>29</v>
      </c>
      <c r="D141" s="231">
        <v>55150.8</v>
      </c>
      <c r="E141" s="231">
        <v>17841.5</v>
      </c>
      <c r="F141" s="231">
        <v>37309.4</v>
      </c>
      <c r="G141" s="231">
        <v>2480</v>
      </c>
      <c r="H141" s="231">
        <v>592</v>
      </c>
      <c r="I141" s="250" t="s">
        <v>461</v>
      </c>
    </row>
    <row r="142" spans="1:18">
      <c r="A142" s="231" t="s">
        <v>70</v>
      </c>
      <c r="B142" s="231">
        <v>292600623</v>
      </c>
      <c r="C142" s="231" t="s">
        <v>22</v>
      </c>
      <c r="D142" s="231">
        <v>143392.20000000001</v>
      </c>
      <c r="E142" s="231">
        <v>55846.6</v>
      </c>
      <c r="F142" s="231">
        <v>87545.600000000006</v>
      </c>
      <c r="G142" s="231">
        <v>5653.01</v>
      </c>
      <c r="H142" s="231">
        <v>349</v>
      </c>
      <c r="I142" s="250" t="s">
        <v>461</v>
      </c>
    </row>
    <row r="143" spans="1:18">
      <c r="A143" s="231" t="s">
        <v>70</v>
      </c>
      <c r="B143" s="231">
        <v>292600623</v>
      </c>
      <c r="C143" s="231" t="s">
        <v>23</v>
      </c>
      <c r="D143" s="231">
        <v>9191.7999999999993</v>
      </c>
      <c r="E143" s="231">
        <v>8680.4</v>
      </c>
      <c r="F143" s="231">
        <v>511.4</v>
      </c>
      <c r="G143" s="231">
        <v>5653.01</v>
      </c>
      <c r="H143" s="231">
        <v>349</v>
      </c>
      <c r="I143" s="250" t="s">
        <v>461</v>
      </c>
    </row>
    <row r="144" spans="1:18">
      <c r="A144" s="231" t="s">
        <v>70</v>
      </c>
      <c r="B144" s="231">
        <v>292600623</v>
      </c>
      <c r="C144" s="231" t="s">
        <v>24</v>
      </c>
      <c r="D144" s="231">
        <v>97433.1</v>
      </c>
      <c r="E144" s="231">
        <v>38973.199999999997</v>
      </c>
      <c r="F144" s="231">
        <v>58459.9</v>
      </c>
      <c r="G144" s="231">
        <v>5653.01</v>
      </c>
      <c r="H144" s="231">
        <v>349</v>
      </c>
      <c r="I144" s="250" t="s">
        <v>461</v>
      </c>
    </row>
    <row r="145" spans="1:40">
      <c r="A145" s="231" t="s">
        <v>70</v>
      </c>
      <c r="B145" s="231">
        <v>292600745</v>
      </c>
      <c r="C145" s="231" t="s">
        <v>31</v>
      </c>
      <c r="D145" s="231">
        <v>150515.79999999999</v>
      </c>
      <c r="E145" s="231">
        <v>84791.9</v>
      </c>
      <c r="F145" s="231">
        <v>65723.899999999994</v>
      </c>
      <c r="G145" s="231">
        <v>3620</v>
      </c>
      <c r="H145" s="231">
        <v>674</v>
      </c>
      <c r="I145" s="250" t="s">
        <v>461</v>
      </c>
    </row>
    <row r="146" spans="1:40">
      <c r="A146" s="231" t="s">
        <v>70</v>
      </c>
      <c r="B146" s="231">
        <v>295700703</v>
      </c>
      <c r="C146" s="231" t="s">
        <v>453</v>
      </c>
      <c r="D146" s="231">
        <v>83195</v>
      </c>
      <c r="E146" s="231">
        <v>911.9</v>
      </c>
      <c r="F146" s="231">
        <v>82283.199999999997</v>
      </c>
      <c r="G146" s="231">
        <v>6400</v>
      </c>
      <c r="H146" s="231">
        <v>6248</v>
      </c>
      <c r="I146" s="250" t="s">
        <v>461</v>
      </c>
    </row>
    <row r="147" spans="1:40">
      <c r="A147" s="231" t="s">
        <v>70</v>
      </c>
      <c r="B147" s="231">
        <v>295700703</v>
      </c>
      <c r="C147" s="231" t="s">
        <v>454</v>
      </c>
      <c r="D147" s="231">
        <v>8804.7999999999993</v>
      </c>
      <c r="E147" s="231">
        <v>174.8</v>
      </c>
      <c r="F147" s="231">
        <v>8630</v>
      </c>
      <c r="G147" s="231">
        <v>6400</v>
      </c>
      <c r="H147" s="231">
        <v>6248</v>
      </c>
      <c r="I147" s="250" t="s">
        <v>461</v>
      </c>
    </row>
    <row r="148" spans="1:40">
      <c r="A148" s="231" t="s">
        <v>70</v>
      </c>
      <c r="B148" s="231">
        <v>295700703</v>
      </c>
      <c r="C148" s="231" t="s">
        <v>455</v>
      </c>
      <c r="D148" s="231">
        <v>132070.5</v>
      </c>
      <c r="E148" s="231">
        <v>45.8</v>
      </c>
      <c r="F148" s="231">
        <v>132024.70000000001</v>
      </c>
      <c r="G148" s="231">
        <v>6400</v>
      </c>
      <c r="H148" s="231">
        <v>6248</v>
      </c>
      <c r="I148" s="250" t="s">
        <v>461</v>
      </c>
    </row>
    <row r="149" spans="1:40">
      <c r="A149" s="231" t="s">
        <v>70</v>
      </c>
      <c r="B149" s="231">
        <v>295700705</v>
      </c>
      <c r="C149" s="231" t="s">
        <v>456</v>
      </c>
      <c r="D149" s="231">
        <v>156192</v>
      </c>
      <c r="E149" s="231">
        <v>1863.9</v>
      </c>
      <c r="F149" s="231">
        <v>154328.1</v>
      </c>
      <c r="G149" s="231">
        <v>4800</v>
      </c>
      <c r="H149" s="231">
        <v>4733</v>
      </c>
      <c r="I149" s="250" t="s">
        <v>461</v>
      </c>
    </row>
    <row r="150" spans="1:40">
      <c r="A150" s="231" t="s">
        <v>367</v>
      </c>
      <c r="B150" s="231">
        <v>292600552</v>
      </c>
      <c r="C150" s="231" t="s">
        <v>34</v>
      </c>
      <c r="D150" s="231">
        <v>150515.79999999999</v>
      </c>
      <c r="E150" s="231">
        <v>85799.3</v>
      </c>
      <c r="F150" s="231">
        <v>64716.5</v>
      </c>
      <c r="G150" s="231">
        <v>3560</v>
      </c>
      <c r="H150" s="231">
        <v>851</v>
      </c>
      <c r="I150" s="250" t="s">
        <v>480</v>
      </c>
      <c r="K150" s="270" t="s">
        <v>315</v>
      </c>
      <c r="L150" s="220" t="s">
        <v>316</v>
      </c>
      <c r="M150" s="220" t="s">
        <v>317</v>
      </c>
      <c r="N150" s="220" t="s">
        <v>318</v>
      </c>
      <c r="O150" s="220" t="s">
        <v>319</v>
      </c>
      <c r="P150" s="220" t="s">
        <v>320</v>
      </c>
      <c r="Q150" s="220" t="s">
        <v>321</v>
      </c>
      <c r="R150" s="250" t="s">
        <v>374</v>
      </c>
      <c r="T150" s="231" t="s">
        <v>59</v>
      </c>
      <c r="U150" s="231" t="s">
        <v>387</v>
      </c>
      <c r="V150" s="231" t="s">
        <v>61</v>
      </c>
      <c r="W150" s="231" t="s">
        <v>388</v>
      </c>
      <c r="X150" s="231" t="s">
        <v>389</v>
      </c>
      <c r="Y150" s="231" t="s">
        <v>390</v>
      </c>
      <c r="Z150" s="231" t="s">
        <v>391</v>
      </c>
      <c r="AA150" s="231" t="s">
        <v>392</v>
      </c>
      <c r="AB150" s="231" t="s">
        <v>393</v>
      </c>
      <c r="AC150" s="231" t="s">
        <v>394</v>
      </c>
      <c r="AD150" s="231" t="s">
        <v>395</v>
      </c>
      <c r="AE150" s="231" t="s">
        <v>396</v>
      </c>
      <c r="AF150" s="231" t="s">
        <v>397</v>
      </c>
      <c r="AG150" s="231" t="s">
        <v>398</v>
      </c>
      <c r="AH150" s="231" t="s">
        <v>399</v>
      </c>
      <c r="AI150" s="231" t="s">
        <v>400</v>
      </c>
      <c r="AJ150" s="231" t="s">
        <v>401</v>
      </c>
      <c r="AK150" s="231" t="s">
        <v>402</v>
      </c>
      <c r="AL150" s="250" t="s">
        <v>374</v>
      </c>
      <c r="AM150" s="318"/>
      <c r="AN150" s="318"/>
    </row>
    <row r="151" spans="1:40">
      <c r="A151" s="231" t="s">
        <v>367</v>
      </c>
      <c r="B151" s="231">
        <v>292600678</v>
      </c>
      <c r="C151" s="231" t="s">
        <v>41</v>
      </c>
      <c r="D151" s="231">
        <v>181997.8</v>
      </c>
      <c r="E151" s="231">
        <v>129615.9</v>
      </c>
      <c r="F151" s="231">
        <v>52381.9</v>
      </c>
      <c r="G151" s="231">
        <v>7540.03</v>
      </c>
      <c r="H151" s="231">
        <v>1877</v>
      </c>
      <c r="I151" s="250" t="s">
        <v>480</v>
      </c>
      <c r="K151" s="231">
        <v>292600552</v>
      </c>
      <c r="L151" s="231">
        <v>150516.70000000001</v>
      </c>
      <c r="M151" s="231">
        <v>64716.5</v>
      </c>
      <c r="N151" s="231">
        <v>85799.3</v>
      </c>
      <c r="O151" s="231">
        <v>3560</v>
      </c>
      <c r="P151" s="231">
        <v>851</v>
      </c>
      <c r="Q151" s="231">
        <v>90934.2</v>
      </c>
      <c r="R151" s="250" t="s">
        <v>480</v>
      </c>
      <c r="T151" s="318" t="s">
        <v>70</v>
      </c>
      <c r="U151" s="318" t="s">
        <v>118</v>
      </c>
      <c r="V151" s="318" t="s">
        <v>122</v>
      </c>
      <c r="W151" s="318">
        <v>210214</v>
      </c>
      <c r="X151" s="318" t="s">
        <v>403</v>
      </c>
      <c r="Y151" s="318" t="s">
        <v>405</v>
      </c>
      <c r="Z151" s="252">
        <v>74800.78</v>
      </c>
      <c r="AA151" s="252">
        <v>51469.93</v>
      </c>
      <c r="AB151" s="252">
        <v>23330.85</v>
      </c>
      <c r="AC151" s="318">
        <v>68.81</v>
      </c>
      <c r="AD151" s="318">
        <v>26.26</v>
      </c>
      <c r="AE151" s="252">
        <v>94441.93</v>
      </c>
      <c r="AF151" s="252">
        <v>37223.96</v>
      </c>
      <c r="AG151" s="318">
        <v>0</v>
      </c>
      <c r="AH151" s="252">
        <v>57217.97</v>
      </c>
      <c r="AI151" s="252">
        <v>51469.93</v>
      </c>
      <c r="AJ151" s="252">
        <v>5748.04</v>
      </c>
      <c r="AK151" s="318">
        <v>10.050000000000001</v>
      </c>
      <c r="AL151" s="250" t="s">
        <v>480</v>
      </c>
      <c r="AM151" s="318" t="str">
        <f>CONCATENATE(W151,"_",Y151)</f>
        <v>210214_210214_POOL:50</v>
      </c>
      <c r="AN151" s="318"/>
    </row>
    <row r="152" spans="1:40">
      <c r="A152" s="231" t="s">
        <v>367</v>
      </c>
      <c r="B152" s="231">
        <v>292602230</v>
      </c>
      <c r="C152" s="231" t="s">
        <v>368</v>
      </c>
      <c r="D152" s="231">
        <v>170967.6</v>
      </c>
      <c r="E152" s="231">
        <v>110132.9</v>
      </c>
      <c r="F152" s="231">
        <v>60834.7</v>
      </c>
      <c r="G152" s="231">
        <v>7715.2</v>
      </c>
      <c r="H152" s="231">
        <v>3527</v>
      </c>
      <c r="I152" s="250" t="s">
        <v>480</v>
      </c>
      <c r="K152" s="231">
        <v>292600678</v>
      </c>
      <c r="L152" s="231">
        <v>181998.8</v>
      </c>
      <c r="M152" s="231">
        <v>52382.3</v>
      </c>
      <c r="N152" s="231">
        <v>129615.5</v>
      </c>
      <c r="O152" s="231">
        <v>7556</v>
      </c>
      <c r="P152" s="231">
        <v>1877</v>
      </c>
      <c r="Q152" s="231">
        <v>187467</v>
      </c>
      <c r="R152" s="250" t="s">
        <v>480</v>
      </c>
      <c r="T152" s="318" t="s">
        <v>102</v>
      </c>
      <c r="U152" s="318" t="s">
        <v>118</v>
      </c>
      <c r="V152" s="318" t="s">
        <v>135</v>
      </c>
      <c r="W152" s="318">
        <v>18779</v>
      </c>
      <c r="X152" s="318" t="s">
        <v>404</v>
      </c>
      <c r="Y152" s="318" t="s">
        <v>406</v>
      </c>
      <c r="Z152" s="252">
        <v>12184.09</v>
      </c>
      <c r="AA152" s="252">
        <v>5709.68</v>
      </c>
      <c r="AB152" s="252">
        <v>6474.41</v>
      </c>
      <c r="AC152" s="318">
        <v>46.86</v>
      </c>
      <c r="AD152" s="318">
        <v>84.45</v>
      </c>
      <c r="AE152" s="252">
        <v>22474.1</v>
      </c>
      <c r="AF152" s="252">
        <v>14313.88</v>
      </c>
      <c r="AG152" s="318">
        <v>0</v>
      </c>
      <c r="AH152" s="252">
        <v>8160.22</v>
      </c>
      <c r="AI152" s="252">
        <v>1620.3</v>
      </c>
      <c r="AJ152" s="252">
        <v>6539.92</v>
      </c>
      <c r="AK152" s="318">
        <v>80.14</v>
      </c>
      <c r="AL152" s="250" t="s">
        <v>480</v>
      </c>
      <c r="AM152" s="318" t="str">
        <f t="shared" ref="AM152:AM171" si="0">CONCATENATE(W152,"_",Y152)</f>
        <v>18779_18779_POOL:1</v>
      </c>
      <c r="AN152" s="318"/>
    </row>
    <row r="153" spans="1:40">
      <c r="A153" s="231" t="s">
        <v>367</v>
      </c>
      <c r="B153" s="231">
        <v>292603073</v>
      </c>
      <c r="C153" s="231" t="s">
        <v>51</v>
      </c>
      <c r="D153" s="231">
        <v>132132.20000000001</v>
      </c>
      <c r="E153" s="231">
        <v>73509.7</v>
      </c>
      <c r="F153" s="231">
        <v>58622.6</v>
      </c>
      <c r="G153" s="231">
        <v>15704.1</v>
      </c>
      <c r="H153" s="231">
        <v>2577</v>
      </c>
      <c r="I153" s="250" t="s">
        <v>480</v>
      </c>
      <c r="K153" s="231">
        <v>292602230</v>
      </c>
      <c r="L153" s="231">
        <v>171975.5</v>
      </c>
      <c r="M153" s="231">
        <v>61841.599999999999</v>
      </c>
      <c r="N153" s="231">
        <v>110132.9</v>
      </c>
      <c r="O153" s="231">
        <v>7704</v>
      </c>
      <c r="P153" s="231">
        <v>3527</v>
      </c>
      <c r="Q153" s="231">
        <v>140679</v>
      </c>
      <c r="R153" s="250" t="s">
        <v>480</v>
      </c>
      <c r="T153" s="318" t="s">
        <v>102</v>
      </c>
      <c r="U153" s="318" t="s">
        <v>118</v>
      </c>
      <c r="V153" s="318" t="s">
        <v>135</v>
      </c>
      <c r="W153" s="318">
        <v>18779</v>
      </c>
      <c r="X153" s="318" t="s">
        <v>403</v>
      </c>
      <c r="Y153" s="318" t="s">
        <v>407</v>
      </c>
      <c r="Z153" s="252">
        <v>82668.37</v>
      </c>
      <c r="AA153" s="252">
        <v>75090.509999999995</v>
      </c>
      <c r="AB153" s="252">
        <v>7577.86</v>
      </c>
      <c r="AC153" s="318">
        <v>90.83</v>
      </c>
      <c r="AD153" s="318">
        <v>34.14</v>
      </c>
      <c r="AE153" s="252">
        <v>110890.01</v>
      </c>
      <c r="AF153" s="252">
        <v>85834.52</v>
      </c>
      <c r="AG153" s="318">
        <v>0</v>
      </c>
      <c r="AH153" s="252">
        <v>25055.49</v>
      </c>
      <c r="AI153" s="252">
        <v>16985.68</v>
      </c>
      <c r="AJ153" s="252">
        <v>8069.8</v>
      </c>
      <c r="AK153" s="318">
        <v>32.21</v>
      </c>
      <c r="AL153" s="250" t="s">
        <v>480</v>
      </c>
      <c r="AM153" s="318" t="str">
        <f t="shared" si="0"/>
        <v>18779_18779_POOL:2</v>
      </c>
      <c r="AN153" s="318"/>
    </row>
    <row r="154" spans="1:40">
      <c r="A154" s="231" t="s">
        <v>367</v>
      </c>
      <c r="B154" s="231">
        <v>292603073</v>
      </c>
      <c r="C154" s="231" t="s">
        <v>369</v>
      </c>
      <c r="D154" s="231">
        <v>13787.7</v>
      </c>
      <c r="E154" s="231">
        <v>13648.5</v>
      </c>
      <c r="F154" s="231">
        <v>139.19999999999999</v>
      </c>
      <c r="G154" s="231">
        <v>15704.1</v>
      </c>
      <c r="H154" s="231">
        <v>2577</v>
      </c>
      <c r="I154" s="250" t="s">
        <v>480</v>
      </c>
      <c r="K154" s="231">
        <v>292603073</v>
      </c>
      <c r="L154" s="231">
        <v>389505</v>
      </c>
      <c r="M154" s="231">
        <v>170725.9</v>
      </c>
      <c r="N154" s="231">
        <v>218777.1</v>
      </c>
      <c r="O154" s="231">
        <v>15702</v>
      </c>
      <c r="P154" s="231">
        <v>2577</v>
      </c>
      <c r="Q154" s="231">
        <v>427461</v>
      </c>
      <c r="R154" s="250" t="s">
        <v>480</v>
      </c>
      <c r="T154" s="318" t="s">
        <v>102</v>
      </c>
      <c r="U154" s="318" t="s">
        <v>118</v>
      </c>
      <c r="V154" s="318" t="s">
        <v>136</v>
      </c>
      <c r="W154" s="318">
        <v>78398</v>
      </c>
      <c r="X154" s="318" t="s">
        <v>403</v>
      </c>
      <c r="Y154" s="318" t="s">
        <v>408</v>
      </c>
      <c r="Z154" s="252">
        <v>31940.05</v>
      </c>
      <c r="AA154" s="252">
        <v>10732.85</v>
      </c>
      <c r="AB154" s="252">
        <v>21207.200000000001</v>
      </c>
      <c r="AC154" s="318">
        <v>33.6</v>
      </c>
      <c r="AD154" s="318">
        <v>0</v>
      </c>
      <c r="AE154" s="252">
        <v>17617.27</v>
      </c>
      <c r="AF154" s="252">
        <v>6112.32</v>
      </c>
      <c r="AG154" s="318">
        <v>0</v>
      </c>
      <c r="AH154" s="252">
        <v>11504.95</v>
      </c>
      <c r="AI154" s="252">
        <v>7208.33</v>
      </c>
      <c r="AJ154" s="252">
        <v>4296.62</v>
      </c>
      <c r="AK154" s="318">
        <v>37.35</v>
      </c>
      <c r="AL154" s="250" t="s">
        <v>480</v>
      </c>
      <c r="AM154" s="318" t="str">
        <f t="shared" si="0"/>
        <v>78398_78398_POOL:1</v>
      </c>
      <c r="AN154" s="318"/>
    </row>
    <row r="155" spans="1:40">
      <c r="A155" s="231" t="s">
        <v>367</v>
      </c>
      <c r="B155" s="231">
        <v>292603073</v>
      </c>
      <c r="C155" s="231" t="s">
        <v>52</v>
      </c>
      <c r="D155" s="231">
        <v>243582.9</v>
      </c>
      <c r="E155" s="231">
        <v>131620</v>
      </c>
      <c r="F155" s="231">
        <v>111962.9</v>
      </c>
      <c r="G155" s="231">
        <v>15704.1</v>
      </c>
      <c r="H155" s="231">
        <v>2577</v>
      </c>
      <c r="I155" s="250" t="s">
        <v>480</v>
      </c>
      <c r="K155" s="231">
        <v>292603286</v>
      </c>
      <c r="L155" s="231">
        <v>165765.70000000001</v>
      </c>
      <c r="M155" s="231">
        <v>48025.5</v>
      </c>
      <c r="N155" s="231">
        <v>117739.3</v>
      </c>
      <c r="O155" s="231">
        <v>8432</v>
      </c>
      <c r="P155" s="231">
        <v>5066</v>
      </c>
      <c r="Q155" s="231">
        <v>111205</v>
      </c>
      <c r="R155" s="250" t="s">
        <v>480</v>
      </c>
      <c r="T155" s="318" t="s">
        <v>102</v>
      </c>
      <c r="U155" s="318" t="s">
        <v>118</v>
      </c>
      <c r="V155" s="318" t="s">
        <v>136</v>
      </c>
      <c r="W155" s="318">
        <v>78398</v>
      </c>
      <c r="X155" s="318" t="s">
        <v>403</v>
      </c>
      <c r="Y155" s="318" t="s">
        <v>409</v>
      </c>
      <c r="Z155" s="252">
        <v>37576.53</v>
      </c>
      <c r="AA155" s="252">
        <v>18578.72</v>
      </c>
      <c r="AB155" s="252">
        <v>18997.82</v>
      </c>
      <c r="AC155" s="318">
        <v>49.44</v>
      </c>
      <c r="AD155" s="318">
        <v>0</v>
      </c>
      <c r="AE155" s="252">
        <v>30249.9</v>
      </c>
      <c r="AF155" s="252">
        <v>12210.97</v>
      </c>
      <c r="AG155" s="318">
        <v>0</v>
      </c>
      <c r="AH155" s="252">
        <v>18038.93</v>
      </c>
      <c r="AI155" s="252">
        <v>10079.4</v>
      </c>
      <c r="AJ155" s="252">
        <v>7959.52</v>
      </c>
      <c r="AK155" s="318">
        <v>44.12</v>
      </c>
      <c r="AL155" s="250" t="s">
        <v>480</v>
      </c>
      <c r="AM155" s="318" t="str">
        <f t="shared" si="0"/>
        <v>78398_78398_POOL:2</v>
      </c>
      <c r="AN155" s="318"/>
    </row>
    <row r="156" spans="1:40">
      <c r="A156" s="231" t="s">
        <v>367</v>
      </c>
      <c r="B156" s="231">
        <v>292603286</v>
      </c>
      <c r="C156" s="231" t="s">
        <v>42</v>
      </c>
      <c r="D156" s="231">
        <v>165452.5</v>
      </c>
      <c r="E156" s="231">
        <v>117740.9</v>
      </c>
      <c r="F156" s="231">
        <v>47711.6</v>
      </c>
      <c r="G156" s="231">
        <v>8431.5</v>
      </c>
      <c r="H156" s="231">
        <v>5066</v>
      </c>
      <c r="I156" s="250" t="s">
        <v>480</v>
      </c>
      <c r="K156" s="231">
        <v>292603696</v>
      </c>
      <c r="L156" s="231">
        <v>166078</v>
      </c>
      <c r="M156" s="231">
        <v>114762.2</v>
      </c>
      <c r="N156" s="231">
        <v>51314.8</v>
      </c>
      <c r="O156" s="231">
        <v>9599</v>
      </c>
      <c r="P156" s="231">
        <v>8219</v>
      </c>
      <c r="Q156" s="231">
        <v>46570.3</v>
      </c>
      <c r="R156" s="250" t="s">
        <v>480</v>
      </c>
      <c r="T156" s="318" t="s">
        <v>102</v>
      </c>
      <c r="U156" s="318" t="s">
        <v>118</v>
      </c>
      <c r="V156" s="318" t="s">
        <v>136</v>
      </c>
      <c r="W156" s="318">
        <v>78398</v>
      </c>
      <c r="X156" s="318" t="s">
        <v>403</v>
      </c>
      <c r="Y156" s="318" t="s">
        <v>410</v>
      </c>
      <c r="Z156" s="252">
        <v>39389.67</v>
      </c>
      <c r="AA156" s="252">
        <v>17509.599999999999</v>
      </c>
      <c r="AB156" s="252">
        <v>21880.07</v>
      </c>
      <c r="AC156" s="318">
        <v>44.45</v>
      </c>
      <c r="AD156" s="318">
        <v>0</v>
      </c>
      <c r="AE156" s="252">
        <v>27890.959999999999</v>
      </c>
      <c r="AF156" s="252">
        <v>19530.61</v>
      </c>
      <c r="AG156" s="318">
        <v>0</v>
      </c>
      <c r="AH156" s="252">
        <v>8360.35</v>
      </c>
      <c r="AI156" s="252">
        <v>6631.91</v>
      </c>
      <c r="AJ156" s="252">
        <v>1728.44</v>
      </c>
      <c r="AK156" s="318">
        <v>20.67</v>
      </c>
      <c r="AL156" s="250" t="s">
        <v>480</v>
      </c>
      <c r="AM156" s="318" t="str">
        <f t="shared" si="0"/>
        <v>78398_78398_POOL:22</v>
      </c>
      <c r="AN156" s="318"/>
    </row>
    <row r="157" spans="1:40">
      <c r="A157" s="231" t="s">
        <v>367</v>
      </c>
      <c r="B157" s="231">
        <v>292603696</v>
      </c>
      <c r="C157" s="231" t="s">
        <v>370</v>
      </c>
      <c r="D157" s="231">
        <v>165452.5</v>
      </c>
      <c r="E157" s="231">
        <v>51318.8</v>
      </c>
      <c r="F157" s="231">
        <v>114133.8</v>
      </c>
      <c r="G157" s="231">
        <v>9600</v>
      </c>
      <c r="H157" s="231">
        <v>8219</v>
      </c>
      <c r="I157" s="250" t="s">
        <v>480</v>
      </c>
      <c r="K157" s="231">
        <v>292604330</v>
      </c>
      <c r="L157" s="231">
        <v>124019.2</v>
      </c>
      <c r="M157" s="231">
        <v>34554.1</v>
      </c>
      <c r="N157" s="231">
        <v>89462</v>
      </c>
      <c r="O157" s="231">
        <v>7072</v>
      </c>
      <c r="P157" s="231">
        <v>2772</v>
      </c>
      <c r="Q157" s="231">
        <v>145907</v>
      </c>
      <c r="R157" s="250" t="s">
        <v>480</v>
      </c>
      <c r="T157" s="318" t="s">
        <v>102</v>
      </c>
      <c r="U157" s="318" t="s">
        <v>118</v>
      </c>
      <c r="V157" s="318" t="s">
        <v>136</v>
      </c>
      <c r="W157" s="318">
        <v>78398</v>
      </c>
      <c r="X157" s="318" t="s">
        <v>403</v>
      </c>
      <c r="Y157" s="318" t="s">
        <v>411</v>
      </c>
      <c r="Z157" s="252">
        <v>31940.05</v>
      </c>
      <c r="AA157" s="252">
        <v>28745.94</v>
      </c>
      <c r="AB157" s="252">
        <v>3194.11</v>
      </c>
      <c r="AC157" s="318">
        <v>90</v>
      </c>
      <c r="AD157" s="318">
        <v>47.82</v>
      </c>
      <c r="AE157" s="252">
        <v>47214.11</v>
      </c>
      <c r="AF157" s="318">
        <v>0.28999999999999998</v>
      </c>
      <c r="AG157" s="318">
        <v>47.82</v>
      </c>
      <c r="AH157" s="252">
        <v>47213.82</v>
      </c>
      <c r="AI157" s="252">
        <v>28745.94</v>
      </c>
      <c r="AJ157" s="252">
        <v>18467.87</v>
      </c>
      <c r="AK157" s="318">
        <v>39.119999999999997</v>
      </c>
      <c r="AL157" s="250" t="s">
        <v>480</v>
      </c>
      <c r="AM157" s="318" t="str">
        <f t="shared" si="0"/>
        <v>78398_78398_POOL:3</v>
      </c>
      <c r="AN157" s="318"/>
    </row>
    <row r="158" spans="1:40">
      <c r="A158" s="231" t="s">
        <v>367</v>
      </c>
      <c r="B158" s="231">
        <v>292604330</v>
      </c>
      <c r="C158" s="231" t="s">
        <v>43</v>
      </c>
      <c r="D158" s="231">
        <v>121379.6</v>
      </c>
      <c r="E158" s="231">
        <v>89462.1</v>
      </c>
      <c r="F158" s="231">
        <v>31917.5</v>
      </c>
      <c r="G158" s="231">
        <v>7072</v>
      </c>
      <c r="H158" s="231">
        <v>2772</v>
      </c>
      <c r="I158" s="250" t="s">
        <v>480</v>
      </c>
      <c r="K158" s="231">
        <v>295700347</v>
      </c>
      <c r="L158" s="231">
        <v>224071.2</v>
      </c>
      <c r="M158" s="231">
        <v>141059.20000000001</v>
      </c>
      <c r="N158" s="231">
        <v>83011</v>
      </c>
      <c r="O158" s="231">
        <v>9334</v>
      </c>
      <c r="P158" s="231">
        <v>2782</v>
      </c>
      <c r="Q158" s="231">
        <v>221301</v>
      </c>
      <c r="R158" s="250" t="s">
        <v>480</v>
      </c>
      <c r="T158" s="318" t="s">
        <v>102</v>
      </c>
      <c r="U158" s="318" t="s">
        <v>118</v>
      </c>
      <c r="V158" s="318" t="s">
        <v>137</v>
      </c>
      <c r="W158" s="318">
        <v>97026</v>
      </c>
      <c r="X158" s="318" t="s">
        <v>403</v>
      </c>
      <c r="Y158" s="318" t="s">
        <v>412</v>
      </c>
      <c r="Z158" s="252">
        <v>210428.2</v>
      </c>
      <c r="AA158" s="252">
        <v>94591.79</v>
      </c>
      <c r="AB158" s="252">
        <v>115836.42</v>
      </c>
      <c r="AC158" s="318">
        <v>44.95</v>
      </c>
      <c r="AD158" s="318">
        <v>45.41</v>
      </c>
      <c r="AE158" s="252">
        <v>305985.78000000003</v>
      </c>
      <c r="AF158" s="252">
        <v>55021.16</v>
      </c>
      <c r="AG158" s="318">
        <v>19.260000000000002</v>
      </c>
      <c r="AH158" s="252">
        <v>250964.62</v>
      </c>
      <c r="AI158" s="252">
        <v>93240.99</v>
      </c>
      <c r="AJ158" s="252">
        <v>157723.63</v>
      </c>
      <c r="AK158" s="318">
        <v>62.85</v>
      </c>
      <c r="AL158" s="250" t="s">
        <v>480</v>
      </c>
      <c r="AM158" s="318" t="str">
        <f t="shared" si="0"/>
        <v>97026_97026_POOL:20</v>
      </c>
      <c r="AN158" s="318"/>
    </row>
    <row r="159" spans="1:40">
      <c r="A159" s="231" t="s">
        <v>367</v>
      </c>
      <c r="B159" s="231">
        <v>295700347</v>
      </c>
      <c r="C159" s="231" t="s">
        <v>38</v>
      </c>
      <c r="D159" s="231">
        <v>83195</v>
      </c>
      <c r="E159" s="231">
        <v>28015.5</v>
      </c>
      <c r="F159" s="231">
        <v>55179.5</v>
      </c>
      <c r="G159" s="231">
        <v>9343</v>
      </c>
      <c r="H159" s="231">
        <v>2782</v>
      </c>
      <c r="I159" s="250" t="s">
        <v>480</v>
      </c>
      <c r="K159" s="231">
        <v>295700671</v>
      </c>
      <c r="L159" s="231">
        <v>209496.5</v>
      </c>
      <c r="M159" s="231">
        <v>178825</v>
      </c>
      <c r="N159" s="231">
        <v>30665.5</v>
      </c>
      <c r="O159" s="231">
        <v>7999</v>
      </c>
      <c r="P159" s="231">
        <v>5495</v>
      </c>
      <c r="Q159" s="231">
        <v>63151.7</v>
      </c>
      <c r="R159" s="250" t="s">
        <v>480</v>
      </c>
      <c r="T159" s="318" t="s">
        <v>102</v>
      </c>
      <c r="U159" s="318" t="s">
        <v>118</v>
      </c>
      <c r="V159" s="318" t="s">
        <v>139</v>
      </c>
      <c r="W159" s="318">
        <v>90365</v>
      </c>
      <c r="X159" s="318" t="s">
        <v>403</v>
      </c>
      <c r="Y159" s="318" t="s">
        <v>413</v>
      </c>
      <c r="Z159" s="252">
        <v>202908.01</v>
      </c>
      <c r="AA159" s="252">
        <v>142016.76999999999</v>
      </c>
      <c r="AB159" s="252">
        <v>60891.23</v>
      </c>
      <c r="AC159" s="318">
        <v>69.989999999999995</v>
      </c>
      <c r="AD159" s="318">
        <v>13.12</v>
      </c>
      <c r="AE159" s="252">
        <v>229526.72</v>
      </c>
      <c r="AF159" s="252">
        <v>14453.12</v>
      </c>
      <c r="AG159" s="318">
        <v>6</v>
      </c>
      <c r="AH159" s="252">
        <v>215073.6</v>
      </c>
      <c r="AI159" s="252">
        <v>136430.04999999999</v>
      </c>
      <c r="AJ159" s="252">
        <v>78643.55</v>
      </c>
      <c r="AK159" s="318">
        <v>36.57</v>
      </c>
      <c r="AL159" s="250" t="s">
        <v>480</v>
      </c>
      <c r="AM159" s="318" t="str">
        <f t="shared" si="0"/>
        <v>90365_90365_POOL:20</v>
      </c>
      <c r="AN159" s="318"/>
    </row>
    <row r="160" spans="1:40">
      <c r="A160" s="231" t="s">
        <v>367</v>
      </c>
      <c r="B160" s="231">
        <v>295700347</v>
      </c>
      <c r="C160" s="231" t="s">
        <v>39</v>
      </c>
      <c r="D160" s="231">
        <v>132070.5</v>
      </c>
      <c r="E160" s="231">
        <v>47258.3</v>
      </c>
      <c r="F160" s="231">
        <v>84812.2</v>
      </c>
      <c r="G160" s="231">
        <v>9343</v>
      </c>
      <c r="H160" s="231">
        <v>2782</v>
      </c>
      <c r="I160" s="250" t="s">
        <v>480</v>
      </c>
      <c r="K160" s="231">
        <v>295700688</v>
      </c>
      <c r="L160" s="231">
        <v>156194.1</v>
      </c>
      <c r="M160" s="231">
        <v>150476.5</v>
      </c>
      <c r="N160" s="231">
        <v>5715.5</v>
      </c>
      <c r="O160" s="231">
        <v>4800</v>
      </c>
      <c r="P160" s="231">
        <v>4604</v>
      </c>
      <c r="Q160" s="231">
        <v>6612.7</v>
      </c>
      <c r="R160" s="250" t="s">
        <v>480</v>
      </c>
      <c r="T160" s="318" t="s">
        <v>102</v>
      </c>
      <c r="U160" s="318" t="s">
        <v>118</v>
      </c>
      <c r="V160" s="318" t="s">
        <v>133</v>
      </c>
      <c r="W160" s="318">
        <v>210516</v>
      </c>
      <c r="X160" s="318" t="s">
        <v>403</v>
      </c>
      <c r="Y160" s="318" t="s">
        <v>414</v>
      </c>
      <c r="Z160" s="252">
        <v>38650.15</v>
      </c>
      <c r="AA160" s="252">
        <v>3157.99</v>
      </c>
      <c r="AB160" s="252">
        <v>35492.160000000003</v>
      </c>
      <c r="AC160" s="318">
        <v>8.17</v>
      </c>
      <c r="AD160" s="318">
        <v>27.76</v>
      </c>
      <c r="AE160" s="252">
        <v>49378.71</v>
      </c>
      <c r="AF160" s="252">
        <v>42871.12</v>
      </c>
      <c r="AG160" s="318">
        <v>0</v>
      </c>
      <c r="AH160" s="252">
        <v>6507.59</v>
      </c>
      <c r="AI160" s="252">
        <v>3157.99</v>
      </c>
      <c r="AJ160" s="252">
        <v>3349.6</v>
      </c>
      <c r="AK160" s="318">
        <v>51.47</v>
      </c>
      <c r="AL160" s="250" t="s">
        <v>480</v>
      </c>
      <c r="AM160" s="318" t="str">
        <f t="shared" si="0"/>
        <v>210516_210516_POOL:0</v>
      </c>
      <c r="AN160" s="318"/>
    </row>
    <row r="161" spans="1:40">
      <c r="A161" s="231" t="s">
        <v>367</v>
      </c>
      <c r="B161" s="231">
        <v>295700347</v>
      </c>
      <c r="C161" s="231" t="s">
        <v>40</v>
      </c>
      <c r="D161" s="231">
        <v>8804.7999999999993</v>
      </c>
      <c r="E161" s="231">
        <v>7738.5</v>
      </c>
      <c r="F161" s="231">
        <v>1066.3</v>
      </c>
      <c r="G161" s="231">
        <v>9343</v>
      </c>
      <c r="H161" s="231">
        <v>2782</v>
      </c>
      <c r="I161" s="250" t="s">
        <v>480</v>
      </c>
      <c r="K161" s="231">
        <v>295700689</v>
      </c>
      <c r="L161" s="231">
        <v>102196.5</v>
      </c>
      <c r="M161" s="231">
        <v>76707.3</v>
      </c>
      <c r="N161" s="231">
        <v>25486.9</v>
      </c>
      <c r="O161" s="231">
        <v>3999</v>
      </c>
      <c r="P161" s="231">
        <v>2629</v>
      </c>
      <c r="Q161" s="231">
        <v>46251.1</v>
      </c>
      <c r="R161" s="250" t="s">
        <v>480</v>
      </c>
      <c r="T161" s="318" t="s">
        <v>83</v>
      </c>
      <c r="U161" s="318" t="s">
        <v>118</v>
      </c>
      <c r="V161" s="318" t="s">
        <v>124</v>
      </c>
      <c r="W161" s="318">
        <v>18850</v>
      </c>
      <c r="X161" s="318" t="s">
        <v>404</v>
      </c>
      <c r="Y161" s="318" t="s">
        <v>415</v>
      </c>
      <c r="Z161" s="252">
        <v>12184.09</v>
      </c>
      <c r="AA161" s="252">
        <v>6101.95</v>
      </c>
      <c r="AB161" s="252">
        <v>6082.14</v>
      </c>
      <c r="AC161" s="318">
        <v>50.08</v>
      </c>
      <c r="AD161" s="318">
        <v>84.45</v>
      </c>
      <c r="AE161" s="252">
        <v>22474.1</v>
      </c>
      <c r="AF161" s="252">
        <v>13593.2</v>
      </c>
      <c r="AG161" s="318">
        <v>0</v>
      </c>
      <c r="AH161" s="252">
        <v>8880.9</v>
      </c>
      <c r="AI161" s="252">
        <v>2729.05</v>
      </c>
      <c r="AJ161" s="252">
        <v>6151.85</v>
      </c>
      <c r="AK161" s="318">
        <v>69.27</v>
      </c>
      <c r="AL161" s="250" t="s">
        <v>480</v>
      </c>
      <c r="AM161" s="318" t="str">
        <f t="shared" si="0"/>
        <v>18850_18850_POOL:1</v>
      </c>
      <c r="AN161" s="318"/>
    </row>
    <row r="162" spans="1:40">
      <c r="A162" s="231" t="s">
        <v>367</v>
      </c>
      <c r="B162" s="231">
        <v>295700671</v>
      </c>
      <c r="C162" s="231" t="s">
        <v>44</v>
      </c>
      <c r="D162" s="231">
        <v>207619.5</v>
      </c>
      <c r="E162" s="231">
        <v>30665.5</v>
      </c>
      <c r="F162" s="231">
        <v>176953.9</v>
      </c>
      <c r="G162" s="231">
        <v>8000.01</v>
      </c>
      <c r="H162" s="231">
        <v>5495</v>
      </c>
      <c r="I162" s="250" t="s">
        <v>480</v>
      </c>
      <c r="K162" s="231">
        <v>295700699</v>
      </c>
      <c r="L162" s="231">
        <v>224071.2</v>
      </c>
      <c r="M162" s="231">
        <v>224066.1</v>
      </c>
      <c r="N162" s="231">
        <v>4.9000000000000004</v>
      </c>
      <c r="O162" s="231">
        <v>6399</v>
      </c>
      <c r="P162" s="231">
        <v>6400</v>
      </c>
      <c r="Q162" s="231">
        <v>0</v>
      </c>
      <c r="R162" s="250" t="s">
        <v>480</v>
      </c>
      <c r="T162" s="318" t="s">
        <v>83</v>
      </c>
      <c r="U162" s="318" t="s">
        <v>118</v>
      </c>
      <c r="V162" s="318" t="s">
        <v>124</v>
      </c>
      <c r="W162" s="318">
        <v>18850</v>
      </c>
      <c r="X162" s="318" t="s">
        <v>403</v>
      </c>
      <c r="Y162" s="318" t="s">
        <v>416</v>
      </c>
      <c r="Z162" s="252">
        <v>20667.09</v>
      </c>
      <c r="AA162" s="252">
        <v>17509.009999999998</v>
      </c>
      <c r="AB162" s="252">
        <v>3158.08</v>
      </c>
      <c r="AC162" s="318">
        <v>84.72</v>
      </c>
      <c r="AD162" s="318">
        <v>54.4</v>
      </c>
      <c r="AE162" s="252">
        <v>31909.65</v>
      </c>
      <c r="AF162" s="252">
        <v>24376.98</v>
      </c>
      <c r="AG162" s="318">
        <v>0</v>
      </c>
      <c r="AH162" s="252">
        <v>7532.67</v>
      </c>
      <c r="AI162" s="252">
        <v>4899.7700000000004</v>
      </c>
      <c r="AJ162" s="252">
        <v>2632.9</v>
      </c>
      <c r="AK162" s="318">
        <v>34.950000000000003</v>
      </c>
      <c r="AL162" s="250" t="s">
        <v>480</v>
      </c>
      <c r="AM162" s="318" t="str">
        <f t="shared" si="0"/>
        <v>18850_18850_POOL:2</v>
      </c>
      <c r="AN162" s="318"/>
    </row>
    <row r="163" spans="1:40">
      <c r="A163" s="231" t="s">
        <v>367</v>
      </c>
      <c r="B163" s="231">
        <v>295700688</v>
      </c>
      <c r="C163" s="231" t="s">
        <v>457</v>
      </c>
      <c r="D163" s="231">
        <v>156192</v>
      </c>
      <c r="E163" s="231">
        <v>5715.5</v>
      </c>
      <c r="F163" s="231">
        <v>150476.5</v>
      </c>
      <c r="G163" s="231">
        <v>4800</v>
      </c>
      <c r="H163" s="231">
        <v>4604</v>
      </c>
      <c r="I163" s="250" t="s">
        <v>480</v>
      </c>
      <c r="K163" s="231">
        <v>295700704</v>
      </c>
      <c r="L163" s="231">
        <v>224071.2</v>
      </c>
      <c r="M163" s="231">
        <v>215067.8</v>
      </c>
      <c r="N163" s="231">
        <v>9002.4</v>
      </c>
      <c r="O163" s="231">
        <v>6399</v>
      </c>
      <c r="P163" s="231">
        <v>5304</v>
      </c>
      <c r="Q163" s="231">
        <v>36967.4</v>
      </c>
      <c r="R163" s="250" t="s">
        <v>480</v>
      </c>
      <c r="T163" s="318" t="s">
        <v>83</v>
      </c>
      <c r="U163" s="318" t="s">
        <v>118</v>
      </c>
      <c r="V163" s="318" t="s">
        <v>124</v>
      </c>
      <c r="W163" s="318">
        <v>18850</v>
      </c>
      <c r="X163" s="318" t="s">
        <v>403</v>
      </c>
      <c r="Y163" s="318" t="s">
        <v>417</v>
      </c>
      <c r="Z163" s="252">
        <v>61536.36</v>
      </c>
      <c r="AA163" s="252">
        <v>21330.65</v>
      </c>
      <c r="AB163" s="252">
        <v>40205.71</v>
      </c>
      <c r="AC163" s="318">
        <v>34.659999999999997</v>
      </c>
      <c r="AD163" s="318">
        <v>0</v>
      </c>
      <c r="AE163" s="252">
        <v>36043.65</v>
      </c>
      <c r="AF163" s="252">
        <v>26330.19</v>
      </c>
      <c r="AG163" s="318">
        <v>0</v>
      </c>
      <c r="AH163" s="252">
        <v>9713.4599999999991</v>
      </c>
      <c r="AI163" s="252">
        <v>4307.8900000000003</v>
      </c>
      <c r="AJ163" s="252">
        <v>5405.58</v>
      </c>
      <c r="AK163" s="318">
        <v>55.65</v>
      </c>
      <c r="AL163" s="250" t="s">
        <v>480</v>
      </c>
      <c r="AM163" s="318" t="str">
        <f t="shared" si="0"/>
        <v>18850_18850_POOL:22</v>
      </c>
      <c r="AN163" s="318"/>
    </row>
    <row r="164" spans="1:40">
      <c r="A164" s="231" t="s">
        <v>367</v>
      </c>
      <c r="B164" s="231">
        <v>295700689</v>
      </c>
      <c r="C164" s="231" t="s">
        <v>334</v>
      </c>
      <c r="D164" s="231">
        <v>100322.6</v>
      </c>
      <c r="E164" s="231">
        <v>25486.9</v>
      </c>
      <c r="F164" s="231">
        <v>74835.7</v>
      </c>
      <c r="G164" s="231">
        <v>4000</v>
      </c>
      <c r="H164" s="231">
        <v>2629</v>
      </c>
      <c r="I164" s="250" t="s">
        <v>480</v>
      </c>
      <c r="K164" s="231">
        <v>295700706</v>
      </c>
      <c r="L164" s="231">
        <v>102196.5</v>
      </c>
      <c r="M164" s="231">
        <v>95980.1</v>
      </c>
      <c r="N164" s="231">
        <v>6214</v>
      </c>
      <c r="O164" s="231">
        <v>3999</v>
      </c>
      <c r="P164" s="231">
        <v>3057</v>
      </c>
      <c r="Q164" s="231">
        <v>31464.3</v>
      </c>
      <c r="R164" s="250" t="s">
        <v>480</v>
      </c>
      <c r="T164" s="318" t="s">
        <v>83</v>
      </c>
      <c r="U164" s="318" t="s">
        <v>118</v>
      </c>
      <c r="V164" s="318" t="s">
        <v>124</v>
      </c>
      <c r="W164" s="318">
        <v>18850</v>
      </c>
      <c r="X164" s="318" t="s">
        <v>403</v>
      </c>
      <c r="Y164" s="318" t="s">
        <v>418</v>
      </c>
      <c r="Z164" s="252">
        <v>13151.79</v>
      </c>
      <c r="AA164" s="252">
        <v>6102.12</v>
      </c>
      <c r="AB164" s="252">
        <v>7049.66</v>
      </c>
      <c r="AC164" s="318">
        <v>46.4</v>
      </c>
      <c r="AD164" s="318">
        <v>70.66</v>
      </c>
      <c r="AE164" s="252">
        <v>22444.59</v>
      </c>
      <c r="AF164" s="252">
        <v>4683.18</v>
      </c>
      <c r="AG164" s="318">
        <v>35.049999999999997</v>
      </c>
      <c r="AH164" s="252">
        <v>17761.41</v>
      </c>
      <c r="AI164" s="252">
        <v>6102.12</v>
      </c>
      <c r="AJ164" s="252">
        <v>11659.28</v>
      </c>
      <c r="AK164" s="318">
        <v>65.64</v>
      </c>
      <c r="AL164" s="250" t="s">
        <v>480</v>
      </c>
      <c r="AM164" s="318" t="str">
        <f t="shared" si="0"/>
        <v>18850_18850_POOL:3</v>
      </c>
      <c r="AN164" s="318"/>
    </row>
    <row r="165" spans="1:40">
      <c r="A165" s="231" t="s">
        <v>367</v>
      </c>
      <c r="B165" s="231">
        <v>295700699</v>
      </c>
      <c r="C165" s="231" t="s">
        <v>482</v>
      </c>
      <c r="D165" s="231">
        <v>83195</v>
      </c>
      <c r="E165" s="231">
        <v>4.9000000000000004</v>
      </c>
      <c r="F165" s="231">
        <v>83190.2</v>
      </c>
      <c r="G165" s="231">
        <v>6400</v>
      </c>
      <c r="H165" s="231">
        <v>6400</v>
      </c>
      <c r="I165" s="250" t="s">
        <v>480</v>
      </c>
      <c r="K165" s="231">
        <v>292600879</v>
      </c>
      <c r="L165" s="231">
        <v>193029.1</v>
      </c>
      <c r="M165" s="231">
        <v>90776.8</v>
      </c>
      <c r="N165" s="231">
        <v>102251.1</v>
      </c>
      <c r="O165" s="231">
        <v>6173</v>
      </c>
      <c r="P165" s="231">
        <v>1517</v>
      </c>
      <c r="Q165" s="231">
        <v>153000</v>
      </c>
      <c r="R165" s="250" t="s">
        <v>480</v>
      </c>
      <c r="T165" s="318" t="s">
        <v>83</v>
      </c>
      <c r="U165" s="318" t="s">
        <v>118</v>
      </c>
      <c r="V165" s="318" t="s">
        <v>125</v>
      </c>
      <c r="W165" s="318">
        <v>78378</v>
      </c>
      <c r="X165" s="318" t="s">
        <v>403</v>
      </c>
      <c r="Y165" s="318" t="s">
        <v>419</v>
      </c>
      <c r="Z165" s="252">
        <v>31940.05</v>
      </c>
      <c r="AA165" s="252">
        <v>9013.1</v>
      </c>
      <c r="AB165" s="252">
        <v>22926.95</v>
      </c>
      <c r="AC165" s="318">
        <v>28.22</v>
      </c>
      <c r="AD165" s="318">
        <v>0</v>
      </c>
      <c r="AE165" s="252">
        <v>15209.18</v>
      </c>
      <c r="AF165" s="252">
        <v>3983.32</v>
      </c>
      <c r="AG165" s="318">
        <v>0</v>
      </c>
      <c r="AH165" s="252">
        <v>11225.86</v>
      </c>
      <c r="AI165" s="252">
        <v>6922.07</v>
      </c>
      <c r="AJ165" s="252">
        <v>4303.79</v>
      </c>
      <c r="AK165" s="318">
        <v>38.340000000000003</v>
      </c>
      <c r="AL165" s="250" t="s">
        <v>480</v>
      </c>
      <c r="AM165" s="318" t="str">
        <f t="shared" si="0"/>
        <v>78378_78378_POOL:1</v>
      </c>
      <c r="AN165" s="318"/>
    </row>
    <row r="166" spans="1:40">
      <c r="A166" s="231" t="s">
        <v>367</v>
      </c>
      <c r="B166" s="231">
        <v>295700699</v>
      </c>
      <c r="C166" s="231" t="s">
        <v>484</v>
      </c>
      <c r="D166" s="231">
        <v>8804.7999999999993</v>
      </c>
      <c r="E166" s="231">
        <v>0</v>
      </c>
      <c r="F166" s="231">
        <v>8804.7999999999993</v>
      </c>
      <c r="G166" s="231">
        <v>6400</v>
      </c>
      <c r="H166" s="231">
        <v>6400</v>
      </c>
      <c r="I166" s="250" t="s">
        <v>480</v>
      </c>
      <c r="K166" s="231">
        <v>292602231</v>
      </c>
      <c r="L166" s="231">
        <v>276130.40000000002</v>
      </c>
      <c r="M166" s="231">
        <v>74031.899999999994</v>
      </c>
      <c r="N166" s="231">
        <v>202097.7</v>
      </c>
      <c r="O166" s="231">
        <v>9528</v>
      </c>
      <c r="P166" s="231">
        <v>5082</v>
      </c>
      <c r="Q166" s="231">
        <v>123867</v>
      </c>
      <c r="R166" s="250" t="s">
        <v>480</v>
      </c>
      <c r="T166" s="318" t="s">
        <v>83</v>
      </c>
      <c r="U166" s="318" t="s">
        <v>118</v>
      </c>
      <c r="V166" s="318" t="s">
        <v>125</v>
      </c>
      <c r="W166" s="318">
        <v>78378</v>
      </c>
      <c r="X166" s="318" t="s">
        <v>403</v>
      </c>
      <c r="Y166" s="318" t="s">
        <v>420</v>
      </c>
      <c r="Z166" s="252">
        <v>15030.61</v>
      </c>
      <c r="AA166" s="252">
        <v>8868.4</v>
      </c>
      <c r="AB166" s="252">
        <v>6162.22</v>
      </c>
      <c r="AC166" s="318">
        <v>59</v>
      </c>
      <c r="AD166" s="318">
        <v>0</v>
      </c>
      <c r="AE166" s="252">
        <v>11794.68</v>
      </c>
      <c r="AF166" s="252">
        <v>4370.97</v>
      </c>
      <c r="AG166" s="318">
        <v>0</v>
      </c>
      <c r="AH166" s="252">
        <v>7423.71</v>
      </c>
      <c r="AI166" s="252">
        <v>5448.18</v>
      </c>
      <c r="AJ166" s="252">
        <v>1975.53</v>
      </c>
      <c r="AK166" s="318">
        <v>26.61</v>
      </c>
      <c r="AL166" s="250" t="s">
        <v>480</v>
      </c>
      <c r="AM166" s="318" t="str">
        <f t="shared" si="0"/>
        <v>78378_78378_POOL:2</v>
      </c>
      <c r="AN166" s="318"/>
    </row>
    <row r="167" spans="1:40">
      <c r="A167" s="231" t="s">
        <v>367</v>
      </c>
      <c r="B167" s="231">
        <v>295700699</v>
      </c>
      <c r="C167" s="231" t="s">
        <v>485</v>
      </c>
      <c r="D167" s="231">
        <v>132070.5</v>
      </c>
      <c r="E167" s="231">
        <v>0</v>
      </c>
      <c r="F167" s="231">
        <v>132070.5</v>
      </c>
      <c r="G167" s="231">
        <v>6400</v>
      </c>
      <c r="H167" s="231">
        <v>6400</v>
      </c>
      <c r="I167" s="250" t="s">
        <v>480</v>
      </c>
      <c r="K167" s="231">
        <v>292602804</v>
      </c>
      <c r="L167" s="231">
        <v>83038.8</v>
      </c>
      <c r="M167" s="231">
        <v>23643.1</v>
      </c>
      <c r="N167" s="231">
        <v>59395.4</v>
      </c>
      <c r="O167" s="231">
        <v>4357</v>
      </c>
      <c r="P167" s="231">
        <v>921</v>
      </c>
      <c r="Q167" s="231">
        <v>115895</v>
      </c>
      <c r="R167" s="250" t="s">
        <v>480</v>
      </c>
      <c r="T167" s="318" t="s">
        <v>83</v>
      </c>
      <c r="U167" s="318" t="s">
        <v>118</v>
      </c>
      <c r="V167" s="318" t="s">
        <v>126</v>
      </c>
      <c r="W167" s="318">
        <v>78998</v>
      </c>
      <c r="X167" s="318" t="s">
        <v>403</v>
      </c>
      <c r="Y167" s="318" t="s">
        <v>421</v>
      </c>
      <c r="Z167" s="252">
        <v>142777.56</v>
      </c>
      <c r="AA167" s="252">
        <v>115496.43</v>
      </c>
      <c r="AB167" s="252">
        <v>27281.13</v>
      </c>
      <c r="AC167" s="318">
        <v>80.89</v>
      </c>
      <c r="AD167" s="318">
        <v>0</v>
      </c>
      <c r="AE167" s="252">
        <v>130640.08</v>
      </c>
      <c r="AF167" s="252">
        <v>51219.64</v>
      </c>
      <c r="AG167" s="318">
        <v>0</v>
      </c>
      <c r="AH167" s="252">
        <v>79420.44</v>
      </c>
      <c r="AI167" s="252">
        <v>72945.69</v>
      </c>
      <c r="AJ167" s="252">
        <v>6474.75</v>
      </c>
      <c r="AK167" s="318">
        <v>8.15</v>
      </c>
      <c r="AL167" s="250" t="s">
        <v>480</v>
      </c>
      <c r="AM167" s="318" t="str">
        <f t="shared" si="0"/>
        <v>78998_78998_POOL:20</v>
      </c>
      <c r="AN167" s="318"/>
    </row>
    <row r="168" spans="1:40">
      <c r="A168" s="231" t="s">
        <v>367</v>
      </c>
      <c r="B168" s="231">
        <v>295700704</v>
      </c>
      <c r="C168" s="231" t="s">
        <v>439</v>
      </c>
      <c r="D168" s="231">
        <v>83195</v>
      </c>
      <c r="E168" s="231">
        <v>7228.3</v>
      </c>
      <c r="F168" s="231">
        <v>75966.7</v>
      </c>
      <c r="G168" s="231">
        <v>6400</v>
      </c>
      <c r="H168" s="231">
        <v>5304</v>
      </c>
      <c r="I168" s="250" t="s">
        <v>480</v>
      </c>
      <c r="K168" s="231">
        <v>292603004</v>
      </c>
      <c r="L168" s="231">
        <v>438219.9</v>
      </c>
      <c r="M168" s="231">
        <v>227744.2</v>
      </c>
      <c r="N168" s="231">
        <v>210475.4</v>
      </c>
      <c r="O168" s="231">
        <v>11588</v>
      </c>
      <c r="P168" s="231">
        <v>1066</v>
      </c>
      <c r="Q168" s="231">
        <v>354851</v>
      </c>
      <c r="R168" s="250" t="s">
        <v>480</v>
      </c>
      <c r="T168" s="318" t="s">
        <v>83</v>
      </c>
      <c r="U168" s="318" t="s">
        <v>118</v>
      </c>
      <c r="V168" s="318" t="s">
        <v>127</v>
      </c>
      <c r="W168" s="318">
        <v>53518</v>
      </c>
      <c r="X168" s="318" t="s">
        <v>403</v>
      </c>
      <c r="Y168" s="318" t="s">
        <v>422</v>
      </c>
      <c r="Z168" s="252">
        <v>172851.74</v>
      </c>
      <c r="AA168" s="252">
        <v>67639.41</v>
      </c>
      <c r="AB168" s="252">
        <v>105212.33</v>
      </c>
      <c r="AC168" s="318">
        <v>39.130000000000003</v>
      </c>
      <c r="AD168" s="318">
        <v>29.17</v>
      </c>
      <c r="AE168" s="252">
        <v>223269.88</v>
      </c>
      <c r="AF168" s="252">
        <v>75672.67</v>
      </c>
      <c r="AG168" s="318">
        <v>0</v>
      </c>
      <c r="AH168" s="252">
        <v>147597.21</v>
      </c>
      <c r="AI168" s="252">
        <v>67263.45</v>
      </c>
      <c r="AJ168" s="252">
        <v>80333.75</v>
      </c>
      <c r="AK168" s="318">
        <v>54.43</v>
      </c>
      <c r="AL168" s="250" t="s">
        <v>480</v>
      </c>
      <c r="AM168" s="318" t="str">
        <f t="shared" si="0"/>
        <v>53518_53518_POOL:20</v>
      </c>
      <c r="AN168" s="318"/>
    </row>
    <row r="169" spans="1:40">
      <c r="A169" s="231" t="s">
        <v>367</v>
      </c>
      <c r="B169" s="231">
        <v>295700704</v>
      </c>
      <c r="C169" s="231" t="s">
        <v>441</v>
      </c>
      <c r="D169" s="231">
        <v>8804.7999999999993</v>
      </c>
      <c r="E169" s="231">
        <v>1754.1</v>
      </c>
      <c r="F169" s="231">
        <v>7050.6</v>
      </c>
      <c r="G169" s="231">
        <v>6400</v>
      </c>
      <c r="H169" s="231">
        <v>5304</v>
      </c>
      <c r="I169" s="250" t="s">
        <v>480</v>
      </c>
      <c r="K169" s="231">
        <v>292603875</v>
      </c>
      <c r="L169" s="231">
        <v>83038.8</v>
      </c>
      <c r="M169" s="231">
        <v>56515.6</v>
      </c>
      <c r="N169" s="231">
        <v>26522.9</v>
      </c>
      <c r="O169" s="231">
        <v>4799</v>
      </c>
      <c r="P169" s="231">
        <v>2971</v>
      </c>
      <c r="Q169" s="231">
        <v>61685.9</v>
      </c>
      <c r="R169" s="250" t="s">
        <v>480</v>
      </c>
      <c r="T169" s="318" t="s">
        <v>83</v>
      </c>
      <c r="U169" s="318" t="s">
        <v>118</v>
      </c>
      <c r="V169" s="318" t="s">
        <v>127</v>
      </c>
      <c r="W169" s="318">
        <v>53518</v>
      </c>
      <c r="X169" s="318" t="s">
        <v>403</v>
      </c>
      <c r="Y169" s="318" t="s">
        <v>423</v>
      </c>
      <c r="Z169" s="252">
        <v>76590.89</v>
      </c>
      <c r="AA169" s="252">
        <v>46352.13</v>
      </c>
      <c r="AB169" s="252">
        <v>30238.76</v>
      </c>
      <c r="AC169" s="318">
        <v>60.52</v>
      </c>
      <c r="AD169" s="318">
        <v>25.02</v>
      </c>
      <c r="AE169" s="252">
        <v>95756.4</v>
      </c>
      <c r="AF169" s="252">
        <v>42618.34</v>
      </c>
      <c r="AG169" s="318">
        <v>0</v>
      </c>
      <c r="AH169" s="252">
        <v>53138.06</v>
      </c>
      <c r="AI169" s="252">
        <v>46352.13</v>
      </c>
      <c r="AJ169" s="252">
        <v>6785.93</v>
      </c>
      <c r="AK169" s="318">
        <v>12.77</v>
      </c>
      <c r="AL169" s="250" t="s">
        <v>480</v>
      </c>
      <c r="AM169" s="318" t="str">
        <f t="shared" si="0"/>
        <v>53518_53518_POOL:50</v>
      </c>
      <c r="AN169" s="318"/>
    </row>
    <row r="170" spans="1:40">
      <c r="A170" s="231" t="s">
        <v>367</v>
      </c>
      <c r="B170" s="231">
        <v>295700704</v>
      </c>
      <c r="C170" s="231" t="s">
        <v>440</v>
      </c>
      <c r="D170" s="231">
        <v>132070.5</v>
      </c>
      <c r="E170" s="231">
        <v>19.399999999999999</v>
      </c>
      <c r="F170" s="231">
        <v>132051.1</v>
      </c>
      <c r="G170" s="231">
        <v>6400</v>
      </c>
      <c r="H170" s="231">
        <v>5304</v>
      </c>
      <c r="I170" s="250" t="s">
        <v>480</v>
      </c>
      <c r="K170" s="231">
        <v>292604652</v>
      </c>
      <c r="L170" s="231">
        <v>191618.2</v>
      </c>
      <c r="M170" s="231">
        <v>47786.7</v>
      </c>
      <c r="N170" s="231">
        <v>143826.20000000001</v>
      </c>
      <c r="O170" s="231">
        <v>9711</v>
      </c>
      <c r="P170" s="231">
        <v>5090</v>
      </c>
      <c r="Q170" s="231">
        <v>142044</v>
      </c>
      <c r="R170" s="250" t="s">
        <v>480</v>
      </c>
      <c r="T170" s="318" t="s">
        <v>83</v>
      </c>
      <c r="U170" s="318" t="s">
        <v>118</v>
      </c>
      <c r="V170" s="318" t="s">
        <v>131</v>
      </c>
      <c r="W170" s="318">
        <v>55362</v>
      </c>
      <c r="X170" s="318" t="s">
        <v>403</v>
      </c>
      <c r="Y170" s="318" t="s">
        <v>424</v>
      </c>
      <c r="Z170" s="252">
        <v>172851.74</v>
      </c>
      <c r="AA170" s="252">
        <v>100847.93</v>
      </c>
      <c r="AB170" s="252">
        <v>72003.81</v>
      </c>
      <c r="AC170" s="318">
        <v>58.34</v>
      </c>
      <c r="AD170" s="318">
        <v>32.369999999999997</v>
      </c>
      <c r="AE170" s="252">
        <v>228801.79</v>
      </c>
      <c r="AF170" s="252">
        <v>31323.02</v>
      </c>
      <c r="AG170" s="318">
        <v>14.25</v>
      </c>
      <c r="AH170" s="252">
        <v>197478.76</v>
      </c>
      <c r="AI170" s="252">
        <v>99367.33</v>
      </c>
      <c r="AJ170" s="252">
        <v>98111.44</v>
      </c>
      <c r="AK170" s="318">
        <v>49.68</v>
      </c>
      <c r="AL170" s="250" t="s">
        <v>480</v>
      </c>
      <c r="AM170" s="318" t="str">
        <f t="shared" si="0"/>
        <v>55362_55362_POOL:20</v>
      </c>
      <c r="AN170" s="318"/>
    </row>
    <row r="171" spans="1:40">
      <c r="A171" s="231" t="s">
        <v>367</v>
      </c>
      <c r="B171" s="231">
        <v>295700706</v>
      </c>
      <c r="C171" s="231" t="s">
        <v>355</v>
      </c>
      <c r="D171" s="231">
        <v>100322.6</v>
      </c>
      <c r="E171" s="231">
        <v>6214</v>
      </c>
      <c r="F171" s="231">
        <v>94108.5</v>
      </c>
      <c r="G171" s="231">
        <v>4000.01</v>
      </c>
      <c r="H171" s="231">
        <v>3057</v>
      </c>
      <c r="I171" s="250" t="s">
        <v>480</v>
      </c>
      <c r="K171" s="231">
        <v>295700349</v>
      </c>
      <c r="L171" s="231">
        <v>262288.90000000002</v>
      </c>
      <c r="M171" s="231">
        <v>81818.2</v>
      </c>
      <c r="N171" s="231">
        <v>180469.3</v>
      </c>
      <c r="O171" s="231">
        <v>11664</v>
      </c>
      <c r="P171" s="231">
        <v>1556</v>
      </c>
      <c r="Q171" s="231">
        <v>340999</v>
      </c>
      <c r="R171" s="250" t="s">
        <v>480</v>
      </c>
      <c r="T171" s="318" t="s">
        <v>83</v>
      </c>
      <c r="U171" s="318" t="s">
        <v>118</v>
      </c>
      <c r="V171" s="318" t="s">
        <v>116</v>
      </c>
      <c r="W171" s="318">
        <v>210204</v>
      </c>
      <c r="X171" s="318" t="s">
        <v>403</v>
      </c>
      <c r="Y171" s="318" t="s">
        <v>425</v>
      </c>
      <c r="Z171" s="252">
        <v>38650.15</v>
      </c>
      <c r="AA171" s="252">
        <v>28624.12</v>
      </c>
      <c r="AB171" s="252">
        <v>10026.02</v>
      </c>
      <c r="AC171" s="318">
        <v>74.06</v>
      </c>
      <c r="AD171" s="318">
        <v>14.23</v>
      </c>
      <c r="AE171" s="252">
        <v>44150.82</v>
      </c>
      <c r="AF171" s="252">
        <v>9187.75</v>
      </c>
      <c r="AG171" s="318">
        <v>0</v>
      </c>
      <c r="AH171" s="252">
        <v>34963.07</v>
      </c>
      <c r="AI171" s="252">
        <v>27727.63</v>
      </c>
      <c r="AJ171" s="252">
        <v>7235.44</v>
      </c>
      <c r="AK171" s="318">
        <v>20.69</v>
      </c>
      <c r="AL171" s="250" t="s">
        <v>480</v>
      </c>
      <c r="AM171" s="318" t="str">
        <f t="shared" si="0"/>
        <v>210204_210204_POOL:0</v>
      </c>
      <c r="AN171" s="318"/>
    </row>
    <row r="172" spans="1:40">
      <c r="A172" s="231" t="s">
        <v>362</v>
      </c>
      <c r="B172" s="231">
        <v>292600879</v>
      </c>
      <c r="C172" s="231" t="s">
        <v>54</v>
      </c>
      <c r="D172" s="231">
        <v>193027.9</v>
      </c>
      <c r="E172" s="231">
        <v>102251.1</v>
      </c>
      <c r="F172" s="231">
        <v>90776.8</v>
      </c>
      <c r="G172" s="231">
        <v>6174.01</v>
      </c>
      <c r="H172" s="231">
        <v>1517</v>
      </c>
      <c r="I172" s="250" t="s">
        <v>480</v>
      </c>
      <c r="K172" s="231">
        <v>295700667</v>
      </c>
      <c r="L172" s="231">
        <v>102196.5</v>
      </c>
      <c r="M172" s="231">
        <v>86861.3</v>
      </c>
      <c r="N172" s="231">
        <v>15332.9</v>
      </c>
      <c r="O172" s="231">
        <v>3999</v>
      </c>
      <c r="P172" s="231">
        <v>2127</v>
      </c>
      <c r="Q172" s="231">
        <v>63151.7</v>
      </c>
      <c r="R172" s="250" t="s">
        <v>480</v>
      </c>
    </row>
    <row r="173" spans="1:40">
      <c r="A173" s="231" t="s">
        <v>362</v>
      </c>
      <c r="B173" s="231">
        <v>292602231</v>
      </c>
      <c r="C173" s="231" t="s">
        <v>46</v>
      </c>
      <c r="D173" s="231">
        <v>275754.2</v>
      </c>
      <c r="E173" s="231">
        <v>202097.7</v>
      </c>
      <c r="F173" s="231">
        <v>73656.5</v>
      </c>
      <c r="G173" s="231">
        <v>9549.66</v>
      </c>
      <c r="H173" s="231">
        <v>5082</v>
      </c>
      <c r="I173" s="250" t="s">
        <v>480</v>
      </c>
      <c r="K173" s="231">
        <v>295700709</v>
      </c>
      <c r="L173" s="231">
        <v>328695.2</v>
      </c>
      <c r="M173" s="231">
        <v>277407.90000000002</v>
      </c>
      <c r="N173" s="231">
        <v>51283.7</v>
      </c>
      <c r="O173" s="231">
        <v>11999</v>
      </c>
      <c r="P173" s="231">
        <v>6650</v>
      </c>
      <c r="Q173" s="231">
        <v>180429</v>
      </c>
      <c r="R173" s="250" t="s">
        <v>480</v>
      </c>
    </row>
    <row r="174" spans="1:40">
      <c r="A174" s="231" t="s">
        <v>362</v>
      </c>
      <c r="B174" s="231">
        <v>292602804</v>
      </c>
      <c r="C174" s="231" t="s">
        <v>47</v>
      </c>
      <c r="D174" s="231">
        <v>82726.3</v>
      </c>
      <c r="E174" s="231">
        <v>59396.1</v>
      </c>
      <c r="F174" s="231">
        <v>23330.2</v>
      </c>
      <c r="G174" s="231">
        <v>4357.25</v>
      </c>
      <c r="H174" s="231">
        <v>921</v>
      </c>
      <c r="I174" s="250" t="s">
        <v>480</v>
      </c>
      <c r="K174" s="231">
        <v>295700710</v>
      </c>
      <c r="L174" s="231">
        <v>209496.5</v>
      </c>
      <c r="M174" s="231">
        <v>159429.29999999999</v>
      </c>
      <c r="N174" s="231">
        <v>50061.9</v>
      </c>
      <c r="O174" s="231">
        <v>7999</v>
      </c>
      <c r="P174" s="231">
        <v>6321</v>
      </c>
      <c r="Q174" s="231">
        <v>46216.3</v>
      </c>
      <c r="R174" s="250" t="s">
        <v>480</v>
      </c>
    </row>
    <row r="175" spans="1:40">
      <c r="A175" s="231" t="s">
        <v>362</v>
      </c>
      <c r="B175" s="231">
        <v>292603004</v>
      </c>
      <c r="C175" s="231" t="s">
        <v>55</v>
      </c>
      <c r="D175" s="231">
        <v>132132.20000000001</v>
      </c>
      <c r="E175" s="231">
        <v>54791</v>
      </c>
      <c r="F175" s="231">
        <v>77341.3</v>
      </c>
      <c r="G175" s="231">
        <v>11593.9</v>
      </c>
      <c r="H175" s="231">
        <v>1066</v>
      </c>
      <c r="I175" s="250" t="s">
        <v>480</v>
      </c>
      <c r="K175" s="251">
        <v>295700712</v>
      </c>
      <c r="L175" s="231">
        <v>209496.5</v>
      </c>
      <c r="M175" s="231">
        <v>197064.8</v>
      </c>
      <c r="N175" s="231">
        <v>12426.1</v>
      </c>
      <c r="O175" s="231">
        <v>7999</v>
      </c>
      <c r="P175" s="231">
        <v>6365</v>
      </c>
      <c r="Q175" s="231">
        <v>31464.3</v>
      </c>
      <c r="R175" s="250" t="s">
        <v>480</v>
      </c>
    </row>
    <row r="176" spans="1:40">
      <c r="A176" s="231" t="s">
        <v>362</v>
      </c>
      <c r="B176" s="231">
        <v>292603004</v>
      </c>
      <c r="C176" s="231" t="s">
        <v>56</v>
      </c>
      <c r="D176" s="231">
        <v>13787.7</v>
      </c>
      <c r="E176" s="231">
        <v>13648.6</v>
      </c>
      <c r="F176" s="231">
        <v>139.1</v>
      </c>
      <c r="G176" s="231">
        <v>11593.9</v>
      </c>
      <c r="H176" s="231">
        <v>1066</v>
      </c>
      <c r="I176" s="250" t="s">
        <v>480</v>
      </c>
      <c r="K176" s="251">
        <v>295700713</v>
      </c>
      <c r="L176" s="231">
        <v>190871.2</v>
      </c>
      <c r="M176" s="231">
        <v>190870</v>
      </c>
      <c r="N176" s="231">
        <v>4.9000000000000004</v>
      </c>
      <c r="O176" s="231">
        <v>6400</v>
      </c>
      <c r="P176" s="231">
        <v>6400</v>
      </c>
      <c r="Q176" s="231">
        <v>0</v>
      </c>
      <c r="R176" s="250" t="s">
        <v>480</v>
      </c>
    </row>
    <row r="177" spans="1:23">
      <c r="A177" s="231" t="s">
        <v>362</v>
      </c>
      <c r="B177" s="231">
        <v>292603004</v>
      </c>
      <c r="C177" s="231" t="s">
        <v>363</v>
      </c>
      <c r="D177" s="231">
        <v>292299.40000000002</v>
      </c>
      <c r="E177" s="231">
        <v>142036.4</v>
      </c>
      <c r="F177" s="231">
        <v>150263</v>
      </c>
      <c r="G177" s="231">
        <v>11593.9</v>
      </c>
      <c r="H177" s="231">
        <v>1066</v>
      </c>
      <c r="I177" s="250" t="s">
        <v>480</v>
      </c>
      <c r="K177" s="251">
        <v>292600623</v>
      </c>
      <c r="L177" s="231">
        <v>250018.4</v>
      </c>
      <c r="M177" s="231">
        <v>174786.2</v>
      </c>
      <c r="N177" s="231">
        <v>75231</v>
      </c>
      <c r="O177" s="231">
        <v>4518</v>
      </c>
      <c r="P177" s="231">
        <v>1098</v>
      </c>
      <c r="Q177" s="231">
        <v>104840</v>
      </c>
      <c r="R177" s="250" t="s">
        <v>480</v>
      </c>
    </row>
    <row r="178" spans="1:23">
      <c r="A178" s="231" t="s">
        <v>362</v>
      </c>
      <c r="B178" s="231">
        <v>292603875</v>
      </c>
      <c r="C178" s="231" t="s">
        <v>48</v>
      </c>
      <c r="D178" s="231">
        <v>82726.3</v>
      </c>
      <c r="E178" s="231">
        <v>26524.9</v>
      </c>
      <c r="F178" s="231">
        <v>56201.4</v>
      </c>
      <c r="G178" s="231">
        <v>4800</v>
      </c>
      <c r="H178" s="231">
        <v>2971</v>
      </c>
      <c r="I178" s="250" t="s">
        <v>480</v>
      </c>
      <c r="K178" s="251">
        <v>292600745</v>
      </c>
      <c r="L178" s="231">
        <v>150516.70000000001</v>
      </c>
      <c r="M178" s="231">
        <v>64463.7</v>
      </c>
      <c r="N178" s="231">
        <v>86052.1</v>
      </c>
      <c r="O178" s="231">
        <v>3620</v>
      </c>
      <c r="P178" s="231">
        <v>790</v>
      </c>
      <c r="Q178" s="231">
        <v>95013.9</v>
      </c>
      <c r="R178" s="250" t="s">
        <v>480</v>
      </c>
    </row>
    <row r="179" spans="1:23">
      <c r="A179" s="231" t="s">
        <v>362</v>
      </c>
      <c r="B179" s="231">
        <v>292604652</v>
      </c>
      <c r="C179" s="231" t="s">
        <v>50</v>
      </c>
      <c r="D179" s="231">
        <v>188976.6</v>
      </c>
      <c r="E179" s="231">
        <v>143826.5</v>
      </c>
      <c r="F179" s="231">
        <v>45150.1</v>
      </c>
      <c r="G179" s="231">
        <v>9712.01</v>
      </c>
      <c r="H179" s="231">
        <v>5090</v>
      </c>
      <c r="I179" s="250" t="s">
        <v>480</v>
      </c>
      <c r="K179" s="251">
        <v>295700703</v>
      </c>
      <c r="L179" s="231">
        <v>224071.2</v>
      </c>
      <c r="M179" s="231">
        <v>169131.8</v>
      </c>
      <c r="N179" s="231">
        <v>54938.5</v>
      </c>
      <c r="O179" s="231">
        <v>6399</v>
      </c>
      <c r="P179" s="231">
        <v>4371</v>
      </c>
      <c r="Q179" s="231">
        <v>68412.5</v>
      </c>
      <c r="R179" s="250" t="s">
        <v>480</v>
      </c>
    </row>
    <row r="180" spans="1:23">
      <c r="A180" s="231" t="s">
        <v>362</v>
      </c>
      <c r="B180" s="231">
        <v>295700349</v>
      </c>
      <c r="C180" s="231" t="s">
        <v>364</v>
      </c>
      <c r="D180" s="231">
        <v>117009.8</v>
      </c>
      <c r="E180" s="231">
        <v>64808.5</v>
      </c>
      <c r="F180" s="231">
        <v>52201.3</v>
      </c>
      <c r="G180" s="231">
        <v>11665</v>
      </c>
      <c r="H180" s="231">
        <v>1556</v>
      </c>
      <c r="I180" s="250" t="s">
        <v>480</v>
      </c>
      <c r="K180" s="251">
        <v>295700705</v>
      </c>
      <c r="L180" s="231">
        <v>156194.1</v>
      </c>
      <c r="M180" s="231">
        <v>150476.4</v>
      </c>
      <c r="N180" s="231">
        <v>5715.5</v>
      </c>
      <c r="O180" s="231">
        <v>4800</v>
      </c>
      <c r="P180" s="231">
        <v>4604</v>
      </c>
      <c r="Q180" s="231">
        <v>6608.49</v>
      </c>
      <c r="R180" s="250" t="s">
        <v>480</v>
      </c>
    </row>
    <row r="181" spans="1:23">
      <c r="A181" s="231" t="s">
        <v>362</v>
      </c>
      <c r="B181" s="231">
        <v>295700349</v>
      </c>
      <c r="C181" s="231" t="s">
        <v>365</v>
      </c>
      <c r="D181" s="231">
        <v>132070.5</v>
      </c>
      <c r="E181" s="231">
        <v>102625.9</v>
      </c>
      <c r="F181" s="231">
        <v>29444.5</v>
      </c>
      <c r="G181" s="231">
        <v>11665</v>
      </c>
      <c r="H181" s="231">
        <v>1556</v>
      </c>
      <c r="I181" s="250" t="s">
        <v>480</v>
      </c>
      <c r="K181" s="251">
        <v>492600377</v>
      </c>
      <c r="L181" s="231">
        <v>33090.5</v>
      </c>
      <c r="M181" s="231">
        <v>21108.1</v>
      </c>
      <c r="N181" s="231">
        <v>11982.4</v>
      </c>
      <c r="O181" s="231">
        <v>1570</v>
      </c>
      <c r="P181" s="231">
        <v>307</v>
      </c>
      <c r="Q181" s="231">
        <v>42584.4</v>
      </c>
      <c r="R181" s="250" t="s">
        <v>480</v>
      </c>
    </row>
    <row r="182" spans="1:23">
      <c r="A182" s="231" t="s">
        <v>362</v>
      </c>
      <c r="B182" s="231">
        <v>295700349</v>
      </c>
      <c r="C182" s="231" t="s">
        <v>366</v>
      </c>
      <c r="D182" s="231">
        <v>13207.1</v>
      </c>
      <c r="E182" s="231">
        <v>13036.4</v>
      </c>
      <c r="F182" s="231">
        <v>170.8</v>
      </c>
      <c r="G182" s="231">
        <v>11665</v>
      </c>
      <c r="H182" s="231">
        <v>1556</v>
      </c>
      <c r="I182" s="250" t="s">
        <v>480</v>
      </c>
      <c r="K182" s="251">
        <v>292602262</v>
      </c>
      <c r="L182" s="231">
        <v>55151</v>
      </c>
      <c r="M182" s="231">
        <v>36690.699999999997</v>
      </c>
      <c r="N182" s="231">
        <v>18460.099999999999</v>
      </c>
      <c r="O182" s="231">
        <v>2480</v>
      </c>
      <c r="P182" s="231">
        <v>580</v>
      </c>
      <c r="Q182" s="231">
        <v>64062</v>
      </c>
      <c r="R182" s="250" t="s">
        <v>480</v>
      </c>
    </row>
    <row r="183" spans="1:23">
      <c r="A183" s="231" t="s">
        <v>362</v>
      </c>
      <c r="B183" s="231">
        <v>295700667</v>
      </c>
      <c r="C183" s="231" t="s">
        <v>45</v>
      </c>
      <c r="D183" s="231">
        <v>100322.6</v>
      </c>
      <c r="E183" s="231">
        <v>15332.9</v>
      </c>
      <c r="F183" s="231">
        <v>84989.7</v>
      </c>
      <c r="G183" s="231">
        <v>4000</v>
      </c>
      <c r="H183" s="231">
        <v>2127</v>
      </c>
      <c r="I183" s="250" t="s">
        <v>480</v>
      </c>
    </row>
    <row r="184" spans="1:23">
      <c r="A184" s="231" t="s">
        <v>362</v>
      </c>
      <c r="B184" s="231">
        <v>295700709</v>
      </c>
      <c r="C184" s="231" t="s">
        <v>376</v>
      </c>
      <c r="D184" s="231">
        <v>117378.8</v>
      </c>
      <c r="E184" s="231">
        <v>31994.400000000001</v>
      </c>
      <c r="F184" s="231">
        <v>85384.4</v>
      </c>
      <c r="G184" s="231">
        <v>12000</v>
      </c>
      <c r="H184" s="231">
        <v>6650</v>
      </c>
      <c r="I184" s="250" t="s">
        <v>480</v>
      </c>
      <c r="K184" s="267" t="s">
        <v>511</v>
      </c>
      <c r="L184"/>
      <c r="T184" s="150"/>
      <c r="U184" s="150"/>
      <c r="V184" s="150"/>
    </row>
    <row r="185" spans="1:23">
      <c r="A185" s="231" t="s">
        <v>362</v>
      </c>
      <c r="B185" s="231">
        <v>295700709</v>
      </c>
      <c r="C185" s="231" t="s">
        <v>377</v>
      </c>
      <c r="D185" s="231">
        <v>198105.7</v>
      </c>
      <c r="E185" s="231">
        <v>9716.2999999999993</v>
      </c>
      <c r="F185" s="231">
        <v>188389.4</v>
      </c>
      <c r="G185" s="231">
        <v>12000</v>
      </c>
      <c r="H185" s="231">
        <v>6650</v>
      </c>
      <c r="I185" s="250" t="s">
        <v>480</v>
      </c>
      <c r="K185" s="317" t="s">
        <v>10</v>
      </c>
      <c r="L185" s="317" t="s">
        <v>264</v>
      </c>
      <c r="M185" s="317" t="s">
        <v>239</v>
      </c>
      <c r="N185" s="325" t="s">
        <v>476</v>
      </c>
      <c r="O185" s="325" t="s">
        <v>374</v>
      </c>
      <c r="P185" s="317" t="s">
        <v>344</v>
      </c>
      <c r="Q185" s="317" t="s">
        <v>488</v>
      </c>
      <c r="R185" s="328" t="s">
        <v>509</v>
      </c>
      <c r="S185" s="327" t="s">
        <v>507</v>
      </c>
      <c r="T185" s="325" t="s">
        <v>307</v>
      </c>
      <c r="U185" s="325" t="s">
        <v>508</v>
      </c>
      <c r="V185" s="325" t="s">
        <v>510</v>
      </c>
      <c r="W185" s="325" t="s">
        <v>374</v>
      </c>
    </row>
    <row r="186" spans="1:23">
      <c r="A186" s="231" t="s">
        <v>362</v>
      </c>
      <c r="B186" s="231">
        <v>295700709</v>
      </c>
      <c r="C186" s="231" t="s">
        <v>378</v>
      </c>
      <c r="D186" s="231">
        <v>13207.1</v>
      </c>
      <c r="E186" s="231">
        <v>9573.2000000000007</v>
      </c>
      <c r="F186" s="231">
        <v>3634</v>
      </c>
      <c r="G186" s="231">
        <v>12000</v>
      </c>
      <c r="H186" s="231">
        <v>6650</v>
      </c>
      <c r="I186" s="250" t="s">
        <v>480</v>
      </c>
      <c r="K186" s="316">
        <v>292602230</v>
      </c>
      <c r="L186" s="316">
        <v>74679.399999999994</v>
      </c>
      <c r="M186" s="316">
        <v>2561.8000000000002</v>
      </c>
      <c r="N186" s="223">
        <f>M186/L186</f>
        <v>3.4303971376309937E-2</v>
      </c>
      <c r="O186" s="327" t="s">
        <v>480</v>
      </c>
      <c r="P186" s="152">
        <f>L186/1024</f>
        <v>72.929101562499994</v>
      </c>
      <c r="Q186" s="152">
        <f>M186/1024</f>
        <v>2.5017578125000002</v>
      </c>
      <c r="R186" s="316">
        <f t="shared" ref="R186:R194" si="1">M186-M198</f>
        <v>1546.6000000000001</v>
      </c>
      <c r="S186" s="152">
        <f>VLOOKUP(K186,K151:Q182,4,FALSE)/1024</f>
        <v>107.55166015624999</v>
      </c>
      <c r="T186" s="152">
        <f>VLOOKUP(K186,K151:Q182,7,FALSE)/1024</f>
        <v>137.3818359375</v>
      </c>
      <c r="U186" s="152">
        <f>S186-Q186</f>
        <v>105.04990234374999</v>
      </c>
      <c r="V186" s="223">
        <f>U186/T186</f>
        <v>0.76465641638055426</v>
      </c>
      <c r="W186" s="327" t="s">
        <v>480</v>
      </c>
    </row>
    <row r="187" spans="1:23">
      <c r="A187" s="231" t="s">
        <v>362</v>
      </c>
      <c r="B187" s="231">
        <v>295700710</v>
      </c>
      <c r="C187" s="231" t="s">
        <v>333</v>
      </c>
      <c r="D187" s="231">
        <v>207619.5</v>
      </c>
      <c r="E187" s="231">
        <v>50061.9</v>
      </c>
      <c r="F187" s="231">
        <v>157557.5</v>
      </c>
      <c r="G187" s="231">
        <v>8000.01</v>
      </c>
      <c r="H187" s="231">
        <v>6321</v>
      </c>
      <c r="I187" s="250" t="s">
        <v>480</v>
      </c>
      <c r="K187" s="316">
        <v>292602231</v>
      </c>
      <c r="L187" s="316">
        <v>125962</v>
      </c>
      <c r="M187" s="316">
        <v>89609.2</v>
      </c>
      <c r="N187" s="223">
        <f t="shared" ref="N187:N194" si="2">M187/L187</f>
        <v>0.7113986757911116</v>
      </c>
      <c r="O187" s="327" t="s">
        <v>480</v>
      </c>
      <c r="P187" s="152">
        <f t="shared" ref="P187:P194" si="3">L187/1024</f>
        <v>123.009765625</v>
      </c>
      <c r="Q187" s="152">
        <f t="shared" ref="Q187:Q194" si="4">M187/1024</f>
        <v>87.508984374999997</v>
      </c>
      <c r="R187" s="316">
        <f t="shared" si="1"/>
        <v>3626.8999999999942</v>
      </c>
      <c r="S187" s="152">
        <f>VLOOKUP(K187,K152:Q183,4,FALSE)/1024</f>
        <v>197.36103515625001</v>
      </c>
      <c r="T187" s="152">
        <f>VLOOKUP(K187,K152:Q183,7,FALSE)/1024</f>
        <v>120.9638671875</v>
      </c>
      <c r="U187" s="152">
        <f t="shared" ref="U187:U194" si="5">S187-Q187</f>
        <v>109.85205078125001</v>
      </c>
      <c r="V187" s="223">
        <f t="shared" ref="V187:V194" si="6">U187/T187</f>
        <v>0.9081393752976985</v>
      </c>
      <c r="W187" s="327" t="s">
        <v>480</v>
      </c>
    </row>
    <row r="188" spans="1:23">
      <c r="A188" s="231" t="s">
        <v>362</v>
      </c>
      <c r="B188" s="231">
        <v>295700712</v>
      </c>
      <c r="C188" s="231" t="s">
        <v>354</v>
      </c>
      <c r="D188" s="231">
        <v>207619.5</v>
      </c>
      <c r="E188" s="231">
        <v>12426.2</v>
      </c>
      <c r="F188" s="231">
        <v>195193.3</v>
      </c>
      <c r="G188" s="231">
        <v>8000.01</v>
      </c>
      <c r="H188" s="231">
        <v>6365</v>
      </c>
      <c r="I188" s="250" t="s">
        <v>480</v>
      </c>
      <c r="K188" s="316">
        <v>292604330</v>
      </c>
      <c r="L188" s="316">
        <v>59312</v>
      </c>
      <c r="M188" s="316">
        <v>7498.6</v>
      </c>
      <c r="N188" s="223">
        <f t="shared" si="2"/>
        <v>0.12642635554356624</v>
      </c>
      <c r="O188" s="327" t="s">
        <v>480</v>
      </c>
      <c r="P188" s="152">
        <f t="shared" si="3"/>
        <v>57.921875</v>
      </c>
      <c r="Q188" s="152">
        <f t="shared" si="4"/>
        <v>7.3228515625000004</v>
      </c>
      <c r="R188" s="316">
        <f t="shared" si="1"/>
        <v>439.90000000000055</v>
      </c>
      <c r="S188" s="152">
        <f>VLOOKUP(K188,K153:Q183,4,FALSE)/1024</f>
        <v>87.365234375</v>
      </c>
      <c r="T188" s="152">
        <f>VLOOKUP(K188,K153:Q183,7,FALSE)/1024</f>
        <v>142.4873046875</v>
      </c>
      <c r="U188" s="152">
        <f t="shared" si="5"/>
        <v>80.042382812499994</v>
      </c>
      <c r="V188" s="223">
        <f t="shared" si="6"/>
        <v>0.56175097836292975</v>
      </c>
      <c r="W188" s="327" t="s">
        <v>480</v>
      </c>
    </row>
    <row r="189" spans="1:23">
      <c r="A189" s="231" t="s">
        <v>362</v>
      </c>
      <c r="B189" s="231">
        <v>295700713</v>
      </c>
      <c r="C189" s="231" t="s">
        <v>379</v>
      </c>
      <c r="D189" s="231">
        <v>177661.7</v>
      </c>
      <c r="E189" s="231">
        <v>4.9000000000000004</v>
      </c>
      <c r="F189" s="231">
        <v>177656.8</v>
      </c>
      <c r="G189" s="231">
        <v>6400</v>
      </c>
      <c r="H189" s="231">
        <v>6400</v>
      </c>
      <c r="I189" s="250" t="s">
        <v>480</v>
      </c>
      <c r="K189" s="316">
        <v>292604652</v>
      </c>
      <c r="L189" s="316">
        <v>148290</v>
      </c>
      <c r="M189" s="316">
        <v>63401.5</v>
      </c>
      <c r="N189" s="223">
        <f t="shared" si="2"/>
        <v>0.42755074516150787</v>
      </c>
      <c r="O189" s="327" t="s">
        <v>480</v>
      </c>
      <c r="P189" s="152">
        <f t="shared" si="3"/>
        <v>144.814453125</v>
      </c>
      <c r="Q189" s="152">
        <f t="shared" si="4"/>
        <v>61.91552734375</v>
      </c>
      <c r="R189" s="316">
        <f t="shared" si="1"/>
        <v>86.400000000001455</v>
      </c>
      <c r="S189" s="152">
        <f>VLOOKUP(K189,K154:Q183,4,FALSE)/1024</f>
        <v>140.45527343750001</v>
      </c>
      <c r="T189" s="152">
        <f>VLOOKUP(K189,K154:Q183,7,FALSE)/1024</f>
        <v>138.71484375</v>
      </c>
      <c r="U189" s="152">
        <f t="shared" si="5"/>
        <v>78.539746093750011</v>
      </c>
      <c r="V189" s="223">
        <f t="shared" si="6"/>
        <v>0.56619568584382307</v>
      </c>
      <c r="W189" s="327" t="s">
        <v>480</v>
      </c>
    </row>
    <row r="190" spans="1:23">
      <c r="A190" s="231" t="s">
        <v>362</v>
      </c>
      <c r="B190" s="231">
        <v>295700713</v>
      </c>
      <c r="C190" s="231" t="s">
        <v>380</v>
      </c>
      <c r="D190" s="231">
        <v>13207.1</v>
      </c>
      <c r="E190" s="231">
        <v>0</v>
      </c>
      <c r="F190" s="231">
        <v>13207.1</v>
      </c>
      <c r="G190" s="231">
        <v>6400</v>
      </c>
      <c r="H190" s="231">
        <v>6400</v>
      </c>
      <c r="I190" s="250" t="s">
        <v>480</v>
      </c>
      <c r="K190" s="316">
        <v>292603286</v>
      </c>
      <c r="L190" s="316">
        <v>137068</v>
      </c>
      <c r="M190" s="316">
        <v>59703.199999999997</v>
      </c>
      <c r="N190" s="223">
        <f t="shared" si="2"/>
        <v>0.43557358391455336</v>
      </c>
      <c r="O190" s="327" t="s">
        <v>480</v>
      </c>
      <c r="P190" s="152">
        <f t="shared" si="3"/>
        <v>133.85546875</v>
      </c>
      <c r="Q190" s="152">
        <f t="shared" si="4"/>
        <v>58.303906249999997</v>
      </c>
      <c r="R190" s="316">
        <f t="shared" si="1"/>
        <v>1924</v>
      </c>
      <c r="S190" s="152">
        <f>VLOOKUP(K190,K155:Q183,4,FALSE)/1024</f>
        <v>114.97978515625</v>
      </c>
      <c r="T190" s="152">
        <f>VLOOKUP(K190,K155:Q183,7,FALSE)/1024</f>
        <v>108.5986328125</v>
      </c>
      <c r="U190" s="152">
        <f t="shared" si="5"/>
        <v>56.675878906250006</v>
      </c>
      <c r="V190" s="223">
        <f t="shared" si="6"/>
        <v>0.5218839080976575</v>
      </c>
      <c r="W190" s="327" t="s">
        <v>480</v>
      </c>
    </row>
    <row r="191" spans="1:23">
      <c r="A191" s="231" t="s">
        <v>372</v>
      </c>
      <c r="B191" s="231">
        <v>492600377</v>
      </c>
      <c r="C191" s="231" t="s">
        <v>27</v>
      </c>
      <c r="D191" s="231">
        <v>33090.5</v>
      </c>
      <c r="E191" s="231">
        <v>11982.5</v>
      </c>
      <c r="F191" s="231">
        <v>21108</v>
      </c>
      <c r="G191" s="231">
        <v>1570</v>
      </c>
      <c r="H191" s="231">
        <v>307</v>
      </c>
      <c r="I191" s="250" t="s">
        <v>480</v>
      </c>
      <c r="K191" s="316">
        <v>292603696</v>
      </c>
      <c r="L191" s="316">
        <v>161760</v>
      </c>
      <c r="M191" s="316">
        <v>25654.1</v>
      </c>
      <c r="N191" s="223">
        <f t="shared" si="2"/>
        <v>0.15859359545004945</v>
      </c>
      <c r="O191" s="327" t="s">
        <v>480</v>
      </c>
      <c r="P191" s="152">
        <f t="shared" si="3"/>
        <v>157.96875</v>
      </c>
      <c r="Q191" s="152">
        <f t="shared" si="4"/>
        <v>25.052832031249999</v>
      </c>
      <c r="R191" s="316">
        <f t="shared" si="1"/>
        <v>-2.6000000000021828</v>
      </c>
      <c r="S191" s="152">
        <f>VLOOKUP(K191,K156:Q183,4,FALSE)/1024</f>
        <v>50.112109375000003</v>
      </c>
      <c r="T191" s="152">
        <f>VLOOKUP(K191,K156:Q183,7,FALSE)/1024</f>
        <v>45.478808593750003</v>
      </c>
      <c r="U191" s="152">
        <f t="shared" si="5"/>
        <v>25.059277343750004</v>
      </c>
      <c r="V191" s="223">
        <f t="shared" si="6"/>
        <v>0.5510099784626683</v>
      </c>
      <c r="W191" s="327" t="s">
        <v>480</v>
      </c>
    </row>
    <row r="192" spans="1:23">
      <c r="A192" s="231" t="s">
        <v>371</v>
      </c>
      <c r="B192" s="231">
        <v>292602262</v>
      </c>
      <c r="C192" s="231" t="s">
        <v>29</v>
      </c>
      <c r="D192" s="231">
        <v>55150.8</v>
      </c>
      <c r="E192" s="231">
        <v>18460.3</v>
      </c>
      <c r="F192" s="231">
        <v>36690.5</v>
      </c>
      <c r="G192" s="231">
        <v>2480</v>
      </c>
      <c r="H192" s="231">
        <v>580</v>
      </c>
      <c r="I192" s="250" t="s">
        <v>480</v>
      </c>
      <c r="K192" s="316">
        <v>295700671</v>
      </c>
      <c r="L192" s="316">
        <v>134816</v>
      </c>
      <c r="M192" s="316">
        <v>15368.3</v>
      </c>
      <c r="N192" s="223">
        <f t="shared" si="2"/>
        <v>0.11399462971754094</v>
      </c>
      <c r="O192" s="327" t="s">
        <v>480</v>
      </c>
      <c r="P192" s="152">
        <f t="shared" si="3"/>
        <v>131.65625</v>
      </c>
      <c r="Q192" s="152">
        <f t="shared" si="4"/>
        <v>15.008105468749999</v>
      </c>
      <c r="R192" s="316">
        <f t="shared" si="1"/>
        <v>-0.7000000000007276</v>
      </c>
      <c r="S192" s="152">
        <f>VLOOKUP(K192,K157:Q183,4,FALSE)/1024</f>
        <v>29.94677734375</v>
      </c>
      <c r="T192" s="152">
        <f>VLOOKUP(K192,K157:Q183,7,FALSE)/1024</f>
        <v>61.671582031249997</v>
      </c>
      <c r="U192" s="152">
        <f t="shared" si="5"/>
        <v>14.938671875000001</v>
      </c>
      <c r="V192" s="223">
        <f t="shared" si="6"/>
        <v>0.24222942533613506</v>
      </c>
      <c r="W192" s="327" t="s">
        <v>480</v>
      </c>
    </row>
    <row r="193" spans="1:27">
      <c r="A193" s="231" t="s">
        <v>70</v>
      </c>
      <c r="B193" s="231">
        <v>292600623</v>
      </c>
      <c r="C193" s="231" t="s">
        <v>22</v>
      </c>
      <c r="D193" s="231">
        <v>143392.20000000001</v>
      </c>
      <c r="E193" s="231">
        <v>44393.4</v>
      </c>
      <c r="F193" s="231">
        <v>98998.8</v>
      </c>
      <c r="G193" s="231">
        <v>4527.01</v>
      </c>
      <c r="H193" s="231">
        <v>1098</v>
      </c>
      <c r="I193" s="250" t="s">
        <v>480</v>
      </c>
      <c r="K193" s="316">
        <v>295700710</v>
      </c>
      <c r="L193" s="316">
        <v>134804</v>
      </c>
      <c r="M193" s="316">
        <v>25509.7</v>
      </c>
      <c r="N193" s="223">
        <f t="shared" si="2"/>
        <v>0.18923548262662829</v>
      </c>
      <c r="O193" s="327" t="s">
        <v>480</v>
      </c>
      <c r="P193" s="152">
        <f t="shared" si="3"/>
        <v>131.64453125</v>
      </c>
      <c r="Q193" s="152">
        <f t="shared" si="4"/>
        <v>24.911816406250001</v>
      </c>
      <c r="R193" s="316">
        <f t="shared" si="1"/>
        <v>0.10000000000218279</v>
      </c>
      <c r="S193" s="152">
        <f>VLOOKUP(K193,K158:Q183,4,FALSE)/1024</f>
        <v>48.888574218750001</v>
      </c>
      <c r="T193" s="152">
        <f>VLOOKUP(K193,K158:Q183,7,FALSE)/1024</f>
        <v>45.133105468750003</v>
      </c>
      <c r="U193" s="152">
        <f t="shared" si="5"/>
        <v>23.976757812500001</v>
      </c>
      <c r="V193" s="223">
        <f t="shared" si="6"/>
        <v>0.53124546967195552</v>
      </c>
      <c r="W193" s="327" t="s">
        <v>480</v>
      </c>
    </row>
    <row r="194" spans="1:27">
      <c r="A194" s="231" t="s">
        <v>70</v>
      </c>
      <c r="B194" s="231">
        <v>292600623</v>
      </c>
      <c r="C194" s="231" t="s">
        <v>23</v>
      </c>
      <c r="D194" s="231">
        <v>9191.7999999999993</v>
      </c>
      <c r="E194" s="231">
        <v>4589.2</v>
      </c>
      <c r="F194" s="231">
        <v>4602.6000000000004</v>
      </c>
      <c r="G194" s="231">
        <v>4527.01</v>
      </c>
      <c r="H194" s="231">
        <v>1098</v>
      </c>
      <c r="I194" s="250" t="s">
        <v>480</v>
      </c>
      <c r="K194" s="316">
        <v>295700712</v>
      </c>
      <c r="L194" s="316">
        <v>134810</v>
      </c>
      <c r="M194" s="316">
        <v>7085.1</v>
      </c>
      <c r="N194" s="223">
        <f t="shared" si="2"/>
        <v>5.2556190193605822E-2</v>
      </c>
      <c r="O194" s="327" t="s">
        <v>480</v>
      </c>
      <c r="P194" s="152">
        <f t="shared" si="3"/>
        <v>131.650390625</v>
      </c>
      <c r="Q194" s="152">
        <f t="shared" si="4"/>
        <v>6.9190429687500004</v>
      </c>
      <c r="R194" s="316">
        <f t="shared" si="1"/>
        <v>-0.5</v>
      </c>
      <c r="S194" s="152">
        <f>VLOOKUP(K194,K159:Q183,4,FALSE)/1024</f>
        <v>12.13486328125</v>
      </c>
      <c r="T194" s="152">
        <f>VLOOKUP(K194,K159:Q183,7,FALSE)/1024</f>
        <v>30.726855468749999</v>
      </c>
      <c r="U194" s="152">
        <f t="shared" si="5"/>
        <v>5.2158203125</v>
      </c>
      <c r="V194" s="223">
        <f t="shared" si="6"/>
        <v>0.16974793655031259</v>
      </c>
      <c r="W194" s="327" t="s">
        <v>480</v>
      </c>
    </row>
    <row r="195" spans="1:27">
      <c r="A195" s="231" t="s">
        <v>70</v>
      </c>
      <c r="B195" s="231">
        <v>292600623</v>
      </c>
      <c r="C195" s="231" t="s">
        <v>24</v>
      </c>
      <c r="D195" s="231">
        <v>97433.1</v>
      </c>
      <c r="E195" s="231">
        <v>26248.400000000001</v>
      </c>
      <c r="F195" s="231">
        <v>71184.800000000003</v>
      </c>
      <c r="G195" s="231">
        <v>4527.01</v>
      </c>
      <c r="H195" s="231">
        <v>1098</v>
      </c>
      <c r="I195" s="250" t="s">
        <v>480</v>
      </c>
    </row>
    <row r="196" spans="1:27">
      <c r="A196" s="231" t="s">
        <v>70</v>
      </c>
      <c r="B196" s="231">
        <v>292600745</v>
      </c>
      <c r="C196" s="231" t="s">
        <v>31</v>
      </c>
      <c r="D196" s="231">
        <v>150515.79999999999</v>
      </c>
      <c r="E196" s="231">
        <v>86052.1</v>
      </c>
      <c r="F196" s="231">
        <v>64463.7</v>
      </c>
      <c r="G196" s="231">
        <v>3620</v>
      </c>
      <c r="H196" s="231">
        <v>790</v>
      </c>
      <c r="I196" s="250" t="s">
        <v>480</v>
      </c>
      <c r="K196" s="323" t="s">
        <v>512</v>
      </c>
      <c r="L196" s="323"/>
      <c r="M196" s="323"/>
      <c r="N196" s="322"/>
      <c r="O196" s="321"/>
      <c r="P196" s="320"/>
      <c r="Q196" s="320"/>
      <c r="R196" s="324"/>
    </row>
    <row r="197" spans="1:27">
      <c r="A197" s="231" t="s">
        <v>70</v>
      </c>
      <c r="B197" s="231">
        <v>295700703</v>
      </c>
      <c r="C197" s="231" t="s">
        <v>453</v>
      </c>
      <c r="D197" s="231">
        <v>83195</v>
      </c>
      <c r="E197" s="231">
        <v>38853.800000000003</v>
      </c>
      <c r="F197" s="231">
        <v>44341.3</v>
      </c>
      <c r="G197" s="231">
        <v>6400</v>
      </c>
      <c r="H197" s="231">
        <v>4371</v>
      </c>
      <c r="I197" s="250" t="s">
        <v>480</v>
      </c>
      <c r="K197" s="317" t="s">
        <v>10</v>
      </c>
      <c r="L197" s="317" t="s">
        <v>264</v>
      </c>
      <c r="M197" s="317" t="s">
        <v>239</v>
      </c>
      <c r="N197" s="325" t="s">
        <v>487</v>
      </c>
      <c r="O197" s="325" t="s">
        <v>374</v>
      </c>
      <c r="P197" s="317" t="s">
        <v>344</v>
      </c>
      <c r="Q197" s="317" t="s">
        <v>488</v>
      </c>
      <c r="R197" s="328" t="s">
        <v>374</v>
      </c>
      <c r="S197" s="327" t="s">
        <v>507</v>
      </c>
      <c r="T197" s="325" t="s">
        <v>307</v>
      </c>
      <c r="U197" s="325" t="s">
        <v>508</v>
      </c>
      <c r="V197" s="325" t="s">
        <v>510</v>
      </c>
      <c r="W197" s="325" t="s">
        <v>374</v>
      </c>
      <c r="Y197" s="325" t="s">
        <v>356</v>
      </c>
      <c r="Z197" s="325" t="s">
        <v>513</v>
      </c>
      <c r="AA197" s="325" t="s">
        <v>374</v>
      </c>
    </row>
    <row r="198" spans="1:27">
      <c r="A198" s="231" t="s">
        <v>70</v>
      </c>
      <c r="B198" s="231">
        <v>295700703</v>
      </c>
      <c r="C198" s="231" t="s">
        <v>454</v>
      </c>
      <c r="D198" s="231">
        <v>8804.7999999999993</v>
      </c>
      <c r="E198" s="231">
        <v>4470.3999999999996</v>
      </c>
      <c r="F198" s="231">
        <v>4334.3999999999996</v>
      </c>
      <c r="G198" s="231">
        <v>6400</v>
      </c>
      <c r="H198" s="231">
        <v>4371</v>
      </c>
      <c r="I198" s="250" t="s">
        <v>480</v>
      </c>
      <c r="K198" s="316">
        <v>292602230</v>
      </c>
      <c r="L198" s="316" t="s">
        <v>489</v>
      </c>
      <c r="M198" s="316" t="s">
        <v>490</v>
      </c>
      <c r="N198" s="223">
        <f>M198/L198</f>
        <v>0.49379833649496568</v>
      </c>
      <c r="O198" s="327" t="s">
        <v>480</v>
      </c>
      <c r="P198" s="152">
        <f>L198/1024</f>
        <v>2.0077148437500001</v>
      </c>
      <c r="Q198" s="152">
        <f>M198/1024</f>
        <v>0.99140625000000004</v>
      </c>
      <c r="R198" s="327" t="s">
        <v>480</v>
      </c>
      <c r="S198" s="152">
        <f>VLOOKUP(K198,K150:R182,4,FALSE)/1024</f>
        <v>107.55166015624999</v>
      </c>
      <c r="T198" s="152">
        <f>VLOOKUP(K198,K150:R182,7,FALSE)/1024</f>
        <v>137.3818359375</v>
      </c>
      <c r="U198" s="152">
        <f>S198-Q198</f>
        <v>106.56025390625</v>
      </c>
      <c r="V198" s="223">
        <f>U198/T198</f>
        <v>0.77565023919703724</v>
      </c>
      <c r="W198" s="327" t="s">
        <v>480</v>
      </c>
      <c r="Y198" s="331">
        <v>290103544</v>
      </c>
      <c r="Z198" s="330">
        <v>15245.208984375</v>
      </c>
      <c r="AA198" s="327" t="s">
        <v>480</v>
      </c>
    </row>
    <row r="199" spans="1:27">
      <c r="A199" s="231" t="s">
        <v>70</v>
      </c>
      <c r="B199" s="231">
        <v>295700703</v>
      </c>
      <c r="C199" s="231" t="s">
        <v>455</v>
      </c>
      <c r="D199" s="231">
        <v>132070.5</v>
      </c>
      <c r="E199" s="231">
        <v>11616.2</v>
      </c>
      <c r="F199" s="231">
        <v>120454.2</v>
      </c>
      <c r="G199" s="231">
        <v>6400</v>
      </c>
      <c r="H199" s="231">
        <v>4371</v>
      </c>
      <c r="I199" s="250" t="s">
        <v>480</v>
      </c>
      <c r="K199" s="316">
        <v>292602231</v>
      </c>
      <c r="L199" s="316" t="s">
        <v>491</v>
      </c>
      <c r="M199" s="316" t="s">
        <v>492</v>
      </c>
      <c r="N199" s="223">
        <f t="shared" ref="N199:N206" si="7">M199/L199</f>
        <v>0.75585512724715398</v>
      </c>
      <c r="O199" s="327" t="s">
        <v>480</v>
      </c>
      <c r="P199" s="152">
        <f t="shared" ref="P199:P206" si="8">L199/1024</f>
        <v>111.0888671875</v>
      </c>
      <c r="Q199" s="152">
        <f t="shared" ref="Q199:Q206" si="9">M199/1024</f>
        <v>83.967089843750003</v>
      </c>
      <c r="R199" s="327" t="s">
        <v>480</v>
      </c>
      <c r="S199" s="152">
        <f t="shared" ref="S199:S206" si="10">VLOOKUP(K199,K151:R183,4,FALSE)/1024</f>
        <v>197.36103515625001</v>
      </c>
      <c r="T199" s="152">
        <f t="shared" ref="T199:T206" si="11">VLOOKUP(K199,K151:R183,7,FALSE)/1024</f>
        <v>120.9638671875</v>
      </c>
      <c r="U199" s="152">
        <f t="shared" ref="U199:U206" si="12">S199-Q199</f>
        <v>113.39394531250001</v>
      </c>
      <c r="V199" s="223">
        <f t="shared" ref="V199:V206" si="13">U199/T199</f>
        <v>0.93741997465022975</v>
      </c>
      <c r="W199" s="327" t="s">
        <v>480</v>
      </c>
      <c r="Y199" s="331">
        <v>290103564</v>
      </c>
      <c r="Z199" s="330">
        <v>14877.791015625</v>
      </c>
      <c r="AA199" s="327" t="s">
        <v>480</v>
      </c>
    </row>
    <row r="200" spans="1:27">
      <c r="A200" s="231" t="s">
        <v>70</v>
      </c>
      <c r="B200" s="231">
        <v>295700705</v>
      </c>
      <c r="C200" s="231" t="s">
        <v>456</v>
      </c>
      <c r="D200" s="231">
        <v>156192</v>
      </c>
      <c r="E200" s="231">
        <v>5715.5</v>
      </c>
      <c r="F200" s="231">
        <v>150476.5</v>
      </c>
      <c r="G200" s="231">
        <v>4800</v>
      </c>
      <c r="H200" s="231">
        <v>4604</v>
      </c>
      <c r="I200" s="250" t="s">
        <v>480</v>
      </c>
      <c r="K200" s="316">
        <v>292604330</v>
      </c>
      <c r="L200" s="316" t="s">
        <v>493</v>
      </c>
      <c r="M200" s="316" t="s">
        <v>494</v>
      </c>
      <c r="N200" s="223">
        <f t="shared" si="7"/>
        <v>0.24469272581047727</v>
      </c>
      <c r="O200" s="327" t="s">
        <v>480</v>
      </c>
      <c r="P200" s="152">
        <f t="shared" si="8"/>
        <v>28.171093750000001</v>
      </c>
      <c r="Q200" s="152">
        <f t="shared" si="9"/>
        <v>6.8932617187499998</v>
      </c>
      <c r="R200" s="327" t="s">
        <v>480</v>
      </c>
      <c r="S200" s="152">
        <f t="shared" si="10"/>
        <v>87.365234375</v>
      </c>
      <c r="T200" s="152">
        <f t="shared" si="11"/>
        <v>142.4873046875</v>
      </c>
      <c r="U200" s="152">
        <f t="shared" si="12"/>
        <v>80.471972656250003</v>
      </c>
      <c r="V200" s="223">
        <f t="shared" si="13"/>
        <v>0.56476591253332609</v>
      </c>
      <c r="W200" s="327" t="s">
        <v>480</v>
      </c>
      <c r="Y200" s="331">
        <v>290103810</v>
      </c>
      <c r="Z200" s="330">
        <v>474.984375</v>
      </c>
      <c r="AA200" s="327" t="s">
        <v>480</v>
      </c>
    </row>
    <row r="201" spans="1:27" s="324" customFormat="1">
      <c r="A201" s="369" t="s">
        <v>367</v>
      </c>
      <c r="B201" s="369">
        <v>292600552</v>
      </c>
      <c r="C201" s="362" t="s">
        <v>34</v>
      </c>
      <c r="D201" s="363">
        <v>150515.79999999999</v>
      </c>
      <c r="E201" s="363">
        <v>86552.9</v>
      </c>
      <c r="F201" s="363">
        <v>63962.9</v>
      </c>
      <c r="G201" s="363">
        <v>3560</v>
      </c>
      <c r="H201" s="363">
        <v>924</v>
      </c>
      <c r="I201" s="373" t="s">
        <v>516</v>
      </c>
      <c r="K201" s="316">
        <v>292604652</v>
      </c>
      <c r="L201" s="316" t="s">
        <v>495</v>
      </c>
      <c r="M201" s="316" t="s">
        <v>496</v>
      </c>
      <c r="N201" s="223">
        <f t="shared" si="7"/>
        <v>0.60522009272092914</v>
      </c>
      <c r="O201" s="327" t="s">
        <v>480</v>
      </c>
      <c r="P201" s="152">
        <f t="shared" si="8"/>
        <v>102.1630859375</v>
      </c>
      <c r="Q201" s="152">
        <f t="shared" si="9"/>
        <v>61.831152343749999</v>
      </c>
      <c r="R201" s="327" t="s">
        <v>480</v>
      </c>
      <c r="S201" s="152">
        <f t="shared" si="10"/>
        <v>140.45527343750001</v>
      </c>
      <c r="T201" s="152">
        <f t="shared" si="11"/>
        <v>138.71484375</v>
      </c>
      <c r="U201" s="152">
        <f t="shared" si="12"/>
        <v>78.624121093750006</v>
      </c>
      <c r="V201" s="223">
        <f t="shared" si="13"/>
        <v>0.56680394807242829</v>
      </c>
      <c r="W201" s="327" t="s">
        <v>480</v>
      </c>
      <c r="Y201" s="331">
        <v>290103943</v>
      </c>
      <c r="Z201" s="330">
        <v>4455.0019531249982</v>
      </c>
      <c r="AA201" s="327" t="s">
        <v>480</v>
      </c>
    </row>
    <row r="202" spans="1:27">
      <c r="A202" s="369" t="s">
        <v>367</v>
      </c>
      <c r="B202" s="369">
        <v>292600678</v>
      </c>
      <c r="C202" s="362" t="s">
        <v>41</v>
      </c>
      <c r="D202" s="363">
        <v>181997.8</v>
      </c>
      <c r="E202" s="363">
        <v>102169</v>
      </c>
      <c r="F202" s="363">
        <v>79828.7</v>
      </c>
      <c r="G202" s="363">
        <v>6579</v>
      </c>
      <c r="H202" s="363">
        <v>1601</v>
      </c>
      <c r="I202" s="373" t="s">
        <v>516</v>
      </c>
      <c r="K202" s="316">
        <v>292603286</v>
      </c>
      <c r="L202" s="316" t="s">
        <v>497</v>
      </c>
      <c r="M202" s="316" t="s">
        <v>498</v>
      </c>
      <c r="N202" s="223">
        <f t="shared" si="7"/>
        <v>0.49921548297909102</v>
      </c>
      <c r="O202" s="327" t="s">
        <v>480</v>
      </c>
      <c r="P202" s="152">
        <f t="shared" si="8"/>
        <v>113.02734375</v>
      </c>
      <c r="Q202" s="152">
        <f t="shared" si="9"/>
        <v>56.424999999999997</v>
      </c>
      <c r="R202" s="327" t="s">
        <v>480</v>
      </c>
      <c r="S202" s="152">
        <f t="shared" si="10"/>
        <v>114.97978515625</v>
      </c>
      <c r="T202" s="152">
        <f t="shared" si="11"/>
        <v>108.5986328125</v>
      </c>
      <c r="U202" s="152">
        <f t="shared" si="12"/>
        <v>58.554785156250006</v>
      </c>
      <c r="V202" s="223">
        <f t="shared" si="13"/>
        <v>0.53918528843127567</v>
      </c>
      <c r="W202" s="327" t="s">
        <v>480</v>
      </c>
      <c r="Y202" s="331">
        <v>290105349</v>
      </c>
      <c r="Z202" s="330">
        <v>10018.1748046875</v>
      </c>
      <c r="AA202" s="327" t="s">
        <v>480</v>
      </c>
    </row>
    <row r="203" spans="1:27">
      <c r="A203" s="369" t="s">
        <v>367</v>
      </c>
      <c r="B203" s="369">
        <v>292602230</v>
      </c>
      <c r="C203" s="362" t="s">
        <v>368</v>
      </c>
      <c r="D203" s="363">
        <v>170967.6</v>
      </c>
      <c r="E203" s="363">
        <v>95785.8</v>
      </c>
      <c r="F203" s="363">
        <v>75181.8</v>
      </c>
      <c r="G203" s="363">
        <v>7086</v>
      </c>
      <c r="H203" s="363">
        <v>3407</v>
      </c>
      <c r="I203" s="373" t="s">
        <v>516</v>
      </c>
      <c r="K203" s="316">
        <v>292603696</v>
      </c>
      <c r="L203" s="316" t="s">
        <v>499</v>
      </c>
      <c r="M203" s="316" t="s">
        <v>500</v>
      </c>
      <c r="N203" s="223">
        <f t="shared" si="7"/>
        <v>0.43579073239584942</v>
      </c>
      <c r="O203" s="327" t="s">
        <v>480</v>
      </c>
      <c r="P203" s="152">
        <f t="shared" si="8"/>
        <v>57.494042968750001</v>
      </c>
      <c r="Q203" s="152">
        <f t="shared" si="9"/>
        <v>25.055371093750001</v>
      </c>
      <c r="R203" s="327" t="s">
        <v>480</v>
      </c>
      <c r="S203" s="152">
        <f t="shared" si="10"/>
        <v>50.112109375000003</v>
      </c>
      <c r="T203" s="152">
        <f t="shared" si="11"/>
        <v>45.478808593750003</v>
      </c>
      <c r="U203" s="152">
        <f t="shared" si="12"/>
        <v>25.056738281250002</v>
      </c>
      <c r="V203" s="223">
        <f t="shared" si="13"/>
        <v>0.55095414888888417</v>
      </c>
      <c r="W203" s="327" t="s">
        <v>480</v>
      </c>
      <c r="Y203" s="331">
        <v>290103452</v>
      </c>
      <c r="Z203" s="330">
        <v>29681.79882812508</v>
      </c>
      <c r="AA203" s="327" t="s">
        <v>480</v>
      </c>
    </row>
    <row r="204" spans="1:27">
      <c r="A204" s="369" t="s">
        <v>367</v>
      </c>
      <c r="B204" s="369">
        <v>292603073</v>
      </c>
      <c r="C204" s="362" t="s">
        <v>51</v>
      </c>
      <c r="D204" s="363">
        <v>132132.20000000001</v>
      </c>
      <c r="E204" s="363">
        <v>68488.600000000006</v>
      </c>
      <c r="F204" s="363">
        <v>63643.6</v>
      </c>
      <c r="G204" s="363">
        <v>15083</v>
      </c>
      <c r="H204" s="363">
        <v>2507</v>
      </c>
      <c r="I204" s="373" t="s">
        <v>516</v>
      </c>
      <c r="K204" s="316">
        <v>295700671</v>
      </c>
      <c r="L204" s="316" t="s">
        <v>501</v>
      </c>
      <c r="M204" s="316" t="s">
        <v>502</v>
      </c>
      <c r="N204" s="223">
        <f t="shared" si="7"/>
        <v>0.23933921260529195</v>
      </c>
      <c r="O204" s="327" t="s">
        <v>480</v>
      </c>
      <c r="P204" s="152">
        <f t="shared" si="8"/>
        <v>62.709277343750003</v>
      </c>
      <c r="Q204" s="152">
        <f t="shared" si="9"/>
        <v>15.0087890625</v>
      </c>
      <c r="R204" s="327" t="s">
        <v>480</v>
      </c>
      <c r="S204" s="152">
        <f t="shared" si="10"/>
        <v>29.94677734375</v>
      </c>
      <c r="T204" s="152">
        <f t="shared" si="11"/>
        <v>61.671582031249997</v>
      </c>
      <c r="U204" s="152">
        <f t="shared" si="12"/>
        <v>14.93798828125</v>
      </c>
      <c r="V204" s="223">
        <f t="shared" si="13"/>
        <v>0.24221834091560482</v>
      </c>
      <c r="W204" s="327" t="s">
        <v>480</v>
      </c>
      <c r="Y204" s="331">
        <v>290103720</v>
      </c>
      <c r="Z204" s="330">
        <v>3003.7558593749818</v>
      </c>
      <c r="AA204" s="327" t="s">
        <v>480</v>
      </c>
    </row>
    <row r="205" spans="1:27">
      <c r="A205" s="369" t="s">
        <v>367</v>
      </c>
      <c r="B205" s="369">
        <v>292603073</v>
      </c>
      <c r="C205" s="362" t="s">
        <v>369</v>
      </c>
      <c r="D205" s="363">
        <v>13787.7</v>
      </c>
      <c r="E205" s="363">
        <v>13643.3</v>
      </c>
      <c r="F205" s="363">
        <v>144.4</v>
      </c>
      <c r="G205" s="363">
        <v>15083</v>
      </c>
      <c r="H205" s="363">
        <v>2507</v>
      </c>
      <c r="I205" s="373" t="s">
        <v>516</v>
      </c>
      <c r="K205" s="316">
        <v>295700710</v>
      </c>
      <c r="L205" s="316" t="s">
        <v>503</v>
      </c>
      <c r="M205" s="316" t="s">
        <v>504</v>
      </c>
      <c r="N205" s="223">
        <f t="shared" si="7"/>
        <v>0.48895192823736866</v>
      </c>
      <c r="O205" s="327" t="s">
        <v>480</v>
      </c>
      <c r="P205" s="152">
        <f t="shared" si="8"/>
        <v>50.94921875</v>
      </c>
      <c r="Q205" s="152">
        <f t="shared" si="9"/>
        <v>24.911718749999999</v>
      </c>
      <c r="R205" s="327" t="s">
        <v>480</v>
      </c>
      <c r="S205" s="152">
        <f t="shared" si="10"/>
        <v>48.888574218750001</v>
      </c>
      <c r="T205" s="152">
        <f t="shared" si="11"/>
        <v>45.133105468750003</v>
      </c>
      <c r="U205" s="152">
        <f t="shared" si="12"/>
        <v>23.976855468750003</v>
      </c>
      <c r="V205" s="223">
        <f t="shared" si="13"/>
        <v>0.53124763341072312</v>
      </c>
      <c r="W205" s="327" t="s">
        <v>480</v>
      </c>
      <c r="Y205" s="331">
        <v>290105373</v>
      </c>
      <c r="Z205" s="330">
        <v>1943.0361328125</v>
      </c>
      <c r="AA205" s="327" t="s">
        <v>480</v>
      </c>
    </row>
    <row r="206" spans="1:27">
      <c r="A206" s="369" t="s">
        <v>367</v>
      </c>
      <c r="B206" s="369">
        <v>292603073</v>
      </c>
      <c r="C206" s="362" t="s">
        <v>52</v>
      </c>
      <c r="D206" s="363">
        <v>243582.9</v>
      </c>
      <c r="E206" s="363">
        <v>123837.8</v>
      </c>
      <c r="F206" s="363">
        <v>119745</v>
      </c>
      <c r="G206" s="363">
        <v>15083</v>
      </c>
      <c r="H206" s="363">
        <v>2507</v>
      </c>
      <c r="I206" s="373" t="s">
        <v>516</v>
      </c>
      <c r="K206" s="316">
        <v>295700712</v>
      </c>
      <c r="L206" s="316" t="s">
        <v>505</v>
      </c>
      <c r="M206" s="316" t="s">
        <v>506</v>
      </c>
      <c r="N206" s="223">
        <f t="shared" si="7"/>
        <v>0.13793452509572837</v>
      </c>
      <c r="O206" s="327" t="s">
        <v>480</v>
      </c>
      <c r="P206" s="152">
        <f t="shared" si="8"/>
        <v>50.165332031250003</v>
      </c>
      <c r="Q206" s="152">
        <f t="shared" si="9"/>
        <v>6.9195312500000004</v>
      </c>
      <c r="R206" s="327" t="s">
        <v>480</v>
      </c>
      <c r="S206" s="152">
        <f t="shared" si="10"/>
        <v>12.13486328125</v>
      </c>
      <c r="T206" s="152">
        <f t="shared" si="11"/>
        <v>30.726855468749999</v>
      </c>
      <c r="U206" s="152">
        <f t="shared" si="12"/>
        <v>5.21533203125</v>
      </c>
      <c r="V206" s="223">
        <f t="shared" si="13"/>
        <v>0.16973204552461044</v>
      </c>
      <c r="W206" s="327" t="s">
        <v>480</v>
      </c>
      <c r="Y206" s="331">
        <v>290102838</v>
      </c>
      <c r="Z206" s="330">
        <v>2193.90625</v>
      </c>
      <c r="AA206" s="327" t="s">
        <v>480</v>
      </c>
    </row>
    <row r="207" spans="1:27">
      <c r="A207" s="369" t="s">
        <v>367</v>
      </c>
      <c r="B207" s="369">
        <v>292603286</v>
      </c>
      <c r="C207" s="362" t="s">
        <v>42</v>
      </c>
      <c r="D207" s="363">
        <v>165452.5</v>
      </c>
      <c r="E207" s="363">
        <v>118401.3</v>
      </c>
      <c r="F207" s="363">
        <v>47051.3</v>
      </c>
      <c r="G207" s="363">
        <v>8431</v>
      </c>
      <c r="H207" s="363">
        <v>5066</v>
      </c>
      <c r="I207" s="373" t="s">
        <v>516</v>
      </c>
      <c r="Y207" s="331">
        <v>290102819</v>
      </c>
      <c r="Z207" s="330">
        <v>13689.21093749996</v>
      </c>
      <c r="AA207" s="327" t="s">
        <v>480</v>
      </c>
    </row>
    <row r="208" spans="1:27">
      <c r="A208" s="369" t="s">
        <v>367</v>
      </c>
      <c r="B208" s="369">
        <v>292603696</v>
      </c>
      <c r="C208" s="362" t="s">
        <v>370</v>
      </c>
      <c r="D208" s="363">
        <v>165452.5</v>
      </c>
      <c r="E208" s="363">
        <v>52028.9</v>
      </c>
      <c r="F208" s="363">
        <v>113423.6</v>
      </c>
      <c r="G208" s="363">
        <v>9600</v>
      </c>
      <c r="H208" s="363">
        <v>8219</v>
      </c>
      <c r="I208" s="373" t="s">
        <v>516</v>
      </c>
      <c r="K208" s="270" t="s">
        <v>315</v>
      </c>
      <c r="L208" s="371" t="s">
        <v>316</v>
      </c>
      <c r="M208" s="371" t="s">
        <v>317</v>
      </c>
      <c r="N208" s="371" t="s">
        <v>318</v>
      </c>
      <c r="O208" s="371" t="s">
        <v>319</v>
      </c>
      <c r="P208" s="371" t="s">
        <v>320</v>
      </c>
      <c r="Q208" s="371" t="s">
        <v>321</v>
      </c>
      <c r="R208" s="373" t="s">
        <v>374</v>
      </c>
      <c r="Y208" s="331">
        <v>290102839</v>
      </c>
      <c r="Z208" s="330">
        <v>1081.158203125</v>
      </c>
      <c r="AA208" s="327" t="s">
        <v>480</v>
      </c>
    </row>
    <row r="209" spans="1:39">
      <c r="A209" s="369" t="s">
        <v>367</v>
      </c>
      <c r="B209" s="369">
        <v>292604330</v>
      </c>
      <c r="C209" s="362" t="s">
        <v>43</v>
      </c>
      <c r="D209" s="363">
        <v>121379.6</v>
      </c>
      <c r="E209" s="363">
        <v>97320.6</v>
      </c>
      <c r="F209" s="363">
        <v>24059</v>
      </c>
      <c r="G209" s="363">
        <v>7072</v>
      </c>
      <c r="H209" s="363">
        <v>2744</v>
      </c>
      <c r="I209" s="373" t="s">
        <v>516</v>
      </c>
      <c r="K209" s="369">
        <v>292600552</v>
      </c>
      <c r="L209" s="369">
        <v>150516.70000000001</v>
      </c>
      <c r="M209" s="369">
        <v>63962.6</v>
      </c>
      <c r="N209" s="369">
        <v>86553.3</v>
      </c>
      <c r="O209" s="369">
        <v>3560</v>
      </c>
      <c r="P209" s="369">
        <v>924</v>
      </c>
      <c r="Q209" s="369">
        <v>88472.9</v>
      </c>
      <c r="R209" s="373" t="s">
        <v>516</v>
      </c>
      <c r="Y209" s="331">
        <v>290105364</v>
      </c>
      <c r="Z209" s="330">
        <v>4.6875E-2</v>
      </c>
      <c r="AA209" s="327" t="s">
        <v>480</v>
      </c>
    </row>
    <row r="210" spans="1:39">
      <c r="A210" s="369" t="s">
        <v>367</v>
      </c>
      <c r="B210" s="369">
        <v>295700347</v>
      </c>
      <c r="C210" s="362" t="s">
        <v>38</v>
      </c>
      <c r="D210" s="363">
        <v>83195</v>
      </c>
      <c r="E210" s="363">
        <v>35858</v>
      </c>
      <c r="F210" s="363">
        <v>47337.1</v>
      </c>
      <c r="G210" s="363">
        <v>9343</v>
      </c>
      <c r="H210" s="363">
        <v>2710</v>
      </c>
      <c r="I210" s="373" t="s">
        <v>516</v>
      </c>
      <c r="K210" s="369">
        <v>292600678</v>
      </c>
      <c r="L210" s="369">
        <v>181998.8</v>
      </c>
      <c r="M210" s="369">
        <v>79816.100000000006</v>
      </c>
      <c r="N210" s="369">
        <v>102181.6</v>
      </c>
      <c r="O210" s="369">
        <v>6595</v>
      </c>
      <c r="P210" s="369">
        <v>1601</v>
      </c>
      <c r="Q210" s="369">
        <v>166832</v>
      </c>
      <c r="R210" s="373" t="s">
        <v>516</v>
      </c>
    </row>
    <row r="211" spans="1:39">
      <c r="A211" s="369" t="s">
        <v>367</v>
      </c>
      <c r="B211" s="369">
        <v>295700347</v>
      </c>
      <c r="C211" s="362" t="s">
        <v>39</v>
      </c>
      <c r="D211" s="363">
        <v>132070.5</v>
      </c>
      <c r="E211" s="363">
        <v>46878.400000000001</v>
      </c>
      <c r="F211" s="363">
        <v>85192.1</v>
      </c>
      <c r="G211" s="363">
        <v>9343</v>
      </c>
      <c r="H211" s="363">
        <v>2710</v>
      </c>
      <c r="I211" s="373" t="s">
        <v>516</v>
      </c>
      <c r="K211" s="369">
        <v>292602230</v>
      </c>
      <c r="L211" s="369">
        <v>171975.5</v>
      </c>
      <c r="M211" s="369">
        <v>76161.600000000006</v>
      </c>
      <c r="N211" s="369">
        <v>95812.800000000003</v>
      </c>
      <c r="O211" s="369">
        <v>7076</v>
      </c>
      <c r="P211" s="369">
        <v>3407</v>
      </c>
      <c r="Q211" s="369">
        <v>123558</v>
      </c>
      <c r="R211" s="373" t="s">
        <v>516</v>
      </c>
    </row>
    <row r="212" spans="1:39">
      <c r="A212" s="369" t="s">
        <v>367</v>
      </c>
      <c r="B212" s="369">
        <v>295700347</v>
      </c>
      <c r="C212" s="362" t="s">
        <v>40</v>
      </c>
      <c r="D212" s="363">
        <v>8804.7999999999993</v>
      </c>
      <c r="E212" s="363">
        <v>8703</v>
      </c>
      <c r="F212" s="363">
        <v>101.8</v>
      </c>
      <c r="G212" s="363">
        <v>9343</v>
      </c>
      <c r="H212" s="363">
        <v>2710</v>
      </c>
      <c r="I212" s="373" t="s">
        <v>516</v>
      </c>
      <c r="K212" s="369">
        <v>292603073</v>
      </c>
      <c r="L212" s="369">
        <v>389505</v>
      </c>
      <c r="M212" s="369">
        <v>183498.1</v>
      </c>
      <c r="N212" s="369">
        <v>206004.8</v>
      </c>
      <c r="O212" s="369">
        <v>15082</v>
      </c>
      <c r="P212" s="369">
        <v>2507</v>
      </c>
      <c r="Q212" s="369">
        <v>427192</v>
      </c>
      <c r="R212" s="373" t="s">
        <v>516</v>
      </c>
      <c r="T212" s="369" t="s">
        <v>59</v>
      </c>
      <c r="U212" s="369" t="s">
        <v>387</v>
      </c>
      <c r="V212" s="369" t="s">
        <v>61</v>
      </c>
      <c r="W212" s="369" t="s">
        <v>388</v>
      </c>
      <c r="X212" s="369" t="s">
        <v>389</v>
      </c>
      <c r="Y212" s="369" t="s">
        <v>390</v>
      </c>
      <c r="Z212" s="369" t="s">
        <v>391</v>
      </c>
      <c r="AA212" s="369" t="s">
        <v>392</v>
      </c>
      <c r="AB212" s="369" t="s">
        <v>393</v>
      </c>
      <c r="AC212" s="369" t="s">
        <v>394</v>
      </c>
      <c r="AD212" s="369" t="s">
        <v>395</v>
      </c>
      <c r="AE212" s="369" t="s">
        <v>396</v>
      </c>
      <c r="AF212" s="369" t="s">
        <v>397</v>
      </c>
      <c r="AG212" s="369" t="s">
        <v>398</v>
      </c>
      <c r="AH212" s="369" t="s">
        <v>399</v>
      </c>
      <c r="AI212" s="369" t="s">
        <v>400</v>
      </c>
      <c r="AJ212" s="369" t="s">
        <v>401</v>
      </c>
      <c r="AK212" s="369" t="s">
        <v>402</v>
      </c>
      <c r="AL212" s="373" t="s">
        <v>374</v>
      </c>
      <c r="AM212" s="368"/>
    </row>
    <row r="213" spans="1:39" s="324" customFormat="1">
      <c r="A213" s="369" t="s">
        <v>367</v>
      </c>
      <c r="B213" s="369">
        <v>295700671</v>
      </c>
      <c r="C213" s="362" t="s">
        <v>44</v>
      </c>
      <c r="D213" s="363">
        <v>207619.5</v>
      </c>
      <c r="E213" s="363">
        <v>31005.5</v>
      </c>
      <c r="F213" s="363">
        <v>176613.9</v>
      </c>
      <c r="G213" s="363">
        <v>8000</v>
      </c>
      <c r="H213" s="363">
        <v>5475</v>
      </c>
      <c r="I213" s="373" t="s">
        <v>516</v>
      </c>
      <c r="J213" s="320"/>
      <c r="K213" s="369">
        <v>292603286</v>
      </c>
      <c r="L213" s="369">
        <v>165765.70000000001</v>
      </c>
      <c r="M213" s="369">
        <v>47314.400000000001</v>
      </c>
      <c r="N213" s="369">
        <v>118450.4</v>
      </c>
      <c r="O213" s="369">
        <v>8432</v>
      </c>
      <c r="P213" s="369">
        <v>5066</v>
      </c>
      <c r="Q213" s="369">
        <v>111205</v>
      </c>
      <c r="R213" s="373" t="s">
        <v>516</v>
      </c>
      <c r="T213" s="369" t="s">
        <v>70</v>
      </c>
      <c r="U213" s="369" t="s">
        <v>118</v>
      </c>
      <c r="V213" s="369" t="s">
        <v>122</v>
      </c>
      <c r="W213" s="369">
        <v>210214</v>
      </c>
      <c r="X213" s="369" t="s">
        <v>403</v>
      </c>
      <c r="Y213" s="369" t="s">
        <v>405</v>
      </c>
      <c r="Z213" s="152">
        <v>74800.78</v>
      </c>
      <c r="AA213" s="152">
        <v>51739.48</v>
      </c>
      <c r="AB213" s="152">
        <v>23061.3</v>
      </c>
      <c r="AC213" s="369">
        <v>69.17</v>
      </c>
      <c r="AD213" s="369">
        <v>26.26</v>
      </c>
      <c r="AE213" s="152">
        <v>94441.93</v>
      </c>
      <c r="AF213" s="152">
        <v>37223.96</v>
      </c>
      <c r="AG213" s="369">
        <v>0</v>
      </c>
      <c r="AH213" s="152">
        <v>57217.97</v>
      </c>
      <c r="AI213" s="152">
        <v>51739.48</v>
      </c>
      <c r="AJ213" s="152">
        <v>5478.48</v>
      </c>
      <c r="AK213" s="369">
        <v>9.57</v>
      </c>
      <c r="AL213" s="373" t="s">
        <v>516</v>
      </c>
      <c r="AM213" s="368" t="s">
        <v>405</v>
      </c>
    </row>
    <row r="214" spans="1:39" s="324" customFormat="1">
      <c r="A214" s="369" t="s">
        <v>367</v>
      </c>
      <c r="B214" s="369">
        <v>295700688</v>
      </c>
      <c r="C214" s="362" t="s">
        <v>457</v>
      </c>
      <c r="D214" s="363">
        <v>156192</v>
      </c>
      <c r="E214" s="363">
        <v>13527.3</v>
      </c>
      <c r="F214" s="363">
        <v>142664.6</v>
      </c>
      <c r="G214" s="363">
        <v>4800</v>
      </c>
      <c r="H214" s="363">
        <v>4287</v>
      </c>
      <c r="I214" s="373" t="s">
        <v>516</v>
      </c>
      <c r="K214" s="369">
        <v>292603696</v>
      </c>
      <c r="L214" s="369">
        <v>166078</v>
      </c>
      <c r="M214" s="369">
        <v>114039.6</v>
      </c>
      <c r="N214" s="369">
        <v>52037.4</v>
      </c>
      <c r="O214" s="369">
        <v>9599</v>
      </c>
      <c r="P214" s="369">
        <v>8219</v>
      </c>
      <c r="Q214" s="369">
        <v>46570.3</v>
      </c>
      <c r="R214" s="373" t="s">
        <v>516</v>
      </c>
      <c r="T214" s="369" t="s">
        <v>102</v>
      </c>
      <c r="U214" s="369" t="s">
        <v>118</v>
      </c>
      <c r="V214" s="369" t="s">
        <v>135</v>
      </c>
      <c r="W214" s="369">
        <v>18779</v>
      </c>
      <c r="X214" s="369" t="s">
        <v>404</v>
      </c>
      <c r="Y214" s="369" t="s">
        <v>406</v>
      </c>
      <c r="Z214" s="152">
        <v>12184.09</v>
      </c>
      <c r="AA214" s="152">
        <v>5709.68</v>
      </c>
      <c r="AB214" s="152">
        <v>6474.41</v>
      </c>
      <c r="AC214" s="369">
        <v>46.86</v>
      </c>
      <c r="AD214" s="369">
        <v>84.45</v>
      </c>
      <c r="AE214" s="152">
        <v>22474.1</v>
      </c>
      <c r="AF214" s="152">
        <v>14313.88</v>
      </c>
      <c r="AG214" s="369">
        <v>0</v>
      </c>
      <c r="AH214" s="152">
        <v>8160.22</v>
      </c>
      <c r="AI214" s="152">
        <v>1620.3</v>
      </c>
      <c r="AJ214" s="152">
        <v>6539.92</v>
      </c>
      <c r="AK214" s="369">
        <v>80.14</v>
      </c>
      <c r="AL214" s="373" t="s">
        <v>516</v>
      </c>
      <c r="AM214" s="368" t="s">
        <v>406</v>
      </c>
    </row>
    <row r="215" spans="1:39">
      <c r="A215" s="369" t="s">
        <v>367</v>
      </c>
      <c r="B215" s="369">
        <v>295700689</v>
      </c>
      <c r="C215" s="362" t="s">
        <v>334</v>
      </c>
      <c r="D215" s="363">
        <v>100322.6</v>
      </c>
      <c r="E215" s="363">
        <v>26687.5</v>
      </c>
      <c r="F215" s="363">
        <v>73635.100000000006</v>
      </c>
      <c r="G215" s="363">
        <v>4000</v>
      </c>
      <c r="H215" s="363">
        <v>2606</v>
      </c>
      <c r="I215" s="373" t="s">
        <v>516</v>
      </c>
      <c r="K215" s="369">
        <v>292604330</v>
      </c>
      <c r="L215" s="369">
        <v>124019.2</v>
      </c>
      <c r="M215" s="369">
        <v>26666.3</v>
      </c>
      <c r="N215" s="369">
        <v>97349.8</v>
      </c>
      <c r="O215" s="369">
        <v>7072</v>
      </c>
      <c r="P215" s="369">
        <v>2744</v>
      </c>
      <c r="Q215" s="369">
        <v>146851</v>
      </c>
      <c r="R215" s="373" t="s">
        <v>516</v>
      </c>
      <c r="T215" s="369" t="s">
        <v>102</v>
      </c>
      <c r="U215" s="369" t="s">
        <v>118</v>
      </c>
      <c r="V215" s="369" t="s">
        <v>135</v>
      </c>
      <c r="W215" s="369">
        <v>18779</v>
      </c>
      <c r="X215" s="369" t="s">
        <v>403</v>
      </c>
      <c r="Y215" s="369" t="s">
        <v>407</v>
      </c>
      <c r="Z215" s="152">
        <v>82668.37</v>
      </c>
      <c r="AA215" s="152">
        <v>75092.03</v>
      </c>
      <c r="AB215" s="152">
        <v>7576.34</v>
      </c>
      <c r="AC215" s="369">
        <v>90.84</v>
      </c>
      <c r="AD215" s="369">
        <v>34.14</v>
      </c>
      <c r="AE215" s="152">
        <v>110890.01</v>
      </c>
      <c r="AF215" s="152">
        <v>85834.52</v>
      </c>
      <c r="AG215" s="369">
        <v>0</v>
      </c>
      <c r="AH215" s="152">
        <v>25055.49</v>
      </c>
      <c r="AI215" s="152">
        <v>16987.2</v>
      </c>
      <c r="AJ215" s="152">
        <v>8068.29</v>
      </c>
      <c r="AK215" s="369">
        <v>32.200000000000003</v>
      </c>
      <c r="AL215" s="373" t="s">
        <v>516</v>
      </c>
      <c r="AM215" s="368" t="s">
        <v>407</v>
      </c>
    </row>
    <row r="216" spans="1:39">
      <c r="A216" s="369" t="s">
        <v>367</v>
      </c>
      <c r="B216" s="369">
        <v>295700699</v>
      </c>
      <c r="C216" s="362" t="s">
        <v>482</v>
      </c>
      <c r="D216" s="363">
        <v>83195</v>
      </c>
      <c r="E216" s="363">
        <v>10.1</v>
      </c>
      <c r="F216" s="363">
        <v>83184.899999999994</v>
      </c>
      <c r="G216" s="363">
        <v>6400</v>
      </c>
      <c r="H216" s="363">
        <v>4624</v>
      </c>
      <c r="I216" s="373" t="s">
        <v>516</v>
      </c>
      <c r="K216" s="369">
        <v>295700347</v>
      </c>
      <c r="L216" s="369">
        <v>224071.2</v>
      </c>
      <c r="M216" s="369">
        <v>132574.5</v>
      </c>
      <c r="N216" s="369">
        <v>91495.7</v>
      </c>
      <c r="O216" s="369">
        <v>9334</v>
      </c>
      <c r="P216" s="369">
        <v>2690</v>
      </c>
      <c r="Q216" s="369">
        <v>224403</v>
      </c>
      <c r="R216" s="373" t="s">
        <v>516</v>
      </c>
      <c r="T216" s="369" t="s">
        <v>102</v>
      </c>
      <c r="U216" s="369" t="s">
        <v>118</v>
      </c>
      <c r="V216" s="369" t="s">
        <v>136</v>
      </c>
      <c r="W216" s="369">
        <v>78398</v>
      </c>
      <c r="X216" s="369" t="s">
        <v>403</v>
      </c>
      <c r="Y216" s="369" t="s">
        <v>408</v>
      </c>
      <c r="Z216" s="152">
        <v>31940.05</v>
      </c>
      <c r="AA216" s="152">
        <v>10732.85</v>
      </c>
      <c r="AB216" s="152">
        <v>21207.200000000001</v>
      </c>
      <c r="AC216" s="369">
        <v>33.6</v>
      </c>
      <c r="AD216" s="369">
        <v>0</v>
      </c>
      <c r="AE216" s="152">
        <v>17617.27</v>
      </c>
      <c r="AF216" s="152">
        <v>8304.65</v>
      </c>
      <c r="AG216" s="369">
        <v>0</v>
      </c>
      <c r="AH216" s="152">
        <v>9312.6200000000008</v>
      </c>
      <c r="AI216" s="152">
        <v>5616.22</v>
      </c>
      <c r="AJ216" s="152">
        <v>3696.4</v>
      </c>
      <c r="AK216" s="369">
        <v>39.69</v>
      </c>
      <c r="AL216" s="373" t="s">
        <v>516</v>
      </c>
      <c r="AM216" s="368" t="s">
        <v>408</v>
      </c>
    </row>
    <row r="217" spans="1:39">
      <c r="A217" s="369" t="s">
        <v>367</v>
      </c>
      <c r="B217" s="369">
        <v>295700699</v>
      </c>
      <c r="C217" s="362" t="s">
        <v>484</v>
      </c>
      <c r="D217" s="363">
        <v>8804.7999999999993</v>
      </c>
      <c r="E217" s="363">
        <v>0</v>
      </c>
      <c r="F217" s="363">
        <v>8804.7999999999993</v>
      </c>
      <c r="G217" s="363">
        <v>6400</v>
      </c>
      <c r="H217" s="363">
        <v>4624</v>
      </c>
      <c r="I217" s="373" t="s">
        <v>516</v>
      </c>
      <c r="K217" s="369">
        <v>295700671</v>
      </c>
      <c r="L217" s="369">
        <v>209496.5</v>
      </c>
      <c r="M217" s="369">
        <v>178476.79999999999</v>
      </c>
      <c r="N217" s="369">
        <v>31014.5</v>
      </c>
      <c r="O217" s="369">
        <v>7999</v>
      </c>
      <c r="P217" s="369">
        <v>5475</v>
      </c>
      <c r="Q217" s="369">
        <v>63826.1</v>
      </c>
      <c r="R217" s="373" t="s">
        <v>516</v>
      </c>
      <c r="T217" s="369" t="s">
        <v>102</v>
      </c>
      <c r="U217" s="369" t="s">
        <v>118</v>
      </c>
      <c r="V217" s="369" t="s">
        <v>136</v>
      </c>
      <c r="W217" s="369">
        <v>78398</v>
      </c>
      <c r="X217" s="369" t="s">
        <v>403</v>
      </c>
      <c r="Y217" s="369" t="s">
        <v>409</v>
      </c>
      <c r="Z217" s="152">
        <v>37576.53</v>
      </c>
      <c r="AA217" s="152">
        <v>18582.330000000002</v>
      </c>
      <c r="AB217" s="152">
        <v>18994.21</v>
      </c>
      <c r="AC217" s="369">
        <v>49.45</v>
      </c>
      <c r="AD217" s="369">
        <v>0</v>
      </c>
      <c r="AE217" s="152">
        <v>30249.9</v>
      </c>
      <c r="AF217" s="152">
        <v>16200.35</v>
      </c>
      <c r="AG217" s="369">
        <v>0</v>
      </c>
      <c r="AH217" s="152">
        <v>14049.55</v>
      </c>
      <c r="AI217" s="152">
        <v>7049.37</v>
      </c>
      <c r="AJ217" s="152">
        <v>7000.18</v>
      </c>
      <c r="AK217" s="369">
        <v>49.82</v>
      </c>
      <c r="AL217" s="373" t="s">
        <v>516</v>
      </c>
      <c r="AM217" s="368" t="s">
        <v>409</v>
      </c>
    </row>
    <row r="218" spans="1:39">
      <c r="A218" s="369" t="s">
        <v>367</v>
      </c>
      <c r="B218" s="369">
        <v>295700699</v>
      </c>
      <c r="C218" s="362" t="s">
        <v>485</v>
      </c>
      <c r="D218" s="363">
        <v>132070.5</v>
      </c>
      <c r="E218" s="363">
        <v>0</v>
      </c>
      <c r="F218" s="363">
        <v>132070.5</v>
      </c>
      <c r="G218" s="363">
        <v>6400</v>
      </c>
      <c r="H218" s="363">
        <v>4624</v>
      </c>
      <c r="I218" s="373" t="s">
        <v>516</v>
      </c>
      <c r="K218" s="369">
        <v>295700688</v>
      </c>
      <c r="L218" s="369">
        <v>156194.1</v>
      </c>
      <c r="M218" s="369">
        <v>142664.5</v>
      </c>
      <c r="N218" s="369">
        <v>13527.4</v>
      </c>
      <c r="O218" s="369">
        <v>4800</v>
      </c>
      <c r="P218" s="369">
        <v>4287</v>
      </c>
      <c r="Q218" s="369">
        <v>17313.599999999999</v>
      </c>
      <c r="R218" s="373" t="s">
        <v>516</v>
      </c>
      <c r="T218" s="369" t="s">
        <v>102</v>
      </c>
      <c r="U218" s="369" t="s">
        <v>118</v>
      </c>
      <c r="V218" s="369" t="s">
        <v>136</v>
      </c>
      <c r="W218" s="369">
        <v>78398</v>
      </c>
      <c r="X218" s="369" t="s">
        <v>403</v>
      </c>
      <c r="Y218" s="369" t="s">
        <v>410</v>
      </c>
      <c r="Z218" s="152">
        <v>39389.67</v>
      </c>
      <c r="AA218" s="152">
        <v>17510.34</v>
      </c>
      <c r="AB218" s="152">
        <v>21879.33</v>
      </c>
      <c r="AC218" s="369">
        <v>44.45</v>
      </c>
      <c r="AD218" s="369">
        <v>0</v>
      </c>
      <c r="AE218" s="152">
        <v>27890.959999999999</v>
      </c>
      <c r="AF218" s="152">
        <v>21681.4</v>
      </c>
      <c r="AG218" s="369">
        <v>0</v>
      </c>
      <c r="AH218" s="152">
        <v>6209.55</v>
      </c>
      <c r="AI218" s="152">
        <v>4691.47</v>
      </c>
      <c r="AJ218" s="152">
        <v>1518.08</v>
      </c>
      <c r="AK218" s="369">
        <v>24.45</v>
      </c>
      <c r="AL218" s="373" t="s">
        <v>516</v>
      </c>
      <c r="AM218" s="368" t="s">
        <v>410</v>
      </c>
    </row>
    <row r="219" spans="1:39">
      <c r="A219" s="369" t="s">
        <v>367</v>
      </c>
      <c r="B219" s="369">
        <v>295700704</v>
      </c>
      <c r="C219" s="362" t="s">
        <v>439</v>
      </c>
      <c r="D219" s="363">
        <v>83195</v>
      </c>
      <c r="E219" s="363">
        <v>12886.3</v>
      </c>
      <c r="F219" s="363">
        <v>70308.800000000003</v>
      </c>
      <c r="G219" s="363">
        <v>6400</v>
      </c>
      <c r="H219" s="363">
        <v>4641</v>
      </c>
      <c r="I219" s="373" t="s">
        <v>516</v>
      </c>
      <c r="K219" s="369">
        <v>295700689</v>
      </c>
      <c r="L219" s="369">
        <v>102196.5</v>
      </c>
      <c r="M219" s="369">
        <v>75499.100000000006</v>
      </c>
      <c r="N219" s="369">
        <v>26695</v>
      </c>
      <c r="O219" s="369">
        <v>3999</v>
      </c>
      <c r="P219" s="369">
        <v>2606</v>
      </c>
      <c r="Q219" s="369">
        <v>47026.6</v>
      </c>
      <c r="R219" s="373" t="s">
        <v>516</v>
      </c>
      <c r="T219" s="369" t="s">
        <v>102</v>
      </c>
      <c r="U219" s="369" t="s">
        <v>118</v>
      </c>
      <c r="V219" s="369" t="s">
        <v>136</v>
      </c>
      <c r="W219" s="369">
        <v>78398</v>
      </c>
      <c r="X219" s="369" t="s">
        <v>403</v>
      </c>
      <c r="Y219" s="369" t="s">
        <v>411</v>
      </c>
      <c r="Z219" s="152">
        <v>31940.05</v>
      </c>
      <c r="AA219" s="152">
        <v>28745.94</v>
      </c>
      <c r="AB219" s="152">
        <v>3194.11</v>
      </c>
      <c r="AC219" s="369">
        <v>90</v>
      </c>
      <c r="AD219" s="369">
        <v>47.82</v>
      </c>
      <c r="AE219" s="152">
        <v>47214.11</v>
      </c>
      <c r="AF219" s="369">
        <v>0.28999999999999998</v>
      </c>
      <c r="AG219" s="369">
        <v>47.82</v>
      </c>
      <c r="AH219" s="152">
        <v>47213.82</v>
      </c>
      <c r="AI219" s="152">
        <v>28745.94</v>
      </c>
      <c r="AJ219" s="152">
        <v>18467.87</v>
      </c>
      <c r="AK219" s="369">
        <v>39.119999999999997</v>
      </c>
      <c r="AL219" s="373" t="s">
        <v>516</v>
      </c>
      <c r="AM219" s="368" t="s">
        <v>411</v>
      </c>
    </row>
    <row r="220" spans="1:39">
      <c r="A220" s="369" t="s">
        <v>367</v>
      </c>
      <c r="B220" s="369">
        <v>295700704</v>
      </c>
      <c r="C220" s="362" t="s">
        <v>441</v>
      </c>
      <c r="D220" s="363">
        <v>8804.7999999999993</v>
      </c>
      <c r="E220" s="363">
        <v>3022.4</v>
      </c>
      <c r="F220" s="363">
        <v>5782.3</v>
      </c>
      <c r="G220" s="363">
        <v>6400</v>
      </c>
      <c r="H220" s="363">
        <v>4641</v>
      </c>
      <c r="I220" s="373" t="s">
        <v>516</v>
      </c>
      <c r="K220" s="369">
        <v>295700699</v>
      </c>
      <c r="L220" s="369">
        <v>224071.2</v>
      </c>
      <c r="M220" s="369">
        <v>224061.4</v>
      </c>
      <c r="N220" s="369">
        <v>10.1</v>
      </c>
      <c r="O220" s="369">
        <v>6399</v>
      </c>
      <c r="P220" s="369">
        <v>4624</v>
      </c>
      <c r="Q220" s="369">
        <v>59881.5</v>
      </c>
      <c r="R220" s="373" t="s">
        <v>516</v>
      </c>
      <c r="T220" s="369" t="s">
        <v>102</v>
      </c>
      <c r="U220" s="369" t="s">
        <v>118</v>
      </c>
      <c r="V220" s="369" t="s">
        <v>137</v>
      </c>
      <c r="W220" s="369">
        <v>97026</v>
      </c>
      <c r="X220" s="369" t="s">
        <v>403</v>
      </c>
      <c r="Y220" s="369" t="s">
        <v>412</v>
      </c>
      <c r="Z220" s="152">
        <v>210428.2</v>
      </c>
      <c r="AA220" s="152">
        <v>102935.66</v>
      </c>
      <c r="AB220" s="152">
        <v>107492.54</v>
      </c>
      <c r="AC220" s="369">
        <v>48.92</v>
      </c>
      <c r="AD220" s="369">
        <v>45.41</v>
      </c>
      <c r="AE220" s="152">
        <v>305985.78000000003</v>
      </c>
      <c r="AF220" s="152">
        <v>55665.4</v>
      </c>
      <c r="AG220" s="369">
        <v>18.96</v>
      </c>
      <c r="AH220" s="152">
        <v>250320.39</v>
      </c>
      <c r="AI220" s="152">
        <v>100980.73</v>
      </c>
      <c r="AJ220" s="152">
        <v>149339.65</v>
      </c>
      <c r="AK220" s="369">
        <v>59.66</v>
      </c>
      <c r="AL220" s="373" t="s">
        <v>516</v>
      </c>
      <c r="AM220" s="368" t="s">
        <v>412</v>
      </c>
    </row>
    <row r="221" spans="1:39">
      <c r="A221" s="369" t="s">
        <v>367</v>
      </c>
      <c r="B221" s="369">
        <v>295700704</v>
      </c>
      <c r="C221" s="362" t="s">
        <v>440</v>
      </c>
      <c r="D221" s="363">
        <v>132070.5</v>
      </c>
      <c r="E221" s="363">
        <v>1916.1</v>
      </c>
      <c r="F221" s="363">
        <v>130154.3</v>
      </c>
      <c r="G221" s="363">
        <v>6400</v>
      </c>
      <c r="H221" s="363">
        <v>4641</v>
      </c>
      <c r="I221" s="373" t="s">
        <v>516</v>
      </c>
      <c r="K221" s="369">
        <v>295700704</v>
      </c>
      <c r="L221" s="369">
        <v>224071.2</v>
      </c>
      <c r="M221" s="369">
        <v>206232.4</v>
      </c>
      <c r="N221" s="369">
        <v>17837.900000000001</v>
      </c>
      <c r="O221" s="369">
        <v>6399</v>
      </c>
      <c r="P221" s="369">
        <v>4522</v>
      </c>
      <c r="Q221" s="369">
        <v>63345.5</v>
      </c>
      <c r="R221" s="373" t="s">
        <v>516</v>
      </c>
      <c r="T221" s="369" t="s">
        <v>102</v>
      </c>
      <c r="U221" s="369" t="s">
        <v>118</v>
      </c>
      <c r="V221" s="369" t="s">
        <v>139</v>
      </c>
      <c r="W221" s="369">
        <v>90365</v>
      </c>
      <c r="X221" s="369" t="s">
        <v>403</v>
      </c>
      <c r="Y221" s="369" t="s">
        <v>413</v>
      </c>
      <c r="Z221" s="152">
        <v>202908.01</v>
      </c>
      <c r="AA221" s="152">
        <v>142567.34</v>
      </c>
      <c r="AB221" s="152">
        <v>60340.67</v>
      </c>
      <c r="AC221" s="369">
        <v>70.260000000000005</v>
      </c>
      <c r="AD221" s="369">
        <v>13.12</v>
      </c>
      <c r="AE221" s="152">
        <v>229526.72</v>
      </c>
      <c r="AF221" s="152">
        <v>17017.05</v>
      </c>
      <c r="AG221" s="369">
        <v>4.7300000000000004</v>
      </c>
      <c r="AH221" s="152">
        <v>212509.67</v>
      </c>
      <c r="AI221" s="152">
        <v>135861.79</v>
      </c>
      <c r="AJ221" s="152">
        <v>76647.88</v>
      </c>
      <c r="AK221" s="369">
        <v>36.07</v>
      </c>
      <c r="AL221" s="373" t="s">
        <v>516</v>
      </c>
      <c r="AM221" s="368" t="s">
        <v>413</v>
      </c>
    </row>
    <row r="222" spans="1:39">
      <c r="A222" s="369" t="s">
        <v>367</v>
      </c>
      <c r="B222" s="369">
        <v>295700706</v>
      </c>
      <c r="C222" s="362" t="s">
        <v>355</v>
      </c>
      <c r="D222" s="363">
        <v>100322.6</v>
      </c>
      <c r="E222" s="363">
        <v>8671.1</v>
      </c>
      <c r="F222" s="363">
        <v>91651.5</v>
      </c>
      <c r="G222" s="363">
        <v>4000</v>
      </c>
      <c r="H222" s="363">
        <v>2479</v>
      </c>
      <c r="I222" s="373" t="s">
        <v>516</v>
      </c>
      <c r="K222" s="369">
        <v>295700706</v>
      </c>
      <c r="L222" s="369">
        <v>102196.5</v>
      </c>
      <c r="M222" s="369">
        <v>93520.8</v>
      </c>
      <c r="N222" s="369">
        <v>8673.2000000000007</v>
      </c>
      <c r="O222" s="369">
        <v>3999</v>
      </c>
      <c r="P222" s="369">
        <v>2479</v>
      </c>
      <c r="Q222" s="369">
        <v>39102.199999999997</v>
      </c>
      <c r="R222" s="373" t="s">
        <v>516</v>
      </c>
      <c r="T222" s="369" t="s">
        <v>102</v>
      </c>
      <c r="U222" s="369" t="s">
        <v>118</v>
      </c>
      <c r="V222" s="369" t="s">
        <v>133</v>
      </c>
      <c r="W222" s="369">
        <v>210516</v>
      </c>
      <c r="X222" s="369" t="s">
        <v>403</v>
      </c>
      <c r="Y222" s="369" t="s">
        <v>414</v>
      </c>
      <c r="Z222" s="152">
        <v>38650.15</v>
      </c>
      <c r="AA222" s="152">
        <v>5980.14</v>
      </c>
      <c r="AB222" s="152">
        <v>32670</v>
      </c>
      <c r="AC222" s="369">
        <v>15.47</v>
      </c>
      <c r="AD222" s="369">
        <v>21.3</v>
      </c>
      <c r="AE222" s="152">
        <v>46883.65</v>
      </c>
      <c r="AF222" s="152">
        <v>37274.089999999997</v>
      </c>
      <c r="AG222" s="369">
        <v>0</v>
      </c>
      <c r="AH222" s="152">
        <v>9609.5499999999993</v>
      </c>
      <c r="AI222" s="152">
        <v>5980.14</v>
      </c>
      <c r="AJ222" s="152">
        <v>3629.41</v>
      </c>
      <c r="AK222" s="369">
        <v>37.770000000000003</v>
      </c>
      <c r="AL222" s="373" t="s">
        <v>516</v>
      </c>
      <c r="AM222" s="368" t="s">
        <v>414</v>
      </c>
    </row>
    <row r="223" spans="1:39">
      <c r="A223" s="369" t="s">
        <v>362</v>
      </c>
      <c r="B223" s="369">
        <v>292600879</v>
      </c>
      <c r="C223" s="362" t="s">
        <v>54</v>
      </c>
      <c r="D223" s="363">
        <v>193027.9</v>
      </c>
      <c r="E223" s="363">
        <v>81121.899999999994</v>
      </c>
      <c r="F223" s="363">
        <v>111906</v>
      </c>
      <c r="G223" s="363">
        <v>5451</v>
      </c>
      <c r="H223" s="363">
        <v>1406</v>
      </c>
      <c r="I223" s="373" t="s">
        <v>516</v>
      </c>
      <c r="K223" s="369">
        <v>292600879</v>
      </c>
      <c r="L223" s="369">
        <v>193029.1</v>
      </c>
      <c r="M223" s="369">
        <v>111895.3</v>
      </c>
      <c r="N223" s="369">
        <v>81132.600000000006</v>
      </c>
      <c r="O223" s="369">
        <v>5450</v>
      </c>
      <c r="P223" s="369">
        <v>1406</v>
      </c>
      <c r="Q223" s="369">
        <v>132532</v>
      </c>
      <c r="R223" s="373" t="s">
        <v>516</v>
      </c>
      <c r="T223" s="369" t="s">
        <v>83</v>
      </c>
      <c r="U223" s="369" t="s">
        <v>118</v>
      </c>
      <c r="V223" s="369" t="s">
        <v>124</v>
      </c>
      <c r="W223" s="369">
        <v>18850</v>
      </c>
      <c r="X223" s="369" t="s">
        <v>404</v>
      </c>
      <c r="Y223" s="369" t="s">
        <v>415</v>
      </c>
      <c r="Z223" s="152">
        <v>12184.09</v>
      </c>
      <c r="AA223" s="152">
        <v>6101.95</v>
      </c>
      <c r="AB223" s="152">
        <v>6082.14</v>
      </c>
      <c r="AC223" s="369">
        <v>50.08</v>
      </c>
      <c r="AD223" s="369">
        <v>84.45</v>
      </c>
      <c r="AE223" s="152">
        <v>22474.1</v>
      </c>
      <c r="AF223" s="152">
        <v>13593.2</v>
      </c>
      <c r="AG223" s="369">
        <v>0</v>
      </c>
      <c r="AH223" s="152">
        <v>8880.9</v>
      </c>
      <c r="AI223" s="152">
        <v>2729.05</v>
      </c>
      <c r="AJ223" s="152">
        <v>6151.85</v>
      </c>
      <c r="AK223" s="369">
        <v>69.27</v>
      </c>
      <c r="AL223" s="373" t="s">
        <v>516</v>
      </c>
      <c r="AM223" s="368" t="s">
        <v>415</v>
      </c>
    </row>
    <row r="224" spans="1:39">
      <c r="A224" s="369" t="s">
        <v>362</v>
      </c>
      <c r="B224" s="369">
        <v>292602231</v>
      </c>
      <c r="C224" s="362" t="s">
        <v>46</v>
      </c>
      <c r="D224" s="363">
        <v>275754.2</v>
      </c>
      <c r="E224" s="363">
        <v>180550.3</v>
      </c>
      <c r="F224" s="363">
        <v>95203.9</v>
      </c>
      <c r="G224" s="363">
        <v>8487</v>
      </c>
      <c r="H224" s="363">
        <v>4222</v>
      </c>
      <c r="I224" s="373" t="s">
        <v>516</v>
      </c>
      <c r="K224" s="369">
        <v>292602231</v>
      </c>
      <c r="L224" s="369">
        <v>276130.40000000002</v>
      </c>
      <c r="M224" s="369">
        <v>95524.5</v>
      </c>
      <c r="N224" s="369">
        <v>180605</v>
      </c>
      <c r="O224" s="369">
        <v>8466</v>
      </c>
      <c r="P224" s="369">
        <v>4222</v>
      </c>
      <c r="Q224" s="369">
        <v>117237</v>
      </c>
      <c r="R224" s="373" t="s">
        <v>516</v>
      </c>
      <c r="T224" s="369" t="s">
        <v>83</v>
      </c>
      <c r="U224" s="369" t="s">
        <v>118</v>
      </c>
      <c r="V224" s="369" t="s">
        <v>124</v>
      </c>
      <c r="W224" s="369">
        <v>18850</v>
      </c>
      <c r="X224" s="369" t="s">
        <v>403</v>
      </c>
      <c r="Y224" s="369" t="s">
        <v>416</v>
      </c>
      <c r="Z224" s="152">
        <v>20667.09</v>
      </c>
      <c r="AA224" s="152">
        <v>17511.349999999999</v>
      </c>
      <c r="AB224" s="152">
        <v>3155.74</v>
      </c>
      <c r="AC224" s="369">
        <v>84.73</v>
      </c>
      <c r="AD224" s="369">
        <v>54.4</v>
      </c>
      <c r="AE224" s="152">
        <v>31909.65</v>
      </c>
      <c r="AF224" s="152">
        <v>24376.98</v>
      </c>
      <c r="AG224" s="369">
        <v>0</v>
      </c>
      <c r="AH224" s="152">
        <v>7532.67</v>
      </c>
      <c r="AI224" s="152">
        <v>4902.1099999999997</v>
      </c>
      <c r="AJ224" s="152">
        <v>2630.56</v>
      </c>
      <c r="AK224" s="369">
        <v>34.92</v>
      </c>
      <c r="AL224" s="373" t="s">
        <v>516</v>
      </c>
      <c r="AM224" s="368" t="s">
        <v>416</v>
      </c>
    </row>
    <row r="225" spans="1:39">
      <c r="A225" s="369" t="s">
        <v>362</v>
      </c>
      <c r="B225" s="369">
        <v>292602804</v>
      </c>
      <c r="C225" s="362" t="s">
        <v>47</v>
      </c>
      <c r="D225" s="363">
        <v>82726.3</v>
      </c>
      <c r="E225" s="363">
        <v>59711.8</v>
      </c>
      <c r="F225" s="363">
        <v>23014.400000000001</v>
      </c>
      <c r="G225" s="363">
        <v>4357</v>
      </c>
      <c r="H225" s="363">
        <v>921</v>
      </c>
      <c r="I225" s="373" t="s">
        <v>516</v>
      </c>
      <c r="K225" s="369">
        <v>292602804</v>
      </c>
      <c r="L225" s="369">
        <v>83038.8</v>
      </c>
      <c r="M225" s="369">
        <v>23303.3</v>
      </c>
      <c r="N225" s="369">
        <v>59735.199999999997</v>
      </c>
      <c r="O225" s="369">
        <v>4357</v>
      </c>
      <c r="P225" s="369">
        <v>921</v>
      </c>
      <c r="Q225" s="369">
        <v>115895</v>
      </c>
      <c r="R225" s="373" t="s">
        <v>516</v>
      </c>
      <c r="T225" s="369" t="s">
        <v>83</v>
      </c>
      <c r="U225" s="369" t="s">
        <v>118</v>
      </c>
      <c r="V225" s="369" t="s">
        <v>124</v>
      </c>
      <c r="W225" s="369">
        <v>18850</v>
      </c>
      <c r="X225" s="369" t="s">
        <v>403</v>
      </c>
      <c r="Y225" s="369" t="s">
        <v>417</v>
      </c>
      <c r="Z225" s="152">
        <v>61536.36</v>
      </c>
      <c r="AA225" s="152">
        <v>21334.5</v>
      </c>
      <c r="AB225" s="152">
        <v>40201.86</v>
      </c>
      <c r="AC225" s="369">
        <v>34.67</v>
      </c>
      <c r="AD225" s="369">
        <v>0</v>
      </c>
      <c r="AE225" s="152">
        <v>36043.65</v>
      </c>
      <c r="AF225" s="152">
        <v>28897.27</v>
      </c>
      <c r="AG225" s="369">
        <v>0</v>
      </c>
      <c r="AH225" s="152">
        <v>7146.39</v>
      </c>
      <c r="AI225" s="152">
        <v>4022.75</v>
      </c>
      <c r="AJ225" s="152">
        <v>3123.64</v>
      </c>
      <c r="AK225" s="369">
        <v>43.71</v>
      </c>
      <c r="AL225" s="373" t="s">
        <v>516</v>
      </c>
      <c r="AM225" s="368" t="s">
        <v>417</v>
      </c>
    </row>
    <row r="226" spans="1:39">
      <c r="A226" s="369" t="s">
        <v>362</v>
      </c>
      <c r="B226" s="369">
        <v>292603004</v>
      </c>
      <c r="C226" s="362" t="s">
        <v>55</v>
      </c>
      <c r="D226" s="363">
        <v>132132.20000000001</v>
      </c>
      <c r="E226" s="363">
        <v>63206.7</v>
      </c>
      <c r="F226" s="363">
        <v>68925.600000000006</v>
      </c>
      <c r="G226" s="363">
        <v>15007</v>
      </c>
      <c r="H226" s="363">
        <v>1450</v>
      </c>
      <c r="I226" s="373" t="s">
        <v>516</v>
      </c>
      <c r="K226" s="369">
        <v>292603004</v>
      </c>
      <c r="L226" s="369">
        <v>438219.9</v>
      </c>
      <c r="M226" s="369">
        <v>226895.5</v>
      </c>
      <c r="N226" s="369">
        <v>211323.7</v>
      </c>
      <c r="O226" s="369">
        <v>15002</v>
      </c>
      <c r="P226" s="369">
        <v>1450</v>
      </c>
      <c r="Q226" s="369">
        <v>457013</v>
      </c>
      <c r="R226" s="373" t="s">
        <v>516</v>
      </c>
      <c r="T226" s="369" t="s">
        <v>83</v>
      </c>
      <c r="U226" s="369" t="s">
        <v>118</v>
      </c>
      <c r="V226" s="369" t="s">
        <v>124</v>
      </c>
      <c r="W226" s="369">
        <v>18850</v>
      </c>
      <c r="X226" s="369" t="s">
        <v>403</v>
      </c>
      <c r="Y226" s="369" t="s">
        <v>418</v>
      </c>
      <c r="Z226" s="152">
        <v>13151.79</v>
      </c>
      <c r="AA226" s="152">
        <v>6102.12</v>
      </c>
      <c r="AB226" s="152">
        <v>7049.66</v>
      </c>
      <c r="AC226" s="369">
        <v>46.4</v>
      </c>
      <c r="AD226" s="369">
        <v>70.66</v>
      </c>
      <c r="AE226" s="152">
        <v>22444.59</v>
      </c>
      <c r="AF226" s="152">
        <v>4683.18</v>
      </c>
      <c r="AG226" s="369">
        <v>35.049999999999997</v>
      </c>
      <c r="AH226" s="152">
        <v>17761.41</v>
      </c>
      <c r="AI226" s="152">
        <v>6102.12</v>
      </c>
      <c r="AJ226" s="152">
        <v>11659.28</v>
      </c>
      <c r="AK226" s="369">
        <v>65.64</v>
      </c>
      <c r="AL226" s="373" t="s">
        <v>516</v>
      </c>
      <c r="AM226" s="368" t="s">
        <v>418</v>
      </c>
    </row>
    <row r="227" spans="1:39">
      <c r="A227" s="369" t="s">
        <v>362</v>
      </c>
      <c r="B227" s="369">
        <v>292603004</v>
      </c>
      <c r="C227" s="362" t="s">
        <v>56</v>
      </c>
      <c r="D227" s="363">
        <v>13787.7</v>
      </c>
      <c r="E227" s="363">
        <v>13646.5</v>
      </c>
      <c r="F227" s="363">
        <v>141.19999999999999</v>
      </c>
      <c r="G227" s="363">
        <v>15007</v>
      </c>
      <c r="H227" s="363">
        <v>1450</v>
      </c>
      <c r="I227" s="373" t="s">
        <v>516</v>
      </c>
      <c r="K227" s="369">
        <v>292603875</v>
      </c>
      <c r="L227" s="369">
        <v>83038.8</v>
      </c>
      <c r="M227" s="369">
        <v>56147.1</v>
      </c>
      <c r="N227" s="369">
        <v>26891.4</v>
      </c>
      <c r="O227" s="369">
        <v>4799</v>
      </c>
      <c r="P227" s="369">
        <v>2971</v>
      </c>
      <c r="Q227" s="369">
        <v>61685.9</v>
      </c>
      <c r="R227" s="373" t="s">
        <v>516</v>
      </c>
      <c r="T227" s="369" t="s">
        <v>83</v>
      </c>
      <c r="U227" s="369" t="s">
        <v>118</v>
      </c>
      <c r="V227" s="369" t="s">
        <v>125</v>
      </c>
      <c r="W227" s="369">
        <v>78378</v>
      </c>
      <c r="X227" s="369" t="s">
        <v>403</v>
      </c>
      <c r="Y227" s="369" t="s">
        <v>419</v>
      </c>
      <c r="Z227" s="152">
        <v>31940.05</v>
      </c>
      <c r="AA227" s="152">
        <v>9013.1</v>
      </c>
      <c r="AB227" s="152">
        <v>22926.95</v>
      </c>
      <c r="AC227" s="369">
        <v>28.22</v>
      </c>
      <c r="AD227" s="369">
        <v>0</v>
      </c>
      <c r="AE227" s="152">
        <v>15209.18</v>
      </c>
      <c r="AF227" s="152">
        <v>3983.32</v>
      </c>
      <c r="AG227" s="369">
        <v>0</v>
      </c>
      <c r="AH227" s="152">
        <v>11225.86</v>
      </c>
      <c r="AI227" s="152">
        <v>6922.07</v>
      </c>
      <c r="AJ227" s="152">
        <v>4303.79</v>
      </c>
      <c r="AK227" s="369">
        <v>38.340000000000003</v>
      </c>
      <c r="AL227" s="373" t="s">
        <v>516</v>
      </c>
      <c r="AM227" s="368" t="s">
        <v>419</v>
      </c>
    </row>
    <row r="228" spans="1:39">
      <c r="A228" s="369" t="s">
        <v>362</v>
      </c>
      <c r="B228" s="369">
        <v>292603004</v>
      </c>
      <c r="C228" s="362" t="s">
        <v>363</v>
      </c>
      <c r="D228" s="363">
        <v>292299.40000000002</v>
      </c>
      <c r="E228" s="363">
        <v>134464.9</v>
      </c>
      <c r="F228" s="363">
        <v>157834.5</v>
      </c>
      <c r="G228" s="363">
        <v>15007</v>
      </c>
      <c r="H228" s="363">
        <v>1450</v>
      </c>
      <c r="I228" s="373" t="s">
        <v>516</v>
      </c>
      <c r="K228" s="369">
        <v>292604652</v>
      </c>
      <c r="L228" s="369">
        <v>191618.2</v>
      </c>
      <c r="M228" s="369">
        <v>41110.199999999997</v>
      </c>
      <c r="N228" s="369">
        <v>150503.1</v>
      </c>
      <c r="O228" s="369">
        <v>9711</v>
      </c>
      <c r="P228" s="369">
        <v>5062</v>
      </c>
      <c r="Q228" s="369">
        <v>142988</v>
      </c>
      <c r="R228" s="373" t="s">
        <v>516</v>
      </c>
      <c r="T228" s="369" t="s">
        <v>83</v>
      </c>
      <c r="U228" s="369" t="s">
        <v>118</v>
      </c>
      <c r="V228" s="369" t="s">
        <v>125</v>
      </c>
      <c r="W228" s="369">
        <v>78378</v>
      </c>
      <c r="X228" s="369" t="s">
        <v>403</v>
      </c>
      <c r="Y228" s="369" t="s">
        <v>420</v>
      </c>
      <c r="Z228" s="152">
        <v>15030.61</v>
      </c>
      <c r="AA228" s="152">
        <v>8869.7099999999991</v>
      </c>
      <c r="AB228" s="152">
        <v>6160.9</v>
      </c>
      <c r="AC228" s="369">
        <v>59.01</v>
      </c>
      <c r="AD228" s="369">
        <v>0</v>
      </c>
      <c r="AE228" s="152">
        <v>11794.68</v>
      </c>
      <c r="AF228" s="152">
        <v>4370.97</v>
      </c>
      <c r="AG228" s="369">
        <v>0</v>
      </c>
      <c r="AH228" s="152">
        <v>7423.71</v>
      </c>
      <c r="AI228" s="152">
        <v>5449.5</v>
      </c>
      <c r="AJ228" s="152">
        <v>1974.22</v>
      </c>
      <c r="AK228" s="369">
        <v>26.59</v>
      </c>
      <c r="AL228" s="373" t="s">
        <v>516</v>
      </c>
      <c r="AM228" s="368" t="s">
        <v>420</v>
      </c>
    </row>
    <row r="229" spans="1:39">
      <c r="A229" s="369" t="s">
        <v>362</v>
      </c>
      <c r="B229" s="369">
        <v>292603875</v>
      </c>
      <c r="C229" s="362" t="s">
        <v>48</v>
      </c>
      <c r="D229" s="363">
        <v>82726.3</v>
      </c>
      <c r="E229" s="363">
        <v>26886.7</v>
      </c>
      <c r="F229" s="363">
        <v>55839.6</v>
      </c>
      <c r="G229" s="363">
        <v>4800</v>
      </c>
      <c r="H229" s="363">
        <v>2971</v>
      </c>
      <c r="I229" s="373" t="s">
        <v>516</v>
      </c>
      <c r="K229" s="369">
        <v>295700349</v>
      </c>
      <c r="L229" s="369">
        <v>262288.90000000002</v>
      </c>
      <c r="M229" s="369">
        <v>84711.8</v>
      </c>
      <c r="N229" s="369">
        <v>177575.5</v>
      </c>
      <c r="O229" s="369">
        <v>11560</v>
      </c>
      <c r="P229" s="369">
        <v>1757</v>
      </c>
      <c r="Q229" s="369">
        <v>330712</v>
      </c>
      <c r="R229" s="373" t="s">
        <v>516</v>
      </c>
      <c r="T229" s="369" t="s">
        <v>83</v>
      </c>
      <c r="U229" s="369" t="s">
        <v>118</v>
      </c>
      <c r="V229" s="369" t="s">
        <v>126</v>
      </c>
      <c r="W229" s="369">
        <v>78998</v>
      </c>
      <c r="X229" s="369" t="s">
        <v>403</v>
      </c>
      <c r="Y229" s="369" t="s">
        <v>421</v>
      </c>
      <c r="Z229" s="152">
        <v>142777.56</v>
      </c>
      <c r="AA229" s="152">
        <v>115496.43</v>
      </c>
      <c r="AB229" s="152">
        <v>27281.13</v>
      </c>
      <c r="AC229" s="369">
        <v>80.89</v>
      </c>
      <c r="AD229" s="369">
        <v>0</v>
      </c>
      <c r="AE229" s="152">
        <v>130640.08</v>
      </c>
      <c r="AF229" s="152">
        <v>68522.22</v>
      </c>
      <c r="AG229" s="369">
        <v>0</v>
      </c>
      <c r="AH229" s="152">
        <v>62117.87</v>
      </c>
      <c r="AI229" s="152">
        <v>56979.63</v>
      </c>
      <c r="AJ229" s="152">
        <v>5138.2299999999996</v>
      </c>
      <c r="AK229" s="369">
        <v>8.27</v>
      </c>
      <c r="AL229" s="373" t="s">
        <v>516</v>
      </c>
      <c r="AM229" s="368" t="s">
        <v>421</v>
      </c>
    </row>
    <row r="230" spans="1:39">
      <c r="A230" s="369" t="s">
        <v>362</v>
      </c>
      <c r="B230" s="369">
        <v>292604652</v>
      </c>
      <c r="C230" s="362" t="s">
        <v>50</v>
      </c>
      <c r="D230" s="363">
        <v>188976.6</v>
      </c>
      <c r="E230" s="363">
        <v>150453.5</v>
      </c>
      <c r="F230" s="363">
        <v>38523.1</v>
      </c>
      <c r="G230" s="363">
        <v>9712</v>
      </c>
      <c r="H230" s="363">
        <v>5062</v>
      </c>
      <c r="I230" s="373" t="s">
        <v>516</v>
      </c>
      <c r="K230" s="369">
        <v>295700667</v>
      </c>
      <c r="L230" s="369">
        <v>102196.5</v>
      </c>
      <c r="M230" s="369">
        <v>86686.7</v>
      </c>
      <c r="N230" s="369">
        <v>15507.4</v>
      </c>
      <c r="O230" s="369">
        <v>3999</v>
      </c>
      <c r="P230" s="369">
        <v>2107</v>
      </c>
      <c r="Q230" s="369">
        <v>63826.1</v>
      </c>
      <c r="R230" s="373" t="s">
        <v>516</v>
      </c>
      <c r="T230" s="369" t="s">
        <v>83</v>
      </c>
      <c r="U230" s="369" t="s">
        <v>118</v>
      </c>
      <c r="V230" s="369" t="s">
        <v>127</v>
      </c>
      <c r="W230" s="369">
        <v>53518</v>
      </c>
      <c r="X230" s="369" t="s">
        <v>403</v>
      </c>
      <c r="Y230" s="369" t="s">
        <v>422</v>
      </c>
      <c r="Z230" s="152">
        <v>172851.74</v>
      </c>
      <c r="AA230" s="152">
        <v>71317.350000000006</v>
      </c>
      <c r="AB230" s="152">
        <v>101534.39</v>
      </c>
      <c r="AC230" s="369">
        <v>41.26</v>
      </c>
      <c r="AD230" s="369">
        <v>24.39</v>
      </c>
      <c r="AE230" s="152">
        <v>215009.2</v>
      </c>
      <c r="AF230" s="152">
        <v>68187.490000000005</v>
      </c>
      <c r="AG230" s="369">
        <v>0</v>
      </c>
      <c r="AH230" s="152">
        <v>146821.72</v>
      </c>
      <c r="AI230" s="152">
        <v>70428.66</v>
      </c>
      <c r="AJ230" s="152">
        <v>76393.05</v>
      </c>
      <c r="AK230" s="369">
        <v>52.03</v>
      </c>
      <c r="AL230" s="373" t="s">
        <v>516</v>
      </c>
      <c r="AM230" s="368" t="s">
        <v>422</v>
      </c>
    </row>
    <row r="231" spans="1:39">
      <c r="A231" s="369" t="s">
        <v>362</v>
      </c>
      <c r="B231" s="369">
        <v>295700349</v>
      </c>
      <c r="C231" s="362" t="s">
        <v>364</v>
      </c>
      <c r="D231" s="363">
        <v>117009.8</v>
      </c>
      <c r="E231" s="363">
        <v>58317.4</v>
      </c>
      <c r="F231" s="363">
        <v>58692.3</v>
      </c>
      <c r="G231" s="363">
        <v>11561</v>
      </c>
      <c r="H231" s="363">
        <v>1757</v>
      </c>
      <c r="I231" s="373" t="s">
        <v>516</v>
      </c>
      <c r="K231" s="369">
        <v>295700709</v>
      </c>
      <c r="L231" s="369">
        <v>328695.2</v>
      </c>
      <c r="M231" s="369">
        <v>228024</v>
      </c>
      <c r="N231" s="369">
        <v>100667.6</v>
      </c>
      <c r="O231" s="369">
        <v>11999</v>
      </c>
      <c r="P231" s="369">
        <v>5943</v>
      </c>
      <c r="Q231" s="369">
        <v>204290</v>
      </c>
      <c r="R231" s="373" t="s">
        <v>516</v>
      </c>
      <c r="T231" s="369" t="s">
        <v>83</v>
      </c>
      <c r="U231" s="369" t="s">
        <v>118</v>
      </c>
      <c r="V231" s="369" t="s">
        <v>127</v>
      </c>
      <c r="W231" s="369">
        <v>53518</v>
      </c>
      <c r="X231" s="369" t="s">
        <v>403</v>
      </c>
      <c r="Y231" s="369" t="s">
        <v>423</v>
      </c>
      <c r="Z231" s="152">
        <v>76590.89</v>
      </c>
      <c r="AA231" s="152">
        <v>50465.65</v>
      </c>
      <c r="AB231" s="152">
        <v>26125.24</v>
      </c>
      <c r="AC231" s="369">
        <v>65.89</v>
      </c>
      <c r="AD231" s="369">
        <v>25.02</v>
      </c>
      <c r="AE231" s="152">
        <v>95756.4</v>
      </c>
      <c r="AF231" s="152">
        <v>42618.34</v>
      </c>
      <c r="AG231" s="369">
        <v>0</v>
      </c>
      <c r="AH231" s="152">
        <v>53138.06</v>
      </c>
      <c r="AI231" s="152">
        <v>50465.65</v>
      </c>
      <c r="AJ231" s="152">
        <v>2672.4</v>
      </c>
      <c r="AK231" s="369">
        <v>5.03</v>
      </c>
      <c r="AL231" s="373" t="s">
        <v>516</v>
      </c>
      <c r="AM231" s="368" t="s">
        <v>423</v>
      </c>
    </row>
    <row r="232" spans="1:39">
      <c r="A232" s="369" t="s">
        <v>362</v>
      </c>
      <c r="B232" s="369">
        <v>295700349</v>
      </c>
      <c r="C232" s="362" t="s">
        <v>365</v>
      </c>
      <c r="D232" s="363">
        <v>132070.5</v>
      </c>
      <c r="E232" s="363">
        <v>106036.6</v>
      </c>
      <c r="F232" s="363">
        <v>26033.8</v>
      </c>
      <c r="G232" s="363">
        <v>11561</v>
      </c>
      <c r="H232" s="363">
        <v>1757</v>
      </c>
      <c r="I232" s="373" t="s">
        <v>516</v>
      </c>
      <c r="K232" s="369">
        <v>295700710</v>
      </c>
      <c r="L232" s="369">
        <v>209496.5</v>
      </c>
      <c r="M232" s="369">
        <v>157004.1</v>
      </c>
      <c r="N232" s="369">
        <v>52486.8</v>
      </c>
      <c r="O232" s="369">
        <v>7999</v>
      </c>
      <c r="P232" s="369">
        <v>6298</v>
      </c>
      <c r="Q232" s="369">
        <v>46991.8</v>
      </c>
      <c r="R232" s="373" t="s">
        <v>516</v>
      </c>
      <c r="T232" s="369" t="s">
        <v>83</v>
      </c>
      <c r="U232" s="369" t="s">
        <v>118</v>
      </c>
      <c r="V232" s="369" t="s">
        <v>131</v>
      </c>
      <c r="W232" s="369">
        <v>55362</v>
      </c>
      <c r="X232" s="369" t="s">
        <v>403</v>
      </c>
      <c r="Y232" s="369" t="s">
        <v>424</v>
      </c>
      <c r="Z232" s="152">
        <v>172851.74</v>
      </c>
      <c r="AA232" s="152">
        <v>104741.11</v>
      </c>
      <c r="AB232" s="152">
        <v>68110.63</v>
      </c>
      <c r="AC232" s="369">
        <v>60.6</v>
      </c>
      <c r="AD232" s="369">
        <v>32.369999999999997</v>
      </c>
      <c r="AE232" s="152">
        <v>228801.79</v>
      </c>
      <c r="AF232" s="152">
        <v>33008.870000000003</v>
      </c>
      <c r="AG232" s="369">
        <v>13.27</v>
      </c>
      <c r="AH232" s="152">
        <v>195792.91</v>
      </c>
      <c r="AI232" s="152">
        <v>103149.21</v>
      </c>
      <c r="AJ232" s="152">
        <v>92643.7</v>
      </c>
      <c r="AK232" s="369">
        <v>47.32</v>
      </c>
      <c r="AL232" s="373" t="s">
        <v>516</v>
      </c>
      <c r="AM232" s="368" t="s">
        <v>424</v>
      </c>
    </row>
    <row r="233" spans="1:39">
      <c r="A233" s="369" t="s">
        <v>362</v>
      </c>
      <c r="B233" s="369">
        <v>295700349</v>
      </c>
      <c r="C233" s="362" t="s">
        <v>366</v>
      </c>
      <c r="D233" s="363">
        <v>13207.1</v>
      </c>
      <c r="E233" s="363">
        <v>13070.5</v>
      </c>
      <c r="F233" s="363">
        <v>136.69999999999999</v>
      </c>
      <c r="G233" s="363">
        <v>11561</v>
      </c>
      <c r="H233" s="363">
        <v>1757</v>
      </c>
      <c r="I233" s="373" t="s">
        <v>516</v>
      </c>
      <c r="K233" s="369">
        <v>295700712</v>
      </c>
      <c r="L233" s="369">
        <v>209496.5</v>
      </c>
      <c r="M233" s="369">
        <v>192240.2</v>
      </c>
      <c r="N233" s="369">
        <v>17250.400000000001</v>
      </c>
      <c r="O233" s="369">
        <v>7999</v>
      </c>
      <c r="P233" s="369">
        <v>5429</v>
      </c>
      <c r="Q233" s="369">
        <v>39098</v>
      </c>
      <c r="R233" s="373" t="s">
        <v>516</v>
      </c>
      <c r="T233" s="369" t="s">
        <v>83</v>
      </c>
      <c r="U233" s="369" t="s">
        <v>118</v>
      </c>
      <c r="V233" s="369" t="s">
        <v>116</v>
      </c>
      <c r="W233" s="369">
        <v>210204</v>
      </c>
      <c r="X233" s="369" t="s">
        <v>403</v>
      </c>
      <c r="Y233" s="369" t="s">
        <v>425</v>
      </c>
      <c r="Z233" s="152">
        <v>38650.15</v>
      </c>
      <c r="AA233" s="152">
        <v>30056.67</v>
      </c>
      <c r="AB233" s="152">
        <v>8593.48</v>
      </c>
      <c r="AC233" s="369">
        <v>77.77</v>
      </c>
      <c r="AD233" s="369">
        <v>14.23</v>
      </c>
      <c r="AE233" s="152">
        <v>44150.82</v>
      </c>
      <c r="AF233" s="152">
        <v>7029.86</v>
      </c>
      <c r="AG233" s="369">
        <v>0</v>
      </c>
      <c r="AH233" s="152">
        <v>37120.959999999999</v>
      </c>
      <c r="AI233" s="152">
        <v>29160.18</v>
      </c>
      <c r="AJ233" s="152">
        <v>7960.79</v>
      </c>
      <c r="AK233" s="369">
        <v>21.45</v>
      </c>
      <c r="AL233" s="373" t="s">
        <v>516</v>
      </c>
      <c r="AM233" s="368" t="s">
        <v>425</v>
      </c>
    </row>
    <row r="234" spans="1:39">
      <c r="A234" s="369" t="s">
        <v>362</v>
      </c>
      <c r="B234" s="369">
        <v>295700667</v>
      </c>
      <c r="C234" s="362" t="s">
        <v>45</v>
      </c>
      <c r="D234" s="363">
        <v>100322.6</v>
      </c>
      <c r="E234" s="363">
        <v>15502.9</v>
      </c>
      <c r="F234" s="363">
        <v>84819.7</v>
      </c>
      <c r="G234" s="363">
        <v>4000</v>
      </c>
      <c r="H234" s="363">
        <v>2107</v>
      </c>
      <c r="I234" s="373" t="s">
        <v>516</v>
      </c>
      <c r="K234" s="369">
        <v>295700713</v>
      </c>
      <c r="L234" s="369">
        <v>190871.2</v>
      </c>
      <c r="M234" s="369">
        <v>190870</v>
      </c>
      <c r="N234" s="369">
        <v>4.9000000000000004</v>
      </c>
      <c r="O234" s="369">
        <v>6400</v>
      </c>
      <c r="P234" s="369">
        <v>6400</v>
      </c>
      <c r="Q234" s="369">
        <v>0</v>
      </c>
      <c r="R234" s="373" t="s">
        <v>516</v>
      </c>
    </row>
    <row r="235" spans="1:39">
      <c r="A235" s="369" t="s">
        <v>362</v>
      </c>
      <c r="B235" s="369">
        <v>295700709</v>
      </c>
      <c r="C235" s="362" t="s">
        <v>376</v>
      </c>
      <c r="D235" s="363">
        <v>117378.8</v>
      </c>
      <c r="E235" s="363">
        <v>44817.8</v>
      </c>
      <c r="F235" s="363">
        <v>72561</v>
      </c>
      <c r="G235" s="363">
        <v>12000</v>
      </c>
      <c r="H235" s="363">
        <v>5949</v>
      </c>
      <c r="I235" s="373" t="s">
        <v>516</v>
      </c>
      <c r="K235" s="369">
        <v>292600623</v>
      </c>
      <c r="L235" s="369">
        <v>250018.4</v>
      </c>
      <c r="M235" s="369">
        <v>196508.5</v>
      </c>
      <c r="N235" s="369">
        <v>53508.6</v>
      </c>
      <c r="O235" s="369">
        <v>3713</v>
      </c>
      <c r="P235" s="369">
        <v>394</v>
      </c>
      <c r="Q235" s="369">
        <v>101941</v>
      </c>
      <c r="R235" s="373" t="s">
        <v>516</v>
      </c>
      <c r="Y235" s="371" t="s">
        <v>356</v>
      </c>
      <c r="Z235" s="371" t="s">
        <v>513</v>
      </c>
      <c r="AA235" s="371" t="s">
        <v>374</v>
      </c>
    </row>
    <row r="236" spans="1:39">
      <c r="A236" s="369" t="s">
        <v>362</v>
      </c>
      <c r="B236" s="369">
        <v>295700709</v>
      </c>
      <c r="C236" s="362" t="s">
        <v>377</v>
      </c>
      <c r="D236" s="363">
        <v>198105.7</v>
      </c>
      <c r="E236" s="363">
        <v>41399.699999999997</v>
      </c>
      <c r="F236" s="363">
        <v>156706</v>
      </c>
      <c r="G236" s="363">
        <v>12000</v>
      </c>
      <c r="H236" s="363">
        <v>5949</v>
      </c>
      <c r="I236" s="373" t="s">
        <v>516</v>
      </c>
      <c r="K236" s="369">
        <v>292600745</v>
      </c>
      <c r="L236" s="369">
        <v>150516.70000000001</v>
      </c>
      <c r="M236" s="369">
        <v>63709.8</v>
      </c>
      <c r="N236" s="369">
        <v>86806</v>
      </c>
      <c r="O236" s="369">
        <v>3620</v>
      </c>
      <c r="P236" s="369">
        <v>946</v>
      </c>
      <c r="Q236" s="369">
        <v>89754.1</v>
      </c>
      <c r="R236" s="373" t="s">
        <v>516</v>
      </c>
      <c r="Y236" s="331">
        <v>290103544</v>
      </c>
      <c r="Z236" s="330">
        <v>9614.38671875</v>
      </c>
      <c r="AA236" s="373" t="s">
        <v>516</v>
      </c>
    </row>
    <row r="237" spans="1:39">
      <c r="A237" s="369" t="s">
        <v>362</v>
      </c>
      <c r="B237" s="369">
        <v>295700709</v>
      </c>
      <c r="C237" s="362" t="s">
        <v>378</v>
      </c>
      <c r="D237" s="363">
        <v>13207.1</v>
      </c>
      <c r="E237" s="363">
        <v>13072.5</v>
      </c>
      <c r="F237" s="363">
        <v>134.6</v>
      </c>
      <c r="G237" s="363">
        <v>12000</v>
      </c>
      <c r="H237" s="363">
        <v>5949</v>
      </c>
      <c r="I237" s="373" t="s">
        <v>516</v>
      </c>
      <c r="K237" s="369">
        <v>295700703</v>
      </c>
      <c r="L237" s="369">
        <v>224071.2</v>
      </c>
      <c r="M237" s="369">
        <v>163728.4</v>
      </c>
      <c r="N237" s="369">
        <v>60341.8</v>
      </c>
      <c r="O237" s="369">
        <v>6399</v>
      </c>
      <c r="P237" s="369">
        <v>3838</v>
      </c>
      <c r="Q237" s="369">
        <v>86389.9</v>
      </c>
      <c r="R237" s="373" t="s">
        <v>516</v>
      </c>
      <c r="Y237" s="331">
        <v>290103564</v>
      </c>
      <c r="Z237" s="330">
        <v>14168.3046875</v>
      </c>
      <c r="AA237" s="373" t="s">
        <v>516</v>
      </c>
    </row>
    <row r="238" spans="1:39">
      <c r="A238" s="369" t="s">
        <v>362</v>
      </c>
      <c r="B238" s="369">
        <v>295700710</v>
      </c>
      <c r="C238" s="362" t="s">
        <v>333</v>
      </c>
      <c r="D238" s="363">
        <v>207619.5</v>
      </c>
      <c r="E238" s="363">
        <v>52469.599999999999</v>
      </c>
      <c r="F238" s="363">
        <v>155149.79999999999</v>
      </c>
      <c r="G238" s="363">
        <v>8000</v>
      </c>
      <c r="H238" s="363">
        <v>6298</v>
      </c>
      <c r="I238" s="373" t="s">
        <v>516</v>
      </c>
      <c r="K238" s="369">
        <v>295700705</v>
      </c>
      <c r="L238" s="369">
        <v>156194.1</v>
      </c>
      <c r="M238" s="369">
        <v>142664.6</v>
      </c>
      <c r="N238" s="369">
        <v>13527.2</v>
      </c>
      <c r="O238" s="369">
        <v>4800</v>
      </c>
      <c r="P238" s="369">
        <v>4287</v>
      </c>
      <c r="Q238" s="369">
        <v>17303</v>
      </c>
      <c r="R238" s="373" t="s">
        <v>516</v>
      </c>
      <c r="Y238" s="331">
        <v>290103810</v>
      </c>
      <c r="Z238" s="330">
        <v>474.984375</v>
      </c>
      <c r="AA238" s="373" t="s">
        <v>516</v>
      </c>
    </row>
    <row r="239" spans="1:39">
      <c r="A239" s="369" t="s">
        <v>362</v>
      </c>
      <c r="B239" s="369">
        <v>295700712</v>
      </c>
      <c r="C239" s="362" t="s">
        <v>354</v>
      </c>
      <c r="D239" s="363">
        <v>207619.5</v>
      </c>
      <c r="E239" s="363">
        <v>17246.3</v>
      </c>
      <c r="F239" s="363">
        <v>190373.2</v>
      </c>
      <c r="G239" s="363">
        <v>8000</v>
      </c>
      <c r="H239" s="363">
        <v>5429</v>
      </c>
      <c r="I239" s="373" t="s">
        <v>516</v>
      </c>
      <c r="K239" s="370">
        <v>492600377</v>
      </c>
      <c r="L239" s="369">
        <v>33090.5</v>
      </c>
      <c r="M239" s="369">
        <v>19260.099999999999</v>
      </c>
      <c r="N239" s="369">
        <v>13830.4</v>
      </c>
      <c r="O239" s="369">
        <v>1570</v>
      </c>
      <c r="P239" s="369">
        <v>299</v>
      </c>
      <c r="Q239" s="369">
        <v>42854.1</v>
      </c>
      <c r="R239" s="373" t="s">
        <v>516</v>
      </c>
      <c r="Y239" s="331">
        <v>290103943</v>
      </c>
      <c r="Z239" s="330">
        <v>4455.0019531249982</v>
      </c>
      <c r="AA239" s="373" t="s">
        <v>516</v>
      </c>
    </row>
    <row r="240" spans="1:39">
      <c r="A240" s="369" t="s">
        <v>362</v>
      </c>
      <c r="B240" s="369">
        <v>295700713</v>
      </c>
      <c r="C240" s="362" t="s">
        <v>379</v>
      </c>
      <c r="D240" s="363">
        <v>177661.7</v>
      </c>
      <c r="E240" s="363">
        <v>4.9000000000000004</v>
      </c>
      <c r="F240" s="363">
        <v>177656.8</v>
      </c>
      <c r="G240" s="363">
        <v>6400</v>
      </c>
      <c r="H240" s="363">
        <v>6400</v>
      </c>
      <c r="I240" s="373" t="s">
        <v>516</v>
      </c>
      <c r="K240" s="370">
        <v>292602262</v>
      </c>
      <c r="L240" s="369">
        <v>55151</v>
      </c>
      <c r="M240" s="369">
        <v>36142.800000000003</v>
      </c>
      <c r="N240" s="369">
        <v>19008.099999999999</v>
      </c>
      <c r="O240" s="369">
        <v>2480</v>
      </c>
      <c r="P240" s="369">
        <v>582</v>
      </c>
      <c r="Q240" s="369">
        <v>63994.6</v>
      </c>
      <c r="R240" s="373" t="s">
        <v>516</v>
      </c>
      <c r="Y240" s="331">
        <v>290105349</v>
      </c>
      <c r="Z240" s="330">
        <v>10018.1748046875</v>
      </c>
      <c r="AA240" s="373" t="s">
        <v>516</v>
      </c>
    </row>
    <row r="241" spans="1:38">
      <c r="A241" s="369" t="s">
        <v>362</v>
      </c>
      <c r="B241" s="369">
        <v>295700713</v>
      </c>
      <c r="C241" s="362" t="s">
        <v>380</v>
      </c>
      <c r="D241" s="363">
        <v>13207.1</v>
      </c>
      <c r="E241" s="363">
        <v>0</v>
      </c>
      <c r="F241" s="363">
        <v>13207.1</v>
      </c>
      <c r="G241" s="363">
        <v>6400</v>
      </c>
      <c r="H241" s="363">
        <v>6400</v>
      </c>
      <c r="I241" s="373" t="s">
        <v>516</v>
      </c>
      <c r="Y241" s="331">
        <v>290103452</v>
      </c>
      <c r="Z241" s="330">
        <v>23071.755859375</v>
      </c>
      <c r="AA241" s="373" t="s">
        <v>516</v>
      </c>
    </row>
    <row r="242" spans="1:38">
      <c r="A242" s="369" t="s">
        <v>372</v>
      </c>
      <c r="B242" s="369">
        <v>492600377</v>
      </c>
      <c r="C242" s="362" t="s">
        <v>27</v>
      </c>
      <c r="D242" s="363">
        <v>33090.5</v>
      </c>
      <c r="E242" s="363">
        <v>13791.5</v>
      </c>
      <c r="F242" s="363">
        <v>19299</v>
      </c>
      <c r="G242" s="363">
        <v>1570</v>
      </c>
      <c r="H242" s="363">
        <v>299</v>
      </c>
      <c r="I242" s="373" t="s">
        <v>516</v>
      </c>
      <c r="K242" s="371" t="s">
        <v>10</v>
      </c>
      <c r="L242" s="371" t="s">
        <v>264</v>
      </c>
      <c r="M242" s="371" t="s">
        <v>239</v>
      </c>
      <c r="N242" s="371" t="s">
        <v>487</v>
      </c>
      <c r="O242" s="371" t="s">
        <v>374</v>
      </c>
      <c r="P242" s="371" t="s">
        <v>344</v>
      </c>
      <c r="Q242" s="371" t="s">
        <v>488</v>
      </c>
      <c r="R242" s="373" t="s">
        <v>507</v>
      </c>
      <c r="S242" s="371" t="s">
        <v>307</v>
      </c>
      <c r="T242" s="371" t="s">
        <v>508</v>
      </c>
      <c r="U242" s="371" t="s">
        <v>510</v>
      </c>
      <c r="V242" s="371" t="s">
        <v>374</v>
      </c>
      <c r="Y242" s="331">
        <v>290103720</v>
      </c>
      <c r="Z242" s="330">
        <v>3003.7558593749818</v>
      </c>
      <c r="AA242" s="373" t="s">
        <v>516</v>
      </c>
    </row>
    <row r="243" spans="1:38">
      <c r="A243" s="369" t="s">
        <v>371</v>
      </c>
      <c r="B243" s="369">
        <v>292602262</v>
      </c>
      <c r="C243" s="362" t="s">
        <v>29</v>
      </c>
      <c r="D243" s="363">
        <v>55150.8</v>
      </c>
      <c r="E243" s="363">
        <v>19001.8</v>
      </c>
      <c r="F243" s="363">
        <v>36149.1</v>
      </c>
      <c r="G243" s="363">
        <v>2480</v>
      </c>
      <c r="H243" s="363">
        <v>582</v>
      </c>
      <c r="I243" s="373" t="s">
        <v>516</v>
      </c>
      <c r="K243" s="369">
        <v>292602230</v>
      </c>
      <c r="L243" s="369">
        <v>2055.9</v>
      </c>
      <c r="M243" s="369">
        <v>1015.2</v>
      </c>
      <c r="N243" s="319">
        <v>0.49379833649496568</v>
      </c>
      <c r="O243" s="373" t="s">
        <v>516</v>
      </c>
      <c r="P243" s="152">
        <v>2.0077148437500001</v>
      </c>
      <c r="Q243" s="152">
        <v>0.99140625000000004</v>
      </c>
      <c r="R243" s="152">
        <v>93.567187500000003</v>
      </c>
      <c r="S243" s="152">
        <v>120.662109375</v>
      </c>
      <c r="T243" s="152">
        <v>92.575781250000006</v>
      </c>
      <c r="U243" s="223">
        <v>0.76723158354780752</v>
      </c>
      <c r="V243" s="373" t="s">
        <v>480</v>
      </c>
      <c r="Y243" s="331">
        <v>290105373</v>
      </c>
      <c r="Z243" s="330">
        <v>1943.0361328125</v>
      </c>
      <c r="AA243" s="373" t="s">
        <v>516</v>
      </c>
    </row>
    <row r="244" spans="1:38">
      <c r="A244" s="369" t="s">
        <v>70</v>
      </c>
      <c r="B244" s="369">
        <v>292600623</v>
      </c>
      <c r="C244" s="362" t="s">
        <v>22</v>
      </c>
      <c r="D244" s="363">
        <v>143392.20000000001</v>
      </c>
      <c r="E244" s="363">
        <v>20872.3</v>
      </c>
      <c r="F244" s="363">
        <v>122519.9</v>
      </c>
      <c r="G244" s="363">
        <v>3721</v>
      </c>
      <c r="H244" s="363">
        <v>394</v>
      </c>
      <c r="I244" s="373" t="s">
        <v>516</v>
      </c>
      <c r="K244" s="369">
        <v>292602231</v>
      </c>
      <c r="L244" s="369">
        <v>113755</v>
      </c>
      <c r="M244" s="369">
        <v>85982.3</v>
      </c>
      <c r="N244" s="319">
        <v>0.75585512724715398</v>
      </c>
      <c r="O244" s="373" t="s">
        <v>516</v>
      </c>
      <c r="P244" s="152">
        <v>111.0888671875</v>
      </c>
      <c r="Q244" s="152">
        <v>83.967089843750003</v>
      </c>
      <c r="R244" s="152">
        <v>176.3720703125</v>
      </c>
      <c r="S244" s="152">
        <v>114.4892578125</v>
      </c>
      <c r="T244" s="152">
        <v>92.404980468749997</v>
      </c>
      <c r="U244" s="223">
        <v>0.80710611837559809</v>
      </c>
      <c r="V244" s="373" t="s">
        <v>480</v>
      </c>
      <c r="Y244" s="331">
        <v>290102838</v>
      </c>
      <c r="Z244" s="330">
        <v>744.083984375</v>
      </c>
      <c r="AA244" s="373" t="s">
        <v>516</v>
      </c>
    </row>
    <row r="245" spans="1:38">
      <c r="A245" s="369" t="s">
        <v>70</v>
      </c>
      <c r="B245" s="369">
        <v>292600623</v>
      </c>
      <c r="C245" s="362" t="s">
        <v>23</v>
      </c>
      <c r="D245" s="363">
        <v>9191.7999999999993</v>
      </c>
      <c r="E245" s="363">
        <v>5616.1</v>
      </c>
      <c r="F245" s="363">
        <v>3575.7</v>
      </c>
      <c r="G245" s="363">
        <v>3721</v>
      </c>
      <c r="H245" s="363">
        <v>394</v>
      </c>
      <c r="I245" s="373" t="s">
        <v>516</v>
      </c>
      <c r="K245" s="369">
        <v>292604330</v>
      </c>
      <c r="L245" s="369">
        <v>28847.200000000001</v>
      </c>
      <c r="M245" s="369">
        <v>7058.7</v>
      </c>
      <c r="N245" s="319">
        <v>0.24469272581047727</v>
      </c>
      <c r="O245" s="373" t="s">
        <v>516</v>
      </c>
      <c r="P245" s="152">
        <v>28.171093750000001</v>
      </c>
      <c r="Q245" s="152">
        <v>6.8932617187499998</v>
      </c>
      <c r="R245" s="152">
        <v>95.068164062500003</v>
      </c>
      <c r="S245" s="152">
        <v>143.4091796875</v>
      </c>
      <c r="T245" s="152">
        <v>88.174902343750006</v>
      </c>
      <c r="U245" s="223">
        <v>0.61484838373589557</v>
      </c>
      <c r="V245" s="373" t="s">
        <v>480</v>
      </c>
      <c r="Y245" s="331">
        <v>290102819</v>
      </c>
      <c r="Z245" s="330">
        <v>13689.21093749996</v>
      </c>
      <c r="AA245" s="373" t="s">
        <v>516</v>
      </c>
    </row>
    <row r="246" spans="1:38">
      <c r="A246" s="369" t="s">
        <v>70</v>
      </c>
      <c r="B246" s="369">
        <v>292600623</v>
      </c>
      <c r="C246" s="362" t="s">
        <v>24</v>
      </c>
      <c r="D246" s="363">
        <v>97433.1</v>
      </c>
      <c r="E246" s="363">
        <v>26986.400000000001</v>
      </c>
      <c r="F246" s="363">
        <v>70446.8</v>
      </c>
      <c r="G246" s="363">
        <v>3721</v>
      </c>
      <c r="H246" s="363">
        <v>394</v>
      </c>
      <c r="I246" s="373" t="s">
        <v>516</v>
      </c>
      <c r="K246" s="369">
        <v>292604652</v>
      </c>
      <c r="L246" s="369">
        <v>104615</v>
      </c>
      <c r="M246" s="369">
        <v>63315.1</v>
      </c>
      <c r="N246" s="319">
        <v>0.60522009272092914</v>
      </c>
      <c r="O246" s="373" t="s">
        <v>516</v>
      </c>
      <c r="P246" s="152">
        <v>102.1630859375</v>
      </c>
      <c r="Q246" s="152">
        <v>61.831152343749999</v>
      </c>
      <c r="R246" s="152">
        <v>146.97568359375001</v>
      </c>
      <c r="S246" s="152">
        <v>139.63671875</v>
      </c>
      <c r="T246" s="152">
        <v>85.14453125</v>
      </c>
      <c r="U246" s="223">
        <v>0.6097574621646572</v>
      </c>
      <c r="V246" s="373" t="s">
        <v>480</v>
      </c>
      <c r="Y246" s="331">
        <v>290102839</v>
      </c>
      <c r="Z246" s="330">
        <v>1081.158203125</v>
      </c>
      <c r="AA246" s="373" t="s">
        <v>516</v>
      </c>
    </row>
    <row r="247" spans="1:38">
      <c r="A247" s="369" t="s">
        <v>70</v>
      </c>
      <c r="B247" s="369">
        <v>292600745</v>
      </c>
      <c r="C247" s="362" t="s">
        <v>31</v>
      </c>
      <c r="D247" s="363">
        <v>150515.79999999999</v>
      </c>
      <c r="E247" s="363">
        <v>86805.7</v>
      </c>
      <c r="F247" s="363">
        <v>63710.2</v>
      </c>
      <c r="G247" s="363">
        <v>3620</v>
      </c>
      <c r="H247" s="363">
        <v>946</v>
      </c>
      <c r="I247" s="373" t="s">
        <v>516</v>
      </c>
      <c r="K247" s="369">
        <v>292603286</v>
      </c>
      <c r="L247" s="369">
        <v>115740</v>
      </c>
      <c r="M247" s="369">
        <v>57779.199999999997</v>
      </c>
      <c r="N247" s="319">
        <v>0.49921548297909102</v>
      </c>
      <c r="O247" s="373" t="s">
        <v>516</v>
      </c>
      <c r="P247" s="152">
        <v>113.02734375</v>
      </c>
      <c r="Q247" s="152">
        <v>56.424999999999997</v>
      </c>
      <c r="R247" s="152">
        <v>115.67421874999999</v>
      </c>
      <c r="S247" s="152">
        <v>108.5986328125</v>
      </c>
      <c r="T247" s="152">
        <v>59.249218749999997</v>
      </c>
      <c r="U247" s="223">
        <v>0.54557978508160598</v>
      </c>
      <c r="V247" s="373" t="s">
        <v>480</v>
      </c>
      <c r="Y247" s="331">
        <v>290105364</v>
      </c>
      <c r="Z247" s="330">
        <v>4.6875E-2</v>
      </c>
      <c r="AA247" s="373" t="s">
        <v>516</v>
      </c>
    </row>
    <row r="248" spans="1:38">
      <c r="A248" s="369" t="s">
        <v>70</v>
      </c>
      <c r="B248" s="369">
        <v>295700703</v>
      </c>
      <c r="C248" s="362" t="s">
        <v>453</v>
      </c>
      <c r="D248" s="363">
        <v>83195</v>
      </c>
      <c r="E248" s="363">
        <v>28915.200000000001</v>
      </c>
      <c r="F248" s="363">
        <v>54279.8</v>
      </c>
      <c r="G248" s="363">
        <v>6400</v>
      </c>
      <c r="H248" s="363">
        <v>3838</v>
      </c>
      <c r="I248" s="373" t="s">
        <v>516</v>
      </c>
      <c r="K248" s="369">
        <v>292603696</v>
      </c>
      <c r="L248" s="369">
        <v>58873.9</v>
      </c>
      <c r="M248" s="369">
        <v>25656.7</v>
      </c>
      <c r="N248" s="319">
        <v>0.43579073239584942</v>
      </c>
      <c r="O248" s="373" t="s">
        <v>516</v>
      </c>
      <c r="P248" s="152">
        <v>57.494042968750001</v>
      </c>
      <c r="Q248" s="152">
        <v>25.055371093750001</v>
      </c>
      <c r="R248" s="152">
        <v>50.817773437500001</v>
      </c>
      <c r="S248" s="152">
        <v>45.478808593750003</v>
      </c>
      <c r="T248" s="152">
        <v>25.762402343750001</v>
      </c>
      <c r="U248" s="223">
        <v>0.56647047581827903</v>
      </c>
      <c r="V248" s="373" t="s">
        <v>480</v>
      </c>
    </row>
    <row r="249" spans="1:38">
      <c r="A249" s="369" t="s">
        <v>70</v>
      </c>
      <c r="B249" s="369">
        <v>295700703</v>
      </c>
      <c r="C249" s="362" t="s">
        <v>454</v>
      </c>
      <c r="D249" s="363">
        <v>8804.7999999999993</v>
      </c>
      <c r="E249" s="363">
        <v>6815.8</v>
      </c>
      <c r="F249" s="363">
        <v>1989</v>
      </c>
      <c r="G249" s="363">
        <v>6400</v>
      </c>
      <c r="H249" s="363">
        <v>3838</v>
      </c>
      <c r="I249" s="373" t="s">
        <v>516</v>
      </c>
      <c r="K249" s="369">
        <v>295700671</v>
      </c>
      <c r="L249" s="369">
        <v>64214.3</v>
      </c>
      <c r="M249" s="369">
        <v>15369</v>
      </c>
      <c r="N249" s="319">
        <v>0.23933921260529195</v>
      </c>
      <c r="O249" s="373" t="s">
        <v>516</v>
      </c>
      <c r="P249" s="152">
        <v>62.709277343750003</v>
      </c>
      <c r="Q249" s="152">
        <v>15.0087890625</v>
      </c>
      <c r="R249" s="152">
        <v>30.28759765625</v>
      </c>
      <c r="S249" s="152">
        <v>62.330175781249999</v>
      </c>
      <c r="T249" s="152">
        <v>15.27880859375</v>
      </c>
      <c r="U249" s="223">
        <v>0.24512699350265801</v>
      </c>
      <c r="V249" s="373" t="s">
        <v>480</v>
      </c>
    </row>
    <row r="250" spans="1:38">
      <c r="A250" s="369" t="s">
        <v>70</v>
      </c>
      <c r="B250" s="369">
        <v>295700703</v>
      </c>
      <c r="C250" s="362" t="s">
        <v>455</v>
      </c>
      <c r="D250" s="363">
        <v>132070.5</v>
      </c>
      <c r="E250" s="363">
        <v>24604.9</v>
      </c>
      <c r="F250" s="363">
        <v>107465.60000000001</v>
      </c>
      <c r="G250" s="363">
        <v>6400</v>
      </c>
      <c r="H250" s="363">
        <v>3838</v>
      </c>
      <c r="I250" s="373" t="s">
        <v>516</v>
      </c>
      <c r="K250" s="369">
        <v>295700710</v>
      </c>
      <c r="L250" s="369">
        <v>52172</v>
      </c>
      <c r="M250" s="369">
        <v>25509.599999999999</v>
      </c>
      <c r="N250" s="319">
        <v>0.48895192823736866</v>
      </c>
      <c r="O250" s="373" t="s">
        <v>516</v>
      </c>
      <c r="P250" s="152">
        <v>50.94921875</v>
      </c>
      <c r="Q250" s="152">
        <v>24.911718749999999</v>
      </c>
      <c r="R250" s="152">
        <v>51.256640625000003</v>
      </c>
      <c r="S250" s="152">
        <v>45.890429687500003</v>
      </c>
      <c r="T250" s="152">
        <v>26.344921875000004</v>
      </c>
      <c r="U250" s="223">
        <v>0.57408313790916721</v>
      </c>
      <c r="V250" s="373" t="s">
        <v>480</v>
      </c>
    </row>
    <row r="251" spans="1:38">
      <c r="A251" s="369" t="s">
        <v>70</v>
      </c>
      <c r="B251" s="369">
        <v>295700705</v>
      </c>
      <c r="C251" s="362" t="s">
        <v>456</v>
      </c>
      <c r="D251" s="363">
        <v>156192</v>
      </c>
      <c r="E251" s="363">
        <v>13527.2</v>
      </c>
      <c r="F251" s="363">
        <v>142664.79999999999</v>
      </c>
      <c r="G251" s="363">
        <v>4800</v>
      </c>
      <c r="H251" s="363">
        <v>4287</v>
      </c>
      <c r="I251" s="373" t="s">
        <v>516</v>
      </c>
      <c r="K251" s="369">
        <v>295700712</v>
      </c>
      <c r="L251" s="369">
        <v>51369.3</v>
      </c>
      <c r="M251" s="369">
        <v>7085.6</v>
      </c>
      <c r="N251" s="319">
        <v>0.13793452509572837</v>
      </c>
      <c r="O251" s="373" t="s">
        <v>516</v>
      </c>
      <c r="P251" s="152">
        <v>50.165332031250003</v>
      </c>
      <c r="Q251" s="152">
        <v>6.9195312500000004</v>
      </c>
      <c r="R251" s="152">
        <v>16.846093750000001</v>
      </c>
      <c r="S251" s="152">
        <v>38.181640625</v>
      </c>
      <c r="T251" s="152">
        <v>9.9265625000000011</v>
      </c>
      <c r="U251" s="223">
        <v>0.25998260780602589</v>
      </c>
      <c r="V251" s="373" t="s">
        <v>480</v>
      </c>
    </row>
    <row r="252" spans="1:38">
      <c r="A252" t="s">
        <v>367</v>
      </c>
      <c r="B252">
        <v>292600552</v>
      </c>
      <c r="C252" t="s">
        <v>34</v>
      </c>
      <c r="D252">
        <v>150515.79999999999</v>
      </c>
      <c r="E252">
        <v>86848</v>
      </c>
      <c r="F252">
        <v>63667.8</v>
      </c>
      <c r="G252">
        <v>3560</v>
      </c>
      <c r="H252">
        <v>1926</v>
      </c>
      <c r="I252" t="s">
        <v>526</v>
      </c>
    </row>
    <row r="253" spans="1:38">
      <c r="A253" t="s">
        <v>367</v>
      </c>
      <c r="B253">
        <v>292600678</v>
      </c>
      <c r="C253" t="s">
        <v>41</v>
      </c>
      <c r="D253">
        <v>181997.8</v>
      </c>
      <c r="E253">
        <v>102334.6</v>
      </c>
      <c r="F253">
        <v>79663.100000000006</v>
      </c>
      <c r="G253">
        <v>6579.03</v>
      </c>
      <c r="H253">
        <v>1800</v>
      </c>
      <c r="I253" t="s">
        <v>526</v>
      </c>
      <c r="K253" s="150" t="s">
        <v>315</v>
      </c>
      <c r="L253" s="150" t="s">
        <v>316</v>
      </c>
      <c r="M253" t="s">
        <v>317</v>
      </c>
      <c r="N253" t="s">
        <v>318</v>
      </c>
      <c r="O253" t="s">
        <v>319</v>
      </c>
      <c r="P253" t="s">
        <v>320</v>
      </c>
      <c r="Q253" t="s">
        <v>321</v>
      </c>
      <c r="R253" t="s">
        <v>374</v>
      </c>
      <c r="T253" s="150" t="s">
        <v>59</v>
      </c>
      <c r="U253" s="150" t="s">
        <v>387</v>
      </c>
      <c r="V253" t="s">
        <v>61</v>
      </c>
      <c r="W253" t="s">
        <v>388</v>
      </c>
      <c r="X253" t="s">
        <v>389</v>
      </c>
      <c r="Y253" t="s">
        <v>390</v>
      </c>
      <c r="Z253" t="s">
        <v>391</v>
      </c>
      <c r="AA253" t="s">
        <v>392</v>
      </c>
      <c r="AB253" t="s">
        <v>393</v>
      </c>
      <c r="AC253" t="s">
        <v>394</v>
      </c>
      <c r="AD253" t="s">
        <v>395</v>
      </c>
      <c r="AE253" t="s">
        <v>396</v>
      </c>
      <c r="AF253" t="s">
        <v>397</v>
      </c>
      <c r="AG253" t="s">
        <v>398</v>
      </c>
      <c r="AH253" t="s">
        <v>399</v>
      </c>
      <c r="AI253" t="s">
        <v>400</v>
      </c>
      <c r="AJ253" t="s">
        <v>401</v>
      </c>
      <c r="AK253" t="s">
        <v>402</v>
      </c>
      <c r="AL253" t="s">
        <v>374</v>
      </c>
    </row>
    <row r="254" spans="1:38">
      <c r="A254" t="s">
        <v>367</v>
      </c>
      <c r="B254">
        <v>292602230</v>
      </c>
      <c r="C254" t="s">
        <v>368</v>
      </c>
      <c r="D254">
        <v>170967.6</v>
      </c>
      <c r="E254">
        <v>96655.7</v>
      </c>
      <c r="F254">
        <v>74311.899999999994</v>
      </c>
      <c r="G254">
        <v>7086.85</v>
      </c>
      <c r="H254">
        <v>3641</v>
      </c>
      <c r="I254" t="s">
        <v>526</v>
      </c>
      <c r="K254" s="150">
        <v>292600552</v>
      </c>
      <c r="L254" s="150">
        <v>150516.70000000001</v>
      </c>
      <c r="M254">
        <v>63666.8</v>
      </c>
      <c r="N254">
        <v>86849.1</v>
      </c>
      <c r="O254">
        <v>3560</v>
      </c>
      <c r="P254">
        <v>1926</v>
      </c>
      <c r="Q254">
        <v>54688.6</v>
      </c>
      <c r="R254" t="s">
        <v>526</v>
      </c>
      <c r="T254" s="150" t="s">
        <v>70</v>
      </c>
      <c r="U254" s="150" t="s">
        <v>118</v>
      </c>
      <c r="V254" t="s">
        <v>122</v>
      </c>
      <c r="W254">
        <v>210214</v>
      </c>
      <c r="X254" t="s">
        <v>403</v>
      </c>
      <c r="Y254" t="s">
        <v>405</v>
      </c>
      <c r="Z254">
        <v>74800.78</v>
      </c>
      <c r="AA254">
        <v>51739.81</v>
      </c>
      <c r="AB254">
        <v>23060.97</v>
      </c>
      <c r="AC254">
        <v>69.17</v>
      </c>
      <c r="AD254">
        <v>26.26</v>
      </c>
      <c r="AE254">
        <v>94441.93</v>
      </c>
      <c r="AF254">
        <v>37223.96</v>
      </c>
      <c r="AG254">
        <v>0</v>
      </c>
      <c r="AH254">
        <v>57217.97</v>
      </c>
      <c r="AI254">
        <v>51739.81</v>
      </c>
      <c r="AJ254">
        <v>5478.16</v>
      </c>
      <c r="AK254">
        <v>9.57</v>
      </c>
      <c r="AL254" t="s">
        <v>526</v>
      </c>
    </row>
    <row r="255" spans="1:38">
      <c r="A255" t="s">
        <v>367</v>
      </c>
      <c r="B255">
        <v>292603073</v>
      </c>
      <c r="C255" t="s">
        <v>51</v>
      </c>
      <c r="D255">
        <v>132132.20000000001</v>
      </c>
      <c r="E255">
        <v>63197.3</v>
      </c>
      <c r="F255">
        <v>68935</v>
      </c>
      <c r="G255">
        <v>15083.7</v>
      </c>
      <c r="H255">
        <v>2620</v>
      </c>
      <c r="I255" t="s">
        <v>526</v>
      </c>
      <c r="K255" s="150">
        <v>292600678</v>
      </c>
      <c r="L255" s="150">
        <v>181998.8</v>
      </c>
      <c r="M255">
        <v>79650.100000000006</v>
      </c>
      <c r="N255">
        <v>102347.7</v>
      </c>
      <c r="O255">
        <v>6595</v>
      </c>
      <c r="P255">
        <v>1800</v>
      </c>
      <c r="Q255">
        <v>160116</v>
      </c>
      <c r="R255" t="s">
        <v>526</v>
      </c>
      <c r="T255" s="150" t="s">
        <v>102</v>
      </c>
      <c r="U255" s="150" t="s">
        <v>118</v>
      </c>
      <c r="V255" t="s">
        <v>135</v>
      </c>
      <c r="W255">
        <v>18779</v>
      </c>
      <c r="X255" t="s">
        <v>404</v>
      </c>
      <c r="Y255" t="s">
        <v>406</v>
      </c>
      <c r="Z255">
        <v>12184.09</v>
      </c>
      <c r="AA255">
        <v>5713.54</v>
      </c>
      <c r="AB255">
        <v>6470.55</v>
      </c>
      <c r="AC255">
        <v>46.89</v>
      </c>
      <c r="AD255">
        <v>84.45</v>
      </c>
      <c r="AE255">
        <v>22474.1</v>
      </c>
      <c r="AF255">
        <v>14313.88</v>
      </c>
      <c r="AG255">
        <v>0</v>
      </c>
      <c r="AH255">
        <v>8160.22</v>
      </c>
      <c r="AI255">
        <v>1624.16</v>
      </c>
      <c r="AJ255">
        <v>6536.07</v>
      </c>
      <c r="AK255">
        <v>80.099999999999994</v>
      </c>
      <c r="AL255" t="s">
        <v>526</v>
      </c>
    </row>
    <row r="256" spans="1:38">
      <c r="A256" t="s">
        <v>367</v>
      </c>
      <c r="B256">
        <v>292603073</v>
      </c>
      <c r="C256" t="s">
        <v>369</v>
      </c>
      <c r="D256">
        <v>13787.7</v>
      </c>
      <c r="E256">
        <v>13646.8</v>
      </c>
      <c r="F256">
        <v>140.9</v>
      </c>
      <c r="G256">
        <v>15083.7</v>
      </c>
      <c r="H256">
        <v>2620</v>
      </c>
      <c r="I256" t="s">
        <v>526</v>
      </c>
      <c r="K256" s="150">
        <v>292602230</v>
      </c>
      <c r="L256" s="150">
        <v>171975.5</v>
      </c>
      <c r="M256">
        <v>75235.199999999997</v>
      </c>
      <c r="N256">
        <v>96739.199999999997</v>
      </c>
      <c r="O256">
        <v>7076</v>
      </c>
      <c r="P256">
        <v>3641</v>
      </c>
      <c r="Q256">
        <v>115036</v>
      </c>
      <c r="R256" t="s">
        <v>526</v>
      </c>
      <c r="T256" s="150" t="s">
        <v>102</v>
      </c>
      <c r="U256" s="150" t="s">
        <v>118</v>
      </c>
      <c r="V256" t="s">
        <v>135</v>
      </c>
      <c r="W256">
        <v>18779</v>
      </c>
      <c r="X256" t="s">
        <v>403</v>
      </c>
      <c r="Y256" t="s">
        <v>407</v>
      </c>
      <c r="Z256">
        <v>82668.37</v>
      </c>
      <c r="AA256">
        <v>75099.05</v>
      </c>
      <c r="AB256">
        <v>7569.33</v>
      </c>
      <c r="AC256">
        <v>90.84</v>
      </c>
      <c r="AD256">
        <v>34.14</v>
      </c>
      <c r="AE256">
        <v>110890.01</v>
      </c>
      <c r="AF256">
        <v>85834.52</v>
      </c>
      <c r="AG256">
        <v>0</v>
      </c>
      <c r="AH256">
        <v>25055.49</v>
      </c>
      <c r="AI256">
        <v>16994.22</v>
      </c>
      <c r="AJ256">
        <v>8061.27</v>
      </c>
      <c r="AK256">
        <v>32.17</v>
      </c>
      <c r="AL256" t="s">
        <v>526</v>
      </c>
    </row>
    <row r="257" spans="1:38">
      <c r="A257" t="s">
        <v>367</v>
      </c>
      <c r="B257">
        <v>292603073</v>
      </c>
      <c r="C257" t="s">
        <v>52</v>
      </c>
      <c r="D257">
        <v>243582.9</v>
      </c>
      <c r="E257">
        <v>130758.5</v>
      </c>
      <c r="F257">
        <v>112824.3</v>
      </c>
      <c r="G257">
        <v>15083.7</v>
      </c>
      <c r="H257">
        <v>2620</v>
      </c>
      <c r="I257" t="s">
        <v>526</v>
      </c>
      <c r="K257" s="150">
        <v>292603073</v>
      </c>
      <c r="L257" s="150">
        <v>389505</v>
      </c>
      <c r="M257">
        <v>181681.2</v>
      </c>
      <c r="N257">
        <v>207821.5</v>
      </c>
      <c r="O257">
        <v>15082</v>
      </c>
      <c r="P257">
        <v>2620</v>
      </c>
      <c r="Q257">
        <v>423379</v>
      </c>
      <c r="R257" t="s">
        <v>526</v>
      </c>
      <c r="T257" s="150" t="s">
        <v>102</v>
      </c>
      <c r="U257" s="150" t="s">
        <v>118</v>
      </c>
      <c r="V257" t="s">
        <v>136</v>
      </c>
      <c r="W257">
        <v>78398</v>
      </c>
      <c r="X257" t="s">
        <v>403</v>
      </c>
      <c r="Y257" t="s">
        <v>408</v>
      </c>
      <c r="Z257">
        <v>31940.05</v>
      </c>
      <c r="AA257">
        <v>10742.82</v>
      </c>
      <c r="AB257">
        <v>21197.24</v>
      </c>
      <c r="AC257">
        <v>33.630000000000003</v>
      </c>
      <c r="AD257">
        <v>0</v>
      </c>
      <c r="AE257">
        <v>17617.27</v>
      </c>
      <c r="AF257">
        <v>8304.65</v>
      </c>
      <c r="AG257">
        <v>0</v>
      </c>
      <c r="AH257">
        <v>9312.6200000000008</v>
      </c>
      <c r="AI257">
        <v>5626.19</v>
      </c>
      <c r="AJ257">
        <v>3686.43</v>
      </c>
      <c r="AK257">
        <v>39.590000000000003</v>
      </c>
      <c r="AL257" t="s">
        <v>526</v>
      </c>
    </row>
    <row r="258" spans="1:38">
      <c r="A258" t="s">
        <v>367</v>
      </c>
      <c r="B258">
        <v>292603286</v>
      </c>
      <c r="C258" t="s">
        <v>42</v>
      </c>
      <c r="D258">
        <v>165452.5</v>
      </c>
      <c r="E258">
        <v>118755.5</v>
      </c>
      <c r="F258">
        <v>46697</v>
      </c>
      <c r="G258">
        <v>8431.5</v>
      </c>
      <c r="H258">
        <v>5066</v>
      </c>
      <c r="I258" t="s">
        <v>526</v>
      </c>
      <c r="K258" s="150">
        <v>292603286</v>
      </c>
      <c r="L258" s="150">
        <v>165765.70000000001</v>
      </c>
      <c r="M258">
        <v>46998.400000000001</v>
      </c>
      <c r="N258">
        <v>118766.3</v>
      </c>
      <c r="O258">
        <v>8432</v>
      </c>
      <c r="P258">
        <v>5066</v>
      </c>
      <c r="Q258">
        <v>111205</v>
      </c>
      <c r="R258" t="s">
        <v>526</v>
      </c>
      <c r="T258" s="150" t="s">
        <v>102</v>
      </c>
      <c r="U258" s="150" t="s">
        <v>118</v>
      </c>
      <c r="V258" t="s">
        <v>136</v>
      </c>
      <c r="W258">
        <v>78398</v>
      </c>
      <c r="X258" t="s">
        <v>403</v>
      </c>
      <c r="Y258" t="s">
        <v>409</v>
      </c>
      <c r="Z258">
        <v>37576.53</v>
      </c>
      <c r="AA258">
        <v>18589.830000000002</v>
      </c>
      <c r="AB258">
        <v>18986.7</v>
      </c>
      <c r="AC258">
        <v>49.47</v>
      </c>
      <c r="AD258">
        <v>0</v>
      </c>
      <c r="AE258">
        <v>30249.9</v>
      </c>
      <c r="AF258">
        <v>16200.35</v>
      </c>
      <c r="AG258">
        <v>0</v>
      </c>
      <c r="AH258">
        <v>14049.55</v>
      </c>
      <c r="AI258">
        <v>7056.87</v>
      </c>
      <c r="AJ258">
        <v>6992.68</v>
      </c>
      <c r="AK258">
        <v>49.77</v>
      </c>
      <c r="AL258" t="s">
        <v>526</v>
      </c>
    </row>
    <row r="259" spans="1:38">
      <c r="A259" t="s">
        <v>367</v>
      </c>
      <c r="B259">
        <v>292603696</v>
      </c>
      <c r="C259" t="s">
        <v>370</v>
      </c>
      <c r="D259">
        <v>165452.5</v>
      </c>
      <c r="E259">
        <v>52428.7</v>
      </c>
      <c r="F259">
        <v>113023.9</v>
      </c>
      <c r="G259">
        <v>9600</v>
      </c>
      <c r="H259">
        <v>8219</v>
      </c>
      <c r="I259" t="s">
        <v>526</v>
      </c>
      <c r="K259" s="150">
        <v>292603696</v>
      </c>
      <c r="L259" s="150">
        <v>166078</v>
      </c>
      <c r="M259">
        <v>113540.3</v>
      </c>
      <c r="N259">
        <v>52536.6</v>
      </c>
      <c r="O259">
        <v>9599</v>
      </c>
      <c r="P259">
        <v>8214</v>
      </c>
      <c r="Q259">
        <v>46738.8</v>
      </c>
      <c r="R259" t="s">
        <v>526</v>
      </c>
      <c r="T259" s="150" t="s">
        <v>102</v>
      </c>
      <c r="U259" s="150" t="s">
        <v>118</v>
      </c>
      <c r="V259" t="s">
        <v>136</v>
      </c>
      <c r="W259">
        <v>78398</v>
      </c>
      <c r="X259" t="s">
        <v>403</v>
      </c>
      <c r="Y259" t="s">
        <v>410</v>
      </c>
      <c r="Z259">
        <v>39389.67</v>
      </c>
      <c r="AA259">
        <v>17512.060000000001</v>
      </c>
      <c r="AB259">
        <v>21877.61</v>
      </c>
      <c r="AC259">
        <v>44.46</v>
      </c>
      <c r="AD259">
        <v>0</v>
      </c>
      <c r="AE259">
        <v>27890.959999999999</v>
      </c>
      <c r="AF259">
        <v>21681.4</v>
      </c>
      <c r="AG259">
        <v>0</v>
      </c>
      <c r="AH259">
        <v>6209.55</v>
      </c>
      <c r="AI259">
        <v>4693.1899999999996</v>
      </c>
      <c r="AJ259">
        <v>1516.36</v>
      </c>
      <c r="AK259">
        <v>24.42</v>
      </c>
      <c r="AL259" t="s">
        <v>526</v>
      </c>
    </row>
    <row r="260" spans="1:38">
      <c r="A260" t="s">
        <v>367</v>
      </c>
      <c r="B260">
        <v>292604330</v>
      </c>
      <c r="C260" t="s">
        <v>43</v>
      </c>
      <c r="D260">
        <v>121379.6</v>
      </c>
      <c r="E260">
        <v>100637.9</v>
      </c>
      <c r="F260">
        <v>20741.7</v>
      </c>
      <c r="G260">
        <v>6955</v>
      </c>
      <c r="H260">
        <v>2644</v>
      </c>
      <c r="I260" t="s">
        <v>526</v>
      </c>
      <c r="K260" s="150">
        <v>292604330</v>
      </c>
      <c r="L260" s="150">
        <v>124019.2</v>
      </c>
      <c r="M260">
        <v>23325.4</v>
      </c>
      <c r="N260">
        <v>100690.8</v>
      </c>
      <c r="O260">
        <v>6955</v>
      </c>
      <c r="P260">
        <v>2644</v>
      </c>
      <c r="Q260">
        <v>146278</v>
      </c>
      <c r="R260" t="s">
        <v>526</v>
      </c>
      <c r="T260" s="150" t="s">
        <v>102</v>
      </c>
      <c r="U260" s="150" t="s">
        <v>118</v>
      </c>
      <c r="V260" t="s">
        <v>136</v>
      </c>
      <c r="W260">
        <v>78398</v>
      </c>
      <c r="X260" t="s">
        <v>403</v>
      </c>
      <c r="Y260" t="s">
        <v>411</v>
      </c>
      <c r="Z260">
        <v>31940.05</v>
      </c>
      <c r="AA260">
        <v>28755.91</v>
      </c>
      <c r="AB260">
        <v>3184.14</v>
      </c>
      <c r="AC260">
        <v>90.03</v>
      </c>
      <c r="AD260">
        <v>47.82</v>
      </c>
      <c r="AE260">
        <v>47214.11</v>
      </c>
      <c r="AF260">
        <v>0.28999999999999998</v>
      </c>
      <c r="AG260">
        <v>47.82</v>
      </c>
      <c r="AH260">
        <v>47213.82</v>
      </c>
      <c r="AI260">
        <v>28755.91</v>
      </c>
      <c r="AJ260">
        <v>18457.91</v>
      </c>
      <c r="AK260">
        <v>39.090000000000003</v>
      </c>
      <c r="AL260" t="s">
        <v>526</v>
      </c>
    </row>
    <row r="261" spans="1:38">
      <c r="A261" t="s">
        <v>367</v>
      </c>
      <c r="B261">
        <v>295700347</v>
      </c>
      <c r="C261" t="s">
        <v>38</v>
      </c>
      <c r="D261">
        <v>83195</v>
      </c>
      <c r="E261">
        <v>37802.9</v>
      </c>
      <c r="F261">
        <v>45392.1</v>
      </c>
      <c r="G261">
        <v>9343.01</v>
      </c>
      <c r="H261">
        <v>2703</v>
      </c>
      <c r="I261" t="s">
        <v>526</v>
      </c>
      <c r="K261" s="150">
        <v>295700347</v>
      </c>
      <c r="L261" s="150">
        <v>224071.2</v>
      </c>
      <c r="M261">
        <v>127683.8</v>
      </c>
      <c r="N261">
        <v>96386.4</v>
      </c>
      <c r="O261">
        <v>9334</v>
      </c>
      <c r="P261">
        <v>2703</v>
      </c>
      <c r="Q261">
        <v>223965</v>
      </c>
      <c r="R261" t="s">
        <v>526</v>
      </c>
      <c r="T261" s="150" t="s">
        <v>102</v>
      </c>
      <c r="U261" s="150" t="s">
        <v>118</v>
      </c>
      <c r="V261" t="s">
        <v>137</v>
      </c>
      <c r="W261">
        <v>97026</v>
      </c>
      <c r="X261" t="s">
        <v>403</v>
      </c>
      <c r="Y261" t="s">
        <v>412</v>
      </c>
      <c r="Z261">
        <v>210428.2</v>
      </c>
      <c r="AA261">
        <v>103879.47</v>
      </c>
      <c r="AB261">
        <v>106548.73</v>
      </c>
      <c r="AC261">
        <v>49.37</v>
      </c>
      <c r="AD261">
        <v>45.41</v>
      </c>
      <c r="AE261">
        <v>305985.78000000003</v>
      </c>
      <c r="AF261">
        <v>55665.4</v>
      </c>
      <c r="AG261">
        <v>18.96</v>
      </c>
      <c r="AH261">
        <v>250320.39</v>
      </c>
      <c r="AI261">
        <v>101924.54</v>
      </c>
      <c r="AJ261">
        <v>148395.84</v>
      </c>
      <c r="AK261">
        <v>59.28</v>
      </c>
      <c r="AL261" t="s">
        <v>526</v>
      </c>
    </row>
    <row r="262" spans="1:38">
      <c r="A262" t="s">
        <v>367</v>
      </c>
      <c r="B262">
        <v>295700347</v>
      </c>
      <c r="C262" t="s">
        <v>39</v>
      </c>
      <c r="D262">
        <v>132070.5</v>
      </c>
      <c r="E262">
        <v>49614.1</v>
      </c>
      <c r="F262">
        <v>82456.3</v>
      </c>
      <c r="G262">
        <v>9343.01</v>
      </c>
      <c r="H262">
        <v>2703</v>
      </c>
      <c r="I262" t="s">
        <v>526</v>
      </c>
      <c r="K262" s="150">
        <v>295700485</v>
      </c>
      <c r="L262" s="150">
        <v>190871.2</v>
      </c>
      <c r="M262">
        <v>190870</v>
      </c>
      <c r="N262">
        <v>4.9000000000000004</v>
      </c>
      <c r="O262">
        <v>6400</v>
      </c>
      <c r="P262">
        <v>6400</v>
      </c>
      <c r="Q262">
        <v>0</v>
      </c>
      <c r="R262" t="s">
        <v>526</v>
      </c>
      <c r="T262" s="150" t="s">
        <v>102</v>
      </c>
      <c r="U262" s="150" t="s">
        <v>118</v>
      </c>
      <c r="V262" t="s">
        <v>139</v>
      </c>
      <c r="W262">
        <v>90365</v>
      </c>
      <c r="X262" t="s">
        <v>403</v>
      </c>
      <c r="Y262" t="s">
        <v>413</v>
      </c>
      <c r="Z262">
        <v>202908.01</v>
      </c>
      <c r="AA262">
        <v>142980.68</v>
      </c>
      <c r="AB262">
        <v>59927.33</v>
      </c>
      <c r="AC262">
        <v>70.47</v>
      </c>
      <c r="AD262">
        <v>13.12</v>
      </c>
      <c r="AE262">
        <v>229526.72</v>
      </c>
      <c r="AF262">
        <v>30537.58</v>
      </c>
      <c r="AG262">
        <v>0</v>
      </c>
      <c r="AH262">
        <v>198989.14</v>
      </c>
      <c r="AI262">
        <v>122754.6</v>
      </c>
      <c r="AJ262">
        <v>76234.539999999994</v>
      </c>
      <c r="AK262">
        <v>38.31</v>
      </c>
      <c r="AL262" t="s">
        <v>526</v>
      </c>
    </row>
    <row r="263" spans="1:38">
      <c r="A263" t="s">
        <v>367</v>
      </c>
      <c r="B263">
        <v>295700347</v>
      </c>
      <c r="C263" t="s">
        <v>40</v>
      </c>
      <c r="D263">
        <v>8804.7999999999993</v>
      </c>
      <c r="E263">
        <v>8713.4</v>
      </c>
      <c r="F263">
        <v>91.3</v>
      </c>
      <c r="G263">
        <v>9343.01</v>
      </c>
      <c r="H263">
        <v>2703</v>
      </c>
      <c r="I263" t="s">
        <v>526</v>
      </c>
      <c r="K263" s="150">
        <v>295700671</v>
      </c>
      <c r="L263" s="150">
        <v>209496.5</v>
      </c>
      <c r="M263">
        <v>178296.2</v>
      </c>
      <c r="N263">
        <v>31195</v>
      </c>
      <c r="O263">
        <v>7999</v>
      </c>
      <c r="P263">
        <v>5475</v>
      </c>
      <c r="Q263">
        <v>63826.1</v>
      </c>
      <c r="R263" t="s">
        <v>526</v>
      </c>
      <c r="T263" s="150" t="s">
        <v>102</v>
      </c>
      <c r="U263" s="150" t="s">
        <v>118</v>
      </c>
      <c r="V263" t="s">
        <v>133</v>
      </c>
      <c r="W263">
        <v>210516</v>
      </c>
      <c r="X263" t="s">
        <v>403</v>
      </c>
      <c r="Y263" t="s">
        <v>414</v>
      </c>
      <c r="Z263">
        <v>38650.15</v>
      </c>
      <c r="AA263">
        <v>10989.94</v>
      </c>
      <c r="AB263">
        <v>27660.2</v>
      </c>
      <c r="AC263">
        <v>28.43</v>
      </c>
      <c r="AD263">
        <v>28.89</v>
      </c>
      <c r="AE263">
        <v>49817.72</v>
      </c>
      <c r="AF263">
        <v>35055.58</v>
      </c>
      <c r="AG263">
        <v>0</v>
      </c>
      <c r="AH263">
        <v>14762.14</v>
      </c>
      <c r="AI263">
        <v>10989.94</v>
      </c>
      <c r="AJ263">
        <v>3772.19</v>
      </c>
      <c r="AK263">
        <v>25.55</v>
      </c>
      <c r="AL263" t="s">
        <v>526</v>
      </c>
    </row>
    <row r="264" spans="1:38">
      <c r="A264" t="s">
        <v>367</v>
      </c>
      <c r="B264">
        <v>295700485</v>
      </c>
      <c r="C264" t="s">
        <v>529</v>
      </c>
      <c r="D264">
        <v>177661.7</v>
      </c>
      <c r="E264">
        <v>0</v>
      </c>
      <c r="F264">
        <v>177661.7</v>
      </c>
      <c r="G264">
        <v>0</v>
      </c>
      <c r="H264">
        <v>0</v>
      </c>
      <c r="I264" t="s">
        <v>526</v>
      </c>
      <c r="K264" s="150">
        <v>295700688</v>
      </c>
      <c r="L264" s="150">
        <v>156194.1</v>
      </c>
      <c r="M264">
        <v>135595.29999999999</v>
      </c>
      <c r="N264">
        <v>20596.7</v>
      </c>
      <c r="O264">
        <v>4800</v>
      </c>
      <c r="P264">
        <v>3988</v>
      </c>
      <c r="Q264">
        <v>27398</v>
      </c>
      <c r="R264" t="s">
        <v>526</v>
      </c>
      <c r="T264" s="150" t="s">
        <v>83</v>
      </c>
      <c r="U264" s="150" t="s">
        <v>118</v>
      </c>
      <c r="V264" t="s">
        <v>124</v>
      </c>
      <c r="W264">
        <v>18850</v>
      </c>
      <c r="X264" t="s">
        <v>404</v>
      </c>
      <c r="Y264" t="s">
        <v>415</v>
      </c>
      <c r="Z264">
        <v>12184.09</v>
      </c>
      <c r="AA264">
        <v>6105.81</v>
      </c>
      <c r="AB264">
        <v>6078.28</v>
      </c>
      <c r="AC264">
        <v>50.11</v>
      </c>
      <c r="AD264">
        <v>84.45</v>
      </c>
      <c r="AE264">
        <v>22474.1</v>
      </c>
      <c r="AF264">
        <v>13593.2</v>
      </c>
      <c r="AG264">
        <v>0</v>
      </c>
      <c r="AH264">
        <v>8880.9</v>
      </c>
      <c r="AI264">
        <v>2732.91</v>
      </c>
      <c r="AJ264">
        <v>6147.99</v>
      </c>
      <c r="AK264">
        <v>69.23</v>
      </c>
      <c r="AL264" t="s">
        <v>526</v>
      </c>
    </row>
    <row r="265" spans="1:38">
      <c r="A265" t="s">
        <v>367</v>
      </c>
      <c r="B265">
        <v>295700485</v>
      </c>
      <c r="C265" t="s">
        <v>530</v>
      </c>
      <c r="D265">
        <v>13207.1</v>
      </c>
      <c r="E265">
        <v>0</v>
      </c>
      <c r="F265">
        <v>13207.1</v>
      </c>
      <c r="G265">
        <v>0</v>
      </c>
      <c r="H265">
        <v>0</v>
      </c>
      <c r="I265" t="s">
        <v>526</v>
      </c>
      <c r="K265" s="150">
        <v>295700689</v>
      </c>
      <c r="L265" s="150">
        <v>102196.5</v>
      </c>
      <c r="M265">
        <v>72148.2</v>
      </c>
      <c r="N265">
        <v>30045.9</v>
      </c>
      <c r="O265">
        <v>3999</v>
      </c>
      <c r="P265">
        <v>1952</v>
      </c>
      <c r="Q265">
        <v>55860.4</v>
      </c>
      <c r="R265" t="s">
        <v>526</v>
      </c>
      <c r="T265" s="150" t="s">
        <v>83</v>
      </c>
      <c r="U265" s="150" t="s">
        <v>118</v>
      </c>
      <c r="V265" t="s">
        <v>124</v>
      </c>
      <c r="W265">
        <v>18850</v>
      </c>
      <c r="X265" t="s">
        <v>403</v>
      </c>
      <c r="Y265" t="s">
        <v>416</v>
      </c>
      <c r="Z265">
        <v>20667.09</v>
      </c>
      <c r="AA265">
        <v>17514.310000000001</v>
      </c>
      <c r="AB265">
        <v>3152.79</v>
      </c>
      <c r="AC265">
        <v>84.74</v>
      </c>
      <c r="AD265">
        <v>54.4</v>
      </c>
      <c r="AE265">
        <v>31909.65</v>
      </c>
      <c r="AF265">
        <v>24376.98</v>
      </c>
      <c r="AG265">
        <v>0</v>
      </c>
      <c r="AH265">
        <v>7532.67</v>
      </c>
      <c r="AI265">
        <v>4905.0600000000004</v>
      </c>
      <c r="AJ265">
        <v>2627.61</v>
      </c>
      <c r="AK265">
        <v>34.880000000000003</v>
      </c>
      <c r="AL265" t="s">
        <v>526</v>
      </c>
    </row>
    <row r="266" spans="1:38">
      <c r="A266" t="s">
        <v>367</v>
      </c>
      <c r="B266">
        <v>295700671</v>
      </c>
      <c r="C266" t="s">
        <v>44</v>
      </c>
      <c r="D266">
        <v>207619.5</v>
      </c>
      <c r="E266">
        <v>31193.8</v>
      </c>
      <c r="F266">
        <v>176425.60000000001</v>
      </c>
      <c r="G266">
        <v>8000.01</v>
      </c>
      <c r="H266">
        <v>5475</v>
      </c>
      <c r="I266" t="s">
        <v>526</v>
      </c>
      <c r="K266" s="150">
        <v>295700699</v>
      </c>
      <c r="L266" s="150">
        <v>224071.2</v>
      </c>
      <c r="M266">
        <v>223370.3</v>
      </c>
      <c r="N266">
        <v>700</v>
      </c>
      <c r="O266">
        <v>6399</v>
      </c>
      <c r="P266">
        <v>3216</v>
      </c>
      <c r="Q266">
        <v>107355</v>
      </c>
      <c r="R266" t="s">
        <v>526</v>
      </c>
      <c r="T266" s="150" t="s">
        <v>83</v>
      </c>
      <c r="U266" s="150" t="s">
        <v>118</v>
      </c>
      <c r="V266" t="s">
        <v>124</v>
      </c>
      <c r="W266">
        <v>18850</v>
      </c>
      <c r="X266" t="s">
        <v>403</v>
      </c>
      <c r="Y266" t="s">
        <v>417</v>
      </c>
      <c r="Z266">
        <v>61536.36</v>
      </c>
      <c r="AA266">
        <v>21336.18</v>
      </c>
      <c r="AB266">
        <v>40200.18</v>
      </c>
      <c r="AC266">
        <v>34.67</v>
      </c>
      <c r="AD266">
        <v>0</v>
      </c>
      <c r="AE266">
        <v>36043.65</v>
      </c>
      <c r="AF266">
        <v>28897.27</v>
      </c>
      <c r="AG266">
        <v>0</v>
      </c>
      <c r="AH266">
        <v>7146.39</v>
      </c>
      <c r="AI266">
        <v>4024.43</v>
      </c>
      <c r="AJ266">
        <v>3121.96</v>
      </c>
      <c r="AK266">
        <v>43.69</v>
      </c>
      <c r="AL266" t="s">
        <v>526</v>
      </c>
    </row>
    <row r="267" spans="1:38">
      <c r="A267" t="s">
        <v>367</v>
      </c>
      <c r="B267">
        <v>295700688</v>
      </c>
      <c r="C267" t="s">
        <v>457</v>
      </c>
      <c r="D267">
        <v>156192</v>
      </c>
      <c r="E267">
        <v>20592.900000000001</v>
      </c>
      <c r="F267">
        <v>135599.1</v>
      </c>
      <c r="G267">
        <v>4800</v>
      </c>
      <c r="H267">
        <v>3988</v>
      </c>
      <c r="I267" t="s">
        <v>526</v>
      </c>
      <c r="K267" s="150">
        <v>295700704</v>
      </c>
      <c r="L267" s="150">
        <v>224071.2</v>
      </c>
      <c r="M267">
        <v>193502.3</v>
      </c>
      <c r="N267">
        <v>30568</v>
      </c>
      <c r="O267">
        <v>6399</v>
      </c>
      <c r="P267">
        <v>3082</v>
      </c>
      <c r="Q267">
        <v>111917</v>
      </c>
      <c r="R267" t="s">
        <v>526</v>
      </c>
      <c r="T267" s="150" t="s">
        <v>83</v>
      </c>
      <c r="U267" s="150" t="s">
        <v>118</v>
      </c>
      <c r="V267" t="s">
        <v>124</v>
      </c>
      <c r="W267">
        <v>18850</v>
      </c>
      <c r="X267" t="s">
        <v>403</v>
      </c>
      <c r="Y267" t="s">
        <v>418</v>
      </c>
      <c r="Z267">
        <v>13151.79</v>
      </c>
      <c r="AA267">
        <v>6105.98</v>
      </c>
      <c r="AB267">
        <v>7045.81</v>
      </c>
      <c r="AC267">
        <v>46.43</v>
      </c>
      <c r="AD267">
        <v>70.66</v>
      </c>
      <c r="AE267">
        <v>22444.59</v>
      </c>
      <c r="AF267">
        <v>4683.18</v>
      </c>
      <c r="AG267">
        <v>35.049999999999997</v>
      </c>
      <c r="AH267">
        <v>17761.41</v>
      </c>
      <c r="AI267">
        <v>6105.98</v>
      </c>
      <c r="AJ267">
        <v>11655.43</v>
      </c>
      <c r="AK267">
        <v>65.62</v>
      </c>
      <c r="AL267" t="s">
        <v>526</v>
      </c>
    </row>
    <row r="268" spans="1:38">
      <c r="A268" t="s">
        <v>367</v>
      </c>
      <c r="B268">
        <v>295700689</v>
      </c>
      <c r="C268" t="s">
        <v>334</v>
      </c>
      <c r="D268">
        <v>100322.6</v>
      </c>
      <c r="E268">
        <v>30039.4</v>
      </c>
      <c r="F268">
        <v>70283.199999999997</v>
      </c>
      <c r="G268">
        <v>4000</v>
      </c>
      <c r="H268">
        <v>2344</v>
      </c>
      <c r="I268" t="s">
        <v>526</v>
      </c>
      <c r="K268" s="150">
        <v>295700706</v>
      </c>
      <c r="L268" s="150">
        <v>102196.5</v>
      </c>
      <c r="M268">
        <v>89131.3</v>
      </c>
      <c r="N268">
        <v>13062.8</v>
      </c>
      <c r="O268">
        <v>3999</v>
      </c>
      <c r="P268">
        <v>2138</v>
      </c>
      <c r="Q268">
        <v>62468</v>
      </c>
      <c r="R268" t="s">
        <v>526</v>
      </c>
      <c r="T268" s="150" t="s">
        <v>83</v>
      </c>
      <c r="U268" s="150" t="s">
        <v>118</v>
      </c>
      <c r="V268" t="s">
        <v>125</v>
      </c>
      <c r="W268">
        <v>78378</v>
      </c>
      <c r="X268" t="s">
        <v>403</v>
      </c>
      <c r="Y268" t="s">
        <v>419</v>
      </c>
      <c r="Z268">
        <v>31940.05</v>
      </c>
      <c r="AA268">
        <v>9023.07</v>
      </c>
      <c r="AB268">
        <v>22916.98</v>
      </c>
      <c r="AC268">
        <v>28.25</v>
      </c>
      <c r="AD268">
        <v>0</v>
      </c>
      <c r="AE268">
        <v>15209.18</v>
      </c>
      <c r="AF268">
        <v>3983.32</v>
      </c>
      <c r="AG268">
        <v>0</v>
      </c>
      <c r="AH268">
        <v>11225.86</v>
      </c>
      <c r="AI268">
        <v>6932.04</v>
      </c>
      <c r="AJ268">
        <v>4293.82</v>
      </c>
      <c r="AK268">
        <v>38.25</v>
      </c>
      <c r="AL268" t="s">
        <v>526</v>
      </c>
    </row>
    <row r="269" spans="1:38">
      <c r="A269" t="s">
        <v>367</v>
      </c>
      <c r="B269">
        <v>295700699</v>
      </c>
      <c r="C269" t="s">
        <v>482</v>
      </c>
      <c r="D269">
        <v>83195</v>
      </c>
      <c r="E269">
        <v>3.7</v>
      </c>
      <c r="F269">
        <v>83191.399999999994</v>
      </c>
      <c r="G269">
        <v>6400.01</v>
      </c>
      <c r="H269">
        <v>4624</v>
      </c>
      <c r="I269" t="s">
        <v>526</v>
      </c>
      <c r="K269" s="150">
        <v>292600879</v>
      </c>
      <c r="L269" s="150">
        <v>193029.1</v>
      </c>
      <c r="M269">
        <v>112294.7</v>
      </c>
      <c r="N269">
        <v>80733.3</v>
      </c>
      <c r="O269">
        <v>5429</v>
      </c>
      <c r="P269">
        <v>1424</v>
      </c>
      <c r="Q269">
        <v>147731</v>
      </c>
      <c r="R269" t="s">
        <v>526</v>
      </c>
      <c r="T269" s="150" t="s">
        <v>83</v>
      </c>
      <c r="U269" s="150" t="s">
        <v>118</v>
      </c>
      <c r="V269" t="s">
        <v>125</v>
      </c>
      <c r="W269">
        <v>78378</v>
      </c>
      <c r="X269" t="s">
        <v>403</v>
      </c>
      <c r="Y269" t="s">
        <v>420</v>
      </c>
      <c r="Z269">
        <v>15030.61</v>
      </c>
      <c r="AA269">
        <v>8869.7900000000009</v>
      </c>
      <c r="AB269">
        <v>6160.82</v>
      </c>
      <c r="AC269">
        <v>59.01</v>
      </c>
      <c r="AD269">
        <v>0</v>
      </c>
      <c r="AE269">
        <v>11794.68</v>
      </c>
      <c r="AF269">
        <v>4370.97</v>
      </c>
      <c r="AG269">
        <v>0</v>
      </c>
      <c r="AH269">
        <v>7423.71</v>
      </c>
      <c r="AI269">
        <v>5449.58</v>
      </c>
      <c r="AJ269">
        <v>1974.13</v>
      </c>
      <c r="AK269">
        <v>26.59</v>
      </c>
      <c r="AL269" t="s">
        <v>526</v>
      </c>
    </row>
    <row r="270" spans="1:38">
      <c r="A270" t="s">
        <v>367</v>
      </c>
      <c r="B270">
        <v>295700699</v>
      </c>
      <c r="C270" t="s">
        <v>484</v>
      </c>
      <c r="D270">
        <v>8804.7999999999993</v>
      </c>
      <c r="E270">
        <v>626.5</v>
      </c>
      <c r="F270">
        <v>8178.3</v>
      </c>
      <c r="G270">
        <v>6400.01</v>
      </c>
      <c r="H270">
        <v>4624</v>
      </c>
      <c r="I270" t="s">
        <v>526</v>
      </c>
      <c r="K270" s="150">
        <v>292602231</v>
      </c>
      <c r="L270" s="150">
        <v>276130.40000000002</v>
      </c>
      <c r="M270">
        <v>94050.7</v>
      </c>
      <c r="N270">
        <v>182078.9</v>
      </c>
      <c r="O270">
        <v>8508</v>
      </c>
      <c r="P270">
        <v>4450</v>
      </c>
      <c r="Q270">
        <v>110862</v>
      </c>
      <c r="R270" t="s">
        <v>526</v>
      </c>
      <c r="T270" s="150" t="s">
        <v>83</v>
      </c>
      <c r="U270" s="150" t="s">
        <v>118</v>
      </c>
      <c r="V270" t="s">
        <v>126</v>
      </c>
      <c r="W270">
        <v>78998</v>
      </c>
      <c r="X270" t="s">
        <v>403</v>
      </c>
      <c r="Y270" t="s">
        <v>421</v>
      </c>
      <c r="Z270">
        <v>142777.56</v>
      </c>
      <c r="AA270">
        <v>115496.43</v>
      </c>
      <c r="AB270">
        <v>27281.13</v>
      </c>
      <c r="AC270">
        <v>80.89</v>
      </c>
      <c r="AD270">
        <v>0</v>
      </c>
      <c r="AE270">
        <v>130640.08</v>
      </c>
      <c r="AF270">
        <v>77726.97</v>
      </c>
      <c r="AG270">
        <v>0</v>
      </c>
      <c r="AH270">
        <v>52913.11</v>
      </c>
      <c r="AI270">
        <v>49308.31</v>
      </c>
      <c r="AJ270">
        <v>3604.81</v>
      </c>
      <c r="AK270">
        <v>6.81</v>
      </c>
      <c r="AL270" t="s">
        <v>526</v>
      </c>
    </row>
    <row r="271" spans="1:38">
      <c r="A271" t="s">
        <v>367</v>
      </c>
      <c r="B271">
        <v>295700699</v>
      </c>
      <c r="C271" t="s">
        <v>485</v>
      </c>
      <c r="D271">
        <v>132070.5</v>
      </c>
      <c r="E271">
        <v>2.4</v>
      </c>
      <c r="F271">
        <v>132068.1</v>
      </c>
      <c r="G271">
        <v>6400.01</v>
      </c>
      <c r="H271">
        <v>4624</v>
      </c>
      <c r="I271" t="s">
        <v>526</v>
      </c>
      <c r="K271" s="150">
        <v>292602804</v>
      </c>
      <c r="L271" s="150">
        <v>83038.8</v>
      </c>
      <c r="M271">
        <v>23171.599999999999</v>
      </c>
      <c r="N271">
        <v>59866.8</v>
      </c>
      <c r="O271">
        <v>4357</v>
      </c>
      <c r="P271">
        <v>921</v>
      </c>
      <c r="Q271">
        <v>115895</v>
      </c>
      <c r="R271" t="s">
        <v>526</v>
      </c>
      <c r="T271" s="150" t="s">
        <v>83</v>
      </c>
      <c r="U271" s="150" t="s">
        <v>118</v>
      </c>
      <c r="V271" t="s">
        <v>127</v>
      </c>
      <c r="W271">
        <v>53518</v>
      </c>
      <c r="X271" t="s">
        <v>403</v>
      </c>
      <c r="Y271" t="s">
        <v>422</v>
      </c>
      <c r="Z271">
        <v>172851.74</v>
      </c>
      <c r="AA271">
        <v>71518.59</v>
      </c>
      <c r="AB271">
        <v>101333.15</v>
      </c>
      <c r="AC271">
        <v>41.38</v>
      </c>
      <c r="AD271">
        <v>22.97</v>
      </c>
      <c r="AE271">
        <v>212547.86</v>
      </c>
      <c r="AF271">
        <v>66838.8</v>
      </c>
      <c r="AG271">
        <v>0</v>
      </c>
      <c r="AH271">
        <v>145709.04999999999</v>
      </c>
      <c r="AI271">
        <v>70280.5</v>
      </c>
      <c r="AJ271">
        <v>75428.55</v>
      </c>
      <c r="AK271">
        <v>51.77</v>
      </c>
      <c r="AL271" t="s">
        <v>526</v>
      </c>
    </row>
    <row r="272" spans="1:38">
      <c r="A272" t="s">
        <v>367</v>
      </c>
      <c r="B272">
        <v>295700704</v>
      </c>
      <c r="C272" t="s">
        <v>439</v>
      </c>
      <c r="D272">
        <v>83195</v>
      </c>
      <c r="E272">
        <v>21714.7</v>
      </c>
      <c r="F272">
        <v>61480.4</v>
      </c>
      <c r="G272">
        <v>6400.01</v>
      </c>
      <c r="H272">
        <v>3778</v>
      </c>
      <c r="I272" t="s">
        <v>526</v>
      </c>
      <c r="K272" s="150">
        <v>292603004</v>
      </c>
      <c r="L272" s="150">
        <v>438219.9</v>
      </c>
      <c r="M272">
        <v>225215.5</v>
      </c>
      <c r="N272">
        <v>213003.8</v>
      </c>
      <c r="O272">
        <v>15002</v>
      </c>
      <c r="P272">
        <v>1733</v>
      </c>
      <c r="Q272">
        <v>447468</v>
      </c>
      <c r="R272" t="s">
        <v>526</v>
      </c>
      <c r="T272" s="150" t="s">
        <v>83</v>
      </c>
      <c r="U272" s="150" t="s">
        <v>118</v>
      </c>
      <c r="V272" t="s">
        <v>127</v>
      </c>
      <c r="W272">
        <v>53518</v>
      </c>
      <c r="X272" t="s">
        <v>403</v>
      </c>
      <c r="Y272" t="s">
        <v>423</v>
      </c>
      <c r="Z272">
        <v>76590.89</v>
      </c>
      <c r="AA272">
        <v>50885.599999999999</v>
      </c>
      <c r="AB272">
        <v>25705.3</v>
      </c>
      <c r="AC272">
        <v>66.44</v>
      </c>
      <c r="AD272">
        <v>25.02</v>
      </c>
      <c r="AE272">
        <v>95756.4</v>
      </c>
      <c r="AF272">
        <v>42618.34</v>
      </c>
      <c r="AG272">
        <v>0</v>
      </c>
      <c r="AH272">
        <v>53138.06</v>
      </c>
      <c r="AI272">
        <v>50885.599999999999</v>
      </c>
      <c r="AJ272">
        <v>2252.46</v>
      </c>
      <c r="AK272">
        <v>4.24</v>
      </c>
      <c r="AL272" t="s">
        <v>526</v>
      </c>
    </row>
    <row r="273" spans="1:49">
      <c r="A273" t="s">
        <v>367</v>
      </c>
      <c r="B273">
        <v>295700704</v>
      </c>
      <c r="C273" t="s">
        <v>441</v>
      </c>
      <c r="D273">
        <v>8804.7999999999993</v>
      </c>
      <c r="E273">
        <v>4362.6000000000004</v>
      </c>
      <c r="F273">
        <v>4442.1000000000004</v>
      </c>
      <c r="G273">
        <v>6400.01</v>
      </c>
      <c r="H273">
        <v>3778</v>
      </c>
      <c r="I273" t="s">
        <v>526</v>
      </c>
      <c r="K273" s="150">
        <v>292603875</v>
      </c>
      <c r="L273" s="150">
        <v>83038.8</v>
      </c>
      <c r="M273">
        <v>55890.400000000001</v>
      </c>
      <c r="N273">
        <v>27148.1</v>
      </c>
      <c r="O273">
        <v>4799</v>
      </c>
      <c r="P273">
        <v>2966</v>
      </c>
      <c r="Q273">
        <v>61854.5</v>
      </c>
      <c r="R273" t="s">
        <v>526</v>
      </c>
      <c r="T273" s="150" t="s">
        <v>83</v>
      </c>
      <c r="U273" s="150" t="s">
        <v>118</v>
      </c>
      <c r="V273" t="s">
        <v>131</v>
      </c>
      <c r="W273">
        <v>55362</v>
      </c>
      <c r="X273" t="s">
        <v>403</v>
      </c>
      <c r="Y273" t="s">
        <v>424</v>
      </c>
      <c r="Z273">
        <v>172851.74</v>
      </c>
      <c r="AA273">
        <v>105517.86</v>
      </c>
      <c r="AB273">
        <v>67333.88</v>
      </c>
      <c r="AC273">
        <v>61.05</v>
      </c>
      <c r="AD273">
        <v>32.369999999999997</v>
      </c>
      <c r="AE273">
        <v>228801.79</v>
      </c>
      <c r="AF273">
        <v>33615.78</v>
      </c>
      <c r="AG273">
        <v>12.92</v>
      </c>
      <c r="AH273">
        <v>195186.01</v>
      </c>
      <c r="AI273">
        <v>102834.7</v>
      </c>
      <c r="AJ273">
        <v>92351.3</v>
      </c>
      <c r="AK273">
        <v>47.31</v>
      </c>
      <c r="AL273" t="s">
        <v>526</v>
      </c>
    </row>
    <row r="274" spans="1:49">
      <c r="A274" t="s">
        <v>367</v>
      </c>
      <c r="B274">
        <v>295700704</v>
      </c>
      <c r="C274" t="s">
        <v>440</v>
      </c>
      <c r="D274">
        <v>132070.5</v>
      </c>
      <c r="E274">
        <v>4447.5</v>
      </c>
      <c r="F274">
        <v>127623</v>
      </c>
      <c r="G274">
        <v>6400.01</v>
      </c>
      <c r="H274">
        <v>3778</v>
      </c>
      <c r="I274" t="s">
        <v>526</v>
      </c>
      <c r="K274" s="150">
        <v>292604652</v>
      </c>
      <c r="L274" s="150">
        <v>191618.2</v>
      </c>
      <c r="M274">
        <v>37320.9</v>
      </c>
      <c r="N274">
        <v>154292.1</v>
      </c>
      <c r="O274">
        <v>9594</v>
      </c>
      <c r="P274">
        <v>4900</v>
      </c>
      <c r="Q274">
        <v>144505</v>
      </c>
      <c r="R274" t="s">
        <v>526</v>
      </c>
      <c r="T274" s="150" t="s">
        <v>83</v>
      </c>
      <c r="U274" s="150" t="s">
        <v>118</v>
      </c>
      <c r="V274" t="s">
        <v>116</v>
      </c>
      <c r="W274">
        <v>210204</v>
      </c>
      <c r="X274" t="s">
        <v>403</v>
      </c>
      <c r="Y274" t="s">
        <v>425</v>
      </c>
      <c r="Z274">
        <v>38650.15</v>
      </c>
      <c r="AA274">
        <v>31902.66</v>
      </c>
      <c r="AB274">
        <v>6747.49</v>
      </c>
      <c r="AC274">
        <v>82.54</v>
      </c>
      <c r="AD274">
        <v>15.54</v>
      </c>
      <c r="AE274">
        <v>44656.58</v>
      </c>
      <c r="AF274">
        <v>6321.8</v>
      </c>
      <c r="AG274">
        <v>0</v>
      </c>
      <c r="AH274">
        <v>38334.78</v>
      </c>
      <c r="AI274">
        <v>31372.7</v>
      </c>
      <c r="AJ274">
        <v>6962.07</v>
      </c>
      <c r="AK274">
        <v>18.16</v>
      </c>
      <c r="AL274" t="s">
        <v>526</v>
      </c>
    </row>
    <row r="275" spans="1:49">
      <c r="A275" t="s">
        <v>367</v>
      </c>
      <c r="B275">
        <v>295700706</v>
      </c>
      <c r="C275" t="s">
        <v>355</v>
      </c>
      <c r="D275">
        <v>100322.6</v>
      </c>
      <c r="E275">
        <v>12996.6</v>
      </c>
      <c r="F275">
        <v>87326</v>
      </c>
      <c r="G275">
        <v>4000.01</v>
      </c>
      <c r="H275">
        <v>2150</v>
      </c>
      <c r="I275" t="s">
        <v>526</v>
      </c>
      <c r="K275" s="150">
        <v>295700349</v>
      </c>
      <c r="L275" s="150">
        <v>262288.90000000002</v>
      </c>
      <c r="M275">
        <v>78922</v>
      </c>
      <c r="N275">
        <v>183365.4</v>
      </c>
      <c r="O275">
        <v>11560</v>
      </c>
      <c r="P275">
        <v>1964</v>
      </c>
      <c r="Q275">
        <v>323718</v>
      </c>
      <c r="R275" t="s">
        <v>526</v>
      </c>
    </row>
    <row r="276" spans="1:49">
      <c r="A276" t="s">
        <v>362</v>
      </c>
      <c r="B276">
        <v>292600879</v>
      </c>
      <c r="C276" t="s">
        <v>54</v>
      </c>
      <c r="D276">
        <v>193027.9</v>
      </c>
      <c r="E276">
        <v>80703.899999999994</v>
      </c>
      <c r="F276">
        <v>112324</v>
      </c>
      <c r="G276">
        <v>5430.01</v>
      </c>
      <c r="H276">
        <v>1424</v>
      </c>
      <c r="I276" t="s">
        <v>526</v>
      </c>
      <c r="K276" s="150">
        <v>295700667</v>
      </c>
      <c r="L276" s="150">
        <v>102196.5</v>
      </c>
      <c r="M276">
        <v>86596.4</v>
      </c>
      <c r="N276">
        <v>15597.6</v>
      </c>
      <c r="O276">
        <v>3999</v>
      </c>
      <c r="P276">
        <v>2107</v>
      </c>
      <c r="Q276">
        <v>63826.1</v>
      </c>
      <c r="R276" t="s">
        <v>526</v>
      </c>
      <c r="T276" s="376" t="s">
        <v>356</v>
      </c>
      <c r="U276" s="376" t="s">
        <v>513</v>
      </c>
      <c r="V276" s="376" t="s">
        <v>518</v>
      </c>
      <c r="W276" s="376" t="s">
        <v>374</v>
      </c>
      <c r="Y276" s="323" t="s">
        <v>512</v>
      </c>
      <c r="Z276" s="388"/>
      <c r="AA276" s="388"/>
      <c r="AB276" s="388"/>
      <c r="AC276" s="388"/>
      <c r="AD276" s="388"/>
      <c r="AE276" s="388"/>
      <c r="AF276" s="388"/>
      <c r="AG276" s="388"/>
      <c r="AH276" s="388"/>
      <c r="AI276" s="388"/>
      <c r="AJ276" s="388"/>
      <c r="AL276" t="s">
        <v>511</v>
      </c>
    </row>
    <row r="277" spans="1:49">
      <c r="A277" t="s">
        <v>362</v>
      </c>
      <c r="B277">
        <v>292602231</v>
      </c>
      <c r="C277" t="s">
        <v>46</v>
      </c>
      <c r="D277">
        <v>275754.2</v>
      </c>
      <c r="E277">
        <v>181913.3</v>
      </c>
      <c r="F277">
        <v>93840.9</v>
      </c>
      <c r="G277">
        <v>8529.14</v>
      </c>
      <c r="H277">
        <v>4438</v>
      </c>
      <c r="I277" t="s">
        <v>526</v>
      </c>
      <c r="K277" s="150">
        <v>295700709</v>
      </c>
      <c r="L277" s="150">
        <v>328695.2</v>
      </c>
      <c r="M277">
        <v>193363.8</v>
      </c>
      <c r="N277">
        <v>135327.79999999999</v>
      </c>
      <c r="O277">
        <v>11999</v>
      </c>
      <c r="P277">
        <v>5329</v>
      </c>
      <c r="Q277">
        <v>225015</v>
      </c>
      <c r="R277" t="s">
        <v>526</v>
      </c>
      <c r="T277" s="331">
        <v>290103544</v>
      </c>
      <c r="U277" s="397">
        <v>4893.318359375</v>
      </c>
      <c r="V277" s="152">
        <f>U277/1024</f>
        <v>4.7786312103271484</v>
      </c>
      <c r="W277" s="377" t="s">
        <v>526</v>
      </c>
      <c r="Y277" s="376" t="s">
        <v>10</v>
      </c>
      <c r="Z277" s="376" t="s">
        <v>264</v>
      </c>
      <c r="AA277" s="376" t="s">
        <v>239</v>
      </c>
      <c r="AB277" s="376" t="s">
        <v>487</v>
      </c>
      <c r="AC277" s="376" t="s">
        <v>374</v>
      </c>
      <c r="AD277" s="376" t="s">
        <v>344</v>
      </c>
      <c r="AE277" s="376" t="s">
        <v>488</v>
      </c>
      <c r="AF277" s="377" t="s">
        <v>507</v>
      </c>
      <c r="AG277" s="376" t="s">
        <v>307</v>
      </c>
      <c r="AH277" s="376" t="s">
        <v>508</v>
      </c>
      <c r="AI277" s="376" t="s">
        <v>510</v>
      </c>
      <c r="AJ277" s="376" t="s">
        <v>374</v>
      </c>
      <c r="AL277" t="s">
        <v>10</v>
      </c>
      <c r="AM277" t="s">
        <v>264</v>
      </c>
      <c r="AN277" t="s">
        <v>239</v>
      </c>
      <c r="AO277" t="s">
        <v>487</v>
      </c>
      <c r="AP277" t="s">
        <v>374</v>
      </c>
      <c r="AQ277" t="s">
        <v>344</v>
      </c>
      <c r="AR277" t="s">
        <v>488</v>
      </c>
      <c r="AS277" t="s">
        <v>507</v>
      </c>
      <c r="AT277" t="s">
        <v>307</v>
      </c>
      <c r="AU277" t="s">
        <v>508</v>
      </c>
      <c r="AV277" t="s">
        <v>510</v>
      </c>
      <c r="AW277" t="s">
        <v>374</v>
      </c>
    </row>
    <row r="278" spans="1:49">
      <c r="A278" t="s">
        <v>362</v>
      </c>
      <c r="B278">
        <v>292602804</v>
      </c>
      <c r="C278" t="s">
        <v>47</v>
      </c>
      <c r="D278">
        <v>82726.3</v>
      </c>
      <c r="E278">
        <v>59862.1</v>
      </c>
      <c r="F278">
        <v>22864.1</v>
      </c>
      <c r="G278">
        <v>4357.25</v>
      </c>
      <c r="H278">
        <v>921</v>
      </c>
      <c r="I278" t="s">
        <v>526</v>
      </c>
      <c r="K278" s="150">
        <v>295700710</v>
      </c>
      <c r="L278" s="150">
        <v>209496.5</v>
      </c>
      <c r="M278">
        <v>150287.4</v>
      </c>
      <c r="N278">
        <v>59203.4</v>
      </c>
      <c r="O278">
        <v>7791</v>
      </c>
      <c r="P278">
        <v>5252</v>
      </c>
      <c r="Q278">
        <v>55826.6</v>
      </c>
      <c r="R278" t="s">
        <v>526</v>
      </c>
      <c r="T278" s="331">
        <v>290103564</v>
      </c>
      <c r="U278" s="397">
        <v>13291.66796875</v>
      </c>
      <c r="V278" s="152">
        <f>U278/1024</f>
        <v>12.980144500732422</v>
      </c>
      <c r="W278" s="377" t="s">
        <v>526</v>
      </c>
      <c r="Y278" s="388">
        <v>292602230</v>
      </c>
      <c r="Z278" s="394">
        <v>2055.9</v>
      </c>
      <c r="AA278" s="394">
        <v>1015.2</v>
      </c>
      <c r="AB278" s="319">
        <v>0.49379833649496568</v>
      </c>
      <c r="AC278" s="377" t="s">
        <v>526</v>
      </c>
      <c r="AD278" s="152">
        <v>2.0077148437500001</v>
      </c>
      <c r="AE278" s="152">
        <v>0.99140625000000004</v>
      </c>
      <c r="AF278" s="152">
        <v>94.471874999999997</v>
      </c>
      <c r="AG278" s="152">
        <v>112.33984375</v>
      </c>
      <c r="AH278" s="152">
        <v>93.48046875</v>
      </c>
      <c r="AI278" s="223">
        <v>0.83212211829340377</v>
      </c>
      <c r="AJ278" s="377" t="s">
        <v>526</v>
      </c>
      <c r="AL278">
        <v>292602230</v>
      </c>
      <c r="AM278">
        <v>74578.3</v>
      </c>
      <c r="AN278">
        <v>2592.6999999999998</v>
      </c>
      <c r="AO278">
        <v>3.4764804239302852E-2</v>
      </c>
      <c r="AP278" t="s">
        <v>526</v>
      </c>
      <c r="AQ278">
        <v>72.830371093750003</v>
      </c>
      <c r="AR278">
        <v>2.5319335937499998</v>
      </c>
      <c r="AS278">
        <v>94.471874999999997</v>
      </c>
      <c r="AT278">
        <v>112.33984375</v>
      </c>
      <c r="AU278">
        <v>91.93994140625</v>
      </c>
      <c r="AV278">
        <v>0.81840901978511071</v>
      </c>
      <c r="AW278" t="s">
        <v>480</v>
      </c>
    </row>
    <row r="279" spans="1:49">
      <c r="A279" t="s">
        <v>362</v>
      </c>
      <c r="B279">
        <v>292603004</v>
      </c>
      <c r="C279" t="s">
        <v>55</v>
      </c>
      <c r="D279">
        <v>132132.20000000001</v>
      </c>
      <c r="E279">
        <v>62186.8</v>
      </c>
      <c r="F279">
        <v>69945.399999999994</v>
      </c>
      <c r="G279">
        <v>15007.9</v>
      </c>
      <c r="H279">
        <v>1733</v>
      </c>
      <c r="I279" t="s">
        <v>526</v>
      </c>
      <c r="K279" s="150">
        <v>295700712</v>
      </c>
      <c r="L279" s="150">
        <v>209496.5</v>
      </c>
      <c r="M279">
        <v>183524.4</v>
      </c>
      <c r="N279">
        <v>25966.7</v>
      </c>
      <c r="O279">
        <v>7999</v>
      </c>
      <c r="P279">
        <v>4870</v>
      </c>
      <c r="Q279">
        <v>62463.8</v>
      </c>
      <c r="R279" t="s">
        <v>526</v>
      </c>
      <c r="T279" s="331">
        <v>290103810</v>
      </c>
      <c r="U279" s="397">
        <v>474.984375</v>
      </c>
      <c r="V279" s="152">
        <f t="shared" ref="V279:V288" si="14">U279/1024</f>
        <v>0.4638519287109375</v>
      </c>
      <c r="W279" s="377" t="s">
        <v>526</v>
      </c>
      <c r="Y279" s="388">
        <v>292602231</v>
      </c>
      <c r="Z279" s="394">
        <v>111185</v>
      </c>
      <c r="AA279" s="394">
        <v>84458.5</v>
      </c>
      <c r="AB279" s="319">
        <v>0.75962135180105228</v>
      </c>
      <c r="AC279" s="377" t="s">
        <v>526</v>
      </c>
      <c r="AD279" s="152">
        <v>108.5791015625</v>
      </c>
      <c r="AE279" s="152">
        <v>82.47900390625</v>
      </c>
      <c r="AF279" s="152">
        <v>177.81142578124999</v>
      </c>
      <c r="AG279" s="152">
        <v>108.263671875</v>
      </c>
      <c r="AH279" s="152">
        <v>95.332421874999994</v>
      </c>
      <c r="AI279" s="223">
        <v>0.88055781061139071</v>
      </c>
      <c r="AJ279" s="377" t="s">
        <v>526</v>
      </c>
      <c r="AL279">
        <v>292602231</v>
      </c>
      <c r="AM279">
        <v>124504</v>
      </c>
      <c r="AN279">
        <v>88441.9</v>
      </c>
      <c r="AO279">
        <v>0.71035388421255541</v>
      </c>
      <c r="AP279" t="s">
        <v>526</v>
      </c>
      <c r="AQ279">
        <v>121.5859375</v>
      </c>
      <c r="AR279">
        <v>86.369042968749994</v>
      </c>
      <c r="AS279">
        <v>177.81142578124999</v>
      </c>
      <c r="AT279">
        <v>108.263671875</v>
      </c>
      <c r="AU279">
        <v>91.4423828125</v>
      </c>
      <c r="AV279">
        <v>0.8446266529559272</v>
      </c>
      <c r="AW279" t="s">
        <v>480</v>
      </c>
    </row>
    <row r="280" spans="1:49">
      <c r="A280" t="s">
        <v>362</v>
      </c>
      <c r="B280">
        <v>292603004</v>
      </c>
      <c r="C280" t="s">
        <v>56</v>
      </c>
      <c r="D280">
        <v>13787.7</v>
      </c>
      <c r="E280">
        <v>13648.1</v>
      </c>
      <c r="F280">
        <v>139.6</v>
      </c>
      <c r="G280">
        <v>15007.9</v>
      </c>
      <c r="H280">
        <v>1733</v>
      </c>
      <c r="I280" t="s">
        <v>526</v>
      </c>
      <c r="K280" s="150">
        <v>295700713</v>
      </c>
      <c r="L280" s="150">
        <v>190871.2</v>
      </c>
      <c r="M280">
        <v>190870</v>
      </c>
      <c r="N280">
        <v>4.9000000000000004</v>
      </c>
      <c r="O280">
        <v>6400</v>
      </c>
      <c r="P280">
        <v>6400</v>
      </c>
      <c r="Q280">
        <v>0</v>
      </c>
      <c r="R280" t="s">
        <v>526</v>
      </c>
      <c r="T280" s="331">
        <v>290103943</v>
      </c>
      <c r="U280" s="397">
        <v>4320.134765625</v>
      </c>
      <c r="V280" s="152">
        <f t="shared" si="14"/>
        <v>4.2188816070556641</v>
      </c>
      <c r="W280" s="377" t="s">
        <v>526</v>
      </c>
      <c r="Y280" s="388">
        <v>292604330</v>
      </c>
      <c r="Z280" s="394">
        <v>28847.200000000001</v>
      </c>
      <c r="AA280" s="394">
        <v>10291.4</v>
      </c>
      <c r="AB280" s="319">
        <v>0.35675559499708809</v>
      </c>
      <c r="AC280" s="377" t="s">
        <v>526</v>
      </c>
      <c r="AD280" s="152">
        <v>28.171093750000001</v>
      </c>
      <c r="AE280" s="152">
        <v>10.0501953125</v>
      </c>
      <c r="AF280" s="152">
        <v>98.330859375000003</v>
      </c>
      <c r="AG280" s="152">
        <v>142.849609375</v>
      </c>
      <c r="AH280" s="152">
        <v>88.280664062500009</v>
      </c>
      <c r="AI280" s="223">
        <v>0.61799723813560492</v>
      </c>
      <c r="AJ280" s="377" t="s">
        <v>526</v>
      </c>
      <c r="AL280">
        <v>292604330</v>
      </c>
      <c r="AM280">
        <v>59312</v>
      </c>
      <c r="AN280">
        <v>10731.4</v>
      </c>
      <c r="AO280">
        <v>0.18093134610196923</v>
      </c>
      <c r="AP280" t="s">
        <v>526</v>
      </c>
      <c r="AQ280">
        <v>57.921875</v>
      </c>
      <c r="AR280">
        <v>10.4798828125</v>
      </c>
      <c r="AS280">
        <v>98.330859375000003</v>
      </c>
      <c r="AT280">
        <v>142.849609375</v>
      </c>
      <c r="AU280">
        <v>87.850976562500009</v>
      </c>
      <c r="AV280">
        <v>0.61498926701212764</v>
      </c>
      <c r="AW280" t="s">
        <v>480</v>
      </c>
    </row>
    <row r="281" spans="1:49">
      <c r="A281" t="s">
        <v>362</v>
      </c>
      <c r="B281">
        <v>292603004</v>
      </c>
      <c r="C281" t="s">
        <v>363</v>
      </c>
      <c r="D281">
        <v>292299.40000000002</v>
      </c>
      <c r="E281">
        <v>137137.4</v>
      </c>
      <c r="F281">
        <v>155162.1</v>
      </c>
      <c r="G281">
        <v>15007.9</v>
      </c>
      <c r="H281">
        <v>1733</v>
      </c>
      <c r="I281" t="s">
        <v>526</v>
      </c>
      <c r="K281" s="150">
        <v>292600623</v>
      </c>
      <c r="L281" s="150">
        <v>250018.4</v>
      </c>
      <c r="M281">
        <v>196242.4</v>
      </c>
      <c r="N281">
        <v>53774.7</v>
      </c>
      <c r="O281">
        <v>3713</v>
      </c>
      <c r="P281">
        <v>1599</v>
      </c>
      <c r="Q281">
        <v>61302.5</v>
      </c>
      <c r="R281" t="s">
        <v>526</v>
      </c>
      <c r="T281" s="331">
        <v>290105349</v>
      </c>
      <c r="U281" s="397">
        <v>10018.1748046875</v>
      </c>
      <c r="V281" s="152">
        <f t="shared" si="14"/>
        <v>9.7833738327026367</v>
      </c>
      <c r="W281" s="377" t="s">
        <v>526</v>
      </c>
      <c r="Y281" s="388">
        <v>292604652</v>
      </c>
      <c r="Z281" s="394">
        <v>104514</v>
      </c>
      <c r="AA281" s="394">
        <v>66441.3</v>
      </c>
      <c r="AB281" s="319">
        <v>0.63571674608186468</v>
      </c>
      <c r="AC281" s="377" t="s">
        <v>526</v>
      </c>
      <c r="AD281" s="152">
        <v>102.064453125</v>
      </c>
      <c r="AE281" s="152">
        <v>64.884082031250003</v>
      </c>
      <c r="AF281" s="152">
        <v>150.67587890625001</v>
      </c>
      <c r="AG281" s="152">
        <v>141.1181640625</v>
      </c>
      <c r="AH281" s="152">
        <v>85.791796875000003</v>
      </c>
      <c r="AI281" s="223">
        <v>0.60794297775163486</v>
      </c>
      <c r="AJ281" s="377" t="s">
        <v>526</v>
      </c>
      <c r="AL281">
        <v>292604652</v>
      </c>
      <c r="AM281">
        <v>148290</v>
      </c>
      <c r="AN281">
        <v>66462.3</v>
      </c>
      <c r="AO281">
        <v>0.44819138175197248</v>
      </c>
      <c r="AP281" t="s">
        <v>526</v>
      </c>
      <c r="AQ281">
        <v>144.814453125</v>
      </c>
      <c r="AR281">
        <v>64.904589843750003</v>
      </c>
      <c r="AS281">
        <v>150.67587890625001</v>
      </c>
      <c r="AT281">
        <v>141.1181640625</v>
      </c>
      <c r="AU281">
        <v>85.771289062500003</v>
      </c>
      <c r="AV281">
        <v>0.60779765406041319</v>
      </c>
      <c r="AW281" t="s">
        <v>480</v>
      </c>
    </row>
    <row r="282" spans="1:49">
      <c r="A282" t="s">
        <v>362</v>
      </c>
      <c r="B282">
        <v>292603875</v>
      </c>
      <c r="C282" t="s">
        <v>48</v>
      </c>
      <c r="D282">
        <v>82726.3</v>
      </c>
      <c r="E282">
        <v>27093.200000000001</v>
      </c>
      <c r="F282">
        <v>55633</v>
      </c>
      <c r="G282">
        <v>4800</v>
      </c>
      <c r="H282">
        <v>2971</v>
      </c>
      <c r="I282" t="s">
        <v>526</v>
      </c>
      <c r="K282" s="150">
        <v>292600745</v>
      </c>
      <c r="L282" s="150">
        <v>150516.70000000001</v>
      </c>
      <c r="M282">
        <v>63414.1</v>
      </c>
      <c r="N282">
        <v>87101.8</v>
      </c>
      <c r="O282">
        <v>3620</v>
      </c>
      <c r="P282">
        <v>1622</v>
      </c>
      <c r="Q282">
        <v>66961.600000000006</v>
      </c>
      <c r="R282" t="s">
        <v>526</v>
      </c>
      <c r="T282" s="331">
        <v>290103452</v>
      </c>
      <c r="U282" s="397">
        <v>21553.783203125098</v>
      </c>
      <c r="V282" s="152">
        <f t="shared" si="14"/>
        <v>21.048616409301854</v>
      </c>
      <c r="W282" s="377" t="s">
        <v>526</v>
      </c>
      <c r="Y282" s="388">
        <v>292603286</v>
      </c>
      <c r="Z282" s="394">
        <v>115740</v>
      </c>
      <c r="AA282" s="394">
        <v>58233.7</v>
      </c>
      <c r="AB282" s="319">
        <v>0.50314238811128387</v>
      </c>
      <c r="AC282" s="377" t="s">
        <v>526</v>
      </c>
      <c r="AD282" s="152">
        <v>113.02734375</v>
      </c>
      <c r="AE282" s="152">
        <v>56.868847656249997</v>
      </c>
      <c r="AF282" s="152">
        <v>115.98271484375</v>
      </c>
      <c r="AG282" s="152">
        <v>108.5986328125</v>
      </c>
      <c r="AH282" s="152">
        <v>59.113867187500006</v>
      </c>
      <c r="AI282" s="223">
        <v>0.54433343824468328</v>
      </c>
      <c r="AJ282" s="377" t="s">
        <v>526</v>
      </c>
      <c r="AL282">
        <v>292603286</v>
      </c>
      <c r="AM282">
        <v>137068</v>
      </c>
      <c r="AN282">
        <v>60159.7</v>
      </c>
      <c r="AO282">
        <v>0.43890404762599583</v>
      </c>
      <c r="AP282" t="s">
        <v>526</v>
      </c>
      <c r="AQ282">
        <v>133.85546875</v>
      </c>
      <c r="AR282">
        <v>58.749707031249997</v>
      </c>
      <c r="AS282">
        <v>115.98271484375</v>
      </c>
      <c r="AT282">
        <v>108.5986328125</v>
      </c>
      <c r="AU282">
        <v>57.233007812500006</v>
      </c>
      <c r="AV282">
        <v>0.52701407310822357</v>
      </c>
      <c r="AW282" t="s">
        <v>480</v>
      </c>
    </row>
    <row r="283" spans="1:49">
      <c r="A283" t="s">
        <v>362</v>
      </c>
      <c r="B283">
        <v>292604652</v>
      </c>
      <c r="C283" t="s">
        <v>50</v>
      </c>
      <c r="D283">
        <v>188976.6</v>
      </c>
      <c r="E283">
        <v>154215.5</v>
      </c>
      <c r="F283">
        <v>34761.1</v>
      </c>
      <c r="G283">
        <v>9595.01</v>
      </c>
      <c r="H283">
        <v>4900</v>
      </c>
      <c r="I283" t="s">
        <v>526</v>
      </c>
      <c r="K283" s="150">
        <v>295700703</v>
      </c>
      <c r="L283" s="150">
        <v>224071.2</v>
      </c>
      <c r="M283">
        <v>156373.9</v>
      </c>
      <c r="N283">
        <v>67696.399999999994</v>
      </c>
      <c r="O283">
        <v>6399</v>
      </c>
      <c r="P283">
        <v>2957</v>
      </c>
      <c r="Q283">
        <v>116098</v>
      </c>
      <c r="R283" t="s">
        <v>526</v>
      </c>
      <c r="T283" s="331">
        <v>290103720</v>
      </c>
      <c r="U283" s="397">
        <v>474.98437500000199</v>
      </c>
      <c r="V283" s="152">
        <f t="shared" si="14"/>
        <v>0.46385192871093944</v>
      </c>
      <c r="W283" s="377" t="s">
        <v>526</v>
      </c>
      <c r="Y283" s="388">
        <v>292603696</v>
      </c>
      <c r="Z283" s="394">
        <v>59042.400000000001</v>
      </c>
      <c r="AA283" s="394">
        <v>26205.4</v>
      </c>
      <c r="AB283" s="319">
        <v>0.44384035879300299</v>
      </c>
      <c r="AC283" s="377" t="s">
        <v>526</v>
      </c>
      <c r="AD283" s="152">
        <v>57.658593750000001</v>
      </c>
      <c r="AE283" s="152">
        <v>25.591210937500001</v>
      </c>
      <c r="AF283" s="152">
        <v>51.305273437499999</v>
      </c>
      <c r="AG283" s="152">
        <v>45.643359375000003</v>
      </c>
      <c r="AH283" s="152">
        <v>25.714062499999997</v>
      </c>
      <c r="AI283" s="223">
        <v>0.56336919219149817</v>
      </c>
      <c r="AJ283" s="377" t="s">
        <v>526</v>
      </c>
      <c r="AL283">
        <v>292603696</v>
      </c>
      <c r="AM283">
        <v>161760</v>
      </c>
      <c r="AN283">
        <v>26205.4</v>
      </c>
      <c r="AO283">
        <v>0.16200173095944609</v>
      </c>
      <c r="AP283" t="s">
        <v>526</v>
      </c>
      <c r="AQ283">
        <v>157.96875</v>
      </c>
      <c r="AR283">
        <v>25.591210937500001</v>
      </c>
      <c r="AS283">
        <v>51.305273437499999</v>
      </c>
      <c r="AT283">
        <v>45.643359375000003</v>
      </c>
      <c r="AU283">
        <v>25.714062499999997</v>
      </c>
      <c r="AV283">
        <v>0.56336919219149817</v>
      </c>
      <c r="AW283" t="s">
        <v>480</v>
      </c>
    </row>
    <row r="284" spans="1:49">
      <c r="A284" t="s">
        <v>362</v>
      </c>
      <c r="B284">
        <v>295700349</v>
      </c>
      <c r="C284" t="s">
        <v>364</v>
      </c>
      <c r="D284">
        <v>117009.8</v>
      </c>
      <c r="E284">
        <v>51114.5</v>
      </c>
      <c r="F284">
        <v>65895.3</v>
      </c>
      <c r="G284">
        <v>11561</v>
      </c>
      <c r="H284">
        <v>1964</v>
      </c>
      <c r="I284" t="s">
        <v>526</v>
      </c>
      <c r="K284" s="150">
        <v>295700705</v>
      </c>
      <c r="L284" s="150">
        <v>156194.1</v>
      </c>
      <c r="M284">
        <v>135625.79999999999</v>
      </c>
      <c r="N284">
        <v>20566.2</v>
      </c>
      <c r="O284">
        <v>4800</v>
      </c>
      <c r="P284">
        <v>3988</v>
      </c>
      <c r="Q284">
        <v>27387.5</v>
      </c>
      <c r="R284" t="s">
        <v>526</v>
      </c>
      <c r="T284" s="331">
        <v>290105373</v>
      </c>
      <c r="U284" s="397">
        <v>1943.0361328125</v>
      </c>
      <c r="V284" s="152">
        <f t="shared" si="14"/>
        <v>1.897496223449707</v>
      </c>
      <c r="W284" s="377" t="s">
        <v>526</v>
      </c>
      <c r="Y284" s="388">
        <v>295700671</v>
      </c>
      <c r="Z284" s="394">
        <v>64888.3</v>
      </c>
      <c r="AA284" s="394">
        <v>15600.4</v>
      </c>
      <c r="AB284" s="319">
        <v>0.24041930517520105</v>
      </c>
      <c r="AC284" s="377" t="s">
        <v>526</v>
      </c>
      <c r="AD284" s="152">
        <v>63.367480468750003</v>
      </c>
      <c r="AE284" s="152">
        <v>15.234765625</v>
      </c>
      <c r="AF284" s="152">
        <v>30.4638671875</v>
      </c>
      <c r="AG284" s="152">
        <v>62.330175781249999</v>
      </c>
      <c r="AH284" s="152">
        <v>15.2291015625</v>
      </c>
      <c r="AI284" s="223">
        <v>0.24432951410159795</v>
      </c>
      <c r="AJ284" s="377" t="s">
        <v>526</v>
      </c>
      <c r="AL284">
        <v>295700671</v>
      </c>
      <c r="AM284">
        <v>134816</v>
      </c>
      <c r="AN284">
        <v>15600.4</v>
      </c>
      <c r="AO284">
        <v>0.11571623546166628</v>
      </c>
      <c r="AP284" t="s">
        <v>526</v>
      </c>
      <c r="AQ284">
        <v>131.65625</v>
      </c>
      <c r="AR284">
        <v>15.234765625</v>
      </c>
      <c r="AS284">
        <v>30.4638671875</v>
      </c>
      <c r="AT284">
        <v>62.330175781249999</v>
      </c>
      <c r="AU284">
        <v>15.2291015625</v>
      </c>
      <c r="AV284">
        <v>0.24432951410159795</v>
      </c>
      <c r="AW284" t="s">
        <v>480</v>
      </c>
    </row>
    <row r="285" spans="1:49">
      <c r="A285" t="s">
        <v>362</v>
      </c>
      <c r="B285">
        <v>295700349</v>
      </c>
      <c r="C285" t="s">
        <v>365</v>
      </c>
      <c r="D285">
        <v>132070.5</v>
      </c>
      <c r="E285">
        <v>118857.5</v>
      </c>
      <c r="F285">
        <v>13213</v>
      </c>
      <c r="G285">
        <v>11561</v>
      </c>
      <c r="H285">
        <v>1964</v>
      </c>
      <c r="I285" t="s">
        <v>526</v>
      </c>
      <c r="K285" s="150">
        <v>492600377</v>
      </c>
      <c r="L285" s="150">
        <v>33090.5</v>
      </c>
      <c r="M285">
        <v>18801.7</v>
      </c>
      <c r="N285">
        <v>14288.8</v>
      </c>
      <c r="O285">
        <v>1570</v>
      </c>
      <c r="P285">
        <v>299</v>
      </c>
      <c r="Q285">
        <v>42854.1</v>
      </c>
      <c r="R285" t="s">
        <v>526</v>
      </c>
      <c r="T285" s="331">
        <v>290102838</v>
      </c>
      <c r="U285" s="397">
        <v>744.083984375</v>
      </c>
      <c r="V285" s="152">
        <f t="shared" si="14"/>
        <v>0.72664451599121094</v>
      </c>
      <c r="W285" s="377" t="s">
        <v>526</v>
      </c>
      <c r="Y285" s="388">
        <v>295700710</v>
      </c>
      <c r="Z285" s="394">
        <v>55777.9</v>
      </c>
      <c r="AA285" s="394">
        <v>29589.5</v>
      </c>
      <c r="AB285" s="319">
        <v>0.53048788140105663</v>
      </c>
      <c r="AC285" s="377" t="s">
        <v>526</v>
      </c>
      <c r="AD285" s="152">
        <v>54.470605468750001</v>
      </c>
      <c r="AE285" s="152">
        <v>28.89599609375</v>
      </c>
      <c r="AF285" s="152">
        <v>57.815820312500001</v>
      </c>
      <c r="AG285" s="152">
        <v>54.518164062499999</v>
      </c>
      <c r="AH285" s="152">
        <v>28.919824218750001</v>
      </c>
      <c r="AI285" s="223">
        <v>0.53046218111079668</v>
      </c>
      <c r="AJ285" s="377" t="s">
        <v>526</v>
      </c>
      <c r="AL285">
        <v>295700710</v>
      </c>
      <c r="AM285">
        <v>134811</v>
      </c>
      <c r="AN285">
        <v>29589.5</v>
      </c>
      <c r="AO285">
        <v>0.21948876575353643</v>
      </c>
      <c r="AP285" t="s">
        <v>526</v>
      </c>
      <c r="AQ285">
        <v>131.6513671875</v>
      </c>
      <c r="AR285">
        <v>28.89599609375</v>
      </c>
      <c r="AS285">
        <v>57.815820312500001</v>
      </c>
      <c r="AT285">
        <v>54.518164062499999</v>
      </c>
      <c r="AU285">
        <v>28.919824218750001</v>
      </c>
      <c r="AV285">
        <v>0.53046218111079668</v>
      </c>
      <c r="AW285" t="s">
        <v>480</v>
      </c>
    </row>
    <row r="286" spans="1:49">
      <c r="A286" t="s">
        <v>362</v>
      </c>
      <c r="B286">
        <v>295700349</v>
      </c>
      <c r="C286" t="s">
        <v>366</v>
      </c>
      <c r="D286">
        <v>13207.1</v>
      </c>
      <c r="E286">
        <v>13070.8</v>
      </c>
      <c r="F286">
        <v>136.30000000000001</v>
      </c>
      <c r="G286">
        <v>11561</v>
      </c>
      <c r="H286">
        <v>1964</v>
      </c>
      <c r="I286" t="s">
        <v>526</v>
      </c>
      <c r="K286" s="150">
        <v>298701383</v>
      </c>
      <c r="L286" s="150">
        <v>59723.7</v>
      </c>
      <c r="M286">
        <v>19227.8</v>
      </c>
      <c r="N286">
        <v>40495.1</v>
      </c>
      <c r="O286">
        <v>2479</v>
      </c>
      <c r="P286">
        <v>662</v>
      </c>
      <c r="Q286">
        <v>61297.2</v>
      </c>
      <c r="R286" t="s">
        <v>526</v>
      </c>
      <c r="T286" s="331">
        <v>290102819</v>
      </c>
      <c r="U286" s="397">
        <v>13689.234375</v>
      </c>
      <c r="V286" s="152">
        <f t="shared" si="14"/>
        <v>13.368392944335937</v>
      </c>
      <c r="W286" s="377" t="s">
        <v>526</v>
      </c>
      <c r="Y286" s="388">
        <v>295700712</v>
      </c>
      <c r="Z286" s="394">
        <v>70289.100000000006</v>
      </c>
      <c r="AA286" s="394">
        <v>12976.6</v>
      </c>
      <c r="AB286" s="319">
        <v>0.18461752960274067</v>
      </c>
      <c r="AC286" s="377" t="s">
        <v>526</v>
      </c>
      <c r="AD286" s="152">
        <v>68.641699218750006</v>
      </c>
      <c r="AE286" s="152">
        <v>12.6724609375</v>
      </c>
      <c r="AF286" s="152">
        <v>25.358105468750001</v>
      </c>
      <c r="AG286" s="152">
        <v>60.999804687500003</v>
      </c>
      <c r="AH286" s="152">
        <v>12.68564453125</v>
      </c>
      <c r="AI286" s="223">
        <v>0.20796205162029846</v>
      </c>
      <c r="AJ286" s="377" t="s">
        <v>526</v>
      </c>
      <c r="AL286">
        <v>295700712</v>
      </c>
      <c r="AM286">
        <v>134825</v>
      </c>
      <c r="AN286">
        <v>12976.6</v>
      </c>
      <c r="AO286">
        <v>9.62477285369924E-2</v>
      </c>
      <c r="AP286" t="s">
        <v>526</v>
      </c>
      <c r="AQ286">
        <v>131.6650390625</v>
      </c>
      <c r="AR286">
        <v>12.6724609375</v>
      </c>
      <c r="AS286">
        <v>25.358105468750001</v>
      </c>
      <c r="AT286">
        <v>60.999804687500003</v>
      </c>
      <c r="AU286">
        <v>12.68564453125</v>
      </c>
      <c r="AV286">
        <v>0.20796205162029846</v>
      </c>
      <c r="AW286" t="s">
        <v>480</v>
      </c>
    </row>
    <row r="287" spans="1:49">
      <c r="A287" t="s">
        <v>362</v>
      </c>
      <c r="B287">
        <v>295700667</v>
      </c>
      <c r="C287" t="s">
        <v>45</v>
      </c>
      <c r="D287">
        <v>100322.6</v>
      </c>
      <c r="E287">
        <v>15597</v>
      </c>
      <c r="F287">
        <v>84725.6</v>
      </c>
      <c r="G287">
        <v>4000</v>
      </c>
      <c r="H287">
        <v>2107</v>
      </c>
      <c r="I287" t="s">
        <v>526</v>
      </c>
      <c r="T287" s="331">
        <v>290102839</v>
      </c>
      <c r="U287" s="397">
        <v>1081.169921875</v>
      </c>
      <c r="V287" s="152">
        <f t="shared" si="14"/>
        <v>1.0558300018310547</v>
      </c>
      <c r="W287" s="377" t="s">
        <v>526</v>
      </c>
    </row>
    <row r="288" spans="1:49">
      <c r="A288" t="s">
        <v>362</v>
      </c>
      <c r="B288">
        <v>295700709</v>
      </c>
      <c r="C288" t="s">
        <v>376</v>
      </c>
      <c r="D288">
        <v>117378.8</v>
      </c>
      <c r="E288">
        <v>50197</v>
      </c>
      <c r="F288">
        <v>67181.8</v>
      </c>
      <c r="G288">
        <v>12000</v>
      </c>
      <c r="H288">
        <v>5329</v>
      </c>
      <c r="I288" t="s">
        <v>526</v>
      </c>
      <c r="T288" s="331">
        <v>290105364</v>
      </c>
      <c r="U288" s="397">
        <v>4.6875E-2</v>
      </c>
      <c r="V288" s="152">
        <f t="shared" si="14"/>
        <v>4.57763671875E-5</v>
      </c>
      <c r="W288" s="377" t="s">
        <v>526</v>
      </c>
    </row>
    <row r="289" spans="1:23">
      <c r="A289" t="s">
        <v>362</v>
      </c>
      <c r="B289">
        <v>295700709</v>
      </c>
      <c r="C289" t="s">
        <v>377</v>
      </c>
      <c r="D289">
        <v>198105.7</v>
      </c>
      <c r="E289">
        <v>72201.100000000006</v>
      </c>
      <c r="F289">
        <v>125904.6</v>
      </c>
      <c r="G289">
        <v>12000</v>
      </c>
      <c r="H289">
        <v>5329</v>
      </c>
      <c r="I289" t="s">
        <v>526</v>
      </c>
      <c r="T289" s="388"/>
      <c r="U289" s="388"/>
      <c r="V289" s="388"/>
      <c r="W289" s="388"/>
    </row>
    <row r="290" spans="1:23">
      <c r="A290" t="s">
        <v>362</v>
      </c>
      <c r="B290">
        <v>295700709</v>
      </c>
      <c r="C290" t="s">
        <v>378</v>
      </c>
      <c r="D290">
        <v>13207.1</v>
      </c>
      <c r="E290">
        <v>12868.1</v>
      </c>
      <c r="F290">
        <v>339.1</v>
      </c>
      <c r="G290">
        <v>12000</v>
      </c>
      <c r="H290">
        <v>5329</v>
      </c>
      <c r="I290" t="s">
        <v>526</v>
      </c>
    </row>
    <row r="291" spans="1:23">
      <c r="A291" t="s">
        <v>362</v>
      </c>
      <c r="B291">
        <v>295700710</v>
      </c>
      <c r="C291" t="s">
        <v>333</v>
      </c>
      <c r="D291">
        <v>207619.5</v>
      </c>
      <c r="E291">
        <v>59190.8</v>
      </c>
      <c r="F291">
        <v>148428.70000000001</v>
      </c>
      <c r="G291">
        <v>8000.01</v>
      </c>
      <c r="H291">
        <v>6036</v>
      </c>
      <c r="I291" t="s">
        <v>526</v>
      </c>
    </row>
    <row r="292" spans="1:23">
      <c r="A292" t="s">
        <v>362</v>
      </c>
      <c r="B292">
        <v>295700712</v>
      </c>
      <c r="C292" t="s">
        <v>354</v>
      </c>
      <c r="D292">
        <v>207619.5</v>
      </c>
      <c r="E292">
        <v>25836.1</v>
      </c>
      <c r="F292">
        <v>181783.3</v>
      </c>
      <c r="G292">
        <v>8000.02</v>
      </c>
      <c r="H292">
        <v>4882</v>
      </c>
      <c r="I292" t="s">
        <v>526</v>
      </c>
    </row>
    <row r="293" spans="1:23">
      <c r="A293" t="s">
        <v>362</v>
      </c>
      <c r="B293">
        <v>295700713</v>
      </c>
      <c r="C293" t="s">
        <v>379</v>
      </c>
      <c r="D293">
        <v>177661.7</v>
      </c>
      <c r="E293">
        <v>4.9000000000000004</v>
      </c>
      <c r="F293">
        <v>177656.8</v>
      </c>
      <c r="G293">
        <v>6400</v>
      </c>
      <c r="H293">
        <v>6400</v>
      </c>
      <c r="I293" t="s">
        <v>526</v>
      </c>
    </row>
    <row r="294" spans="1:23">
      <c r="A294" t="s">
        <v>362</v>
      </c>
      <c r="B294">
        <v>295700713</v>
      </c>
      <c r="C294" t="s">
        <v>380</v>
      </c>
      <c r="D294">
        <v>13207.1</v>
      </c>
      <c r="E294">
        <v>0</v>
      </c>
      <c r="F294">
        <v>13207.1</v>
      </c>
      <c r="G294">
        <v>6400</v>
      </c>
      <c r="H294">
        <v>6400</v>
      </c>
      <c r="I294" t="s">
        <v>526</v>
      </c>
    </row>
    <row r="295" spans="1:23">
      <c r="A295" t="s">
        <v>371</v>
      </c>
      <c r="B295">
        <v>298701383</v>
      </c>
      <c r="C295" t="s">
        <v>531</v>
      </c>
      <c r="D295">
        <v>59722.9</v>
      </c>
      <c r="E295">
        <v>19214.3</v>
      </c>
      <c r="F295">
        <v>40508.6</v>
      </c>
      <c r="G295">
        <v>2480</v>
      </c>
      <c r="H295">
        <v>662</v>
      </c>
      <c r="I295" t="s">
        <v>526</v>
      </c>
    </row>
    <row r="296" spans="1:23">
      <c r="A296" t="s">
        <v>372</v>
      </c>
      <c r="B296">
        <v>492600377</v>
      </c>
      <c r="C296" t="s">
        <v>27</v>
      </c>
      <c r="D296">
        <v>33090.5</v>
      </c>
      <c r="E296">
        <v>14286.5</v>
      </c>
      <c r="F296">
        <v>18804.099999999999</v>
      </c>
      <c r="G296">
        <v>1570</v>
      </c>
      <c r="H296">
        <v>299</v>
      </c>
      <c r="I296" t="s">
        <v>526</v>
      </c>
    </row>
    <row r="297" spans="1:23">
      <c r="A297" t="s">
        <v>70</v>
      </c>
      <c r="B297">
        <v>292600623</v>
      </c>
      <c r="C297" t="s">
        <v>22</v>
      </c>
      <c r="D297">
        <v>143392.20000000001</v>
      </c>
      <c r="E297">
        <v>23021.9</v>
      </c>
      <c r="F297">
        <v>120370.3</v>
      </c>
      <c r="G297">
        <v>3721.01</v>
      </c>
      <c r="H297">
        <v>1599</v>
      </c>
      <c r="I297" t="s">
        <v>526</v>
      </c>
    </row>
    <row r="298" spans="1:23">
      <c r="A298" t="s">
        <v>70</v>
      </c>
      <c r="B298">
        <v>292600623</v>
      </c>
      <c r="C298" t="s">
        <v>23</v>
      </c>
      <c r="D298">
        <v>9191.7999999999993</v>
      </c>
      <c r="E298">
        <v>5933.4</v>
      </c>
      <c r="F298">
        <v>3258.4</v>
      </c>
      <c r="G298">
        <v>3721.01</v>
      </c>
      <c r="H298">
        <v>1599</v>
      </c>
      <c r="I298" t="s">
        <v>526</v>
      </c>
    </row>
    <row r="299" spans="1:23">
      <c r="A299" t="s">
        <v>70</v>
      </c>
      <c r="B299">
        <v>292600623</v>
      </c>
      <c r="C299" t="s">
        <v>24</v>
      </c>
      <c r="D299">
        <v>97433.1</v>
      </c>
      <c r="E299">
        <v>24812.799999999999</v>
      </c>
      <c r="F299">
        <v>72620.399999999994</v>
      </c>
      <c r="G299">
        <v>3721.01</v>
      </c>
      <c r="H299">
        <v>1599</v>
      </c>
      <c r="I299" t="s">
        <v>526</v>
      </c>
    </row>
    <row r="300" spans="1:23">
      <c r="A300" t="s">
        <v>70</v>
      </c>
      <c r="B300">
        <v>292600745</v>
      </c>
      <c r="C300" t="s">
        <v>31</v>
      </c>
      <c r="D300">
        <v>150515.79999999999</v>
      </c>
      <c r="E300">
        <v>87100.7</v>
      </c>
      <c r="F300">
        <v>63415.1</v>
      </c>
      <c r="G300">
        <v>3620</v>
      </c>
      <c r="H300">
        <v>1622</v>
      </c>
      <c r="I300" t="s">
        <v>526</v>
      </c>
    </row>
    <row r="301" spans="1:23">
      <c r="A301" t="s">
        <v>70</v>
      </c>
      <c r="B301">
        <v>295700703</v>
      </c>
      <c r="C301" t="s">
        <v>453</v>
      </c>
      <c r="D301">
        <v>83195</v>
      </c>
      <c r="E301">
        <v>26017.9</v>
      </c>
      <c r="F301">
        <v>57177.2</v>
      </c>
      <c r="G301">
        <v>6400</v>
      </c>
      <c r="H301">
        <v>2957</v>
      </c>
      <c r="I301" t="s">
        <v>526</v>
      </c>
    </row>
    <row r="302" spans="1:23">
      <c r="A302" t="s">
        <v>70</v>
      </c>
      <c r="B302">
        <v>295700703</v>
      </c>
      <c r="C302" t="s">
        <v>454</v>
      </c>
      <c r="D302">
        <v>8804.7999999999993</v>
      </c>
      <c r="E302">
        <v>8177.8</v>
      </c>
      <c r="F302">
        <v>627</v>
      </c>
      <c r="G302">
        <v>6400</v>
      </c>
      <c r="H302">
        <v>2957</v>
      </c>
      <c r="I302" t="s">
        <v>526</v>
      </c>
    </row>
    <row r="303" spans="1:23">
      <c r="A303" t="s">
        <v>70</v>
      </c>
      <c r="B303">
        <v>295700703</v>
      </c>
      <c r="C303" t="s">
        <v>455</v>
      </c>
      <c r="D303">
        <v>132070.5</v>
      </c>
      <c r="E303">
        <v>33480.400000000001</v>
      </c>
      <c r="F303">
        <v>98590.1</v>
      </c>
      <c r="G303">
        <v>6400</v>
      </c>
      <c r="H303">
        <v>2957</v>
      </c>
      <c r="I303" t="s">
        <v>526</v>
      </c>
    </row>
    <row r="304" spans="1:23">
      <c r="A304" t="s">
        <v>70</v>
      </c>
      <c r="B304">
        <v>295700705</v>
      </c>
      <c r="C304" t="s">
        <v>456</v>
      </c>
      <c r="D304">
        <v>156192</v>
      </c>
      <c r="E304">
        <v>20562.400000000001</v>
      </c>
      <c r="F304">
        <v>135629.6</v>
      </c>
      <c r="G304">
        <v>4800</v>
      </c>
      <c r="H304">
        <v>3988</v>
      </c>
      <c r="I304" t="s">
        <v>526</v>
      </c>
    </row>
    <row r="305" spans="1:36">
      <c r="A305" s="388" t="s">
        <v>367</v>
      </c>
      <c r="B305" s="388">
        <v>292600552</v>
      </c>
      <c r="C305" s="388" t="s">
        <v>34</v>
      </c>
      <c r="D305" s="388">
        <v>150515.79999999999</v>
      </c>
      <c r="E305" s="388">
        <v>86852.5</v>
      </c>
      <c r="F305" s="388">
        <v>63663.3</v>
      </c>
      <c r="G305" s="388">
        <v>3560</v>
      </c>
      <c r="H305" s="388">
        <v>2288</v>
      </c>
      <c r="I305" s="401" t="s">
        <v>533</v>
      </c>
      <c r="K305" s="388" t="s">
        <v>315</v>
      </c>
      <c r="L305" s="388" t="s">
        <v>316</v>
      </c>
      <c r="M305" s="388" t="s">
        <v>317</v>
      </c>
      <c r="N305" s="388" t="s">
        <v>318</v>
      </c>
      <c r="O305" s="388" t="s">
        <v>319</v>
      </c>
      <c r="P305" s="388" t="s">
        <v>320</v>
      </c>
      <c r="Q305" s="388" t="s">
        <v>321</v>
      </c>
      <c r="R305" s="401" t="s">
        <v>374</v>
      </c>
      <c r="T305" s="388" t="s">
        <v>61</v>
      </c>
      <c r="U305" s="388" t="s">
        <v>388</v>
      </c>
      <c r="V305" s="388" t="s">
        <v>389</v>
      </c>
      <c r="W305" s="388" t="s">
        <v>390</v>
      </c>
      <c r="X305" s="388" t="s">
        <v>391</v>
      </c>
      <c r="Y305" s="388" t="s">
        <v>392</v>
      </c>
      <c r="Z305" s="388" t="s">
        <v>393</v>
      </c>
      <c r="AA305" s="388" t="s">
        <v>394</v>
      </c>
      <c r="AB305" s="388" t="s">
        <v>395</v>
      </c>
      <c r="AC305" s="388" t="s">
        <v>396</v>
      </c>
      <c r="AD305" s="388" t="s">
        <v>397</v>
      </c>
      <c r="AE305" s="388" t="s">
        <v>398</v>
      </c>
      <c r="AF305" s="388" t="s">
        <v>399</v>
      </c>
      <c r="AG305" s="388" t="s">
        <v>400</v>
      </c>
      <c r="AH305" s="388" t="s">
        <v>401</v>
      </c>
      <c r="AI305" s="388" t="s">
        <v>402</v>
      </c>
      <c r="AJ305" s="401" t="s">
        <v>374</v>
      </c>
    </row>
    <row r="306" spans="1:36">
      <c r="A306" s="388" t="s">
        <v>367</v>
      </c>
      <c r="B306" s="388">
        <v>292600678</v>
      </c>
      <c r="C306" s="388" t="s">
        <v>41</v>
      </c>
      <c r="D306" s="388">
        <v>181997.8</v>
      </c>
      <c r="E306" s="388">
        <v>102564.7</v>
      </c>
      <c r="F306" s="388">
        <v>79433.100000000006</v>
      </c>
      <c r="G306" s="388">
        <v>6572.03</v>
      </c>
      <c r="H306" s="388">
        <v>2000</v>
      </c>
      <c r="I306" s="401" t="s">
        <v>533</v>
      </c>
      <c r="K306" s="388">
        <v>292600552</v>
      </c>
      <c r="L306" s="388">
        <v>150516.70000000001</v>
      </c>
      <c r="M306" s="388">
        <v>63663.3</v>
      </c>
      <c r="N306" s="388">
        <v>86852.5</v>
      </c>
      <c r="O306" s="388">
        <v>3560</v>
      </c>
      <c r="P306" s="388">
        <v>2288</v>
      </c>
      <c r="Q306" s="388">
        <v>42483.199999999997</v>
      </c>
      <c r="R306" s="401" t="s">
        <v>533</v>
      </c>
      <c r="T306" s="388" t="s">
        <v>122</v>
      </c>
      <c r="U306" s="388">
        <v>210214</v>
      </c>
      <c r="V306" s="388" t="s">
        <v>403</v>
      </c>
      <c r="W306" s="388" t="s">
        <v>405</v>
      </c>
      <c r="X306" s="252">
        <v>74800.78</v>
      </c>
      <c r="Y306" s="252">
        <v>51739.81</v>
      </c>
      <c r="Z306" s="252">
        <v>23060.97</v>
      </c>
      <c r="AA306" s="388">
        <v>69.17</v>
      </c>
      <c r="AB306" s="388">
        <v>26.26</v>
      </c>
      <c r="AC306" s="252">
        <v>94441.93</v>
      </c>
      <c r="AD306" s="252">
        <v>37223.96</v>
      </c>
      <c r="AE306" s="388">
        <v>0</v>
      </c>
      <c r="AF306" s="252">
        <v>57217.97</v>
      </c>
      <c r="AG306" s="252">
        <v>51739.81</v>
      </c>
      <c r="AH306" s="252">
        <v>5478.16</v>
      </c>
      <c r="AI306" s="388">
        <v>9.57</v>
      </c>
      <c r="AJ306" s="401" t="s">
        <v>532</v>
      </c>
    </row>
    <row r="307" spans="1:36">
      <c r="A307" s="388" t="s">
        <v>367</v>
      </c>
      <c r="B307" s="388">
        <v>292602230</v>
      </c>
      <c r="C307" s="388" t="s">
        <v>368</v>
      </c>
      <c r="D307" s="388">
        <v>170967.6</v>
      </c>
      <c r="E307" s="388">
        <v>97995.1</v>
      </c>
      <c r="F307" s="388">
        <v>72972.5</v>
      </c>
      <c r="G307" s="388">
        <v>7086.85</v>
      </c>
      <c r="H307" s="388">
        <v>3745</v>
      </c>
      <c r="I307" s="401" t="s">
        <v>533</v>
      </c>
      <c r="K307" s="388">
        <v>292600678</v>
      </c>
      <c r="L307" s="388">
        <v>181998.8</v>
      </c>
      <c r="M307" s="388">
        <v>79369.7</v>
      </c>
      <c r="N307" s="388">
        <v>102628.1</v>
      </c>
      <c r="O307" s="388">
        <v>6588</v>
      </c>
      <c r="P307" s="388">
        <v>2000</v>
      </c>
      <c r="Q307" s="388">
        <v>143392</v>
      </c>
      <c r="R307" s="401" t="s">
        <v>533</v>
      </c>
      <c r="T307" s="388" t="s">
        <v>135</v>
      </c>
      <c r="U307" s="388">
        <v>18779</v>
      </c>
      <c r="V307" s="388" t="s">
        <v>404</v>
      </c>
      <c r="W307" s="388" t="s">
        <v>406</v>
      </c>
      <c r="X307" s="252">
        <v>12184.09</v>
      </c>
      <c r="Y307" s="252">
        <v>5713.54</v>
      </c>
      <c r="Z307" s="252">
        <v>6470.55</v>
      </c>
      <c r="AA307" s="388">
        <v>46.89</v>
      </c>
      <c r="AB307" s="388">
        <v>84.45</v>
      </c>
      <c r="AC307" s="252">
        <v>22474.1</v>
      </c>
      <c r="AD307" s="252">
        <v>14313.88</v>
      </c>
      <c r="AE307" s="388">
        <v>0</v>
      </c>
      <c r="AF307" s="252">
        <v>8160.22</v>
      </c>
      <c r="AG307" s="252">
        <v>1624.16</v>
      </c>
      <c r="AH307" s="252">
        <v>6536.07</v>
      </c>
      <c r="AI307" s="388">
        <v>80.099999999999994</v>
      </c>
      <c r="AJ307" s="401" t="s">
        <v>532</v>
      </c>
    </row>
    <row r="308" spans="1:36">
      <c r="A308" s="388" t="s">
        <v>367</v>
      </c>
      <c r="B308" s="388">
        <v>292603073</v>
      </c>
      <c r="C308" s="388" t="s">
        <v>51</v>
      </c>
      <c r="D308" s="388">
        <v>132132.20000000001</v>
      </c>
      <c r="E308" s="388">
        <v>65525.7</v>
      </c>
      <c r="F308" s="388">
        <v>66606.5</v>
      </c>
      <c r="G308" s="388">
        <v>14883.7</v>
      </c>
      <c r="H308" s="388">
        <v>2470</v>
      </c>
      <c r="I308" s="401" t="s">
        <v>533</v>
      </c>
      <c r="K308" s="388">
        <v>292602230</v>
      </c>
      <c r="L308" s="388">
        <v>171975.5</v>
      </c>
      <c r="M308" s="388">
        <v>73913.899999999994</v>
      </c>
      <c r="N308" s="388">
        <v>98060.7</v>
      </c>
      <c r="O308" s="388">
        <v>7076</v>
      </c>
      <c r="P308" s="388">
        <v>3745</v>
      </c>
      <c r="Q308" s="388">
        <v>109776</v>
      </c>
      <c r="R308" s="401" t="s">
        <v>533</v>
      </c>
      <c r="T308" s="388" t="s">
        <v>135</v>
      </c>
      <c r="U308" s="388">
        <v>18779</v>
      </c>
      <c r="V308" s="388" t="s">
        <v>403</v>
      </c>
      <c r="W308" s="388" t="s">
        <v>407</v>
      </c>
      <c r="X308" s="252">
        <v>82668.37</v>
      </c>
      <c r="Y308" s="252">
        <v>75099.05</v>
      </c>
      <c r="Z308" s="252">
        <v>7569.33</v>
      </c>
      <c r="AA308" s="388">
        <v>90.84</v>
      </c>
      <c r="AB308" s="388">
        <v>34.14</v>
      </c>
      <c r="AC308" s="252">
        <v>110890.01</v>
      </c>
      <c r="AD308" s="252">
        <v>85834.52</v>
      </c>
      <c r="AE308" s="388">
        <v>0</v>
      </c>
      <c r="AF308" s="252">
        <v>25055.49</v>
      </c>
      <c r="AG308" s="252">
        <v>16994.22</v>
      </c>
      <c r="AH308" s="252">
        <v>8061.27</v>
      </c>
      <c r="AI308" s="388">
        <v>32.17</v>
      </c>
      <c r="AJ308" s="401" t="s">
        <v>532</v>
      </c>
    </row>
    <row r="309" spans="1:36">
      <c r="A309" s="388" t="s">
        <v>367</v>
      </c>
      <c r="B309" s="388">
        <v>292603073</v>
      </c>
      <c r="C309" s="388" t="s">
        <v>369</v>
      </c>
      <c r="D309" s="388">
        <v>13787.7</v>
      </c>
      <c r="E309" s="388">
        <v>13647.1</v>
      </c>
      <c r="F309" s="388">
        <v>140.6</v>
      </c>
      <c r="G309" s="388">
        <v>14883.7</v>
      </c>
      <c r="H309" s="388">
        <v>2470</v>
      </c>
      <c r="I309" s="401" t="s">
        <v>533</v>
      </c>
      <c r="K309" s="388">
        <v>292603073</v>
      </c>
      <c r="L309" s="388">
        <v>389505</v>
      </c>
      <c r="M309" s="388">
        <v>179192.6</v>
      </c>
      <c r="N309" s="388">
        <v>210310.3</v>
      </c>
      <c r="O309" s="388">
        <v>14882</v>
      </c>
      <c r="P309" s="388">
        <v>2470</v>
      </c>
      <c r="Q309" s="388">
        <v>422469</v>
      </c>
      <c r="R309" s="401" t="s">
        <v>533</v>
      </c>
      <c r="T309" s="388" t="s">
        <v>136</v>
      </c>
      <c r="U309" s="388">
        <v>78398</v>
      </c>
      <c r="V309" s="388" t="s">
        <v>403</v>
      </c>
      <c r="W309" s="388" t="s">
        <v>408</v>
      </c>
      <c r="X309" s="252">
        <v>31940.05</v>
      </c>
      <c r="Y309" s="252">
        <v>10742.82</v>
      </c>
      <c r="Z309" s="252">
        <v>21197.24</v>
      </c>
      <c r="AA309" s="388">
        <v>33.630000000000003</v>
      </c>
      <c r="AB309" s="388">
        <v>0</v>
      </c>
      <c r="AC309" s="252">
        <v>17617.27</v>
      </c>
      <c r="AD309" s="252">
        <v>8304.65</v>
      </c>
      <c r="AE309" s="388">
        <v>0</v>
      </c>
      <c r="AF309" s="252">
        <v>9312.6200000000008</v>
      </c>
      <c r="AG309" s="252">
        <v>5626.19</v>
      </c>
      <c r="AH309" s="252">
        <v>3686.43</v>
      </c>
      <c r="AI309" s="388">
        <v>39.590000000000003</v>
      </c>
      <c r="AJ309" s="401" t="s">
        <v>532</v>
      </c>
    </row>
    <row r="310" spans="1:36">
      <c r="A310" s="388" t="s">
        <v>367</v>
      </c>
      <c r="B310" s="388">
        <v>292603073</v>
      </c>
      <c r="C310" s="388" t="s">
        <v>52</v>
      </c>
      <c r="D310" s="388">
        <v>243582.9</v>
      </c>
      <c r="E310" s="388">
        <v>131001.5</v>
      </c>
      <c r="F310" s="388">
        <v>112581.4</v>
      </c>
      <c r="G310" s="388">
        <v>14883.7</v>
      </c>
      <c r="H310" s="388">
        <v>2470</v>
      </c>
      <c r="I310" s="401" t="s">
        <v>533</v>
      </c>
      <c r="K310" s="388">
        <v>292603286</v>
      </c>
      <c r="L310" s="388">
        <v>165765.70000000001</v>
      </c>
      <c r="M310" s="388">
        <v>45298.6</v>
      </c>
      <c r="N310" s="388">
        <v>120466.2</v>
      </c>
      <c r="O310" s="388">
        <v>8432</v>
      </c>
      <c r="P310" s="388">
        <v>5095</v>
      </c>
      <c r="Q310" s="388">
        <v>110224</v>
      </c>
      <c r="R310" s="401" t="s">
        <v>533</v>
      </c>
      <c r="T310" s="388" t="s">
        <v>136</v>
      </c>
      <c r="U310" s="388">
        <v>78398</v>
      </c>
      <c r="V310" s="388" t="s">
        <v>403</v>
      </c>
      <c r="W310" s="388" t="s">
        <v>409</v>
      </c>
      <c r="X310" s="252">
        <v>37576.53</v>
      </c>
      <c r="Y310" s="252">
        <v>18589.830000000002</v>
      </c>
      <c r="Z310" s="252">
        <v>18986.7</v>
      </c>
      <c r="AA310" s="388">
        <v>49.47</v>
      </c>
      <c r="AB310" s="388">
        <v>0</v>
      </c>
      <c r="AC310" s="252">
        <v>30249.9</v>
      </c>
      <c r="AD310" s="252">
        <v>16200.35</v>
      </c>
      <c r="AE310" s="388">
        <v>0</v>
      </c>
      <c r="AF310" s="252">
        <v>14049.55</v>
      </c>
      <c r="AG310" s="252">
        <v>7056.87</v>
      </c>
      <c r="AH310" s="252">
        <v>6992.68</v>
      </c>
      <c r="AI310" s="388">
        <v>49.77</v>
      </c>
      <c r="AJ310" s="401" t="s">
        <v>532</v>
      </c>
    </row>
    <row r="311" spans="1:36">
      <c r="A311" s="388" t="s">
        <v>367</v>
      </c>
      <c r="B311" s="388">
        <v>292603286</v>
      </c>
      <c r="C311" s="388" t="s">
        <v>42</v>
      </c>
      <c r="D311" s="388">
        <v>165452.5</v>
      </c>
      <c r="E311" s="388">
        <v>120438.9</v>
      </c>
      <c r="F311" s="388">
        <v>45013.7</v>
      </c>
      <c r="G311" s="388">
        <v>8431.5</v>
      </c>
      <c r="H311" s="388">
        <v>5095</v>
      </c>
      <c r="I311" s="401" t="s">
        <v>533</v>
      </c>
      <c r="K311" s="388">
        <v>292603696</v>
      </c>
      <c r="L311" s="388">
        <v>166078</v>
      </c>
      <c r="M311" s="388">
        <v>112723.4</v>
      </c>
      <c r="N311" s="388">
        <v>53353.599999999999</v>
      </c>
      <c r="O311" s="388">
        <v>9599</v>
      </c>
      <c r="P311" s="388">
        <v>8208</v>
      </c>
      <c r="Q311" s="388">
        <v>46941.2</v>
      </c>
      <c r="R311" s="401" t="s">
        <v>533</v>
      </c>
      <c r="T311" s="388" t="s">
        <v>136</v>
      </c>
      <c r="U311" s="388">
        <v>78398</v>
      </c>
      <c r="V311" s="388" t="s">
        <v>403</v>
      </c>
      <c r="W311" s="388" t="s">
        <v>410</v>
      </c>
      <c r="X311" s="252">
        <v>39389.67</v>
      </c>
      <c r="Y311" s="252">
        <v>17512.060000000001</v>
      </c>
      <c r="Z311" s="252">
        <v>21877.61</v>
      </c>
      <c r="AA311" s="388">
        <v>44.46</v>
      </c>
      <c r="AB311" s="388">
        <v>0</v>
      </c>
      <c r="AC311" s="252">
        <v>27890.959999999999</v>
      </c>
      <c r="AD311" s="252">
        <v>21681.4</v>
      </c>
      <c r="AE311" s="388">
        <v>0</v>
      </c>
      <c r="AF311" s="252">
        <v>6209.55</v>
      </c>
      <c r="AG311" s="252">
        <v>4693.1899999999996</v>
      </c>
      <c r="AH311" s="252">
        <v>1516.36</v>
      </c>
      <c r="AI311" s="388">
        <v>24.42</v>
      </c>
      <c r="AJ311" s="401" t="s">
        <v>532</v>
      </c>
    </row>
    <row r="312" spans="1:36">
      <c r="A312" s="388" t="s">
        <v>367</v>
      </c>
      <c r="B312" s="388">
        <v>292603696</v>
      </c>
      <c r="C312" s="388" t="s">
        <v>370</v>
      </c>
      <c r="D312" s="388">
        <v>165452.5</v>
      </c>
      <c r="E312" s="388">
        <v>53216.7</v>
      </c>
      <c r="F312" s="388">
        <v>112235.8</v>
      </c>
      <c r="G312" s="388">
        <v>9600</v>
      </c>
      <c r="H312" s="388">
        <v>8208</v>
      </c>
      <c r="I312" s="401" t="s">
        <v>533</v>
      </c>
      <c r="K312" s="388">
        <v>292604330</v>
      </c>
      <c r="L312" s="388">
        <v>124019.2</v>
      </c>
      <c r="M312" s="388">
        <v>20161.8</v>
      </c>
      <c r="N312" s="388">
        <v>103854.5</v>
      </c>
      <c r="O312" s="388">
        <v>6970</v>
      </c>
      <c r="P312" s="388">
        <v>2637</v>
      </c>
      <c r="Q312" s="388">
        <v>147020</v>
      </c>
      <c r="R312" s="401" t="s">
        <v>533</v>
      </c>
      <c r="T312" s="388" t="s">
        <v>136</v>
      </c>
      <c r="U312" s="388">
        <v>78398</v>
      </c>
      <c r="V312" s="388" t="s">
        <v>403</v>
      </c>
      <c r="W312" s="388" t="s">
        <v>411</v>
      </c>
      <c r="X312" s="252">
        <v>31940.05</v>
      </c>
      <c r="Y312" s="252">
        <v>28755.91</v>
      </c>
      <c r="Z312" s="252">
        <v>3184.14</v>
      </c>
      <c r="AA312" s="388">
        <v>90.03</v>
      </c>
      <c r="AB312" s="388">
        <v>47.82</v>
      </c>
      <c r="AC312" s="252">
        <v>47214.11</v>
      </c>
      <c r="AD312" s="388">
        <v>0.28999999999999998</v>
      </c>
      <c r="AE312" s="388">
        <v>47.82</v>
      </c>
      <c r="AF312" s="252">
        <v>47213.82</v>
      </c>
      <c r="AG312" s="252">
        <v>28755.91</v>
      </c>
      <c r="AH312" s="252">
        <v>18457.91</v>
      </c>
      <c r="AI312" s="388">
        <v>39.090000000000003</v>
      </c>
      <c r="AJ312" s="401" t="s">
        <v>532</v>
      </c>
    </row>
    <row r="313" spans="1:36">
      <c r="A313" s="388" t="s">
        <v>367</v>
      </c>
      <c r="B313" s="388">
        <v>292604330</v>
      </c>
      <c r="C313" s="388" t="s">
        <v>43</v>
      </c>
      <c r="D313" s="388">
        <v>121379.6</v>
      </c>
      <c r="E313" s="388">
        <v>103788.8</v>
      </c>
      <c r="F313" s="388">
        <v>17590.7</v>
      </c>
      <c r="G313" s="388">
        <v>6970</v>
      </c>
      <c r="H313" s="388">
        <v>2637</v>
      </c>
      <c r="I313" s="401" t="s">
        <v>533</v>
      </c>
      <c r="K313" s="388">
        <v>295700347</v>
      </c>
      <c r="L313" s="388">
        <v>224071.2</v>
      </c>
      <c r="M313" s="388">
        <v>123221.4</v>
      </c>
      <c r="N313" s="388">
        <v>100848.8</v>
      </c>
      <c r="O313" s="388">
        <v>9273</v>
      </c>
      <c r="P313" s="388">
        <v>2784</v>
      </c>
      <c r="Q313" s="388">
        <v>219177</v>
      </c>
      <c r="R313" s="401" t="s">
        <v>533</v>
      </c>
      <c r="T313" s="388" t="s">
        <v>137</v>
      </c>
      <c r="U313" s="388">
        <v>97026</v>
      </c>
      <c r="V313" s="388" t="s">
        <v>403</v>
      </c>
      <c r="W313" s="388" t="s">
        <v>412</v>
      </c>
      <c r="X313" s="252">
        <v>210428.2</v>
      </c>
      <c r="Y313" s="252">
        <v>103879.47</v>
      </c>
      <c r="Z313" s="252">
        <v>106548.73</v>
      </c>
      <c r="AA313" s="388">
        <v>49.37</v>
      </c>
      <c r="AB313" s="388">
        <v>45.41</v>
      </c>
      <c r="AC313" s="252">
        <v>305985.78000000003</v>
      </c>
      <c r="AD313" s="252">
        <v>55665.4</v>
      </c>
      <c r="AE313" s="388">
        <v>18.96</v>
      </c>
      <c r="AF313" s="252">
        <v>250320.39</v>
      </c>
      <c r="AG313" s="252">
        <v>101924.54</v>
      </c>
      <c r="AH313" s="252">
        <v>148395.84</v>
      </c>
      <c r="AI313" s="388">
        <v>59.28</v>
      </c>
      <c r="AJ313" s="401" t="s">
        <v>532</v>
      </c>
    </row>
    <row r="314" spans="1:36">
      <c r="A314" s="388" t="s">
        <v>367</v>
      </c>
      <c r="B314" s="388">
        <v>295700347</v>
      </c>
      <c r="C314" s="388" t="s">
        <v>38</v>
      </c>
      <c r="D314" s="388">
        <v>83195</v>
      </c>
      <c r="E314" s="388">
        <v>39805.699999999997</v>
      </c>
      <c r="F314" s="388">
        <v>43389.3</v>
      </c>
      <c r="G314" s="388">
        <v>9282.01</v>
      </c>
      <c r="H314" s="388">
        <v>2784</v>
      </c>
      <c r="I314" s="401" t="s">
        <v>533</v>
      </c>
      <c r="K314" s="388">
        <v>295700485</v>
      </c>
      <c r="L314" s="388">
        <v>190871.2</v>
      </c>
      <c r="M314" s="388">
        <v>190870</v>
      </c>
      <c r="N314" s="388">
        <v>4.9000000000000004</v>
      </c>
      <c r="O314" s="388">
        <v>6400</v>
      </c>
      <c r="P314" s="388">
        <v>6400</v>
      </c>
      <c r="Q314" s="388">
        <v>0</v>
      </c>
      <c r="R314" s="401" t="s">
        <v>533</v>
      </c>
      <c r="T314" s="388" t="s">
        <v>139</v>
      </c>
      <c r="U314" s="388">
        <v>90365</v>
      </c>
      <c r="V314" s="388" t="s">
        <v>403</v>
      </c>
      <c r="W314" s="388" t="s">
        <v>413</v>
      </c>
      <c r="X314" s="252">
        <v>202908.01</v>
      </c>
      <c r="Y314" s="252">
        <v>142980.68</v>
      </c>
      <c r="Z314" s="252">
        <v>59927.33</v>
      </c>
      <c r="AA314" s="388">
        <v>70.47</v>
      </c>
      <c r="AB314" s="388">
        <v>13.12</v>
      </c>
      <c r="AC314" s="252">
        <v>229526.72</v>
      </c>
      <c r="AD314" s="252">
        <v>30537.58</v>
      </c>
      <c r="AE314" s="388">
        <v>0</v>
      </c>
      <c r="AF314" s="252">
        <v>198989.14</v>
      </c>
      <c r="AG314" s="252">
        <v>122754.6</v>
      </c>
      <c r="AH314" s="252">
        <v>76234.539999999994</v>
      </c>
      <c r="AI314" s="388">
        <v>38.31</v>
      </c>
      <c r="AJ314" s="401" t="s">
        <v>532</v>
      </c>
    </row>
    <row r="315" spans="1:36">
      <c r="A315" s="388" t="s">
        <v>367</v>
      </c>
      <c r="B315" s="388">
        <v>295700347</v>
      </c>
      <c r="C315" s="388" t="s">
        <v>39</v>
      </c>
      <c r="D315" s="388">
        <v>132070.5</v>
      </c>
      <c r="E315" s="388">
        <v>52080.9</v>
      </c>
      <c r="F315" s="388">
        <v>79989.5</v>
      </c>
      <c r="G315" s="388">
        <v>9282.01</v>
      </c>
      <c r="H315" s="388">
        <v>2784</v>
      </c>
      <c r="I315" s="401" t="s">
        <v>533</v>
      </c>
      <c r="K315" s="388">
        <v>295700671</v>
      </c>
      <c r="L315" s="388">
        <v>209496.5</v>
      </c>
      <c r="M315" s="388">
        <v>177279.2</v>
      </c>
      <c r="N315" s="388">
        <v>32211.8</v>
      </c>
      <c r="O315" s="388">
        <v>7999</v>
      </c>
      <c r="P315" s="388">
        <v>5509</v>
      </c>
      <c r="Q315" s="388">
        <v>62682.8</v>
      </c>
      <c r="R315" s="401" t="s">
        <v>533</v>
      </c>
      <c r="T315" s="388" t="s">
        <v>133</v>
      </c>
      <c r="U315" s="388">
        <v>210516</v>
      </c>
      <c r="V315" s="388" t="s">
        <v>403</v>
      </c>
      <c r="W315" s="388" t="s">
        <v>414</v>
      </c>
      <c r="X315" s="252">
        <v>38650.15</v>
      </c>
      <c r="Y315" s="252">
        <v>10989.94</v>
      </c>
      <c r="Z315" s="252">
        <v>27660.2</v>
      </c>
      <c r="AA315" s="388">
        <v>28.43</v>
      </c>
      <c r="AB315" s="388">
        <v>28.89</v>
      </c>
      <c r="AC315" s="252">
        <v>49817.72</v>
      </c>
      <c r="AD315" s="252">
        <v>35055.58</v>
      </c>
      <c r="AE315" s="388">
        <v>0</v>
      </c>
      <c r="AF315" s="252">
        <v>14762.14</v>
      </c>
      <c r="AG315" s="252">
        <v>10989.94</v>
      </c>
      <c r="AH315" s="252">
        <v>3772.19</v>
      </c>
      <c r="AI315" s="388">
        <v>25.55</v>
      </c>
      <c r="AJ315" s="401" t="s">
        <v>532</v>
      </c>
    </row>
    <row r="316" spans="1:36">
      <c r="A316" s="388" t="s">
        <v>367</v>
      </c>
      <c r="B316" s="388">
        <v>295700347</v>
      </c>
      <c r="C316" s="388" t="s">
        <v>40</v>
      </c>
      <c r="D316" s="388">
        <v>8804.7999999999993</v>
      </c>
      <c r="E316" s="388">
        <v>8600.1</v>
      </c>
      <c r="F316" s="388">
        <v>204.7</v>
      </c>
      <c r="G316" s="388">
        <v>9282.01</v>
      </c>
      <c r="H316" s="388">
        <v>2784</v>
      </c>
      <c r="I316" s="401" t="s">
        <v>533</v>
      </c>
      <c r="K316" s="388">
        <v>295700688</v>
      </c>
      <c r="L316" s="388">
        <v>156194.1</v>
      </c>
      <c r="M316" s="388">
        <v>123977.3</v>
      </c>
      <c r="N316" s="388">
        <v>32214.400000000001</v>
      </c>
      <c r="O316" s="388">
        <v>4800</v>
      </c>
      <c r="P316" s="388">
        <v>3457</v>
      </c>
      <c r="Q316" s="388">
        <v>45318.5</v>
      </c>
      <c r="R316" s="401" t="s">
        <v>533</v>
      </c>
      <c r="T316" s="388" t="s">
        <v>124</v>
      </c>
      <c r="U316" s="388">
        <v>18850</v>
      </c>
      <c r="V316" s="388" t="s">
        <v>404</v>
      </c>
      <c r="W316" s="388" t="s">
        <v>415</v>
      </c>
      <c r="X316" s="252">
        <v>12184.09</v>
      </c>
      <c r="Y316" s="252">
        <v>6105.81</v>
      </c>
      <c r="Z316" s="252">
        <v>6078.28</v>
      </c>
      <c r="AA316" s="388">
        <v>50.11</v>
      </c>
      <c r="AB316" s="388">
        <v>84.45</v>
      </c>
      <c r="AC316" s="252">
        <v>22474.1</v>
      </c>
      <c r="AD316" s="252">
        <v>13593.2</v>
      </c>
      <c r="AE316" s="388">
        <v>0</v>
      </c>
      <c r="AF316" s="252">
        <v>8880.9</v>
      </c>
      <c r="AG316" s="252">
        <v>2732.91</v>
      </c>
      <c r="AH316" s="252">
        <v>6147.99</v>
      </c>
      <c r="AI316" s="388">
        <v>69.23</v>
      </c>
      <c r="AJ316" s="401" t="s">
        <v>532</v>
      </c>
    </row>
    <row r="317" spans="1:36">
      <c r="A317" s="388" t="s">
        <v>367</v>
      </c>
      <c r="B317" s="388">
        <v>295700485</v>
      </c>
      <c r="C317" s="388" t="s">
        <v>529</v>
      </c>
      <c r="D317" s="388">
        <v>177661.7</v>
      </c>
      <c r="E317" s="388">
        <v>4.9000000000000004</v>
      </c>
      <c r="F317" s="388">
        <v>177656.8</v>
      </c>
      <c r="G317" s="388">
        <v>6400</v>
      </c>
      <c r="H317" s="388">
        <v>6400</v>
      </c>
      <c r="I317" s="401" t="s">
        <v>533</v>
      </c>
      <c r="K317" s="388">
        <v>295700689</v>
      </c>
      <c r="L317" s="388">
        <v>102196.5</v>
      </c>
      <c r="M317" s="388">
        <v>59608</v>
      </c>
      <c r="N317" s="388">
        <v>42586.2</v>
      </c>
      <c r="O317" s="388">
        <v>3999</v>
      </c>
      <c r="P317" s="388">
        <v>1441</v>
      </c>
      <c r="Q317" s="388">
        <v>86306.8</v>
      </c>
      <c r="R317" s="401" t="s">
        <v>533</v>
      </c>
      <c r="T317" s="388" t="s">
        <v>124</v>
      </c>
      <c r="U317" s="388">
        <v>18850</v>
      </c>
      <c r="V317" s="388" t="s">
        <v>403</v>
      </c>
      <c r="W317" s="388" t="s">
        <v>416</v>
      </c>
      <c r="X317" s="252">
        <v>20667.09</v>
      </c>
      <c r="Y317" s="252">
        <v>17514.310000000001</v>
      </c>
      <c r="Z317" s="252">
        <v>3152.79</v>
      </c>
      <c r="AA317" s="388">
        <v>84.74</v>
      </c>
      <c r="AB317" s="388">
        <v>54.4</v>
      </c>
      <c r="AC317" s="252">
        <v>31909.65</v>
      </c>
      <c r="AD317" s="252">
        <v>24376.98</v>
      </c>
      <c r="AE317" s="388">
        <v>0</v>
      </c>
      <c r="AF317" s="252">
        <v>7532.67</v>
      </c>
      <c r="AG317" s="252">
        <v>4905.0600000000004</v>
      </c>
      <c r="AH317" s="252">
        <v>2627.61</v>
      </c>
      <c r="AI317" s="388">
        <v>34.880000000000003</v>
      </c>
      <c r="AJ317" s="401" t="s">
        <v>532</v>
      </c>
    </row>
    <row r="318" spans="1:36">
      <c r="A318" s="388" t="s">
        <v>367</v>
      </c>
      <c r="B318" s="388">
        <v>295700485</v>
      </c>
      <c r="C318" s="388" t="s">
        <v>530</v>
      </c>
      <c r="D318" s="388">
        <v>13207.1</v>
      </c>
      <c r="E318" s="388">
        <v>0</v>
      </c>
      <c r="F318" s="388">
        <v>13207.1</v>
      </c>
      <c r="G318" s="388">
        <v>6400</v>
      </c>
      <c r="H318" s="388">
        <v>6400</v>
      </c>
      <c r="I318" s="401" t="s">
        <v>533</v>
      </c>
      <c r="K318" s="388">
        <v>295700699</v>
      </c>
      <c r="L318" s="388">
        <v>224071.2</v>
      </c>
      <c r="M318" s="388">
        <v>202196</v>
      </c>
      <c r="N318" s="388">
        <v>21874.3</v>
      </c>
      <c r="O318" s="388">
        <v>6399</v>
      </c>
      <c r="P318" s="388">
        <v>2256</v>
      </c>
      <c r="Q318" s="388">
        <v>139723</v>
      </c>
      <c r="R318" s="401" t="s">
        <v>533</v>
      </c>
      <c r="T318" s="388" t="s">
        <v>124</v>
      </c>
      <c r="U318" s="388">
        <v>18850</v>
      </c>
      <c r="V318" s="388" t="s">
        <v>403</v>
      </c>
      <c r="W318" s="388" t="s">
        <v>417</v>
      </c>
      <c r="X318" s="252">
        <v>61536.36</v>
      </c>
      <c r="Y318" s="252">
        <v>21336.18</v>
      </c>
      <c r="Z318" s="252">
        <v>40200.18</v>
      </c>
      <c r="AA318" s="388">
        <v>34.67</v>
      </c>
      <c r="AB318" s="388">
        <v>0</v>
      </c>
      <c r="AC318" s="252">
        <v>36043.65</v>
      </c>
      <c r="AD318" s="252">
        <v>28897.27</v>
      </c>
      <c r="AE318" s="388">
        <v>0</v>
      </c>
      <c r="AF318" s="252">
        <v>7146.39</v>
      </c>
      <c r="AG318" s="252">
        <v>4024.43</v>
      </c>
      <c r="AH318" s="252">
        <v>3121.96</v>
      </c>
      <c r="AI318" s="388">
        <v>43.69</v>
      </c>
      <c r="AJ318" s="401" t="s">
        <v>532</v>
      </c>
    </row>
    <row r="319" spans="1:36">
      <c r="A319" s="388" t="s">
        <v>367</v>
      </c>
      <c r="B319" s="388">
        <v>295700671</v>
      </c>
      <c r="C319" s="388" t="s">
        <v>44</v>
      </c>
      <c r="D319" s="388">
        <v>207619.5</v>
      </c>
      <c r="E319" s="388">
        <v>32191.8</v>
      </c>
      <c r="F319" s="388">
        <v>175427.6</v>
      </c>
      <c r="G319" s="388">
        <v>8000.01</v>
      </c>
      <c r="H319" s="388">
        <v>5509</v>
      </c>
      <c r="I319" s="401" t="s">
        <v>533</v>
      </c>
      <c r="K319" s="388">
        <v>295700704</v>
      </c>
      <c r="L319" s="388">
        <v>224071.2</v>
      </c>
      <c r="M319" s="388">
        <v>175658.9</v>
      </c>
      <c r="N319" s="388">
        <v>48411.4</v>
      </c>
      <c r="O319" s="388">
        <v>6399</v>
      </c>
      <c r="P319" s="388">
        <v>2668</v>
      </c>
      <c r="Q319" s="388">
        <v>125885</v>
      </c>
      <c r="R319" s="401" t="s">
        <v>533</v>
      </c>
      <c r="T319" s="388" t="s">
        <v>124</v>
      </c>
      <c r="U319" s="388">
        <v>18850</v>
      </c>
      <c r="V319" s="388" t="s">
        <v>403</v>
      </c>
      <c r="W319" s="388" t="s">
        <v>418</v>
      </c>
      <c r="X319" s="252">
        <v>13151.79</v>
      </c>
      <c r="Y319" s="252">
        <v>6105.98</v>
      </c>
      <c r="Z319" s="252">
        <v>7045.81</v>
      </c>
      <c r="AA319" s="388">
        <v>46.43</v>
      </c>
      <c r="AB319" s="388">
        <v>70.66</v>
      </c>
      <c r="AC319" s="252">
        <v>22444.59</v>
      </c>
      <c r="AD319" s="252">
        <v>4683.18</v>
      </c>
      <c r="AE319" s="388">
        <v>35.049999999999997</v>
      </c>
      <c r="AF319" s="252">
        <v>17761.41</v>
      </c>
      <c r="AG319" s="252">
        <v>6105.98</v>
      </c>
      <c r="AH319" s="252">
        <v>11655.43</v>
      </c>
      <c r="AI319" s="388">
        <v>65.62</v>
      </c>
      <c r="AJ319" s="401" t="s">
        <v>532</v>
      </c>
    </row>
    <row r="320" spans="1:36">
      <c r="A320" s="388" t="s">
        <v>367</v>
      </c>
      <c r="B320" s="388">
        <v>295700688</v>
      </c>
      <c r="C320" s="388" t="s">
        <v>457</v>
      </c>
      <c r="D320" s="388">
        <v>156192</v>
      </c>
      <c r="E320" s="388">
        <v>32212</v>
      </c>
      <c r="F320" s="388">
        <v>123980</v>
      </c>
      <c r="G320" s="388">
        <v>4800</v>
      </c>
      <c r="H320" s="388">
        <v>3457</v>
      </c>
      <c r="I320" s="401" t="s">
        <v>533</v>
      </c>
      <c r="K320" s="388">
        <v>295700706</v>
      </c>
      <c r="L320" s="388">
        <v>102196.5</v>
      </c>
      <c r="M320" s="388">
        <v>62533.3</v>
      </c>
      <c r="N320" s="388">
        <v>39660.800000000003</v>
      </c>
      <c r="O320" s="388">
        <v>3999</v>
      </c>
      <c r="P320" s="388">
        <v>1391</v>
      </c>
      <c r="Q320" s="388">
        <v>88002.3</v>
      </c>
      <c r="R320" s="401" t="s">
        <v>533</v>
      </c>
      <c r="T320" s="388" t="s">
        <v>125</v>
      </c>
      <c r="U320" s="388">
        <v>78378</v>
      </c>
      <c r="V320" s="388" t="s">
        <v>403</v>
      </c>
      <c r="W320" s="388" t="s">
        <v>419</v>
      </c>
      <c r="X320" s="252">
        <v>31940.05</v>
      </c>
      <c r="Y320" s="252">
        <v>9023.07</v>
      </c>
      <c r="Z320" s="252">
        <v>22916.98</v>
      </c>
      <c r="AA320" s="388">
        <v>28.25</v>
      </c>
      <c r="AB320" s="388">
        <v>0</v>
      </c>
      <c r="AC320" s="252">
        <v>15209.18</v>
      </c>
      <c r="AD320" s="252">
        <v>3983.32</v>
      </c>
      <c r="AE320" s="388">
        <v>0</v>
      </c>
      <c r="AF320" s="252">
        <v>11225.86</v>
      </c>
      <c r="AG320" s="252">
        <v>6932.04</v>
      </c>
      <c r="AH320" s="252">
        <v>4293.82</v>
      </c>
      <c r="AI320" s="388">
        <v>38.25</v>
      </c>
      <c r="AJ320" s="401" t="s">
        <v>532</v>
      </c>
    </row>
    <row r="321" spans="1:36">
      <c r="A321" s="388" t="s">
        <v>367</v>
      </c>
      <c r="B321" s="388">
        <v>295700689</v>
      </c>
      <c r="C321" s="388" t="s">
        <v>334</v>
      </c>
      <c r="D321" s="388">
        <v>100322.6</v>
      </c>
      <c r="E321" s="388">
        <v>41965.8</v>
      </c>
      <c r="F321" s="388">
        <v>58356.800000000003</v>
      </c>
      <c r="G321" s="388">
        <v>4000.01</v>
      </c>
      <c r="H321" s="388">
        <v>1441</v>
      </c>
      <c r="I321" s="401" t="s">
        <v>533</v>
      </c>
      <c r="K321" s="388">
        <v>292600879</v>
      </c>
      <c r="L321" s="388">
        <v>193029.1</v>
      </c>
      <c r="M321" s="388">
        <v>111919.8</v>
      </c>
      <c r="N321" s="388">
        <v>81108.2</v>
      </c>
      <c r="O321" s="388">
        <v>5429</v>
      </c>
      <c r="P321" s="388">
        <v>1662</v>
      </c>
      <c r="Q321" s="388">
        <v>139706</v>
      </c>
      <c r="R321" s="401" t="s">
        <v>533</v>
      </c>
      <c r="T321" s="388" t="s">
        <v>125</v>
      </c>
      <c r="U321" s="388">
        <v>78378</v>
      </c>
      <c r="V321" s="388" t="s">
        <v>403</v>
      </c>
      <c r="W321" s="388" t="s">
        <v>420</v>
      </c>
      <c r="X321" s="252">
        <v>15030.61</v>
      </c>
      <c r="Y321" s="252">
        <v>8869.7900000000009</v>
      </c>
      <c r="Z321" s="252">
        <v>6160.82</v>
      </c>
      <c r="AA321" s="388">
        <v>59.01</v>
      </c>
      <c r="AB321" s="388">
        <v>0</v>
      </c>
      <c r="AC321" s="252">
        <v>11794.68</v>
      </c>
      <c r="AD321" s="252">
        <v>4370.97</v>
      </c>
      <c r="AE321" s="388">
        <v>0</v>
      </c>
      <c r="AF321" s="252">
        <v>7423.71</v>
      </c>
      <c r="AG321" s="252">
        <v>5449.58</v>
      </c>
      <c r="AH321" s="252">
        <v>1974.13</v>
      </c>
      <c r="AI321" s="388">
        <v>26.59</v>
      </c>
      <c r="AJ321" s="401" t="s">
        <v>532</v>
      </c>
    </row>
    <row r="322" spans="1:36">
      <c r="A322" s="388" t="s">
        <v>367</v>
      </c>
      <c r="B322" s="388">
        <v>295700699</v>
      </c>
      <c r="C322" s="388" t="s">
        <v>482</v>
      </c>
      <c r="D322" s="388">
        <v>83195</v>
      </c>
      <c r="E322" s="388">
        <v>13473.4</v>
      </c>
      <c r="F322" s="388">
        <v>69721.7</v>
      </c>
      <c r="G322" s="388">
        <v>6400.02</v>
      </c>
      <c r="H322" s="388">
        <v>3216</v>
      </c>
      <c r="I322" s="401" t="s">
        <v>533</v>
      </c>
      <c r="K322" s="388">
        <v>292602231</v>
      </c>
      <c r="L322" s="388">
        <v>276130.40000000002</v>
      </c>
      <c r="M322" s="388">
        <v>91501.7</v>
      </c>
      <c r="N322" s="388">
        <v>184627.7</v>
      </c>
      <c r="O322" s="388">
        <v>8508</v>
      </c>
      <c r="P322" s="388">
        <v>4917</v>
      </c>
      <c r="Q322" s="388">
        <v>93189.2</v>
      </c>
      <c r="R322" s="401" t="s">
        <v>533</v>
      </c>
      <c r="T322" s="388" t="s">
        <v>126</v>
      </c>
      <c r="U322" s="388">
        <v>78998</v>
      </c>
      <c r="V322" s="388" t="s">
        <v>403</v>
      </c>
      <c r="W322" s="388" t="s">
        <v>421</v>
      </c>
      <c r="X322" s="252">
        <v>142777.56</v>
      </c>
      <c r="Y322" s="252">
        <v>115496.43</v>
      </c>
      <c r="Z322" s="252">
        <v>27281.13</v>
      </c>
      <c r="AA322" s="388">
        <v>80.89</v>
      </c>
      <c r="AB322" s="388">
        <v>0</v>
      </c>
      <c r="AC322" s="252">
        <v>130640.08</v>
      </c>
      <c r="AD322" s="252">
        <v>77726.97</v>
      </c>
      <c r="AE322" s="388">
        <v>0</v>
      </c>
      <c r="AF322" s="252">
        <v>52913.11</v>
      </c>
      <c r="AG322" s="252">
        <v>49308.31</v>
      </c>
      <c r="AH322" s="252">
        <v>3604.81</v>
      </c>
      <c r="AI322" s="388">
        <v>6.81</v>
      </c>
      <c r="AJ322" s="401" t="s">
        <v>532</v>
      </c>
    </row>
    <row r="323" spans="1:36">
      <c r="A323" s="388" t="s">
        <v>367</v>
      </c>
      <c r="B323" s="388">
        <v>295700699</v>
      </c>
      <c r="C323" s="388" t="s">
        <v>484</v>
      </c>
      <c r="D323" s="388">
        <v>8804.7999999999993</v>
      </c>
      <c r="E323" s="388">
        <v>7754.7</v>
      </c>
      <c r="F323" s="388">
        <v>1050.0999999999999</v>
      </c>
      <c r="G323" s="388">
        <v>6400.02</v>
      </c>
      <c r="H323" s="388">
        <v>3216</v>
      </c>
      <c r="I323" s="401" t="s">
        <v>533</v>
      </c>
      <c r="K323" s="388">
        <v>292602804</v>
      </c>
      <c r="L323" s="388">
        <v>83038.8</v>
      </c>
      <c r="M323" s="388">
        <v>22189.599999999999</v>
      </c>
      <c r="N323" s="388">
        <v>60848.9</v>
      </c>
      <c r="O323" s="388">
        <v>4357</v>
      </c>
      <c r="P323" s="388">
        <v>878</v>
      </c>
      <c r="Q323" s="388">
        <v>117345</v>
      </c>
      <c r="R323" s="401" t="s">
        <v>533</v>
      </c>
      <c r="T323" s="388" t="s">
        <v>127</v>
      </c>
      <c r="U323" s="388">
        <v>53518</v>
      </c>
      <c r="V323" s="388" t="s">
        <v>403</v>
      </c>
      <c r="W323" s="388" t="s">
        <v>422</v>
      </c>
      <c r="X323" s="252">
        <v>172851.74</v>
      </c>
      <c r="Y323" s="252">
        <v>71518.59</v>
      </c>
      <c r="Z323" s="252">
        <v>101333.15</v>
      </c>
      <c r="AA323" s="388">
        <v>41.38</v>
      </c>
      <c r="AB323" s="388">
        <v>22.97</v>
      </c>
      <c r="AC323" s="252">
        <v>212547.86</v>
      </c>
      <c r="AD323" s="252">
        <v>66838.8</v>
      </c>
      <c r="AE323" s="388">
        <v>0</v>
      </c>
      <c r="AF323" s="252">
        <v>145709.04999999999</v>
      </c>
      <c r="AG323" s="252">
        <v>70280.5</v>
      </c>
      <c r="AH323" s="252">
        <v>75428.55</v>
      </c>
      <c r="AI323" s="388">
        <v>51.77</v>
      </c>
      <c r="AJ323" s="401" t="s">
        <v>532</v>
      </c>
    </row>
    <row r="324" spans="1:36">
      <c r="A324" s="388" t="s">
        <v>367</v>
      </c>
      <c r="B324" s="388">
        <v>295700699</v>
      </c>
      <c r="C324" s="388" t="s">
        <v>485</v>
      </c>
      <c r="D324" s="388">
        <v>132070.5</v>
      </c>
      <c r="E324" s="388">
        <v>252.1</v>
      </c>
      <c r="F324" s="388">
        <v>131818.29999999999</v>
      </c>
      <c r="G324" s="388">
        <v>6400.02</v>
      </c>
      <c r="H324" s="388">
        <v>3216</v>
      </c>
      <c r="I324" s="401" t="s">
        <v>533</v>
      </c>
      <c r="K324" s="388">
        <v>292603004</v>
      </c>
      <c r="L324" s="388">
        <v>438219.9</v>
      </c>
      <c r="M324" s="388">
        <v>218888.6</v>
      </c>
      <c r="N324" s="388">
        <v>219330.6</v>
      </c>
      <c r="O324" s="388">
        <v>14951</v>
      </c>
      <c r="P324" s="388">
        <v>1855</v>
      </c>
      <c r="Q324" s="388">
        <v>441635</v>
      </c>
      <c r="R324" s="401" t="s">
        <v>533</v>
      </c>
      <c r="T324" s="388" t="s">
        <v>127</v>
      </c>
      <c r="U324" s="388">
        <v>53518</v>
      </c>
      <c r="V324" s="388" t="s">
        <v>403</v>
      </c>
      <c r="W324" s="388" t="s">
        <v>423</v>
      </c>
      <c r="X324" s="252">
        <v>76590.89</v>
      </c>
      <c r="Y324" s="252">
        <v>50885.599999999999</v>
      </c>
      <c r="Z324" s="252">
        <v>25705.3</v>
      </c>
      <c r="AA324" s="388">
        <v>66.44</v>
      </c>
      <c r="AB324" s="388">
        <v>25.02</v>
      </c>
      <c r="AC324" s="252">
        <v>95756.4</v>
      </c>
      <c r="AD324" s="252">
        <v>42618.34</v>
      </c>
      <c r="AE324" s="388">
        <v>0</v>
      </c>
      <c r="AF324" s="252">
        <v>53138.06</v>
      </c>
      <c r="AG324" s="252">
        <v>50885.599999999999</v>
      </c>
      <c r="AH324" s="252">
        <v>2252.46</v>
      </c>
      <c r="AI324" s="388">
        <v>4.24</v>
      </c>
      <c r="AJ324" s="401" t="s">
        <v>532</v>
      </c>
    </row>
    <row r="325" spans="1:36">
      <c r="A325" s="388" t="s">
        <v>367</v>
      </c>
      <c r="B325" s="388">
        <v>295700704</v>
      </c>
      <c r="C325" s="388" t="s">
        <v>439</v>
      </c>
      <c r="D325" s="388">
        <v>83195</v>
      </c>
      <c r="E325" s="388">
        <v>29133.1</v>
      </c>
      <c r="F325" s="388">
        <v>54062</v>
      </c>
      <c r="G325" s="388">
        <v>6400.01</v>
      </c>
      <c r="H325" s="388">
        <v>2668</v>
      </c>
      <c r="I325" s="401" t="s">
        <v>533</v>
      </c>
      <c r="K325" s="388">
        <v>292603875</v>
      </c>
      <c r="L325" s="388">
        <v>83038.8</v>
      </c>
      <c r="M325" s="388">
        <v>55474.400000000001</v>
      </c>
      <c r="N325" s="388">
        <v>27564.1</v>
      </c>
      <c r="O325" s="388">
        <v>4799</v>
      </c>
      <c r="P325" s="388">
        <v>2960</v>
      </c>
      <c r="Q325" s="388">
        <v>62056.800000000003</v>
      </c>
      <c r="R325" s="401" t="s">
        <v>533</v>
      </c>
      <c r="T325" s="388" t="s">
        <v>131</v>
      </c>
      <c r="U325" s="388">
        <v>55362</v>
      </c>
      <c r="V325" s="388" t="s">
        <v>403</v>
      </c>
      <c r="W325" s="388" t="s">
        <v>424</v>
      </c>
      <c r="X325" s="252">
        <v>172851.74</v>
      </c>
      <c r="Y325" s="252">
        <v>105517.86</v>
      </c>
      <c r="Z325" s="252">
        <v>67333.88</v>
      </c>
      <c r="AA325" s="388">
        <v>61.05</v>
      </c>
      <c r="AB325" s="388">
        <v>32.369999999999997</v>
      </c>
      <c r="AC325" s="252">
        <v>228801.79</v>
      </c>
      <c r="AD325" s="252">
        <v>33615.78</v>
      </c>
      <c r="AE325" s="388">
        <v>12.92</v>
      </c>
      <c r="AF325" s="252">
        <v>195186.01</v>
      </c>
      <c r="AG325" s="252">
        <v>102834.7</v>
      </c>
      <c r="AH325" s="252">
        <v>92351.3</v>
      </c>
      <c r="AI325" s="388">
        <v>47.31</v>
      </c>
      <c r="AJ325" s="401" t="s">
        <v>532</v>
      </c>
    </row>
    <row r="326" spans="1:36">
      <c r="A326" s="388" t="s">
        <v>367</v>
      </c>
      <c r="B326" s="388">
        <v>295700704</v>
      </c>
      <c r="C326" s="388" t="s">
        <v>441</v>
      </c>
      <c r="D326" s="388">
        <v>8804.7999999999993</v>
      </c>
      <c r="E326" s="388">
        <v>7768.6</v>
      </c>
      <c r="F326" s="388">
        <v>1036.2</v>
      </c>
      <c r="G326" s="388">
        <v>6400.01</v>
      </c>
      <c r="H326" s="388">
        <v>2668</v>
      </c>
      <c r="I326" s="401" t="s">
        <v>533</v>
      </c>
      <c r="K326" s="388">
        <v>292604652</v>
      </c>
      <c r="L326" s="388">
        <v>191618.2</v>
      </c>
      <c r="M326" s="388">
        <v>33951</v>
      </c>
      <c r="N326" s="388">
        <v>157662.1</v>
      </c>
      <c r="O326" s="388">
        <v>9609</v>
      </c>
      <c r="P326" s="388">
        <v>4989</v>
      </c>
      <c r="Q326" s="388">
        <v>141875</v>
      </c>
      <c r="R326" s="401" t="s">
        <v>533</v>
      </c>
      <c r="T326" s="388" t="s">
        <v>116</v>
      </c>
      <c r="U326" s="388">
        <v>210204</v>
      </c>
      <c r="V326" s="388" t="s">
        <v>403</v>
      </c>
      <c r="W326" s="388" t="s">
        <v>425</v>
      </c>
      <c r="X326" s="252">
        <v>38650.15</v>
      </c>
      <c r="Y326" s="252">
        <v>31902.66</v>
      </c>
      <c r="Z326" s="252">
        <v>6747.49</v>
      </c>
      <c r="AA326" s="388">
        <v>82.54</v>
      </c>
      <c r="AB326" s="388">
        <v>15.54</v>
      </c>
      <c r="AC326" s="252">
        <v>44656.58</v>
      </c>
      <c r="AD326" s="252">
        <v>6321.8</v>
      </c>
      <c r="AE326" s="388">
        <v>0</v>
      </c>
      <c r="AF326" s="252">
        <v>38334.78</v>
      </c>
      <c r="AG326" s="252">
        <v>31372.7</v>
      </c>
      <c r="AH326" s="252">
        <v>6962.07</v>
      </c>
      <c r="AI326" s="388">
        <v>18.16</v>
      </c>
      <c r="AJ326" s="401" t="s">
        <v>532</v>
      </c>
    </row>
    <row r="327" spans="1:36">
      <c r="A327" s="388" t="s">
        <v>367</v>
      </c>
      <c r="B327" s="388">
        <v>295700704</v>
      </c>
      <c r="C327" s="388" t="s">
        <v>440</v>
      </c>
      <c r="D327" s="388">
        <v>132070.5</v>
      </c>
      <c r="E327" s="388">
        <v>11417.3</v>
      </c>
      <c r="F327" s="388">
        <v>120653.1</v>
      </c>
      <c r="G327" s="388">
        <v>6400.01</v>
      </c>
      <c r="H327" s="388">
        <v>2668</v>
      </c>
      <c r="I327" s="401" t="s">
        <v>533</v>
      </c>
      <c r="K327" s="388">
        <v>295700349</v>
      </c>
      <c r="L327" s="388">
        <v>262288.90000000002</v>
      </c>
      <c r="M327" s="388">
        <v>74284.3</v>
      </c>
      <c r="N327" s="388">
        <v>188003</v>
      </c>
      <c r="O327" s="388">
        <v>11560</v>
      </c>
      <c r="P327" s="388">
        <v>2875</v>
      </c>
      <c r="Q327" s="388">
        <v>290033</v>
      </c>
      <c r="R327" s="401" t="s">
        <v>533</v>
      </c>
    </row>
    <row r="328" spans="1:36">
      <c r="A328" s="388" t="s">
        <v>367</v>
      </c>
      <c r="B328" s="388">
        <v>295700706</v>
      </c>
      <c r="C328" s="388" t="s">
        <v>355</v>
      </c>
      <c r="D328" s="388">
        <v>100322.6</v>
      </c>
      <c r="E328" s="388">
        <v>37958.300000000003</v>
      </c>
      <c r="F328" s="388">
        <v>62364.3</v>
      </c>
      <c r="G328" s="388">
        <v>4000.01</v>
      </c>
      <c r="H328" s="388">
        <v>1391</v>
      </c>
      <c r="I328" s="401" t="s">
        <v>533</v>
      </c>
      <c r="K328" s="388">
        <v>295700667</v>
      </c>
      <c r="L328" s="388">
        <v>102196.5</v>
      </c>
      <c r="M328" s="388">
        <v>86082.3</v>
      </c>
      <c r="N328" s="388">
        <v>16111.8</v>
      </c>
      <c r="O328" s="388">
        <v>3999</v>
      </c>
      <c r="P328" s="388">
        <v>2092</v>
      </c>
      <c r="Q328" s="388">
        <v>64335</v>
      </c>
      <c r="R328" s="401" t="s">
        <v>533</v>
      </c>
      <c r="T328" s="388" t="s">
        <v>356</v>
      </c>
      <c r="U328" s="388" t="s">
        <v>513</v>
      </c>
      <c r="V328" s="388" t="s">
        <v>518</v>
      </c>
      <c r="W328" s="388" t="s">
        <v>374</v>
      </c>
      <c r="Y328" s="114" t="s">
        <v>512</v>
      </c>
      <c r="Z328" s="388"/>
      <c r="AA328" s="388"/>
      <c r="AB328" s="388"/>
      <c r="AC328" s="388"/>
      <c r="AD328" s="388"/>
      <c r="AE328" s="388"/>
      <c r="AF328" s="388"/>
      <c r="AG328" s="388"/>
      <c r="AH328" s="388"/>
      <c r="AI328" s="388"/>
      <c r="AJ328" s="388"/>
    </row>
    <row r="329" spans="1:36">
      <c r="A329" s="388" t="s">
        <v>362</v>
      </c>
      <c r="B329" s="388">
        <v>292600879</v>
      </c>
      <c r="C329" s="388" t="s">
        <v>54</v>
      </c>
      <c r="D329" s="388">
        <v>193027.9</v>
      </c>
      <c r="E329" s="388">
        <v>81083.199999999997</v>
      </c>
      <c r="F329" s="388">
        <v>111944.7</v>
      </c>
      <c r="G329" s="388">
        <v>5430.01</v>
      </c>
      <c r="H329" s="388">
        <v>1662</v>
      </c>
      <c r="I329" s="401" t="s">
        <v>533</v>
      </c>
      <c r="K329" s="388">
        <v>295700709</v>
      </c>
      <c r="L329" s="388">
        <v>328695.2</v>
      </c>
      <c r="M329" s="388">
        <v>188910.9</v>
      </c>
      <c r="N329" s="388">
        <v>139780.79999999999</v>
      </c>
      <c r="O329" s="388">
        <v>12000</v>
      </c>
      <c r="P329" s="388">
        <v>4733</v>
      </c>
      <c r="Q329" s="388">
        <v>245160</v>
      </c>
      <c r="R329" s="401" t="s">
        <v>533</v>
      </c>
      <c r="T329" s="388">
        <v>290103544</v>
      </c>
      <c r="U329" s="252">
        <v>2937.744140625</v>
      </c>
      <c r="V329" s="252">
        <v>2.8688907623291016</v>
      </c>
      <c r="W329" s="401" t="s">
        <v>533</v>
      </c>
      <c r="Y329" s="388" t="s">
        <v>10</v>
      </c>
      <c r="Z329" s="388" t="s">
        <v>264</v>
      </c>
      <c r="AA329" s="388" t="s">
        <v>239</v>
      </c>
      <c r="AB329" s="388" t="s">
        <v>487</v>
      </c>
      <c r="AC329" s="388" t="s">
        <v>374</v>
      </c>
      <c r="AD329" s="388" t="s">
        <v>344</v>
      </c>
      <c r="AE329" s="388" t="s">
        <v>488</v>
      </c>
      <c r="AF329" s="401" t="s">
        <v>507</v>
      </c>
      <c r="AG329" s="388" t="s">
        <v>307</v>
      </c>
      <c r="AH329" s="388" t="s">
        <v>508</v>
      </c>
      <c r="AI329" s="388" t="s">
        <v>510</v>
      </c>
      <c r="AJ329" s="388" t="s">
        <v>374</v>
      </c>
    </row>
    <row r="330" spans="1:36">
      <c r="A330" s="388" t="s">
        <v>362</v>
      </c>
      <c r="B330" s="388">
        <v>292602231</v>
      </c>
      <c r="C330" s="388" t="s">
        <v>46</v>
      </c>
      <c r="D330" s="388">
        <v>275754.2</v>
      </c>
      <c r="E330" s="388">
        <v>184515.8</v>
      </c>
      <c r="F330" s="388">
        <v>91238.5</v>
      </c>
      <c r="G330" s="388">
        <v>8529.14</v>
      </c>
      <c r="H330" s="388">
        <v>4917</v>
      </c>
      <c r="I330" s="401" t="s">
        <v>533</v>
      </c>
      <c r="K330" s="388">
        <v>295700710</v>
      </c>
      <c r="L330" s="388">
        <v>209496.5</v>
      </c>
      <c r="M330" s="388">
        <v>125205.6</v>
      </c>
      <c r="N330" s="388">
        <v>84285.3</v>
      </c>
      <c r="O330" s="388">
        <v>7999</v>
      </c>
      <c r="P330" s="388">
        <v>4326</v>
      </c>
      <c r="Q330" s="388">
        <v>86273.1</v>
      </c>
      <c r="R330" s="401" t="s">
        <v>533</v>
      </c>
      <c r="T330" s="388">
        <v>290103564</v>
      </c>
      <c r="U330" s="252">
        <v>13155.3671875</v>
      </c>
      <c r="V330" s="252">
        <v>12.847038269042969</v>
      </c>
      <c r="W330" s="401" t="s">
        <v>533</v>
      </c>
      <c r="Y330" s="388">
        <v>292602230</v>
      </c>
      <c r="Z330" s="388">
        <v>2055.9</v>
      </c>
      <c r="AA330" s="388">
        <v>1015.2</v>
      </c>
      <c r="AB330" s="399">
        <v>0.49379833649496568</v>
      </c>
      <c r="AC330" s="401" t="s">
        <v>533</v>
      </c>
      <c r="AD330" s="252">
        <v>2.0077148437500001</v>
      </c>
      <c r="AE330" s="252">
        <v>0.99140625000000004</v>
      </c>
      <c r="AF330" s="252">
        <v>95.762402343749997</v>
      </c>
      <c r="AG330" s="252">
        <v>107.203125</v>
      </c>
      <c r="AH330" s="252">
        <v>94.77099609375</v>
      </c>
      <c r="AI330" s="399">
        <v>0.88403202885876697</v>
      </c>
      <c r="AJ330" s="401" t="s">
        <v>533</v>
      </c>
    </row>
    <row r="331" spans="1:36">
      <c r="A331" s="388" t="s">
        <v>362</v>
      </c>
      <c r="B331" s="388">
        <v>292602804</v>
      </c>
      <c r="C331" s="388" t="s">
        <v>47</v>
      </c>
      <c r="D331" s="388">
        <v>82726.3</v>
      </c>
      <c r="E331" s="388">
        <v>60833.8</v>
      </c>
      <c r="F331" s="388">
        <v>21892.5</v>
      </c>
      <c r="G331" s="388">
        <v>4357.25</v>
      </c>
      <c r="H331" s="388">
        <v>878</v>
      </c>
      <c r="I331" s="401" t="s">
        <v>533</v>
      </c>
      <c r="K331" s="388">
        <v>295700712</v>
      </c>
      <c r="L331" s="388">
        <v>209496.5</v>
      </c>
      <c r="M331" s="388">
        <v>137266.29999999999</v>
      </c>
      <c r="N331" s="388">
        <v>72224.5</v>
      </c>
      <c r="O331" s="388">
        <v>7999</v>
      </c>
      <c r="P331" s="388">
        <v>3976</v>
      </c>
      <c r="Q331" s="388">
        <v>84322.9</v>
      </c>
      <c r="R331" s="401" t="s">
        <v>533</v>
      </c>
      <c r="T331" s="388">
        <v>290103810</v>
      </c>
      <c r="U331" s="252">
        <v>474.984375</v>
      </c>
      <c r="V331" s="252">
        <v>0.4638519287109375</v>
      </c>
      <c r="W331" s="401" t="s">
        <v>533</v>
      </c>
      <c r="Y331" s="388">
        <v>292602231</v>
      </c>
      <c r="Z331" s="388">
        <v>111185</v>
      </c>
      <c r="AA331" s="388">
        <v>84458.5</v>
      </c>
      <c r="AB331" s="399">
        <v>0.75962135180105228</v>
      </c>
      <c r="AC331" s="401" t="s">
        <v>533</v>
      </c>
      <c r="AD331" s="252">
        <v>108.5791015625</v>
      </c>
      <c r="AE331" s="252">
        <v>82.47900390625</v>
      </c>
      <c r="AF331" s="252">
        <v>180.30048828125001</v>
      </c>
      <c r="AG331" s="252">
        <v>91.005078124999997</v>
      </c>
      <c r="AH331" s="252">
        <v>97.821484375000011</v>
      </c>
      <c r="AI331" s="399">
        <v>1.0749013834221135</v>
      </c>
      <c r="AJ331" s="401" t="s">
        <v>533</v>
      </c>
    </row>
    <row r="332" spans="1:36">
      <c r="A332" s="388" t="s">
        <v>362</v>
      </c>
      <c r="B332" s="388">
        <v>292603004</v>
      </c>
      <c r="C332" s="388" t="s">
        <v>55</v>
      </c>
      <c r="D332" s="388">
        <v>132132.20000000001</v>
      </c>
      <c r="E332" s="388">
        <v>68245</v>
      </c>
      <c r="F332" s="388">
        <v>63887.3</v>
      </c>
      <c r="G332" s="388">
        <v>14956.9</v>
      </c>
      <c r="H332" s="388">
        <v>1855</v>
      </c>
      <c r="I332" s="401" t="s">
        <v>533</v>
      </c>
      <c r="K332" s="388">
        <v>295700713</v>
      </c>
      <c r="L332" s="388">
        <v>190871.2</v>
      </c>
      <c r="M332" s="388">
        <v>190870</v>
      </c>
      <c r="N332" s="388">
        <v>4.9000000000000004</v>
      </c>
      <c r="O332" s="388">
        <v>6400</v>
      </c>
      <c r="P332" s="388">
        <v>6400</v>
      </c>
      <c r="Q332" s="388">
        <v>0</v>
      </c>
      <c r="R332" s="401" t="s">
        <v>533</v>
      </c>
      <c r="T332" s="388">
        <v>290103943</v>
      </c>
      <c r="U332" s="252">
        <v>4320.1347656250018</v>
      </c>
      <c r="V332" s="252">
        <v>4.2188816070556658</v>
      </c>
      <c r="W332" s="401" t="s">
        <v>533</v>
      </c>
      <c r="Y332" s="388">
        <v>292604330</v>
      </c>
      <c r="Z332" s="388">
        <v>28847.200000000001</v>
      </c>
      <c r="AA332" s="388">
        <v>10291.4</v>
      </c>
      <c r="AB332" s="399">
        <v>0.35675559499708809</v>
      </c>
      <c r="AC332" s="401" t="s">
        <v>533</v>
      </c>
      <c r="AD332" s="252">
        <v>28.171093750000001</v>
      </c>
      <c r="AE332" s="252">
        <v>10.0501953125</v>
      </c>
      <c r="AF332" s="252">
        <v>101.42041015625</v>
      </c>
      <c r="AG332" s="252">
        <v>143.57421875</v>
      </c>
      <c r="AH332" s="252">
        <v>91.370214843750006</v>
      </c>
      <c r="AI332" s="399">
        <v>0.63639708883145152</v>
      </c>
      <c r="AJ332" s="401" t="s">
        <v>533</v>
      </c>
    </row>
    <row r="333" spans="1:36">
      <c r="A333" s="388" t="s">
        <v>362</v>
      </c>
      <c r="B333" s="388">
        <v>292603004</v>
      </c>
      <c r="C333" s="388" t="s">
        <v>56</v>
      </c>
      <c r="D333" s="388">
        <v>13787.7</v>
      </c>
      <c r="E333" s="388">
        <v>13647.5</v>
      </c>
      <c r="F333" s="388">
        <v>140.19999999999999</v>
      </c>
      <c r="G333" s="388">
        <v>14956.9</v>
      </c>
      <c r="H333" s="388">
        <v>1855</v>
      </c>
      <c r="I333" s="401" t="s">
        <v>533</v>
      </c>
      <c r="K333" s="388">
        <v>292600623</v>
      </c>
      <c r="L333" s="388">
        <v>250018.4</v>
      </c>
      <c r="M333" s="388">
        <v>195754.6</v>
      </c>
      <c r="N333" s="388">
        <v>54262.5</v>
      </c>
      <c r="O333" s="388">
        <v>3713</v>
      </c>
      <c r="P333" s="388">
        <v>1723</v>
      </c>
      <c r="Q333" s="388">
        <v>57121.599999999999</v>
      </c>
      <c r="R333" s="401" t="s">
        <v>533</v>
      </c>
      <c r="T333" s="388">
        <v>290105349</v>
      </c>
      <c r="U333" s="252">
        <v>10018.1748046875</v>
      </c>
      <c r="V333" s="252">
        <v>9.7833738327026367</v>
      </c>
      <c r="W333" s="401" t="s">
        <v>533</v>
      </c>
      <c r="Y333" s="388">
        <v>292604652</v>
      </c>
      <c r="Z333" s="388">
        <v>104514</v>
      </c>
      <c r="AA333" s="388">
        <v>66441.3</v>
      </c>
      <c r="AB333" s="399">
        <v>0.63571674608186468</v>
      </c>
      <c r="AC333" s="401" t="s">
        <v>533</v>
      </c>
      <c r="AD333" s="252">
        <v>102.064453125</v>
      </c>
      <c r="AE333" s="252">
        <v>64.884082031250003</v>
      </c>
      <c r="AF333" s="252">
        <v>153.96689453125001</v>
      </c>
      <c r="AG333" s="252">
        <v>138.5498046875</v>
      </c>
      <c r="AH333" s="252">
        <v>89.082812500000003</v>
      </c>
      <c r="AI333" s="399">
        <v>0.64296599118942732</v>
      </c>
      <c r="AJ333" s="401" t="s">
        <v>533</v>
      </c>
    </row>
    <row r="334" spans="1:36">
      <c r="A334" s="388" t="s">
        <v>362</v>
      </c>
      <c r="B334" s="388">
        <v>292603004</v>
      </c>
      <c r="C334" s="388" t="s">
        <v>363</v>
      </c>
      <c r="D334" s="388">
        <v>292299.40000000002</v>
      </c>
      <c r="E334" s="388">
        <v>137083.29999999999</v>
      </c>
      <c r="F334" s="388">
        <v>155216.20000000001</v>
      </c>
      <c r="G334" s="388">
        <v>14956.9</v>
      </c>
      <c r="H334" s="388">
        <v>1855</v>
      </c>
      <c r="I334" s="401" t="s">
        <v>533</v>
      </c>
      <c r="K334" s="388">
        <v>292600745</v>
      </c>
      <c r="L334" s="388">
        <v>150516.70000000001</v>
      </c>
      <c r="M334" s="388">
        <v>63410.6</v>
      </c>
      <c r="N334" s="388">
        <v>87105.2</v>
      </c>
      <c r="O334" s="388">
        <v>3620</v>
      </c>
      <c r="P334" s="388">
        <v>1908</v>
      </c>
      <c r="Q334" s="388">
        <v>57318.6</v>
      </c>
      <c r="R334" s="401" t="s">
        <v>533</v>
      </c>
      <c r="T334" s="388">
        <v>290103452</v>
      </c>
      <c r="U334" s="252">
        <v>19461.908203125004</v>
      </c>
      <c r="V334" s="252">
        <v>19.005769729614261</v>
      </c>
      <c r="W334" s="401" t="s">
        <v>533</v>
      </c>
      <c r="Y334" s="388">
        <v>292603286</v>
      </c>
      <c r="Z334" s="388">
        <v>115740</v>
      </c>
      <c r="AA334" s="388">
        <v>58233.7</v>
      </c>
      <c r="AB334" s="399">
        <v>0.50314238811128387</v>
      </c>
      <c r="AC334" s="401" t="s">
        <v>533</v>
      </c>
      <c r="AD334" s="252">
        <v>113.02734375</v>
      </c>
      <c r="AE334" s="252">
        <v>56.868847656249997</v>
      </c>
      <c r="AF334" s="252">
        <v>117.6427734375</v>
      </c>
      <c r="AG334" s="252">
        <v>107.640625</v>
      </c>
      <c r="AH334" s="252">
        <v>60.77392578125</v>
      </c>
      <c r="AI334" s="399">
        <v>0.56460026854405576</v>
      </c>
      <c r="AJ334" s="401" t="s">
        <v>533</v>
      </c>
    </row>
    <row r="335" spans="1:36">
      <c r="A335" s="388" t="s">
        <v>362</v>
      </c>
      <c r="B335" s="388">
        <v>292603875</v>
      </c>
      <c r="C335" s="388" t="s">
        <v>48</v>
      </c>
      <c r="D335" s="388">
        <v>82726.3</v>
      </c>
      <c r="E335" s="388">
        <v>27494.400000000001</v>
      </c>
      <c r="F335" s="388">
        <v>55231.9</v>
      </c>
      <c r="G335" s="388">
        <v>4800</v>
      </c>
      <c r="H335" s="388">
        <v>2960</v>
      </c>
      <c r="I335" s="401" t="s">
        <v>533</v>
      </c>
      <c r="K335" s="388">
        <v>295700703</v>
      </c>
      <c r="L335" s="388">
        <v>224071.2</v>
      </c>
      <c r="M335" s="388">
        <v>146395.4</v>
      </c>
      <c r="N335" s="388">
        <v>77674.899999999994</v>
      </c>
      <c r="O335" s="388">
        <v>6399</v>
      </c>
      <c r="P335" s="388">
        <v>2557</v>
      </c>
      <c r="Q335" s="388">
        <v>129592</v>
      </c>
      <c r="R335" s="401" t="s">
        <v>533</v>
      </c>
      <c r="T335" s="388">
        <v>290103720</v>
      </c>
      <c r="U335" s="252">
        <v>474.98437500000131</v>
      </c>
      <c r="V335" s="252">
        <v>0.46385192871093878</v>
      </c>
      <c r="W335" s="401" t="s">
        <v>533</v>
      </c>
      <c r="Y335" s="388">
        <v>292603696</v>
      </c>
      <c r="Z335" s="388">
        <v>59042.400000000001</v>
      </c>
      <c r="AA335" s="388">
        <v>26205.4</v>
      </c>
      <c r="AB335" s="399">
        <v>0.44384035879300299</v>
      </c>
      <c r="AC335" s="401" t="s">
        <v>533</v>
      </c>
      <c r="AD335" s="252">
        <v>57.658593750000001</v>
      </c>
      <c r="AE335" s="252">
        <v>25.591210937500001</v>
      </c>
      <c r="AF335" s="252">
        <v>52.103124999999999</v>
      </c>
      <c r="AG335" s="252">
        <v>45.841015624999997</v>
      </c>
      <c r="AH335" s="252">
        <v>26.511914062499997</v>
      </c>
      <c r="AI335" s="399">
        <v>0.57834482288480049</v>
      </c>
      <c r="AJ335" s="401" t="s">
        <v>533</v>
      </c>
    </row>
    <row r="336" spans="1:36">
      <c r="A336" s="388" t="s">
        <v>362</v>
      </c>
      <c r="B336" s="388">
        <v>292604652</v>
      </c>
      <c r="C336" s="388" t="s">
        <v>50</v>
      </c>
      <c r="D336" s="388">
        <v>188976.6</v>
      </c>
      <c r="E336" s="388">
        <v>157570.4</v>
      </c>
      <c r="F336" s="388">
        <v>31406.3</v>
      </c>
      <c r="G336" s="388">
        <v>9610.01</v>
      </c>
      <c r="H336" s="388">
        <v>4989</v>
      </c>
      <c r="I336" s="401" t="s">
        <v>533</v>
      </c>
      <c r="K336" s="388">
        <v>295700705</v>
      </c>
      <c r="L336" s="388">
        <v>156194.1</v>
      </c>
      <c r="M336" s="388">
        <v>124004.8</v>
      </c>
      <c r="N336" s="388">
        <v>32187.1</v>
      </c>
      <c r="O336" s="388">
        <v>4800</v>
      </c>
      <c r="P336" s="388">
        <v>3457</v>
      </c>
      <c r="Q336" s="388">
        <v>45303.8</v>
      </c>
      <c r="R336" s="401" t="s">
        <v>533</v>
      </c>
      <c r="T336" s="388">
        <v>290105373</v>
      </c>
      <c r="U336" s="252">
        <v>1943.0361328125</v>
      </c>
      <c r="V336" s="252">
        <v>1.897496223449707</v>
      </c>
      <c r="W336" s="401" t="s">
        <v>533</v>
      </c>
      <c r="Y336" s="388">
        <v>295700671</v>
      </c>
      <c r="Z336" s="388">
        <v>64888.3</v>
      </c>
      <c r="AA336" s="388">
        <v>15600.4</v>
      </c>
      <c r="AB336" s="399">
        <v>0.24041930517520105</v>
      </c>
      <c r="AC336" s="401" t="s">
        <v>533</v>
      </c>
      <c r="AD336" s="252">
        <v>63.367480468750003</v>
      </c>
      <c r="AE336" s="252">
        <v>15.234765625</v>
      </c>
      <c r="AF336" s="252">
        <v>31.456835937499999</v>
      </c>
      <c r="AG336" s="252">
        <v>61.213671875000003</v>
      </c>
      <c r="AH336" s="252">
        <v>16.222070312500001</v>
      </c>
      <c r="AI336" s="399">
        <v>0.26500730662956984</v>
      </c>
      <c r="AJ336" s="401" t="s">
        <v>533</v>
      </c>
    </row>
    <row r="337" spans="1:36">
      <c r="A337" s="388" t="s">
        <v>362</v>
      </c>
      <c r="B337" s="388">
        <v>295700349</v>
      </c>
      <c r="C337" s="388" t="s">
        <v>364</v>
      </c>
      <c r="D337" s="388">
        <v>117009.8</v>
      </c>
      <c r="E337" s="388">
        <v>57702.6</v>
      </c>
      <c r="F337" s="388">
        <v>59307.199999999997</v>
      </c>
      <c r="G337" s="388">
        <v>11561</v>
      </c>
      <c r="H337" s="388">
        <v>2875</v>
      </c>
      <c r="I337" s="401" t="s">
        <v>533</v>
      </c>
      <c r="K337" s="388">
        <v>492600377</v>
      </c>
      <c r="L337" s="388">
        <v>33090.5</v>
      </c>
      <c r="M337" s="388">
        <v>18801.7</v>
      </c>
      <c r="N337" s="388">
        <v>14288.8</v>
      </c>
      <c r="O337" s="388">
        <v>1570</v>
      </c>
      <c r="P337" s="388">
        <v>299</v>
      </c>
      <c r="Q337" s="388">
        <v>42854.1</v>
      </c>
      <c r="R337" s="401" t="s">
        <v>533</v>
      </c>
      <c r="T337" s="388">
        <v>290102838</v>
      </c>
      <c r="U337" s="252">
        <v>744.083984375</v>
      </c>
      <c r="V337" s="252">
        <v>0.72664451599121094</v>
      </c>
      <c r="W337" s="401" t="s">
        <v>533</v>
      </c>
      <c r="Y337" s="388">
        <v>295700710</v>
      </c>
      <c r="Z337" s="388">
        <v>55777.9</v>
      </c>
      <c r="AA337" s="388">
        <v>29589.5</v>
      </c>
      <c r="AB337" s="399">
        <v>0.53048788140105663</v>
      </c>
      <c r="AC337" s="401" t="s">
        <v>533</v>
      </c>
      <c r="AD337" s="252">
        <v>54.470605468750001</v>
      </c>
      <c r="AE337" s="252">
        <v>28.89599609375</v>
      </c>
      <c r="AF337" s="252">
        <v>82.309863281250003</v>
      </c>
      <c r="AG337" s="252">
        <v>84.251074218750006</v>
      </c>
      <c r="AH337" s="252">
        <v>53.413867187500003</v>
      </c>
      <c r="AI337" s="399">
        <v>0.63398440533607814</v>
      </c>
      <c r="AJ337" s="401" t="s">
        <v>533</v>
      </c>
    </row>
    <row r="338" spans="1:36">
      <c r="A338" s="388" t="s">
        <v>362</v>
      </c>
      <c r="B338" s="388">
        <v>295700349</v>
      </c>
      <c r="C338" s="388" t="s">
        <v>365</v>
      </c>
      <c r="D338" s="388">
        <v>132070.5</v>
      </c>
      <c r="E338" s="388">
        <v>116914.9</v>
      </c>
      <c r="F338" s="388">
        <v>15155.5</v>
      </c>
      <c r="G338" s="388">
        <v>11561</v>
      </c>
      <c r="H338" s="388">
        <v>2875</v>
      </c>
      <c r="I338" s="401" t="s">
        <v>533</v>
      </c>
      <c r="K338" s="388">
        <v>298701383</v>
      </c>
      <c r="L338" s="388">
        <v>59723.7</v>
      </c>
      <c r="M338" s="388">
        <v>19227.8</v>
      </c>
      <c r="N338" s="388">
        <v>40495.1</v>
      </c>
      <c r="O338" s="388">
        <v>2479</v>
      </c>
      <c r="P338" s="388">
        <v>662</v>
      </c>
      <c r="Q338" s="388">
        <v>61297.2</v>
      </c>
      <c r="R338" s="401" t="s">
        <v>533</v>
      </c>
      <c r="T338" s="388">
        <v>290102819</v>
      </c>
      <c r="U338" s="252">
        <v>13689.234374999965</v>
      </c>
      <c r="V338" s="252">
        <v>13.368392944335904</v>
      </c>
      <c r="W338" s="401" t="s">
        <v>533</v>
      </c>
      <c r="Y338" s="388">
        <v>295700712</v>
      </c>
      <c r="Z338" s="388">
        <v>70289.100000000006</v>
      </c>
      <c r="AA338" s="388">
        <v>12976.6</v>
      </c>
      <c r="AB338" s="399">
        <v>0.18461752960274067</v>
      </c>
      <c r="AC338" s="401" t="s">
        <v>533</v>
      </c>
      <c r="AD338" s="252">
        <v>68.641699218750006</v>
      </c>
      <c r="AE338" s="252">
        <v>12.6724609375</v>
      </c>
      <c r="AF338" s="252">
        <v>70.53173828125</v>
      </c>
      <c r="AG338" s="252">
        <v>82.346582031249994</v>
      </c>
      <c r="AH338" s="252">
        <v>57.859277343750001</v>
      </c>
      <c r="AI338" s="399">
        <v>0.70263119508460936</v>
      </c>
      <c r="AJ338" s="401" t="s">
        <v>533</v>
      </c>
    </row>
    <row r="339" spans="1:36">
      <c r="A339" s="388" t="s">
        <v>362</v>
      </c>
      <c r="B339" s="388">
        <v>295700349</v>
      </c>
      <c r="C339" s="388" t="s">
        <v>366</v>
      </c>
      <c r="D339" s="388">
        <v>13207.1</v>
      </c>
      <c r="E339" s="388">
        <v>13071</v>
      </c>
      <c r="F339" s="388">
        <v>136.1</v>
      </c>
      <c r="G339" s="388">
        <v>11561</v>
      </c>
      <c r="H339" s="388">
        <v>2875</v>
      </c>
      <c r="I339" s="401" t="s">
        <v>533</v>
      </c>
      <c r="T339" s="388">
        <v>290102839</v>
      </c>
      <c r="U339" s="252">
        <v>1081.169921875</v>
      </c>
      <c r="V339" s="252">
        <v>1.0558300018310547</v>
      </c>
      <c r="W339" s="401" t="s">
        <v>533</v>
      </c>
    </row>
    <row r="340" spans="1:36">
      <c r="A340" s="388" t="s">
        <v>362</v>
      </c>
      <c r="B340" s="388">
        <v>295700667</v>
      </c>
      <c r="C340" s="388" t="s">
        <v>45</v>
      </c>
      <c r="D340" s="388">
        <v>100322.6</v>
      </c>
      <c r="E340" s="388">
        <v>16101.8</v>
      </c>
      <c r="F340" s="388">
        <v>84220.800000000003</v>
      </c>
      <c r="G340" s="388">
        <v>4000</v>
      </c>
      <c r="H340" s="388">
        <v>2092</v>
      </c>
      <c r="I340" s="401" t="s">
        <v>533</v>
      </c>
      <c r="T340" s="388">
        <v>290105364</v>
      </c>
      <c r="U340" s="252">
        <v>4.6875E-2</v>
      </c>
      <c r="V340" s="252">
        <v>4.57763671875E-5</v>
      </c>
      <c r="W340" s="401" t="s">
        <v>533</v>
      </c>
      <c r="Y340" s="388" t="s">
        <v>511</v>
      </c>
      <c r="Z340" s="388"/>
      <c r="AA340" s="388"/>
      <c r="AB340" s="388"/>
      <c r="AC340" s="388"/>
      <c r="AD340" s="388"/>
      <c r="AE340" s="388"/>
      <c r="AF340" s="388"/>
      <c r="AG340" s="388"/>
      <c r="AH340" s="388"/>
      <c r="AI340" s="388"/>
      <c r="AJ340" s="388"/>
    </row>
    <row r="341" spans="1:36">
      <c r="A341" s="388" t="s">
        <v>362</v>
      </c>
      <c r="B341" s="388">
        <v>295700709</v>
      </c>
      <c r="C341" s="388" t="s">
        <v>376</v>
      </c>
      <c r="D341" s="388">
        <v>117378.8</v>
      </c>
      <c r="E341" s="388">
        <v>52692</v>
      </c>
      <c r="F341" s="388">
        <v>64686.8</v>
      </c>
      <c r="G341" s="388">
        <v>12001</v>
      </c>
      <c r="H341" s="388">
        <v>4733</v>
      </c>
      <c r="I341" s="401" t="s">
        <v>533</v>
      </c>
      <c r="Y341" s="388" t="s">
        <v>10</v>
      </c>
      <c r="Z341" s="388" t="s">
        <v>264</v>
      </c>
      <c r="AA341" s="388" t="s">
        <v>239</v>
      </c>
      <c r="AB341" s="388" t="s">
        <v>487</v>
      </c>
      <c r="AC341" s="388" t="s">
        <v>374</v>
      </c>
      <c r="AD341" s="388" t="s">
        <v>344</v>
      </c>
      <c r="AE341" s="388" t="s">
        <v>488</v>
      </c>
      <c r="AF341" s="401" t="s">
        <v>507</v>
      </c>
      <c r="AG341" s="388" t="s">
        <v>307</v>
      </c>
      <c r="AH341" s="388" t="s">
        <v>508</v>
      </c>
      <c r="AI341" s="388" t="s">
        <v>510</v>
      </c>
      <c r="AJ341" s="388" t="s">
        <v>374</v>
      </c>
    </row>
    <row r="342" spans="1:36">
      <c r="A342" s="388" t="s">
        <v>362</v>
      </c>
      <c r="B342" s="388">
        <v>295700709</v>
      </c>
      <c r="C342" s="388" t="s">
        <v>377</v>
      </c>
      <c r="D342" s="388">
        <v>198105.7</v>
      </c>
      <c r="E342" s="388">
        <v>73660.800000000003</v>
      </c>
      <c r="F342" s="388">
        <v>124444.9</v>
      </c>
      <c r="G342" s="388">
        <v>12001</v>
      </c>
      <c r="H342" s="388">
        <v>4733</v>
      </c>
      <c r="I342" s="401" t="s">
        <v>533</v>
      </c>
      <c r="Y342" s="388">
        <v>292602230</v>
      </c>
      <c r="Z342" s="388">
        <v>74578.3</v>
      </c>
      <c r="AA342" s="388">
        <v>2626.5</v>
      </c>
      <c r="AB342" s="399">
        <v>3.5218019182523604E-2</v>
      </c>
      <c r="AC342" s="401" t="s">
        <v>533</v>
      </c>
      <c r="AD342" s="252">
        <v>72.830371093750003</v>
      </c>
      <c r="AE342" s="252">
        <v>2.56494140625</v>
      </c>
      <c r="AF342" s="252">
        <v>95.762402343749997</v>
      </c>
      <c r="AG342" s="252">
        <v>107.203125</v>
      </c>
      <c r="AH342" s="252">
        <v>93.197460937499997</v>
      </c>
      <c r="AI342" s="399">
        <v>0.86935395714910357</v>
      </c>
      <c r="AJ342" s="401" t="s">
        <v>533</v>
      </c>
    </row>
    <row r="343" spans="1:36">
      <c r="A343" s="388" t="s">
        <v>362</v>
      </c>
      <c r="B343" s="388">
        <v>295700709</v>
      </c>
      <c r="C343" s="388" t="s">
        <v>378</v>
      </c>
      <c r="D343" s="388">
        <v>13207.1</v>
      </c>
      <c r="E343" s="388">
        <v>13041.1</v>
      </c>
      <c r="F343" s="388">
        <v>166</v>
      </c>
      <c r="G343" s="388">
        <v>12001</v>
      </c>
      <c r="H343" s="388">
        <v>4733</v>
      </c>
      <c r="I343" s="401" t="s">
        <v>533</v>
      </c>
      <c r="Y343" s="388">
        <v>292602231</v>
      </c>
      <c r="Z343" s="388">
        <v>124504</v>
      </c>
      <c r="AA343" s="388">
        <v>89786.7</v>
      </c>
      <c r="AB343" s="399">
        <v>0.72115514360984379</v>
      </c>
      <c r="AC343" s="401" t="s">
        <v>533</v>
      </c>
      <c r="AD343" s="252">
        <v>121.5859375</v>
      </c>
      <c r="AE343" s="252">
        <v>87.682324218749997</v>
      </c>
      <c r="AF343" s="252">
        <v>180.30048828125001</v>
      </c>
      <c r="AG343" s="252">
        <v>91.005078124999997</v>
      </c>
      <c r="AH343" s="252">
        <v>92.618164062500014</v>
      </c>
      <c r="AI343" s="399">
        <v>1.0177252299622706</v>
      </c>
      <c r="AJ343" s="401" t="s">
        <v>533</v>
      </c>
    </row>
    <row r="344" spans="1:36">
      <c r="A344" s="388" t="s">
        <v>362</v>
      </c>
      <c r="B344" s="388">
        <v>295700710</v>
      </c>
      <c r="C344" s="388" t="s">
        <v>333</v>
      </c>
      <c r="D344" s="388">
        <v>207619.5</v>
      </c>
      <c r="E344" s="388">
        <v>83041.2</v>
      </c>
      <c r="F344" s="388">
        <v>124578.3</v>
      </c>
      <c r="G344" s="388">
        <v>8000.02</v>
      </c>
      <c r="H344" s="388">
        <v>4326</v>
      </c>
      <c r="I344" s="401" t="s">
        <v>533</v>
      </c>
      <c r="Y344" s="388">
        <v>292604330</v>
      </c>
      <c r="Z344" s="388">
        <v>59312</v>
      </c>
      <c r="AA344" s="388">
        <v>11729.2</v>
      </c>
      <c r="AB344" s="399">
        <v>0.19775424871864042</v>
      </c>
      <c r="AC344" s="401" t="s">
        <v>533</v>
      </c>
      <c r="AD344" s="252">
        <v>57.921875</v>
      </c>
      <c r="AE344" s="252">
        <v>11.454296875000001</v>
      </c>
      <c r="AF344" s="252">
        <v>101.42041015625</v>
      </c>
      <c r="AG344" s="252">
        <v>143.57421875</v>
      </c>
      <c r="AH344" s="252">
        <v>89.966113281250003</v>
      </c>
      <c r="AI344" s="399">
        <v>0.62661746701129095</v>
      </c>
      <c r="AJ344" s="401" t="s">
        <v>533</v>
      </c>
    </row>
    <row r="345" spans="1:36">
      <c r="A345" s="388" t="s">
        <v>362</v>
      </c>
      <c r="B345" s="388">
        <v>295700712</v>
      </c>
      <c r="C345" s="388" t="s">
        <v>354</v>
      </c>
      <c r="D345" s="388">
        <v>207619.5</v>
      </c>
      <c r="E345" s="388">
        <v>69370.5</v>
      </c>
      <c r="F345" s="388">
        <v>138248.9</v>
      </c>
      <c r="G345" s="388">
        <v>8000.02</v>
      </c>
      <c r="H345" s="388">
        <v>3976</v>
      </c>
      <c r="I345" s="401" t="s">
        <v>533</v>
      </c>
      <c r="Y345" s="388">
        <v>292604652</v>
      </c>
      <c r="Z345" s="388">
        <v>144684</v>
      </c>
      <c r="AA345" s="388">
        <v>64455.1</v>
      </c>
      <c r="AB345" s="399">
        <v>0.44548878936164332</v>
      </c>
      <c r="AC345" s="401" t="s">
        <v>533</v>
      </c>
      <c r="AD345" s="252">
        <v>141.29296875</v>
      </c>
      <c r="AE345" s="252">
        <v>62.944433593749999</v>
      </c>
      <c r="AF345" s="252">
        <v>153.96689453125001</v>
      </c>
      <c r="AG345" s="252">
        <v>138.5498046875</v>
      </c>
      <c r="AH345" s="252">
        <v>91.0224609375</v>
      </c>
      <c r="AI345" s="399">
        <v>0.65696563876651981</v>
      </c>
      <c r="AJ345" s="401" t="s">
        <v>533</v>
      </c>
    </row>
    <row r="346" spans="1:36">
      <c r="A346" s="388" t="s">
        <v>362</v>
      </c>
      <c r="B346" s="388">
        <v>295700713</v>
      </c>
      <c r="C346" s="388" t="s">
        <v>379</v>
      </c>
      <c r="D346" s="388">
        <v>177661.7</v>
      </c>
      <c r="E346" s="388">
        <v>4.9000000000000004</v>
      </c>
      <c r="F346" s="388">
        <v>177656.8</v>
      </c>
      <c r="G346" s="388">
        <v>6400</v>
      </c>
      <c r="H346" s="388">
        <v>6400</v>
      </c>
      <c r="I346" s="401" t="s">
        <v>533</v>
      </c>
      <c r="Y346" s="388">
        <v>292603286</v>
      </c>
      <c r="Z346" s="388">
        <v>137068</v>
      </c>
      <c r="AA346" s="388">
        <v>60851.5</v>
      </c>
      <c r="AB346" s="399">
        <v>0.44395117751772845</v>
      </c>
      <c r="AC346" s="401" t="s">
        <v>533</v>
      </c>
      <c r="AD346" s="252">
        <v>133.85546875</v>
      </c>
      <c r="AE346" s="252">
        <v>59.42529296875</v>
      </c>
      <c r="AF346" s="252">
        <v>117.6427734375</v>
      </c>
      <c r="AG346" s="252">
        <v>107.640625</v>
      </c>
      <c r="AH346" s="252">
        <v>58.217480468749997</v>
      </c>
      <c r="AI346" s="399">
        <v>0.54085044999274201</v>
      </c>
      <c r="AJ346" s="401" t="s">
        <v>533</v>
      </c>
    </row>
    <row r="347" spans="1:36">
      <c r="A347" s="388" t="s">
        <v>362</v>
      </c>
      <c r="B347" s="388">
        <v>295700713</v>
      </c>
      <c r="C347" s="388" t="s">
        <v>380</v>
      </c>
      <c r="D347" s="388">
        <v>13207.1</v>
      </c>
      <c r="E347" s="388">
        <v>0</v>
      </c>
      <c r="F347" s="388">
        <v>13207.1</v>
      </c>
      <c r="G347" s="388">
        <v>6400</v>
      </c>
      <c r="H347" s="388">
        <v>6400</v>
      </c>
      <c r="I347" s="401" t="s">
        <v>533</v>
      </c>
      <c r="Y347" s="388">
        <v>292603696</v>
      </c>
      <c r="Z347" s="388">
        <v>161760</v>
      </c>
      <c r="AA347" s="388">
        <v>26639.9</v>
      </c>
      <c r="AB347" s="399">
        <v>0.16468780909990111</v>
      </c>
      <c r="AC347" s="401" t="s">
        <v>533</v>
      </c>
      <c r="AD347" s="252">
        <v>157.96875</v>
      </c>
      <c r="AE347" s="252">
        <v>26.015527343750001</v>
      </c>
      <c r="AF347" s="252">
        <v>52.103124999999999</v>
      </c>
      <c r="AG347" s="252">
        <v>45.841015624999997</v>
      </c>
      <c r="AH347" s="252">
        <v>26.087597656249997</v>
      </c>
      <c r="AI347" s="399">
        <v>0.56908856186036993</v>
      </c>
      <c r="AJ347" s="401" t="s">
        <v>533</v>
      </c>
    </row>
    <row r="348" spans="1:36">
      <c r="A348" s="388" t="s">
        <v>371</v>
      </c>
      <c r="B348" s="388">
        <v>298701383</v>
      </c>
      <c r="C348" s="388" t="s">
        <v>531</v>
      </c>
      <c r="D348" s="388">
        <v>59722.9</v>
      </c>
      <c r="E348" s="388">
        <v>19595.900000000001</v>
      </c>
      <c r="F348" s="388">
        <v>40127</v>
      </c>
      <c r="G348" s="388">
        <v>2480</v>
      </c>
      <c r="H348" s="388">
        <v>653</v>
      </c>
      <c r="I348" s="401" t="s">
        <v>533</v>
      </c>
      <c r="Y348" s="388">
        <v>295700671</v>
      </c>
      <c r="Z348" s="388">
        <v>134816</v>
      </c>
      <c r="AA348" s="388">
        <v>16110.5</v>
      </c>
      <c r="AB348" s="399">
        <v>0.1194999109897935</v>
      </c>
      <c r="AC348" s="401" t="s">
        <v>533</v>
      </c>
      <c r="AD348" s="252">
        <v>131.65625</v>
      </c>
      <c r="AE348" s="252">
        <v>15.73291015625</v>
      </c>
      <c r="AF348" s="252">
        <v>31.456835937499999</v>
      </c>
      <c r="AG348" s="252">
        <v>61.213671875000003</v>
      </c>
      <c r="AH348" s="252">
        <v>15.723925781249999</v>
      </c>
      <c r="AI348" s="399">
        <v>0.25686950806281783</v>
      </c>
      <c r="AJ348" s="401" t="s">
        <v>533</v>
      </c>
    </row>
    <row r="349" spans="1:36">
      <c r="A349" s="388" t="s">
        <v>372</v>
      </c>
      <c r="B349" s="388">
        <v>492600377</v>
      </c>
      <c r="C349" s="388" t="s">
        <v>27</v>
      </c>
      <c r="D349" s="388">
        <v>33090.5</v>
      </c>
      <c r="E349" s="388">
        <v>14757.2</v>
      </c>
      <c r="F349" s="388">
        <v>18333.3</v>
      </c>
      <c r="G349" s="388">
        <v>1570</v>
      </c>
      <c r="H349" s="388">
        <v>293</v>
      </c>
      <c r="I349" s="401" t="s">
        <v>533</v>
      </c>
      <c r="Y349" s="388">
        <v>295700710</v>
      </c>
      <c r="Z349" s="388">
        <v>134809</v>
      </c>
      <c r="AA349" s="388">
        <v>42789</v>
      </c>
      <c r="AB349" s="399">
        <v>0.31740462432033467</v>
      </c>
      <c r="AC349" s="401" t="s">
        <v>533</v>
      </c>
      <c r="AD349" s="252">
        <v>131.6494140625</v>
      </c>
      <c r="AE349" s="252">
        <v>41.7861328125</v>
      </c>
      <c r="AF349" s="252">
        <v>82.309863281250003</v>
      </c>
      <c r="AG349" s="252">
        <v>84.251074218750006</v>
      </c>
      <c r="AH349" s="252">
        <v>40.523730468750003</v>
      </c>
      <c r="AI349" s="399">
        <v>0.48098770068538166</v>
      </c>
      <c r="AJ349" s="401" t="s">
        <v>533</v>
      </c>
    </row>
    <row r="350" spans="1:36">
      <c r="A350" s="388" t="s">
        <v>70</v>
      </c>
      <c r="B350" s="388">
        <v>292600623</v>
      </c>
      <c r="C350" s="388" t="s">
        <v>22</v>
      </c>
      <c r="D350" s="388">
        <v>143392.20000000001</v>
      </c>
      <c r="E350" s="388">
        <v>23859.200000000001</v>
      </c>
      <c r="F350" s="388">
        <v>119533</v>
      </c>
      <c r="G350" s="388">
        <v>3721.01</v>
      </c>
      <c r="H350" s="388">
        <v>1723</v>
      </c>
      <c r="I350" s="401" t="s">
        <v>533</v>
      </c>
      <c r="Y350" s="388">
        <v>295700712</v>
      </c>
      <c r="Z350" s="388">
        <v>134827</v>
      </c>
      <c r="AA350" s="388">
        <v>37030.400000000001</v>
      </c>
      <c r="AB350" s="399">
        <v>0.27465121971118545</v>
      </c>
      <c r="AC350" s="401" t="s">
        <v>533</v>
      </c>
      <c r="AD350" s="252">
        <v>131.6669921875</v>
      </c>
      <c r="AE350" s="252">
        <v>36.162500000000001</v>
      </c>
      <c r="AF350" s="252">
        <v>70.53173828125</v>
      </c>
      <c r="AG350" s="252">
        <v>82.346582031249994</v>
      </c>
      <c r="AH350" s="252">
        <v>34.369238281249999</v>
      </c>
      <c r="AI350" s="399">
        <v>0.41737297934487549</v>
      </c>
      <c r="AJ350" s="401" t="s">
        <v>533</v>
      </c>
    </row>
    <row r="351" spans="1:36">
      <c r="A351" s="388" t="s">
        <v>70</v>
      </c>
      <c r="B351" s="388">
        <v>292600623</v>
      </c>
      <c r="C351" s="388" t="s">
        <v>23</v>
      </c>
      <c r="D351" s="388">
        <v>9191.7999999999993</v>
      </c>
      <c r="E351" s="388">
        <v>5972</v>
      </c>
      <c r="F351" s="388">
        <v>3219.8</v>
      </c>
      <c r="G351" s="388">
        <v>3721.01</v>
      </c>
      <c r="H351" s="388">
        <v>1723</v>
      </c>
      <c r="I351" s="401" t="s">
        <v>533</v>
      </c>
    </row>
    <row r="352" spans="1:36">
      <c r="A352" s="388" t="s">
        <v>70</v>
      </c>
      <c r="B352" s="388">
        <v>292600623</v>
      </c>
      <c r="C352" s="388" t="s">
        <v>24</v>
      </c>
      <c r="D352" s="388">
        <v>97433.1</v>
      </c>
      <c r="E352" s="388">
        <v>24418.7</v>
      </c>
      <c r="F352" s="388">
        <v>73014.399999999994</v>
      </c>
      <c r="G352" s="388">
        <v>3721.01</v>
      </c>
      <c r="H352" s="388">
        <v>1723</v>
      </c>
      <c r="I352" s="401" t="s">
        <v>533</v>
      </c>
    </row>
    <row r="353" spans="1:39">
      <c r="A353" s="388" t="s">
        <v>70</v>
      </c>
      <c r="B353" s="388">
        <v>292600745</v>
      </c>
      <c r="C353" s="388" t="s">
        <v>31</v>
      </c>
      <c r="D353" s="388">
        <v>150515.79999999999</v>
      </c>
      <c r="E353" s="388">
        <v>87105.2</v>
      </c>
      <c r="F353" s="388">
        <v>63410.6</v>
      </c>
      <c r="G353" s="388">
        <v>3620</v>
      </c>
      <c r="H353" s="388">
        <v>1908</v>
      </c>
      <c r="I353" s="401" t="s">
        <v>533</v>
      </c>
    </row>
    <row r="354" spans="1:39">
      <c r="A354" s="388" t="s">
        <v>70</v>
      </c>
      <c r="B354" s="388">
        <v>295700703</v>
      </c>
      <c r="C354" s="388" t="s">
        <v>453</v>
      </c>
      <c r="D354" s="388">
        <v>83195</v>
      </c>
      <c r="E354" s="388">
        <v>34916.199999999997</v>
      </c>
      <c r="F354" s="388">
        <v>48278.8</v>
      </c>
      <c r="G354" s="388">
        <v>6400</v>
      </c>
      <c r="H354" s="388">
        <v>2557</v>
      </c>
      <c r="I354" s="401" t="s">
        <v>533</v>
      </c>
    </row>
    <row r="355" spans="1:39">
      <c r="A355" s="388" t="s">
        <v>70</v>
      </c>
      <c r="B355" s="388">
        <v>295700703</v>
      </c>
      <c r="C355" s="388" t="s">
        <v>454</v>
      </c>
      <c r="D355" s="388">
        <v>8804.7999999999993</v>
      </c>
      <c r="E355" s="388">
        <v>8704.7999999999993</v>
      </c>
      <c r="F355" s="388">
        <v>99.9</v>
      </c>
      <c r="G355" s="388">
        <v>6400</v>
      </c>
      <c r="H355" s="388">
        <v>2557</v>
      </c>
      <c r="I355" s="401" t="s">
        <v>533</v>
      </c>
    </row>
    <row r="356" spans="1:39">
      <c r="A356" s="388" t="s">
        <v>70</v>
      </c>
      <c r="B356" s="388">
        <v>295700703</v>
      </c>
      <c r="C356" s="388" t="s">
        <v>455</v>
      </c>
      <c r="D356" s="388">
        <v>132070.5</v>
      </c>
      <c r="E356" s="388">
        <v>33922.300000000003</v>
      </c>
      <c r="F356" s="388">
        <v>98148.2</v>
      </c>
      <c r="G356" s="388">
        <v>6400</v>
      </c>
      <c r="H356" s="388">
        <v>2557</v>
      </c>
      <c r="I356" s="401" t="s">
        <v>533</v>
      </c>
    </row>
    <row r="357" spans="1:39">
      <c r="A357" s="388" t="s">
        <v>70</v>
      </c>
      <c r="B357" s="388">
        <v>295700705</v>
      </c>
      <c r="C357" s="388" t="s">
        <v>456</v>
      </c>
      <c r="D357" s="388">
        <v>156192</v>
      </c>
      <c r="E357" s="388">
        <v>32184.7</v>
      </c>
      <c r="F357" s="388">
        <v>124007.3</v>
      </c>
      <c r="G357" s="388">
        <v>4800</v>
      </c>
      <c r="H357" s="388">
        <v>3457</v>
      </c>
      <c r="I357" s="401" t="s">
        <v>533</v>
      </c>
    </row>
    <row r="358" spans="1:39">
      <c r="A358" t="s">
        <v>367</v>
      </c>
      <c r="B358">
        <v>292600552</v>
      </c>
      <c r="C358" t="s">
        <v>34</v>
      </c>
      <c r="D358">
        <v>150515.79999999999</v>
      </c>
      <c r="E358">
        <v>86852.6</v>
      </c>
      <c r="F358">
        <v>63663.3</v>
      </c>
      <c r="G358">
        <v>3560</v>
      </c>
      <c r="H358">
        <v>2448</v>
      </c>
      <c r="I358" s="401" t="s">
        <v>534</v>
      </c>
      <c r="K358" s="150" t="s">
        <v>315</v>
      </c>
      <c r="L358" s="150" t="s">
        <v>316</v>
      </c>
      <c r="M358" t="s">
        <v>317</v>
      </c>
      <c r="N358" t="s">
        <v>318</v>
      </c>
      <c r="O358" t="s">
        <v>319</v>
      </c>
      <c r="P358" t="s">
        <v>320</v>
      </c>
      <c r="Q358" t="s">
        <v>321</v>
      </c>
      <c r="R358" t="s">
        <v>374</v>
      </c>
      <c r="T358" t="s">
        <v>59</v>
      </c>
      <c r="U358" t="s">
        <v>387</v>
      </c>
      <c r="V358" t="s">
        <v>61</v>
      </c>
      <c r="W358" t="s">
        <v>388</v>
      </c>
      <c r="X358" t="s">
        <v>389</v>
      </c>
      <c r="Y358" t="s">
        <v>390</v>
      </c>
      <c r="Z358" t="s">
        <v>391</v>
      </c>
      <c r="AA358" t="s">
        <v>392</v>
      </c>
      <c r="AB358" t="s">
        <v>393</v>
      </c>
      <c r="AC358" t="s">
        <v>394</v>
      </c>
      <c r="AD358" t="s">
        <v>395</v>
      </c>
      <c r="AE358" t="s">
        <v>396</v>
      </c>
      <c r="AF358" t="s">
        <v>397</v>
      </c>
      <c r="AG358" t="s">
        <v>398</v>
      </c>
      <c r="AH358" t="s">
        <v>399</v>
      </c>
      <c r="AI358" t="s">
        <v>400</v>
      </c>
      <c r="AJ358" t="s">
        <v>401</v>
      </c>
      <c r="AK358" t="s">
        <v>402</v>
      </c>
      <c r="AL358" t="s">
        <v>374</v>
      </c>
    </row>
    <row r="359" spans="1:39">
      <c r="A359" t="s">
        <v>367</v>
      </c>
      <c r="B359">
        <v>292600678</v>
      </c>
      <c r="C359" t="s">
        <v>41</v>
      </c>
      <c r="D359">
        <v>181997.8</v>
      </c>
      <c r="E359">
        <v>102772.6</v>
      </c>
      <c r="F359">
        <v>79225.100000000006</v>
      </c>
      <c r="G359">
        <v>6572.03</v>
      </c>
      <c r="H359">
        <v>2137</v>
      </c>
      <c r="I359" s="401" t="s">
        <v>534</v>
      </c>
      <c r="K359" s="150">
        <v>292600552</v>
      </c>
      <c r="L359" s="150">
        <v>150516.70000000001</v>
      </c>
      <c r="M359">
        <v>63663.3</v>
      </c>
      <c r="N359">
        <v>86852.6</v>
      </c>
      <c r="O359">
        <v>3560</v>
      </c>
      <c r="P359">
        <v>2298</v>
      </c>
      <c r="Q359">
        <v>42146</v>
      </c>
      <c r="R359" t="s">
        <v>534</v>
      </c>
      <c r="T359" t="s">
        <v>70</v>
      </c>
      <c r="U359" t="s">
        <v>118</v>
      </c>
      <c r="V359" t="s">
        <v>122</v>
      </c>
      <c r="W359">
        <v>210214</v>
      </c>
      <c r="X359" t="s">
        <v>403</v>
      </c>
      <c r="Y359" t="s">
        <v>405</v>
      </c>
      <c r="Z359">
        <v>74800.78</v>
      </c>
      <c r="AA359">
        <v>51739.81</v>
      </c>
      <c r="AB359">
        <v>23060.97</v>
      </c>
      <c r="AC359">
        <v>69.17</v>
      </c>
      <c r="AD359">
        <v>26.26</v>
      </c>
      <c r="AE359">
        <v>94441.93</v>
      </c>
      <c r="AF359">
        <v>37223.96</v>
      </c>
      <c r="AG359">
        <v>0</v>
      </c>
      <c r="AH359">
        <v>57217.97</v>
      </c>
      <c r="AI359">
        <v>51739.81</v>
      </c>
      <c r="AJ359">
        <v>5478.16</v>
      </c>
      <c r="AK359">
        <v>9.57</v>
      </c>
      <c r="AL359" t="s">
        <v>534</v>
      </c>
      <c r="AM359" t="s">
        <v>405</v>
      </c>
    </row>
    <row r="360" spans="1:39">
      <c r="A360" t="s">
        <v>367</v>
      </c>
      <c r="B360">
        <v>292602230</v>
      </c>
      <c r="C360" t="s">
        <v>368</v>
      </c>
      <c r="D360">
        <v>170967.6</v>
      </c>
      <c r="E360">
        <v>98611.3</v>
      </c>
      <c r="F360">
        <v>72356.3</v>
      </c>
      <c r="G360">
        <v>7086.85</v>
      </c>
      <c r="H360">
        <v>4284</v>
      </c>
      <c r="I360" s="401" t="s">
        <v>534</v>
      </c>
      <c r="K360" s="150">
        <v>292600678</v>
      </c>
      <c r="L360" s="150">
        <v>181998.8</v>
      </c>
      <c r="M360">
        <v>79318.5</v>
      </c>
      <c r="N360">
        <v>102679.2</v>
      </c>
      <c r="O360">
        <v>6588</v>
      </c>
      <c r="P360">
        <v>2001</v>
      </c>
      <c r="Q360">
        <v>122319</v>
      </c>
      <c r="R360" t="s">
        <v>534</v>
      </c>
      <c r="T360" t="s">
        <v>102</v>
      </c>
      <c r="U360" t="s">
        <v>118</v>
      </c>
      <c r="V360" t="s">
        <v>135</v>
      </c>
      <c r="W360">
        <v>18779</v>
      </c>
      <c r="X360" t="s">
        <v>404</v>
      </c>
      <c r="Y360" t="s">
        <v>406</v>
      </c>
      <c r="Z360">
        <v>12184.09</v>
      </c>
      <c r="AA360">
        <v>5713.54</v>
      </c>
      <c r="AB360">
        <v>6470.55</v>
      </c>
      <c r="AC360">
        <v>46.89</v>
      </c>
      <c r="AD360">
        <v>84.45</v>
      </c>
      <c r="AE360">
        <v>22474.1</v>
      </c>
      <c r="AF360">
        <v>14313.88</v>
      </c>
      <c r="AG360">
        <v>0</v>
      </c>
      <c r="AH360">
        <v>8160.22</v>
      </c>
      <c r="AI360">
        <v>1624.16</v>
      </c>
      <c r="AJ360">
        <v>6536.07</v>
      </c>
      <c r="AK360">
        <v>80.099999999999994</v>
      </c>
      <c r="AL360" t="s">
        <v>534</v>
      </c>
      <c r="AM360" t="s">
        <v>406</v>
      </c>
    </row>
    <row r="361" spans="1:39">
      <c r="A361" t="s">
        <v>367</v>
      </c>
      <c r="B361">
        <v>292603073</v>
      </c>
      <c r="C361" t="s">
        <v>51</v>
      </c>
      <c r="D361">
        <v>132132.20000000001</v>
      </c>
      <c r="E361">
        <v>64422.400000000001</v>
      </c>
      <c r="F361">
        <v>67709.8</v>
      </c>
      <c r="G361">
        <v>14883.7</v>
      </c>
      <c r="H361">
        <v>2470</v>
      </c>
      <c r="I361" s="401" t="s">
        <v>534</v>
      </c>
      <c r="K361" s="150">
        <v>292602230</v>
      </c>
      <c r="L361" s="150">
        <v>171975.5</v>
      </c>
      <c r="M361">
        <v>73628.3</v>
      </c>
      <c r="N361">
        <v>98346.3</v>
      </c>
      <c r="O361">
        <v>7076</v>
      </c>
      <c r="P361">
        <v>3745</v>
      </c>
      <c r="Q361">
        <v>109776</v>
      </c>
      <c r="R361" t="s">
        <v>534</v>
      </c>
      <c r="T361" t="s">
        <v>102</v>
      </c>
      <c r="U361" t="s">
        <v>118</v>
      </c>
      <c r="V361" t="s">
        <v>135</v>
      </c>
      <c r="W361">
        <v>18779</v>
      </c>
      <c r="X361" t="s">
        <v>403</v>
      </c>
      <c r="Y361" t="s">
        <v>407</v>
      </c>
      <c r="Z361">
        <v>82668.37</v>
      </c>
      <c r="AA361">
        <v>75099.05</v>
      </c>
      <c r="AB361">
        <v>7569.33</v>
      </c>
      <c r="AC361">
        <v>90.84</v>
      </c>
      <c r="AD361">
        <v>34.14</v>
      </c>
      <c r="AE361">
        <v>110890.01</v>
      </c>
      <c r="AF361">
        <v>85834.52</v>
      </c>
      <c r="AG361">
        <v>0</v>
      </c>
      <c r="AH361">
        <v>25055.49</v>
      </c>
      <c r="AI361">
        <v>16994.22</v>
      </c>
      <c r="AJ361">
        <v>8061.27</v>
      </c>
      <c r="AK361">
        <v>32.17</v>
      </c>
      <c r="AL361" t="s">
        <v>534</v>
      </c>
      <c r="AM361" t="s">
        <v>407</v>
      </c>
    </row>
    <row r="362" spans="1:39">
      <c r="A362" t="s">
        <v>367</v>
      </c>
      <c r="B362">
        <v>292603073</v>
      </c>
      <c r="C362" t="s">
        <v>369</v>
      </c>
      <c r="D362">
        <v>13787.7</v>
      </c>
      <c r="E362">
        <v>13648</v>
      </c>
      <c r="F362">
        <v>139.69999999999999</v>
      </c>
      <c r="G362">
        <v>14883.7</v>
      </c>
      <c r="H362">
        <v>2470</v>
      </c>
      <c r="I362" s="401" t="s">
        <v>534</v>
      </c>
      <c r="K362" s="150">
        <v>292603073</v>
      </c>
      <c r="L362" s="150">
        <v>389505</v>
      </c>
      <c r="M362">
        <v>177955.6</v>
      </c>
      <c r="N362">
        <v>211547.4</v>
      </c>
      <c r="O362">
        <v>14882</v>
      </c>
      <c r="P362">
        <v>2470</v>
      </c>
      <c r="Q362">
        <v>422468</v>
      </c>
      <c r="R362" t="s">
        <v>534</v>
      </c>
      <c r="T362" t="s">
        <v>102</v>
      </c>
      <c r="U362" t="s">
        <v>118</v>
      </c>
      <c r="V362" t="s">
        <v>136</v>
      </c>
      <c r="W362">
        <v>78398</v>
      </c>
      <c r="X362" t="s">
        <v>403</v>
      </c>
      <c r="Y362" t="s">
        <v>408</v>
      </c>
      <c r="Z362">
        <v>31940.05</v>
      </c>
      <c r="AA362">
        <v>10742.82</v>
      </c>
      <c r="AB362">
        <v>21197.24</v>
      </c>
      <c r="AC362">
        <v>33.630000000000003</v>
      </c>
      <c r="AD362">
        <v>0</v>
      </c>
      <c r="AE362">
        <v>17617.27</v>
      </c>
      <c r="AF362">
        <v>8304.65</v>
      </c>
      <c r="AG362">
        <v>0</v>
      </c>
      <c r="AH362">
        <v>9312.6200000000008</v>
      </c>
      <c r="AI362">
        <v>5626.19</v>
      </c>
      <c r="AJ362">
        <v>3686.43</v>
      </c>
      <c r="AK362">
        <v>39.590000000000003</v>
      </c>
      <c r="AL362" t="s">
        <v>534</v>
      </c>
      <c r="AM362" t="s">
        <v>408</v>
      </c>
    </row>
    <row r="363" spans="1:39">
      <c r="A363" t="s">
        <v>367</v>
      </c>
      <c r="B363">
        <v>292603073</v>
      </c>
      <c r="C363" t="s">
        <v>52</v>
      </c>
      <c r="D363">
        <v>243582.9</v>
      </c>
      <c r="E363">
        <v>134174.9</v>
      </c>
      <c r="F363">
        <v>109408</v>
      </c>
      <c r="G363">
        <v>14883.7</v>
      </c>
      <c r="H363">
        <v>2470</v>
      </c>
      <c r="I363" s="401" t="s">
        <v>534</v>
      </c>
      <c r="K363" s="150">
        <v>292603286</v>
      </c>
      <c r="L363" s="150">
        <v>165765.70000000001</v>
      </c>
      <c r="M363">
        <v>45046</v>
      </c>
      <c r="N363">
        <v>120718.8</v>
      </c>
      <c r="O363">
        <v>8432</v>
      </c>
      <c r="P363">
        <v>5095</v>
      </c>
      <c r="Q363">
        <v>110224</v>
      </c>
      <c r="R363" t="s">
        <v>534</v>
      </c>
      <c r="T363" t="s">
        <v>102</v>
      </c>
      <c r="U363" t="s">
        <v>118</v>
      </c>
      <c r="V363" t="s">
        <v>136</v>
      </c>
      <c r="W363">
        <v>78398</v>
      </c>
      <c r="X363" t="s">
        <v>403</v>
      </c>
      <c r="Y363" t="s">
        <v>409</v>
      </c>
      <c r="Z363">
        <v>37576.53</v>
      </c>
      <c r="AA363">
        <v>18589.830000000002</v>
      </c>
      <c r="AB363">
        <v>18986.7</v>
      </c>
      <c r="AC363">
        <v>49.47</v>
      </c>
      <c r="AD363">
        <v>0</v>
      </c>
      <c r="AE363">
        <v>30249.9</v>
      </c>
      <c r="AF363">
        <v>16200.35</v>
      </c>
      <c r="AG363">
        <v>0</v>
      </c>
      <c r="AH363">
        <v>14049.55</v>
      </c>
      <c r="AI363">
        <v>7056.87</v>
      </c>
      <c r="AJ363">
        <v>6992.68</v>
      </c>
      <c r="AK363">
        <v>49.77</v>
      </c>
      <c r="AL363" t="s">
        <v>534</v>
      </c>
      <c r="AM363" t="s">
        <v>409</v>
      </c>
    </row>
    <row r="364" spans="1:39">
      <c r="A364" t="s">
        <v>367</v>
      </c>
      <c r="B364">
        <v>292603286</v>
      </c>
      <c r="C364" t="s">
        <v>42</v>
      </c>
      <c r="D364">
        <v>165452.5</v>
      </c>
      <c r="E364">
        <v>120863.4</v>
      </c>
      <c r="F364">
        <v>44589.1</v>
      </c>
      <c r="G364">
        <v>8431.5</v>
      </c>
      <c r="H364">
        <v>5095</v>
      </c>
      <c r="I364" s="401" t="s">
        <v>534</v>
      </c>
      <c r="K364" s="150">
        <v>292603696</v>
      </c>
      <c r="L364" s="150">
        <v>166078</v>
      </c>
      <c r="M364">
        <v>112602.6</v>
      </c>
      <c r="N364">
        <v>53474.400000000001</v>
      </c>
      <c r="O364">
        <v>9599</v>
      </c>
      <c r="P364">
        <v>8093</v>
      </c>
      <c r="Q364">
        <v>50818.6</v>
      </c>
      <c r="R364" t="s">
        <v>534</v>
      </c>
      <c r="T364" t="s">
        <v>102</v>
      </c>
      <c r="U364" t="s">
        <v>118</v>
      </c>
      <c r="V364" t="s">
        <v>136</v>
      </c>
      <c r="W364">
        <v>78398</v>
      </c>
      <c r="X364" t="s">
        <v>403</v>
      </c>
      <c r="Y364" t="s">
        <v>410</v>
      </c>
      <c r="Z364">
        <v>39389.67</v>
      </c>
      <c r="AA364">
        <v>17512.060000000001</v>
      </c>
      <c r="AB364">
        <v>21877.61</v>
      </c>
      <c r="AC364">
        <v>44.46</v>
      </c>
      <c r="AD364">
        <v>0</v>
      </c>
      <c r="AE364">
        <v>27890.959999999999</v>
      </c>
      <c r="AF364">
        <v>21681.4</v>
      </c>
      <c r="AG364">
        <v>0</v>
      </c>
      <c r="AH364">
        <v>6209.55</v>
      </c>
      <c r="AI364">
        <v>4693.1899999999996</v>
      </c>
      <c r="AJ364">
        <v>1516.36</v>
      </c>
      <c r="AK364">
        <v>24.42</v>
      </c>
      <c r="AL364" t="s">
        <v>534</v>
      </c>
      <c r="AM364" t="s">
        <v>410</v>
      </c>
    </row>
    <row r="365" spans="1:39">
      <c r="A365" t="s">
        <v>367</v>
      </c>
      <c r="B365">
        <v>292603696</v>
      </c>
      <c r="C365" t="s">
        <v>370</v>
      </c>
      <c r="D365">
        <v>165452.5</v>
      </c>
      <c r="E365">
        <v>54283.7</v>
      </c>
      <c r="F365">
        <v>111168.8</v>
      </c>
      <c r="G365">
        <v>9600</v>
      </c>
      <c r="H365">
        <v>8093</v>
      </c>
      <c r="I365" s="401" t="s">
        <v>534</v>
      </c>
      <c r="K365" s="150">
        <v>292604330</v>
      </c>
      <c r="L365" s="150">
        <v>124019.2</v>
      </c>
      <c r="M365">
        <v>22662.9</v>
      </c>
      <c r="N365">
        <v>101353.3</v>
      </c>
      <c r="O365">
        <v>6863</v>
      </c>
      <c r="P365">
        <v>2631</v>
      </c>
      <c r="Q365">
        <v>143613</v>
      </c>
      <c r="R365" t="s">
        <v>534</v>
      </c>
      <c r="T365" t="s">
        <v>102</v>
      </c>
      <c r="U365" t="s">
        <v>118</v>
      </c>
      <c r="V365" t="s">
        <v>136</v>
      </c>
      <c r="W365">
        <v>78398</v>
      </c>
      <c r="X365" t="s">
        <v>403</v>
      </c>
      <c r="Y365" t="s">
        <v>411</v>
      </c>
      <c r="Z365">
        <v>31940.05</v>
      </c>
      <c r="AA365">
        <v>28755.91</v>
      </c>
      <c r="AB365">
        <v>3184.14</v>
      </c>
      <c r="AC365">
        <v>90.03</v>
      </c>
      <c r="AD365">
        <v>47.82</v>
      </c>
      <c r="AE365">
        <v>47214.11</v>
      </c>
      <c r="AF365">
        <v>0.28999999999999998</v>
      </c>
      <c r="AG365">
        <v>47.82</v>
      </c>
      <c r="AH365">
        <v>47213.82</v>
      </c>
      <c r="AI365">
        <v>28755.91</v>
      </c>
      <c r="AJ365">
        <v>18457.91</v>
      </c>
      <c r="AK365">
        <v>39.090000000000003</v>
      </c>
      <c r="AL365" t="s">
        <v>534</v>
      </c>
      <c r="AM365" t="s">
        <v>411</v>
      </c>
    </row>
    <row r="366" spans="1:39">
      <c r="A366" t="s">
        <v>367</v>
      </c>
      <c r="B366">
        <v>292604330</v>
      </c>
      <c r="C366" t="s">
        <v>43</v>
      </c>
      <c r="D366">
        <v>121379.6</v>
      </c>
      <c r="E366">
        <v>102620.6</v>
      </c>
      <c r="F366">
        <v>18758.900000000001</v>
      </c>
      <c r="G366">
        <v>6863</v>
      </c>
      <c r="H366">
        <v>2601</v>
      </c>
      <c r="I366" s="401" t="s">
        <v>534</v>
      </c>
      <c r="K366" s="150">
        <v>295700347</v>
      </c>
      <c r="L366" s="150">
        <v>224071.2</v>
      </c>
      <c r="M366">
        <v>122681</v>
      </c>
      <c r="N366">
        <v>101389.3</v>
      </c>
      <c r="O366">
        <v>9273</v>
      </c>
      <c r="P366">
        <v>2783</v>
      </c>
      <c r="Q366">
        <v>219211</v>
      </c>
      <c r="R366" t="s">
        <v>534</v>
      </c>
      <c r="T366" t="s">
        <v>102</v>
      </c>
      <c r="U366" t="s">
        <v>118</v>
      </c>
      <c r="V366" t="s">
        <v>137</v>
      </c>
      <c r="W366">
        <v>97026</v>
      </c>
      <c r="X366" t="s">
        <v>403</v>
      </c>
      <c r="Y366" t="s">
        <v>412</v>
      </c>
      <c r="Z366">
        <v>210428.2</v>
      </c>
      <c r="AA366">
        <v>103879.47</v>
      </c>
      <c r="AB366">
        <v>106548.73</v>
      </c>
      <c r="AC366">
        <v>49.37</v>
      </c>
      <c r="AD366">
        <v>45.41</v>
      </c>
      <c r="AE366">
        <v>305985.78000000003</v>
      </c>
      <c r="AF366">
        <v>55665.4</v>
      </c>
      <c r="AG366">
        <v>18.96</v>
      </c>
      <c r="AH366">
        <v>250320.39</v>
      </c>
      <c r="AI366">
        <v>101924.54</v>
      </c>
      <c r="AJ366">
        <v>148395.84</v>
      </c>
      <c r="AK366">
        <v>59.28</v>
      </c>
      <c r="AL366" t="s">
        <v>534</v>
      </c>
      <c r="AM366" t="s">
        <v>412</v>
      </c>
    </row>
    <row r="367" spans="1:39">
      <c r="A367" t="s">
        <v>367</v>
      </c>
      <c r="B367">
        <v>295700347</v>
      </c>
      <c r="C367" t="s">
        <v>38</v>
      </c>
      <c r="D367">
        <v>83195</v>
      </c>
      <c r="E367">
        <v>38078.400000000001</v>
      </c>
      <c r="F367">
        <v>45116.6</v>
      </c>
      <c r="G367">
        <v>9282.01</v>
      </c>
      <c r="H367">
        <v>2777</v>
      </c>
      <c r="I367" s="401" t="s">
        <v>534</v>
      </c>
      <c r="K367" s="150">
        <v>295700485</v>
      </c>
      <c r="L367" s="150">
        <v>190871.2</v>
      </c>
      <c r="M367">
        <v>190870</v>
      </c>
      <c r="N367">
        <v>4.9000000000000004</v>
      </c>
      <c r="O367">
        <v>6400</v>
      </c>
      <c r="P367">
        <v>6400</v>
      </c>
      <c r="Q367">
        <v>0</v>
      </c>
      <c r="R367" t="s">
        <v>534</v>
      </c>
      <c r="T367" t="s">
        <v>102</v>
      </c>
      <c r="U367" t="s">
        <v>118</v>
      </c>
      <c r="V367" t="s">
        <v>139</v>
      </c>
      <c r="W367">
        <v>90365</v>
      </c>
      <c r="X367" t="s">
        <v>403</v>
      </c>
      <c r="Y367" t="s">
        <v>413</v>
      </c>
      <c r="Z367">
        <v>202908.01</v>
      </c>
      <c r="AA367">
        <v>142980.68</v>
      </c>
      <c r="AB367">
        <v>59927.33</v>
      </c>
      <c r="AC367">
        <v>70.47</v>
      </c>
      <c r="AD367">
        <v>13.12</v>
      </c>
      <c r="AE367">
        <v>229526.72</v>
      </c>
      <c r="AF367">
        <v>30537.58</v>
      </c>
      <c r="AG367">
        <v>0</v>
      </c>
      <c r="AH367">
        <v>198989.14</v>
      </c>
      <c r="AI367">
        <v>122754.6</v>
      </c>
      <c r="AJ367">
        <v>76234.539999999994</v>
      </c>
      <c r="AK367">
        <v>38.31</v>
      </c>
      <c r="AL367" t="s">
        <v>534</v>
      </c>
      <c r="AM367" t="s">
        <v>413</v>
      </c>
    </row>
    <row r="368" spans="1:39">
      <c r="A368" t="s">
        <v>367</v>
      </c>
      <c r="B368">
        <v>295700347</v>
      </c>
      <c r="C368" t="s">
        <v>39</v>
      </c>
      <c r="D368">
        <v>132070.5</v>
      </c>
      <c r="E368">
        <v>55038.8</v>
      </c>
      <c r="F368">
        <v>77031.7</v>
      </c>
      <c r="G368">
        <v>9282.01</v>
      </c>
      <c r="H368">
        <v>2777</v>
      </c>
      <c r="I368" s="401" t="s">
        <v>534</v>
      </c>
      <c r="K368" s="150">
        <v>295700671</v>
      </c>
      <c r="L368" s="150">
        <v>209496.5</v>
      </c>
      <c r="M368">
        <v>177250</v>
      </c>
      <c r="N368">
        <v>32240.400000000001</v>
      </c>
      <c r="O368">
        <v>7999</v>
      </c>
      <c r="P368">
        <v>5509</v>
      </c>
      <c r="Q368">
        <v>62682.8</v>
      </c>
      <c r="R368" t="s">
        <v>534</v>
      </c>
      <c r="T368" t="s">
        <v>102</v>
      </c>
      <c r="U368" t="s">
        <v>118</v>
      </c>
      <c r="V368" t="s">
        <v>133</v>
      </c>
      <c r="W368">
        <v>210516</v>
      </c>
      <c r="X368" t="s">
        <v>403</v>
      </c>
      <c r="Y368" t="s">
        <v>414</v>
      </c>
      <c r="Z368">
        <v>38650.15</v>
      </c>
      <c r="AA368">
        <v>10989.94</v>
      </c>
      <c r="AB368">
        <v>27660.2</v>
      </c>
      <c r="AC368">
        <v>28.43</v>
      </c>
      <c r="AD368">
        <v>28.89</v>
      </c>
      <c r="AE368">
        <v>49817.72</v>
      </c>
      <c r="AF368">
        <v>35055.58</v>
      </c>
      <c r="AG368">
        <v>0</v>
      </c>
      <c r="AH368">
        <v>14762.14</v>
      </c>
      <c r="AI368">
        <v>10989.94</v>
      </c>
      <c r="AJ368">
        <v>3772.19</v>
      </c>
      <c r="AK368">
        <v>25.55</v>
      </c>
      <c r="AL368" t="s">
        <v>534</v>
      </c>
      <c r="AM368" t="s">
        <v>414</v>
      </c>
    </row>
    <row r="369" spans="1:39">
      <c r="A369" t="s">
        <v>367</v>
      </c>
      <c r="B369">
        <v>295700347</v>
      </c>
      <c r="C369" t="s">
        <v>40</v>
      </c>
      <c r="D369">
        <v>8804.7999999999993</v>
      </c>
      <c r="E369">
        <v>8712.2999999999993</v>
      </c>
      <c r="F369">
        <v>92.5</v>
      </c>
      <c r="G369">
        <v>9282.01</v>
      </c>
      <c r="H369">
        <v>2777</v>
      </c>
      <c r="I369" s="401" t="s">
        <v>534</v>
      </c>
      <c r="K369" s="150">
        <v>295700688</v>
      </c>
      <c r="L369" s="150">
        <v>156194.1</v>
      </c>
      <c r="M369">
        <v>123195.8</v>
      </c>
      <c r="N369">
        <v>32996.199999999997</v>
      </c>
      <c r="O369">
        <v>4800</v>
      </c>
      <c r="P369">
        <v>3238</v>
      </c>
      <c r="Q369">
        <v>52705.599999999999</v>
      </c>
      <c r="R369" t="s">
        <v>534</v>
      </c>
      <c r="T369" t="s">
        <v>83</v>
      </c>
      <c r="U369" t="s">
        <v>118</v>
      </c>
      <c r="V369" t="s">
        <v>124</v>
      </c>
      <c r="W369">
        <v>18850</v>
      </c>
      <c r="X369" t="s">
        <v>404</v>
      </c>
      <c r="Y369" t="s">
        <v>415</v>
      </c>
      <c r="Z369">
        <v>12184.09</v>
      </c>
      <c r="AA369">
        <v>6105.81</v>
      </c>
      <c r="AB369">
        <v>6078.28</v>
      </c>
      <c r="AC369">
        <v>50.11</v>
      </c>
      <c r="AD369">
        <v>84.45</v>
      </c>
      <c r="AE369">
        <v>22474.1</v>
      </c>
      <c r="AF369">
        <v>13593.2</v>
      </c>
      <c r="AG369">
        <v>0</v>
      </c>
      <c r="AH369">
        <v>8880.9</v>
      </c>
      <c r="AI369">
        <v>2732.91</v>
      </c>
      <c r="AJ369">
        <v>6147.99</v>
      </c>
      <c r="AK369">
        <v>69.23</v>
      </c>
      <c r="AL369" t="s">
        <v>534</v>
      </c>
      <c r="AM369" t="s">
        <v>415</v>
      </c>
    </row>
    <row r="370" spans="1:39">
      <c r="A370" t="s">
        <v>367</v>
      </c>
      <c r="B370">
        <v>295700485</v>
      </c>
      <c r="C370" t="s">
        <v>529</v>
      </c>
      <c r="D370">
        <v>177661.7</v>
      </c>
      <c r="E370">
        <v>4.9000000000000004</v>
      </c>
      <c r="F370">
        <v>177656.8</v>
      </c>
      <c r="G370">
        <v>6400</v>
      </c>
      <c r="H370">
        <v>6400</v>
      </c>
      <c r="I370" s="401" t="s">
        <v>534</v>
      </c>
      <c r="K370" s="150">
        <v>295700689</v>
      </c>
      <c r="L370" s="150">
        <v>102196.5</v>
      </c>
      <c r="M370">
        <v>57774.2</v>
      </c>
      <c r="N370">
        <v>44419.9</v>
      </c>
      <c r="O370">
        <v>3999</v>
      </c>
      <c r="P370">
        <v>1921</v>
      </c>
      <c r="Q370">
        <v>70122.7</v>
      </c>
      <c r="R370" t="s">
        <v>534</v>
      </c>
      <c r="T370" t="s">
        <v>83</v>
      </c>
      <c r="U370" t="s">
        <v>118</v>
      </c>
      <c r="V370" t="s">
        <v>124</v>
      </c>
      <c r="W370">
        <v>18850</v>
      </c>
      <c r="X370" t="s">
        <v>403</v>
      </c>
      <c r="Y370" t="s">
        <v>416</v>
      </c>
      <c r="Z370">
        <v>20667.09</v>
      </c>
      <c r="AA370">
        <v>17514.310000000001</v>
      </c>
      <c r="AB370">
        <v>3152.79</v>
      </c>
      <c r="AC370">
        <v>84.74</v>
      </c>
      <c r="AD370">
        <v>54.4</v>
      </c>
      <c r="AE370">
        <v>31909.65</v>
      </c>
      <c r="AF370">
        <v>24376.98</v>
      </c>
      <c r="AG370">
        <v>0</v>
      </c>
      <c r="AH370">
        <v>7532.67</v>
      </c>
      <c r="AI370">
        <v>4905.0600000000004</v>
      </c>
      <c r="AJ370">
        <v>2627.61</v>
      </c>
      <c r="AK370">
        <v>34.880000000000003</v>
      </c>
      <c r="AL370" t="s">
        <v>534</v>
      </c>
      <c r="AM370" t="s">
        <v>416</v>
      </c>
    </row>
    <row r="371" spans="1:39">
      <c r="A371" t="s">
        <v>367</v>
      </c>
      <c r="B371">
        <v>295700485</v>
      </c>
      <c r="C371" t="s">
        <v>530</v>
      </c>
      <c r="D371">
        <v>13207.1</v>
      </c>
      <c r="E371">
        <v>0</v>
      </c>
      <c r="F371">
        <v>13207.1</v>
      </c>
      <c r="G371">
        <v>6400</v>
      </c>
      <c r="H371">
        <v>6400</v>
      </c>
      <c r="I371" s="401" t="s">
        <v>534</v>
      </c>
      <c r="K371" s="150">
        <v>295700699</v>
      </c>
      <c r="L371" s="150">
        <v>224071.2</v>
      </c>
      <c r="M371">
        <v>200240.5</v>
      </c>
      <c r="N371">
        <v>23829.599999999999</v>
      </c>
      <c r="O371">
        <v>6399</v>
      </c>
      <c r="P371">
        <v>2256</v>
      </c>
      <c r="Q371">
        <v>139723</v>
      </c>
      <c r="R371" t="s">
        <v>534</v>
      </c>
      <c r="T371" t="s">
        <v>83</v>
      </c>
      <c r="U371" t="s">
        <v>118</v>
      </c>
      <c r="V371" t="s">
        <v>124</v>
      </c>
      <c r="W371">
        <v>18850</v>
      </c>
      <c r="X371" t="s">
        <v>403</v>
      </c>
      <c r="Y371" t="s">
        <v>417</v>
      </c>
      <c r="Z371">
        <v>61536.36</v>
      </c>
      <c r="AA371">
        <v>21336.18</v>
      </c>
      <c r="AB371">
        <v>40200.18</v>
      </c>
      <c r="AC371">
        <v>34.67</v>
      </c>
      <c r="AD371">
        <v>0</v>
      </c>
      <c r="AE371">
        <v>36043.65</v>
      </c>
      <c r="AF371">
        <v>28897.27</v>
      </c>
      <c r="AG371">
        <v>0</v>
      </c>
      <c r="AH371">
        <v>7146.39</v>
      </c>
      <c r="AI371">
        <v>4024.43</v>
      </c>
      <c r="AJ371">
        <v>3121.96</v>
      </c>
      <c r="AK371">
        <v>43.69</v>
      </c>
      <c r="AL371" t="s">
        <v>534</v>
      </c>
      <c r="AM371" t="s">
        <v>417</v>
      </c>
    </row>
    <row r="372" spans="1:39">
      <c r="A372" t="s">
        <v>367</v>
      </c>
      <c r="B372">
        <v>295700671</v>
      </c>
      <c r="C372" t="s">
        <v>44</v>
      </c>
      <c r="D372">
        <v>207619.5</v>
      </c>
      <c r="E372">
        <v>32257.599999999999</v>
      </c>
      <c r="F372">
        <v>175361.8</v>
      </c>
      <c r="G372">
        <v>8000.01</v>
      </c>
      <c r="H372">
        <v>5509</v>
      </c>
      <c r="I372" s="401" t="s">
        <v>534</v>
      </c>
      <c r="K372" s="150">
        <v>295700704</v>
      </c>
      <c r="L372" s="150">
        <v>224071.2</v>
      </c>
      <c r="M372">
        <v>168592.9</v>
      </c>
      <c r="N372">
        <v>55477.3</v>
      </c>
      <c r="O372">
        <v>6399</v>
      </c>
      <c r="P372">
        <v>2307</v>
      </c>
      <c r="Q372">
        <v>138063</v>
      </c>
      <c r="R372" t="s">
        <v>534</v>
      </c>
      <c r="T372" t="s">
        <v>83</v>
      </c>
      <c r="U372" t="s">
        <v>118</v>
      </c>
      <c r="V372" t="s">
        <v>124</v>
      </c>
      <c r="W372">
        <v>18850</v>
      </c>
      <c r="X372" t="s">
        <v>403</v>
      </c>
      <c r="Y372" t="s">
        <v>418</v>
      </c>
      <c r="Z372">
        <v>13151.79</v>
      </c>
      <c r="AA372">
        <v>6105.98</v>
      </c>
      <c r="AB372">
        <v>7045.81</v>
      </c>
      <c r="AC372">
        <v>46.43</v>
      </c>
      <c r="AD372">
        <v>70.66</v>
      </c>
      <c r="AE372">
        <v>22444.59</v>
      </c>
      <c r="AF372">
        <v>4683.18</v>
      </c>
      <c r="AG372">
        <v>35.049999999999997</v>
      </c>
      <c r="AH372">
        <v>17761.41</v>
      </c>
      <c r="AI372">
        <v>6105.98</v>
      </c>
      <c r="AJ372">
        <v>11655.43</v>
      </c>
      <c r="AK372">
        <v>65.62</v>
      </c>
      <c r="AL372" t="s">
        <v>534</v>
      </c>
      <c r="AM372" t="s">
        <v>418</v>
      </c>
    </row>
    <row r="373" spans="1:39">
      <c r="A373" t="s">
        <v>367</v>
      </c>
      <c r="B373">
        <v>295700688</v>
      </c>
      <c r="C373" t="s">
        <v>457</v>
      </c>
      <c r="D373">
        <v>156192</v>
      </c>
      <c r="E373">
        <v>34050.400000000001</v>
      </c>
      <c r="F373">
        <v>122141.6</v>
      </c>
      <c r="G373">
        <v>4800</v>
      </c>
      <c r="H373">
        <v>3220</v>
      </c>
      <c r="I373" s="401" t="s">
        <v>534</v>
      </c>
      <c r="K373" s="150">
        <v>295700706</v>
      </c>
      <c r="L373" s="150">
        <v>102196.5</v>
      </c>
      <c r="M373">
        <v>60004.5</v>
      </c>
      <c r="N373">
        <v>42189.599999999999</v>
      </c>
      <c r="O373">
        <v>3999</v>
      </c>
      <c r="P373">
        <v>1447</v>
      </c>
      <c r="Q373">
        <v>86114.1</v>
      </c>
      <c r="R373" t="s">
        <v>534</v>
      </c>
      <c r="T373" t="s">
        <v>83</v>
      </c>
      <c r="U373" t="s">
        <v>118</v>
      </c>
      <c r="V373" t="s">
        <v>125</v>
      </c>
      <c r="W373">
        <v>78378</v>
      </c>
      <c r="X373" t="s">
        <v>403</v>
      </c>
      <c r="Y373" t="s">
        <v>419</v>
      </c>
      <c r="Z373">
        <v>31940.05</v>
      </c>
      <c r="AA373">
        <v>9023.07</v>
      </c>
      <c r="AB373">
        <v>22916.98</v>
      </c>
      <c r="AC373">
        <v>28.25</v>
      </c>
      <c r="AD373">
        <v>0</v>
      </c>
      <c r="AE373">
        <v>15209.18</v>
      </c>
      <c r="AF373">
        <v>3983.32</v>
      </c>
      <c r="AG373">
        <v>0</v>
      </c>
      <c r="AH373">
        <v>11225.86</v>
      </c>
      <c r="AI373">
        <v>6932.04</v>
      </c>
      <c r="AJ373">
        <v>4293.82</v>
      </c>
      <c r="AK373">
        <v>38.25</v>
      </c>
      <c r="AL373" t="s">
        <v>534</v>
      </c>
      <c r="AM373" t="s">
        <v>419</v>
      </c>
    </row>
    <row r="374" spans="1:39">
      <c r="A374" t="s">
        <v>367</v>
      </c>
      <c r="B374">
        <v>295700689</v>
      </c>
      <c r="C374" t="s">
        <v>334</v>
      </c>
      <c r="D374">
        <v>100322.6</v>
      </c>
      <c r="E374">
        <v>45850.400000000001</v>
      </c>
      <c r="F374">
        <v>54472.2</v>
      </c>
      <c r="G374">
        <v>4000.01</v>
      </c>
      <c r="H374">
        <v>1875</v>
      </c>
      <c r="I374" s="401" t="s">
        <v>534</v>
      </c>
      <c r="K374" s="150">
        <v>292600879</v>
      </c>
      <c r="L374" s="150">
        <v>193029.1</v>
      </c>
      <c r="M374">
        <v>111707.8</v>
      </c>
      <c r="N374">
        <v>81320.2</v>
      </c>
      <c r="O374">
        <v>5429</v>
      </c>
      <c r="P374">
        <v>1679</v>
      </c>
      <c r="Q374">
        <v>139133</v>
      </c>
      <c r="R374" t="s">
        <v>534</v>
      </c>
      <c r="T374" t="s">
        <v>83</v>
      </c>
      <c r="U374" t="s">
        <v>118</v>
      </c>
      <c r="V374" t="s">
        <v>125</v>
      </c>
      <c r="W374">
        <v>78378</v>
      </c>
      <c r="X374" t="s">
        <v>403</v>
      </c>
      <c r="Y374" t="s">
        <v>420</v>
      </c>
      <c r="Z374">
        <v>15030.61</v>
      </c>
      <c r="AA374">
        <v>8869.7900000000009</v>
      </c>
      <c r="AB374">
        <v>6160.82</v>
      </c>
      <c r="AC374">
        <v>59.01</v>
      </c>
      <c r="AD374">
        <v>0</v>
      </c>
      <c r="AE374">
        <v>11794.68</v>
      </c>
      <c r="AF374">
        <v>4370.97</v>
      </c>
      <c r="AG374">
        <v>0</v>
      </c>
      <c r="AH374">
        <v>7423.71</v>
      </c>
      <c r="AI374">
        <v>5449.58</v>
      </c>
      <c r="AJ374">
        <v>1974.13</v>
      </c>
      <c r="AK374">
        <v>26.59</v>
      </c>
      <c r="AL374" t="s">
        <v>534</v>
      </c>
      <c r="AM374" t="s">
        <v>420</v>
      </c>
    </row>
    <row r="375" spans="1:39">
      <c r="A375" t="s">
        <v>367</v>
      </c>
      <c r="B375">
        <v>295700699</v>
      </c>
      <c r="C375" t="s">
        <v>482</v>
      </c>
      <c r="D375">
        <v>83195</v>
      </c>
      <c r="E375">
        <v>17803.900000000001</v>
      </c>
      <c r="F375">
        <v>65391.1</v>
      </c>
      <c r="G375">
        <v>6400.03</v>
      </c>
      <c r="H375">
        <v>2256</v>
      </c>
      <c r="I375" s="401" t="s">
        <v>534</v>
      </c>
      <c r="K375" s="150">
        <v>292602231</v>
      </c>
      <c r="L375" s="150">
        <v>276130.40000000002</v>
      </c>
      <c r="M375">
        <v>90974.7</v>
      </c>
      <c r="N375">
        <v>185154.8</v>
      </c>
      <c r="O375">
        <v>8508</v>
      </c>
      <c r="P375">
        <v>4933</v>
      </c>
      <c r="Q375">
        <v>92441.600000000006</v>
      </c>
      <c r="R375" t="s">
        <v>534</v>
      </c>
      <c r="T375" t="s">
        <v>83</v>
      </c>
      <c r="U375" t="s">
        <v>118</v>
      </c>
      <c r="V375" t="s">
        <v>126</v>
      </c>
      <c r="W375">
        <v>78998</v>
      </c>
      <c r="X375" t="s">
        <v>403</v>
      </c>
      <c r="Y375" t="s">
        <v>421</v>
      </c>
      <c r="Z375">
        <v>142777.56</v>
      </c>
      <c r="AA375">
        <v>115496.43</v>
      </c>
      <c r="AB375">
        <v>27281.13</v>
      </c>
      <c r="AC375">
        <v>80.89</v>
      </c>
      <c r="AD375">
        <v>0</v>
      </c>
      <c r="AE375">
        <v>130640.08</v>
      </c>
      <c r="AF375">
        <v>77726.97</v>
      </c>
      <c r="AG375">
        <v>0</v>
      </c>
      <c r="AH375">
        <v>52913.11</v>
      </c>
      <c r="AI375">
        <v>49308.31</v>
      </c>
      <c r="AJ375">
        <v>3604.81</v>
      </c>
      <c r="AK375">
        <v>6.81</v>
      </c>
      <c r="AL375" t="s">
        <v>534</v>
      </c>
      <c r="AM375" t="s">
        <v>421</v>
      </c>
    </row>
    <row r="376" spans="1:39">
      <c r="A376" t="s">
        <v>367</v>
      </c>
      <c r="B376">
        <v>295700699</v>
      </c>
      <c r="C376" t="s">
        <v>484</v>
      </c>
      <c r="D376">
        <v>8804.7999999999993</v>
      </c>
      <c r="E376">
        <v>8109.9</v>
      </c>
      <c r="F376">
        <v>694.9</v>
      </c>
      <c r="G376">
        <v>6400.03</v>
      </c>
      <c r="H376">
        <v>2256</v>
      </c>
      <c r="I376" s="401" t="s">
        <v>534</v>
      </c>
      <c r="K376" s="150">
        <v>292602804</v>
      </c>
      <c r="L376" s="150">
        <v>83038.8</v>
      </c>
      <c r="M376">
        <v>22105.8</v>
      </c>
      <c r="N376">
        <v>60932.7</v>
      </c>
      <c r="O376">
        <v>4357</v>
      </c>
      <c r="P376">
        <v>878</v>
      </c>
      <c r="Q376">
        <v>117345</v>
      </c>
      <c r="R376" t="s">
        <v>534</v>
      </c>
      <c r="T376" t="s">
        <v>83</v>
      </c>
      <c r="U376" t="s">
        <v>118</v>
      </c>
      <c r="V376" t="s">
        <v>127</v>
      </c>
      <c r="W376">
        <v>53518</v>
      </c>
      <c r="X376" t="s">
        <v>403</v>
      </c>
      <c r="Y376" t="s">
        <v>422</v>
      </c>
      <c r="Z376">
        <v>172851.74</v>
      </c>
      <c r="AA376">
        <v>71518.59</v>
      </c>
      <c r="AB376">
        <v>101333.15</v>
      </c>
      <c r="AC376">
        <v>41.38</v>
      </c>
      <c r="AD376">
        <v>22.97</v>
      </c>
      <c r="AE376">
        <v>212547.86</v>
      </c>
      <c r="AF376">
        <v>66838.8</v>
      </c>
      <c r="AG376">
        <v>0</v>
      </c>
      <c r="AH376">
        <v>145709.04999999999</v>
      </c>
      <c r="AI376">
        <v>70280.5</v>
      </c>
      <c r="AJ376">
        <v>75428.55</v>
      </c>
      <c r="AK376">
        <v>51.77</v>
      </c>
      <c r="AL376" t="s">
        <v>534</v>
      </c>
      <c r="AM376" t="s">
        <v>422</v>
      </c>
    </row>
    <row r="377" spans="1:39">
      <c r="A377" t="s">
        <v>367</v>
      </c>
      <c r="B377">
        <v>295700699</v>
      </c>
      <c r="C377" t="s">
        <v>485</v>
      </c>
      <c r="D377">
        <v>132070.5</v>
      </c>
      <c r="E377">
        <v>41.6</v>
      </c>
      <c r="F377">
        <v>132028.79999999999</v>
      </c>
      <c r="G377">
        <v>6400.03</v>
      </c>
      <c r="H377">
        <v>2256</v>
      </c>
      <c r="I377" s="401" t="s">
        <v>534</v>
      </c>
      <c r="K377" s="150">
        <v>292603004</v>
      </c>
      <c r="L377" s="150">
        <v>438219.9</v>
      </c>
      <c r="M377">
        <v>221715.3</v>
      </c>
      <c r="N377">
        <v>216504.2</v>
      </c>
      <c r="O377">
        <v>14829</v>
      </c>
      <c r="P377">
        <v>1733</v>
      </c>
      <c r="Q377">
        <v>441635</v>
      </c>
      <c r="R377" t="s">
        <v>534</v>
      </c>
      <c r="T377" t="s">
        <v>83</v>
      </c>
      <c r="U377" t="s">
        <v>118</v>
      </c>
      <c r="V377" t="s">
        <v>127</v>
      </c>
      <c r="W377">
        <v>53518</v>
      </c>
      <c r="X377" t="s">
        <v>403</v>
      </c>
      <c r="Y377" t="s">
        <v>423</v>
      </c>
      <c r="Z377">
        <v>76590.89</v>
      </c>
      <c r="AA377">
        <v>50885.599999999999</v>
      </c>
      <c r="AB377">
        <v>25705.3</v>
      </c>
      <c r="AC377">
        <v>66.44</v>
      </c>
      <c r="AD377">
        <v>25.02</v>
      </c>
      <c r="AE377">
        <v>95756.4</v>
      </c>
      <c r="AF377">
        <v>42618.34</v>
      </c>
      <c r="AG377">
        <v>0</v>
      </c>
      <c r="AH377">
        <v>53138.06</v>
      </c>
      <c r="AI377">
        <v>50885.599999999999</v>
      </c>
      <c r="AJ377">
        <v>2252.46</v>
      </c>
      <c r="AK377">
        <v>4.24</v>
      </c>
      <c r="AL377" t="s">
        <v>534</v>
      </c>
      <c r="AM377" t="s">
        <v>423</v>
      </c>
    </row>
    <row r="378" spans="1:39">
      <c r="A378" t="s">
        <v>367</v>
      </c>
      <c r="B378">
        <v>295700704</v>
      </c>
      <c r="C378" t="s">
        <v>439</v>
      </c>
      <c r="D378">
        <v>83195</v>
      </c>
      <c r="E378">
        <v>32510.3</v>
      </c>
      <c r="F378">
        <v>50684.800000000003</v>
      </c>
      <c r="G378">
        <v>6400.01</v>
      </c>
      <c r="H378">
        <v>2208</v>
      </c>
      <c r="I378" s="401" t="s">
        <v>534</v>
      </c>
      <c r="K378" s="150">
        <v>292603875</v>
      </c>
      <c r="L378" s="150">
        <v>83038.8</v>
      </c>
      <c r="M378">
        <v>55414.1</v>
      </c>
      <c r="N378">
        <v>27624.5</v>
      </c>
      <c r="O378">
        <v>4799</v>
      </c>
      <c r="P378">
        <v>2845</v>
      </c>
      <c r="Q378">
        <v>65934.2</v>
      </c>
      <c r="R378" t="s">
        <v>534</v>
      </c>
      <c r="T378" t="s">
        <v>83</v>
      </c>
      <c r="U378" t="s">
        <v>118</v>
      </c>
      <c r="V378" t="s">
        <v>131</v>
      </c>
      <c r="W378">
        <v>55362</v>
      </c>
      <c r="X378" t="s">
        <v>403</v>
      </c>
      <c r="Y378" t="s">
        <v>424</v>
      </c>
      <c r="Z378">
        <v>172851.74</v>
      </c>
      <c r="AA378">
        <v>105517.86</v>
      </c>
      <c r="AB378">
        <v>67333.88</v>
      </c>
      <c r="AC378">
        <v>61.05</v>
      </c>
      <c r="AD378">
        <v>32.369999999999997</v>
      </c>
      <c r="AE378">
        <v>228801.79</v>
      </c>
      <c r="AF378">
        <v>33615.78</v>
      </c>
      <c r="AG378">
        <v>12.92</v>
      </c>
      <c r="AH378">
        <v>195186.01</v>
      </c>
      <c r="AI378">
        <v>102834.7</v>
      </c>
      <c r="AJ378">
        <v>92351.3</v>
      </c>
      <c r="AK378">
        <v>47.31</v>
      </c>
      <c r="AL378" t="s">
        <v>534</v>
      </c>
      <c r="AM378" t="s">
        <v>424</v>
      </c>
    </row>
    <row r="379" spans="1:39">
      <c r="A379" t="s">
        <v>367</v>
      </c>
      <c r="B379">
        <v>295700704</v>
      </c>
      <c r="C379" t="s">
        <v>441</v>
      </c>
      <c r="D379">
        <v>8804.7999999999993</v>
      </c>
      <c r="E379">
        <v>7622.4</v>
      </c>
      <c r="F379">
        <v>1182.4000000000001</v>
      </c>
      <c r="G379">
        <v>6400.01</v>
      </c>
      <c r="H379">
        <v>2208</v>
      </c>
      <c r="I379" s="401" t="s">
        <v>534</v>
      </c>
      <c r="K379" s="150">
        <v>292604652</v>
      </c>
      <c r="L379" s="150">
        <v>191618.2</v>
      </c>
      <c r="M379">
        <v>39758.800000000003</v>
      </c>
      <c r="N379">
        <v>151854.70000000001</v>
      </c>
      <c r="O379">
        <v>9395</v>
      </c>
      <c r="P379">
        <v>4759</v>
      </c>
      <c r="Q379">
        <v>142414</v>
      </c>
      <c r="R379" t="s">
        <v>534</v>
      </c>
      <c r="T379" t="s">
        <v>83</v>
      </c>
      <c r="U379" t="s">
        <v>118</v>
      </c>
      <c r="V379" t="s">
        <v>116</v>
      </c>
      <c r="W379">
        <v>210204</v>
      </c>
      <c r="X379" t="s">
        <v>403</v>
      </c>
      <c r="Y379" t="s">
        <v>425</v>
      </c>
      <c r="Z379">
        <v>38650.15</v>
      </c>
      <c r="AA379">
        <v>31902.66</v>
      </c>
      <c r="AB379">
        <v>6747.49</v>
      </c>
      <c r="AC379">
        <v>82.54</v>
      </c>
      <c r="AD379">
        <v>15.54</v>
      </c>
      <c r="AE379">
        <v>44656.58</v>
      </c>
      <c r="AF379">
        <v>6321.8</v>
      </c>
      <c r="AG379">
        <v>0</v>
      </c>
      <c r="AH379">
        <v>38334.78</v>
      </c>
      <c r="AI379">
        <v>31372.7</v>
      </c>
      <c r="AJ379">
        <v>6962.07</v>
      </c>
      <c r="AK379">
        <v>18.16</v>
      </c>
      <c r="AL379" t="s">
        <v>534</v>
      </c>
      <c r="AM379" t="s">
        <v>425</v>
      </c>
    </row>
    <row r="380" spans="1:39">
      <c r="A380" t="s">
        <v>367</v>
      </c>
      <c r="B380">
        <v>295700704</v>
      </c>
      <c r="C380" t="s">
        <v>440</v>
      </c>
      <c r="D380">
        <v>132070.5</v>
      </c>
      <c r="E380">
        <v>16274.5</v>
      </c>
      <c r="F380">
        <v>115795.9</v>
      </c>
      <c r="G380">
        <v>6400.01</v>
      </c>
      <c r="H380">
        <v>2208</v>
      </c>
      <c r="I380" s="401" t="s">
        <v>534</v>
      </c>
      <c r="K380" s="150">
        <v>295700349</v>
      </c>
      <c r="L380" s="150">
        <v>262288.90000000002</v>
      </c>
      <c r="M380">
        <v>105246.1</v>
      </c>
      <c r="N380">
        <v>157041.20000000001</v>
      </c>
      <c r="O380">
        <v>10561</v>
      </c>
      <c r="P380">
        <v>1998</v>
      </c>
      <c r="Q380">
        <v>288880</v>
      </c>
      <c r="R380" t="s">
        <v>534</v>
      </c>
    </row>
    <row r="381" spans="1:39">
      <c r="A381" t="s">
        <v>367</v>
      </c>
      <c r="B381">
        <v>295700706</v>
      </c>
      <c r="C381" t="s">
        <v>355</v>
      </c>
      <c r="D381">
        <v>100322.6</v>
      </c>
      <c r="E381">
        <v>42893.4</v>
      </c>
      <c r="F381">
        <v>57429.2</v>
      </c>
      <c r="G381">
        <v>4000.01</v>
      </c>
      <c r="H381">
        <v>931</v>
      </c>
      <c r="I381" s="401" t="s">
        <v>534</v>
      </c>
      <c r="K381" s="150">
        <v>295700667</v>
      </c>
      <c r="L381" s="150">
        <v>102196.5</v>
      </c>
      <c r="M381">
        <v>86068.1</v>
      </c>
      <c r="N381">
        <v>16126.2</v>
      </c>
      <c r="O381">
        <v>3999</v>
      </c>
      <c r="P381">
        <v>2092</v>
      </c>
      <c r="Q381">
        <v>64335</v>
      </c>
      <c r="R381" t="s">
        <v>534</v>
      </c>
      <c r="T381" t="s">
        <v>356</v>
      </c>
      <c r="U381" t="s">
        <v>513</v>
      </c>
      <c r="V381" t="s">
        <v>518</v>
      </c>
      <c r="W381" t="s">
        <v>374</v>
      </c>
      <c r="Y381" t="s">
        <v>512</v>
      </c>
    </row>
    <row r="382" spans="1:39">
      <c r="A382" t="s">
        <v>362</v>
      </c>
      <c r="B382">
        <v>292600879</v>
      </c>
      <c r="C382" t="s">
        <v>54</v>
      </c>
      <c r="D382">
        <v>193027.9</v>
      </c>
      <c r="E382">
        <v>81371.600000000006</v>
      </c>
      <c r="F382">
        <v>111656.3</v>
      </c>
      <c r="G382">
        <v>5430.01</v>
      </c>
      <c r="H382">
        <v>1704</v>
      </c>
      <c r="I382" s="401" t="s">
        <v>534</v>
      </c>
      <c r="K382" s="150">
        <v>295700709</v>
      </c>
      <c r="L382" s="150">
        <v>328695.2</v>
      </c>
      <c r="M382">
        <v>186464</v>
      </c>
      <c r="N382">
        <v>142227.6</v>
      </c>
      <c r="O382">
        <v>11649</v>
      </c>
      <c r="P382">
        <v>4632</v>
      </c>
      <c r="Q382">
        <v>236737</v>
      </c>
      <c r="R382" t="s">
        <v>534</v>
      </c>
      <c r="T382">
        <v>290103544</v>
      </c>
      <c r="U382">
        <v>2600.576171875</v>
      </c>
      <c r="V382">
        <v>2.5396251678466797</v>
      </c>
      <c r="W382" t="s">
        <v>534</v>
      </c>
      <c r="Y382" t="s">
        <v>10</v>
      </c>
      <c r="Z382" t="s">
        <v>264</v>
      </c>
      <c r="AA382" t="s">
        <v>239</v>
      </c>
      <c r="AB382" t="s">
        <v>487</v>
      </c>
      <c r="AC382" t="s">
        <v>374</v>
      </c>
      <c r="AD382" t="s">
        <v>344</v>
      </c>
      <c r="AE382" t="s">
        <v>488</v>
      </c>
      <c r="AF382" t="s">
        <v>507</v>
      </c>
      <c r="AG382" t="s">
        <v>307</v>
      </c>
      <c r="AH382" t="s">
        <v>508</v>
      </c>
      <c r="AI382" t="s">
        <v>510</v>
      </c>
      <c r="AJ382" t="s">
        <v>374</v>
      </c>
    </row>
    <row r="383" spans="1:39">
      <c r="A383" t="s">
        <v>362</v>
      </c>
      <c r="B383">
        <v>292602231</v>
      </c>
      <c r="C383" t="s">
        <v>46</v>
      </c>
      <c r="D383">
        <v>275754.2</v>
      </c>
      <c r="E383">
        <v>185659.2</v>
      </c>
      <c r="F383">
        <v>90095</v>
      </c>
      <c r="G383">
        <v>8529.14</v>
      </c>
      <c r="H383">
        <v>4947</v>
      </c>
      <c r="I383" s="401" t="s">
        <v>534</v>
      </c>
      <c r="K383" s="150">
        <v>295700710</v>
      </c>
      <c r="L383" s="150">
        <v>209496.5</v>
      </c>
      <c r="M383">
        <v>121529.2</v>
      </c>
      <c r="N383">
        <v>87961.7</v>
      </c>
      <c r="O383">
        <v>7999</v>
      </c>
      <c r="P383">
        <v>5298</v>
      </c>
      <c r="Q383">
        <v>70088.899999999994</v>
      </c>
      <c r="R383" t="s">
        <v>534</v>
      </c>
      <c r="T383">
        <v>290103564</v>
      </c>
      <c r="U383">
        <v>11671.828124999996</v>
      </c>
      <c r="V383">
        <v>11.398269653320309</v>
      </c>
      <c r="W383" t="s">
        <v>534</v>
      </c>
      <c r="Y383">
        <v>292602230</v>
      </c>
      <c r="Z383">
        <v>2055.9</v>
      </c>
      <c r="AA383">
        <v>1015.2</v>
      </c>
      <c r="AB383">
        <v>0.49379833649496568</v>
      </c>
      <c r="AC383" t="s">
        <v>534</v>
      </c>
      <c r="AD383">
        <v>2.0077148437500001</v>
      </c>
      <c r="AE383">
        <v>0.99140625000000004</v>
      </c>
      <c r="AF383">
        <v>96.041308593750003</v>
      </c>
      <c r="AG383">
        <v>107.203125</v>
      </c>
      <c r="AH383">
        <v>95.049902343750006</v>
      </c>
      <c r="AI383">
        <v>0.88663369042413642</v>
      </c>
      <c r="AJ383" t="s">
        <v>534</v>
      </c>
    </row>
    <row r="384" spans="1:39">
      <c r="A384" t="s">
        <v>362</v>
      </c>
      <c r="B384">
        <v>292602804</v>
      </c>
      <c r="C384" t="s">
        <v>47</v>
      </c>
      <c r="D384">
        <v>82726.3</v>
      </c>
      <c r="E384">
        <v>61015.9</v>
      </c>
      <c r="F384">
        <v>21710.3</v>
      </c>
      <c r="G384">
        <v>4357.25</v>
      </c>
      <c r="H384">
        <v>878</v>
      </c>
      <c r="I384" s="401" t="s">
        <v>534</v>
      </c>
      <c r="K384" s="150">
        <v>295700712</v>
      </c>
      <c r="L384" s="150">
        <v>209496.5</v>
      </c>
      <c r="M384">
        <v>132547.1</v>
      </c>
      <c r="N384">
        <v>76943.899999999994</v>
      </c>
      <c r="O384">
        <v>7999</v>
      </c>
      <c r="P384">
        <v>4088</v>
      </c>
      <c r="Q384">
        <v>82434.8</v>
      </c>
      <c r="R384" t="s">
        <v>534</v>
      </c>
      <c r="T384">
        <v>290103810</v>
      </c>
      <c r="U384">
        <v>474.984375</v>
      </c>
      <c r="V384">
        <v>0.4638519287109375</v>
      </c>
      <c r="W384" t="s">
        <v>534</v>
      </c>
      <c r="Y384">
        <v>292602231</v>
      </c>
      <c r="Z384">
        <v>111185</v>
      </c>
      <c r="AA384">
        <v>73567.8</v>
      </c>
      <c r="AB384">
        <v>0.66167018932409949</v>
      </c>
      <c r="AC384" t="s">
        <v>534</v>
      </c>
      <c r="AD384">
        <v>108.5791015625</v>
      </c>
      <c r="AE384">
        <v>71.843554687500003</v>
      </c>
      <c r="AF384">
        <v>180.81523437499999</v>
      </c>
      <c r="AG384">
        <v>90.275000000000006</v>
      </c>
      <c r="AH384">
        <v>108.97167968749999</v>
      </c>
      <c r="AI384">
        <v>1.2071080552478535</v>
      </c>
      <c r="AJ384" t="s">
        <v>534</v>
      </c>
    </row>
    <row r="385" spans="1:36">
      <c r="A385" t="s">
        <v>362</v>
      </c>
      <c r="B385">
        <v>292603004</v>
      </c>
      <c r="C385" t="s">
        <v>55</v>
      </c>
      <c r="D385">
        <v>132132.20000000001</v>
      </c>
      <c r="E385">
        <v>60899.8</v>
      </c>
      <c r="F385">
        <v>71232.399999999994</v>
      </c>
      <c r="G385">
        <v>14834.9</v>
      </c>
      <c r="H385">
        <v>1776</v>
      </c>
      <c r="I385" s="401" t="s">
        <v>534</v>
      </c>
      <c r="K385" s="150">
        <v>295700713</v>
      </c>
      <c r="L385" s="150">
        <v>190871.2</v>
      </c>
      <c r="M385">
        <v>190870</v>
      </c>
      <c r="N385">
        <v>4.9000000000000004</v>
      </c>
      <c r="O385">
        <v>6400</v>
      </c>
      <c r="P385">
        <v>6400</v>
      </c>
      <c r="Q385">
        <v>0</v>
      </c>
      <c r="R385" t="s">
        <v>534</v>
      </c>
      <c r="T385">
        <v>290103943</v>
      </c>
      <c r="U385">
        <v>2798.578125</v>
      </c>
      <c r="V385">
        <v>2.7329864501953125</v>
      </c>
      <c r="W385" t="s">
        <v>534</v>
      </c>
      <c r="Y385">
        <v>292604330</v>
      </c>
      <c r="Z385">
        <v>28847.200000000001</v>
      </c>
      <c r="AA385">
        <v>11752.9</v>
      </c>
      <c r="AB385">
        <v>0.40741909093430212</v>
      </c>
      <c r="AC385" t="s">
        <v>534</v>
      </c>
      <c r="AD385">
        <v>28.171093750000001</v>
      </c>
      <c r="AE385">
        <v>11.47744140625</v>
      </c>
      <c r="AF385">
        <v>98.977832031250003</v>
      </c>
      <c r="AG385">
        <v>140.2470703125</v>
      </c>
      <c r="AH385">
        <v>87.500390625000009</v>
      </c>
      <c r="AI385">
        <v>0.62390173591527232</v>
      </c>
      <c r="AJ385" t="s">
        <v>534</v>
      </c>
    </row>
    <row r="386" spans="1:36">
      <c r="A386" t="s">
        <v>362</v>
      </c>
      <c r="B386">
        <v>292603004</v>
      </c>
      <c r="C386" t="s">
        <v>56</v>
      </c>
      <c r="D386">
        <v>13787.7</v>
      </c>
      <c r="E386">
        <v>13646.8</v>
      </c>
      <c r="F386">
        <v>140.9</v>
      </c>
      <c r="G386">
        <v>14834.9</v>
      </c>
      <c r="H386">
        <v>1776</v>
      </c>
      <c r="I386" s="401" t="s">
        <v>534</v>
      </c>
      <c r="K386" s="150">
        <v>292600623</v>
      </c>
      <c r="L386" s="150">
        <v>250018.4</v>
      </c>
      <c r="M386">
        <v>195678.7</v>
      </c>
      <c r="N386">
        <v>54338.400000000001</v>
      </c>
      <c r="O386">
        <v>3713</v>
      </c>
      <c r="P386">
        <v>1723</v>
      </c>
      <c r="Q386">
        <v>57121.599999999999</v>
      </c>
      <c r="R386" t="s">
        <v>534</v>
      </c>
      <c r="T386">
        <v>290105349</v>
      </c>
      <c r="U386">
        <v>10018.1748046875</v>
      </c>
      <c r="V386">
        <v>9.7833738327026367</v>
      </c>
      <c r="W386" t="s">
        <v>534</v>
      </c>
      <c r="Y386">
        <v>292604652</v>
      </c>
      <c r="Z386">
        <v>104514</v>
      </c>
      <c r="AA386">
        <v>65783.399999999994</v>
      </c>
      <c r="AB386">
        <v>0.62942189563120721</v>
      </c>
      <c r="AC386" t="s">
        <v>534</v>
      </c>
      <c r="AD386">
        <v>102.064453125</v>
      </c>
      <c r="AE386">
        <v>64.241601562499994</v>
      </c>
      <c r="AF386">
        <v>148.29560546875001</v>
      </c>
      <c r="AG386">
        <v>139.076171875</v>
      </c>
      <c r="AH386">
        <v>84.054003906250017</v>
      </c>
      <c r="AI386">
        <v>0.6043738677377225</v>
      </c>
      <c r="AJ386" t="s">
        <v>534</v>
      </c>
    </row>
    <row r="387" spans="1:36">
      <c r="A387" t="s">
        <v>362</v>
      </c>
      <c r="B387">
        <v>292603004</v>
      </c>
      <c r="C387" t="s">
        <v>363</v>
      </c>
      <c r="D387">
        <v>292299.40000000002</v>
      </c>
      <c r="E387">
        <v>142604.70000000001</v>
      </c>
      <c r="F387">
        <v>149694.70000000001</v>
      </c>
      <c r="G387">
        <v>14834.9</v>
      </c>
      <c r="H387">
        <v>1776</v>
      </c>
      <c r="I387" s="401" t="s">
        <v>534</v>
      </c>
      <c r="K387" s="150">
        <v>292600745</v>
      </c>
      <c r="L387" s="150">
        <v>150516.70000000001</v>
      </c>
      <c r="M387">
        <v>63410.6</v>
      </c>
      <c r="N387">
        <v>87105.2</v>
      </c>
      <c r="O387">
        <v>3620</v>
      </c>
      <c r="P387">
        <v>1971</v>
      </c>
      <c r="Q387">
        <v>55194.400000000001</v>
      </c>
      <c r="R387" t="s">
        <v>534</v>
      </c>
      <c r="T387">
        <v>290103452</v>
      </c>
      <c r="U387">
        <v>14669.822265625004</v>
      </c>
      <c r="V387">
        <v>14.325998306274418</v>
      </c>
      <c r="W387" t="s">
        <v>534</v>
      </c>
      <c r="Y387">
        <v>292603286</v>
      </c>
      <c r="Z387">
        <v>115740</v>
      </c>
      <c r="AA387">
        <v>59524</v>
      </c>
      <c r="AB387">
        <v>0.51429065146016939</v>
      </c>
      <c r="AC387" t="s">
        <v>534</v>
      </c>
      <c r="AD387">
        <v>113.02734375</v>
      </c>
      <c r="AE387">
        <v>58.12890625</v>
      </c>
      <c r="AF387">
        <v>117.889453125</v>
      </c>
      <c r="AG387">
        <v>107.640625</v>
      </c>
      <c r="AH387">
        <v>59.760546875000003</v>
      </c>
      <c r="AI387">
        <v>0.55518580345478297</v>
      </c>
      <c r="AJ387" t="s">
        <v>534</v>
      </c>
    </row>
    <row r="388" spans="1:36">
      <c r="A388" t="s">
        <v>362</v>
      </c>
      <c r="B388">
        <v>292603875</v>
      </c>
      <c r="C388" t="s">
        <v>48</v>
      </c>
      <c r="D388">
        <v>82726.3</v>
      </c>
      <c r="E388">
        <v>28031.8</v>
      </c>
      <c r="F388">
        <v>54694.5</v>
      </c>
      <c r="G388">
        <v>4800</v>
      </c>
      <c r="H388">
        <v>2845</v>
      </c>
      <c r="I388" s="401" t="s">
        <v>534</v>
      </c>
      <c r="K388" s="150">
        <v>295700703</v>
      </c>
      <c r="L388" s="150">
        <v>224071.2</v>
      </c>
      <c r="M388">
        <v>142149.1</v>
      </c>
      <c r="N388">
        <v>81921.3</v>
      </c>
      <c r="O388">
        <v>6399</v>
      </c>
      <c r="P388">
        <v>2427</v>
      </c>
      <c r="Q388">
        <v>133975</v>
      </c>
      <c r="R388" t="s">
        <v>534</v>
      </c>
      <c r="T388">
        <v>290103720</v>
      </c>
      <c r="U388">
        <v>474.98437500000131</v>
      </c>
      <c r="V388">
        <v>0.46385192871093878</v>
      </c>
      <c r="W388" t="s">
        <v>534</v>
      </c>
      <c r="Y388">
        <v>292603696</v>
      </c>
      <c r="Z388">
        <v>59042.400000000001</v>
      </c>
      <c r="AA388">
        <v>27099.599999999999</v>
      </c>
      <c r="AB388">
        <v>0.45898540709727242</v>
      </c>
      <c r="AC388" t="s">
        <v>534</v>
      </c>
      <c r="AD388">
        <v>57.658593750000001</v>
      </c>
      <c r="AE388">
        <v>26.464453124999999</v>
      </c>
      <c r="AF388">
        <v>52.221093750000001</v>
      </c>
      <c r="AG388">
        <v>49.627539062499999</v>
      </c>
      <c r="AH388">
        <v>25.756640625000003</v>
      </c>
      <c r="AI388">
        <v>0.51899894920363809</v>
      </c>
      <c r="AJ388" t="s">
        <v>534</v>
      </c>
    </row>
    <row r="389" spans="1:36">
      <c r="A389" t="s">
        <v>362</v>
      </c>
      <c r="B389">
        <v>292604652</v>
      </c>
      <c r="C389" t="s">
        <v>50</v>
      </c>
      <c r="D389">
        <v>188976.6</v>
      </c>
      <c r="E389">
        <v>154012.9</v>
      </c>
      <c r="F389">
        <v>34963.699999999997</v>
      </c>
      <c r="G389">
        <v>9428.01</v>
      </c>
      <c r="H389">
        <v>4761</v>
      </c>
      <c r="I389" s="401" t="s">
        <v>534</v>
      </c>
      <c r="K389" s="150">
        <v>295700705</v>
      </c>
      <c r="L389" s="150">
        <v>156194.1</v>
      </c>
      <c r="M389">
        <v>123223.2</v>
      </c>
      <c r="N389">
        <v>32968.9</v>
      </c>
      <c r="O389">
        <v>4800</v>
      </c>
      <c r="P389">
        <v>3238</v>
      </c>
      <c r="Q389">
        <v>52690.9</v>
      </c>
      <c r="R389" t="s">
        <v>534</v>
      </c>
      <c r="T389">
        <v>290105373</v>
      </c>
      <c r="U389">
        <v>1943.0361328125</v>
      </c>
      <c r="V389">
        <v>1.897496223449707</v>
      </c>
      <c r="W389" t="s">
        <v>534</v>
      </c>
      <c r="Y389">
        <v>295700671</v>
      </c>
      <c r="Z389">
        <v>64888.3</v>
      </c>
      <c r="AA389">
        <v>16136.7</v>
      </c>
      <c r="AB389">
        <v>0.24868427744292884</v>
      </c>
      <c r="AC389" t="s">
        <v>534</v>
      </c>
      <c r="AD389">
        <v>63.367480468750003</v>
      </c>
      <c r="AE389">
        <v>15.758496093750001</v>
      </c>
      <c r="AF389">
        <v>31.484765625000001</v>
      </c>
      <c r="AG389">
        <v>61.213671875000003</v>
      </c>
      <c r="AH389">
        <v>15.726269531250001</v>
      </c>
      <c r="AI389">
        <v>0.25690779607803099</v>
      </c>
      <c r="AJ389" t="s">
        <v>534</v>
      </c>
    </row>
    <row r="390" spans="1:36">
      <c r="A390" t="s">
        <v>362</v>
      </c>
      <c r="B390">
        <v>295700349</v>
      </c>
      <c r="C390" t="s">
        <v>364</v>
      </c>
      <c r="D390">
        <v>117009.8</v>
      </c>
      <c r="E390">
        <v>50744.3</v>
      </c>
      <c r="F390">
        <v>66265.399999999994</v>
      </c>
      <c r="G390">
        <v>10562</v>
      </c>
      <c r="H390">
        <v>1992</v>
      </c>
      <c r="I390" s="401" t="s">
        <v>534</v>
      </c>
      <c r="K390" s="150">
        <v>492600377</v>
      </c>
      <c r="L390" s="150">
        <v>33090.5</v>
      </c>
      <c r="M390">
        <v>18801.7</v>
      </c>
      <c r="N390">
        <v>14288.8</v>
      </c>
      <c r="O390">
        <v>1570</v>
      </c>
      <c r="P390">
        <v>299</v>
      </c>
      <c r="Q390">
        <v>42854.1</v>
      </c>
      <c r="R390" t="s">
        <v>534</v>
      </c>
      <c r="T390">
        <v>290102838</v>
      </c>
      <c r="U390">
        <v>744.083984375</v>
      </c>
      <c r="V390">
        <v>0.72664451599121094</v>
      </c>
      <c r="W390" t="s">
        <v>534</v>
      </c>
      <c r="Y390">
        <v>295700710</v>
      </c>
      <c r="Z390">
        <v>55777.9</v>
      </c>
      <c r="AA390">
        <v>45457.7</v>
      </c>
      <c r="AB390">
        <v>0.81497689945300911</v>
      </c>
      <c r="AC390" t="s">
        <v>534</v>
      </c>
      <c r="AD390">
        <v>54.470605468750001</v>
      </c>
      <c r="AE390">
        <v>44.392285156249997</v>
      </c>
      <c r="AF390">
        <v>85.900097656249997</v>
      </c>
      <c r="AG390">
        <v>68.446191406249994</v>
      </c>
      <c r="AH390">
        <v>41.5078125</v>
      </c>
      <c r="AI390">
        <v>0.60642983411067952</v>
      </c>
      <c r="AJ390" t="s">
        <v>534</v>
      </c>
    </row>
    <row r="391" spans="1:36">
      <c r="A391" t="s">
        <v>362</v>
      </c>
      <c r="B391">
        <v>295700349</v>
      </c>
      <c r="C391" t="s">
        <v>365</v>
      </c>
      <c r="D391">
        <v>132070.5</v>
      </c>
      <c r="E391">
        <v>93955.5</v>
      </c>
      <c r="F391">
        <v>38114.9</v>
      </c>
      <c r="G391">
        <v>10562</v>
      </c>
      <c r="H391">
        <v>1992</v>
      </c>
      <c r="I391" s="401" t="s">
        <v>534</v>
      </c>
      <c r="K391" s="150">
        <v>298701383</v>
      </c>
      <c r="L391" s="150">
        <v>59723.7</v>
      </c>
      <c r="M391">
        <v>19227.8</v>
      </c>
      <c r="N391">
        <v>40495.1</v>
      </c>
      <c r="O391">
        <v>2479</v>
      </c>
      <c r="P391">
        <v>662</v>
      </c>
      <c r="Q391">
        <v>61297.2</v>
      </c>
      <c r="R391" t="s">
        <v>534</v>
      </c>
      <c r="T391">
        <v>290102819</v>
      </c>
      <c r="U391">
        <v>13689.234374999965</v>
      </c>
      <c r="V391">
        <v>13.368392944335904</v>
      </c>
      <c r="W391" t="s">
        <v>534</v>
      </c>
      <c r="Y391">
        <v>295700712</v>
      </c>
      <c r="Z391">
        <v>70289.100000000006</v>
      </c>
      <c r="AA391">
        <v>39316.5</v>
      </c>
      <c r="AB391">
        <v>0.55935415306213898</v>
      </c>
      <c r="AC391" t="s">
        <v>534</v>
      </c>
      <c r="AD391">
        <v>68.641699218750006</v>
      </c>
      <c r="AE391">
        <v>38.39501953125</v>
      </c>
      <c r="AF391">
        <v>75.140527343749994</v>
      </c>
      <c r="AG391">
        <v>80.502734375000003</v>
      </c>
      <c r="AH391">
        <v>36.745507812499994</v>
      </c>
      <c r="AI391">
        <v>0.45645043112860095</v>
      </c>
      <c r="AJ391" t="s">
        <v>534</v>
      </c>
    </row>
    <row r="392" spans="1:36">
      <c r="A392" t="s">
        <v>362</v>
      </c>
      <c r="B392">
        <v>295700349</v>
      </c>
      <c r="C392" t="s">
        <v>366</v>
      </c>
      <c r="D392">
        <v>13207.1</v>
      </c>
      <c r="E392">
        <v>13072.4</v>
      </c>
      <c r="F392">
        <v>134.69999999999999</v>
      </c>
      <c r="G392">
        <v>10562</v>
      </c>
      <c r="H392">
        <v>1992</v>
      </c>
      <c r="I392" s="401" t="s">
        <v>534</v>
      </c>
      <c r="T392">
        <v>290102839</v>
      </c>
      <c r="U392">
        <v>1081.169921875</v>
      </c>
      <c r="V392">
        <v>1.0558300018310547</v>
      </c>
      <c r="W392" t="s">
        <v>534</v>
      </c>
    </row>
    <row r="393" spans="1:36">
      <c r="A393" t="s">
        <v>362</v>
      </c>
      <c r="B393">
        <v>295700667</v>
      </c>
      <c r="C393" t="s">
        <v>45</v>
      </c>
      <c r="D393">
        <v>100322.6</v>
      </c>
      <c r="E393">
        <v>16134.7</v>
      </c>
      <c r="F393">
        <v>84187.9</v>
      </c>
      <c r="G393">
        <v>4000</v>
      </c>
      <c r="H393">
        <v>2092</v>
      </c>
      <c r="I393" s="401" t="s">
        <v>534</v>
      </c>
      <c r="T393">
        <v>290105364</v>
      </c>
      <c r="U393">
        <v>4.6875E-2</v>
      </c>
      <c r="V393">
        <v>4.57763671875E-5</v>
      </c>
      <c r="W393" t="s">
        <v>534</v>
      </c>
      <c r="Y393" t="s">
        <v>511</v>
      </c>
    </row>
    <row r="394" spans="1:36">
      <c r="A394" t="s">
        <v>362</v>
      </c>
      <c r="B394">
        <v>295700709</v>
      </c>
      <c r="C394" t="s">
        <v>376</v>
      </c>
      <c r="D394">
        <v>117378.8</v>
      </c>
      <c r="E394">
        <v>50594.9</v>
      </c>
      <c r="F394">
        <v>66784</v>
      </c>
      <c r="G394">
        <v>11650</v>
      </c>
      <c r="H394">
        <v>4607</v>
      </c>
      <c r="I394" s="401" t="s">
        <v>534</v>
      </c>
      <c r="Y394" t="s">
        <v>10</v>
      </c>
      <c r="Z394" t="s">
        <v>264</v>
      </c>
      <c r="AA394" t="s">
        <v>239</v>
      </c>
      <c r="AB394" t="s">
        <v>487</v>
      </c>
      <c r="AC394" t="s">
        <v>374</v>
      </c>
      <c r="AD394" t="s">
        <v>344</v>
      </c>
      <c r="AE394" t="s">
        <v>488</v>
      </c>
      <c r="AF394" t="s">
        <v>507</v>
      </c>
      <c r="AG394" t="s">
        <v>307</v>
      </c>
      <c r="AH394" t="s">
        <v>508</v>
      </c>
      <c r="AI394" t="s">
        <v>510</v>
      </c>
      <c r="AJ394" t="s">
        <v>374</v>
      </c>
    </row>
    <row r="395" spans="1:36">
      <c r="A395" t="s">
        <v>362</v>
      </c>
      <c r="B395">
        <v>295700709</v>
      </c>
      <c r="C395" t="s">
        <v>377</v>
      </c>
      <c r="D395">
        <v>198105.7</v>
      </c>
      <c r="E395">
        <v>79884.100000000006</v>
      </c>
      <c r="F395">
        <v>118221.6</v>
      </c>
      <c r="G395">
        <v>11650</v>
      </c>
      <c r="H395">
        <v>4607</v>
      </c>
      <c r="I395" s="401" t="s">
        <v>534</v>
      </c>
      <c r="Y395">
        <v>292602230</v>
      </c>
      <c r="Z395">
        <v>74578.3</v>
      </c>
      <c r="AA395">
        <v>2660</v>
      </c>
      <c r="AB395">
        <v>3.5667211507905111E-2</v>
      </c>
      <c r="AC395" t="s">
        <v>534</v>
      </c>
      <c r="AD395">
        <v>72.830371093750003</v>
      </c>
      <c r="AE395">
        <v>2.59765625</v>
      </c>
      <c r="AF395">
        <v>96.041308593750003</v>
      </c>
      <c r="AG395">
        <v>107.203125</v>
      </c>
      <c r="AH395">
        <v>93.443652343750003</v>
      </c>
      <c r="AI395">
        <v>0.87165045182917944</v>
      </c>
      <c r="AJ395" t="s">
        <v>534</v>
      </c>
    </row>
    <row r="396" spans="1:36">
      <c r="A396" t="s">
        <v>362</v>
      </c>
      <c r="B396">
        <v>295700709</v>
      </c>
      <c r="C396" t="s">
        <v>378</v>
      </c>
      <c r="D396">
        <v>13207.1</v>
      </c>
      <c r="E396">
        <v>13037.8</v>
      </c>
      <c r="F396">
        <v>169.3</v>
      </c>
      <c r="G396">
        <v>11650</v>
      </c>
      <c r="H396">
        <v>4607</v>
      </c>
      <c r="I396" s="401" t="s">
        <v>534</v>
      </c>
      <c r="Y396">
        <v>292602231</v>
      </c>
      <c r="Z396">
        <v>124504</v>
      </c>
      <c r="AA396">
        <v>90347.1</v>
      </c>
      <c r="AB396">
        <v>0.72565620381674489</v>
      </c>
      <c r="AC396" t="s">
        <v>534</v>
      </c>
      <c r="AD396">
        <v>121.5859375</v>
      </c>
      <c r="AE396">
        <v>88.229589843750006</v>
      </c>
      <c r="AF396">
        <v>180.81523437499999</v>
      </c>
      <c r="AG396">
        <v>90.275000000000006</v>
      </c>
      <c r="AH396">
        <v>92.585644531249983</v>
      </c>
      <c r="AI396">
        <v>1.0255956192882856</v>
      </c>
      <c r="AJ396" t="s">
        <v>534</v>
      </c>
    </row>
    <row r="397" spans="1:36">
      <c r="A397" t="s">
        <v>362</v>
      </c>
      <c r="B397">
        <v>295700710</v>
      </c>
      <c r="C397" t="s">
        <v>333</v>
      </c>
      <c r="D397">
        <v>207619.5</v>
      </c>
      <c r="E397">
        <v>90825.8</v>
      </c>
      <c r="F397">
        <v>116793.60000000001</v>
      </c>
      <c r="G397">
        <v>8000.01</v>
      </c>
      <c r="H397">
        <v>5252</v>
      </c>
      <c r="I397" s="401" t="s">
        <v>534</v>
      </c>
      <c r="Y397">
        <v>292604330</v>
      </c>
      <c r="Z397">
        <v>59312</v>
      </c>
      <c r="AA397">
        <v>12091.9</v>
      </c>
      <c r="AB397">
        <v>0.20386936876180198</v>
      </c>
      <c r="AC397" t="s">
        <v>534</v>
      </c>
      <c r="AD397">
        <v>57.921875</v>
      </c>
      <c r="AE397">
        <v>11.80849609375</v>
      </c>
      <c r="AF397">
        <v>98.977832031250003</v>
      </c>
      <c r="AG397">
        <v>140.2470703125</v>
      </c>
      <c r="AH397">
        <v>87.169335937500009</v>
      </c>
      <c r="AI397">
        <v>0.62154122537653278</v>
      </c>
      <c r="AJ397" t="s">
        <v>534</v>
      </c>
    </row>
    <row r="398" spans="1:36">
      <c r="A398" t="s">
        <v>362</v>
      </c>
      <c r="B398">
        <v>295700712</v>
      </c>
      <c r="C398" t="s">
        <v>354</v>
      </c>
      <c r="D398">
        <v>207619.5</v>
      </c>
      <c r="E398">
        <v>78275.3</v>
      </c>
      <c r="F398">
        <v>129344.1</v>
      </c>
      <c r="G398">
        <v>8000.03</v>
      </c>
      <c r="H398">
        <v>3084</v>
      </c>
      <c r="I398" s="401" t="s">
        <v>534</v>
      </c>
      <c r="Y398">
        <v>292604652</v>
      </c>
      <c r="Z398">
        <v>144684</v>
      </c>
      <c r="AA398">
        <v>65905.5</v>
      </c>
      <c r="AB398">
        <v>0.45551339470846813</v>
      </c>
      <c r="AC398" t="s">
        <v>534</v>
      </c>
      <c r="AD398">
        <v>141.29296875</v>
      </c>
      <c r="AE398">
        <v>64.36083984375</v>
      </c>
      <c r="AF398">
        <v>148.29560546875001</v>
      </c>
      <c r="AG398">
        <v>139.076171875</v>
      </c>
      <c r="AH398">
        <v>83.934765625000011</v>
      </c>
      <c r="AI398">
        <v>0.6035165082084627</v>
      </c>
      <c r="AJ398" t="s">
        <v>534</v>
      </c>
    </row>
    <row r="399" spans="1:36">
      <c r="A399" t="s">
        <v>362</v>
      </c>
      <c r="B399">
        <v>295700713</v>
      </c>
      <c r="C399" t="s">
        <v>379</v>
      </c>
      <c r="D399">
        <v>177661.7</v>
      </c>
      <c r="E399">
        <v>4.9000000000000004</v>
      </c>
      <c r="F399">
        <v>177656.8</v>
      </c>
      <c r="G399">
        <v>6400</v>
      </c>
      <c r="H399">
        <v>6400</v>
      </c>
      <c r="I399" s="401" t="s">
        <v>534</v>
      </c>
      <c r="Y399">
        <v>292603286</v>
      </c>
      <c r="Z399">
        <v>137068</v>
      </c>
      <c r="AA399">
        <v>61079.3</v>
      </c>
      <c r="AB399">
        <v>0.44561312633145594</v>
      </c>
      <c r="AC399" t="s">
        <v>534</v>
      </c>
      <c r="AD399">
        <v>133.85546875</v>
      </c>
      <c r="AE399">
        <v>59.647753906250003</v>
      </c>
      <c r="AF399">
        <v>117.889453125</v>
      </c>
      <c r="AG399">
        <v>107.640625</v>
      </c>
      <c r="AH399">
        <v>58.24169921875</v>
      </c>
      <c r="AI399">
        <v>0.54107544636376836</v>
      </c>
      <c r="AJ399" t="s">
        <v>534</v>
      </c>
    </row>
    <row r="400" spans="1:36">
      <c r="A400" t="s">
        <v>362</v>
      </c>
      <c r="B400">
        <v>295700713</v>
      </c>
      <c r="C400" t="s">
        <v>380</v>
      </c>
      <c r="D400">
        <v>13207.1</v>
      </c>
      <c r="E400">
        <v>0</v>
      </c>
      <c r="F400">
        <v>13207.1</v>
      </c>
      <c r="G400">
        <v>6400</v>
      </c>
      <c r="H400">
        <v>6400</v>
      </c>
      <c r="I400" s="401" t="s">
        <v>534</v>
      </c>
      <c r="Y400">
        <v>292603696</v>
      </c>
      <c r="Z400">
        <v>161760</v>
      </c>
      <c r="AA400">
        <v>27099.599999999999</v>
      </c>
      <c r="AB400">
        <v>0.16752967359050444</v>
      </c>
      <c r="AC400" t="s">
        <v>534</v>
      </c>
      <c r="AD400">
        <v>157.96875</v>
      </c>
      <c r="AE400">
        <v>26.464453124999999</v>
      </c>
      <c r="AF400">
        <v>52.221093750000001</v>
      </c>
      <c r="AG400">
        <v>49.627539062499999</v>
      </c>
      <c r="AH400">
        <v>25.756640625000003</v>
      </c>
      <c r="AI400">
        <v>0.51899894920363809</v>
      </c>
      <c r="AJ400" t="s">
        <v>534</v>
      </c>
    </row>
    <row r="401" spans="1:39">
      <c r="A401" t="s">
        <v>371</v>
      </c>
      <c r="B401">
        <v>298701383</v>
      </c>
      <c r="C401" t="s">
        <v>531</v>
      </c>
      <c r="D401">
        <v>59722.9</v>
      </c>
      <c r="E401">
        <v>19595.900000000001</v>
      </c>
      <c r="F401">
        <v>40127</v>
      </c>
      <c r="G401">
        <v>2480</v>
      </c>
      <c r="H401">
        <v>653</v>
      </c>
      <c r="I401" s="401" t="s">
        <v>534</v>
      </c>
      <c r="Y401">
        <v>295700671</v>
      </c>
      <c r="Z401">
        <v>134816</v>
      </c>
      <c r="AA401">
        <v>16136.7</v>
      </c>
      <c r="AB401">
        <v>0.11969424994065987</v>
      </c>
      <c r="AC401" t="s">
        <v>534</v>
      </c>
      <c r="AD401">
        <v>131.65625</v>
      </c>
      <c r="AE401">
        <v>15.758496093750001</v>
      </c>
      <c r="AF401">
        <v>31.484765625000001</v>
      </c>
      <c r="AG401">
        <v>61.213671875000003</v>
      </c>
      <c r="AH401">
        <v>15.726269531250001</v>
      </c>
      <c r="AI401">
        <v>0.25690779607803099</v>
      </c>
      <c r="AJ401" t="s">
        <v>534</v>
      </c>
    </row>
    <row r="402" spans="1:39">
      <c r="A402" t="s">
        <v>372</v>
      </c>
      <c r="B402">
        <v>492600377</v>
      </c>
      <c r="C402" t="s">
        <v>27</v>
      </c>
      <c r="D402">
        <v>33090.5</v>
      </c>
      <c r="E402">
        <v>14757.2</v>
      </c>
      <c r="F402">
        <v>18333.3</v>
      </c>
      <c r="G402">
        <v>1570</v>
      </c>
      <c r="H402">
        <v>293</v>
      </c>
      <c r="I402" s="401" t="s">
        <v>534</v>
      </c>
      <c r="Y402">
        <v>295700710</v>
      </c>
      <c r="Z402">
        <v>134809</v>
      </c>
      <c r="AA402">
        <v>45465.5</v>
      </c>
      <c r="AB402">
        <v>0.3372586400017803</v>
      </c>
      <c r="AC402" t="s">
        <v>534</v>
      </c>
      <c r="AD402">
        <v>131.6494140625</v>
      </c>
      <c r="AE402">
        <v>44.39990234375</v>
      </c>
      <c r="AF402">
        <v>85.900097656249997</v>
      </c>
      <c r="AG402">
        <v>68.446191406249994</v>
      </c>
      <c r="AH402">
        <v>41.500195312499997</v>
      </c>
      <c r="AI402">
        <v>0.60631854687404141</v>
      </c>
      <c r="AJ402" t="s">
        <v>534</v>
      </c>
    </row>
    <row r="403" spans="1:39">
      <c r="A403" t="s">
        <v>70</v>
      </c>
      <c r="B403">
        <v>292600623</v>
      </c>
      <c r="C403" t="s">
        <v>22</v>
      </c>
      <c r="D403">
        <v>143392.20000000001</v>
      </c>
      <c r="E403">
        <v>24001.1</v>
      </c>
      <c r="F403">
        <v>119391.1</v>
      </c>
      <c r="G403">
        <v>3721.01</v>
      </c>
      <c r="H403">
        <v>2089</v>
      </c>
      <c r="I403" s="401" t="s">
        <v>534</v>
      </c>
      <c r="Y403">
        <v>295700712</v>
      </c>
      <c r="Z403">
        <v>134827</v>
      </c>
      <c r="AA403">
        <v>39316.5</v>
      </c>
      <c r="AB403">
        <v>0.29160702233232216</v>
      </c>
      <c r="AC403" t="s">
        <v>534</v>
      </c>
      <c r="AD403">
        <v>131.6669921875</v>
      </c>
      <c r="AE403">
        <v>38.39501953125</v>
      </c>
      <c r="AF403">
        <v>75.140527343749994</v>
      </c>
      <c r="AG403">
        <v>80.502734375000003</v>
      </c>
      <c r="AH403">
        <v>36.745507812499994</v>
      </c>
      <c r="AI403">
        <v>0.45645043112860095</v>
      </c>
      <c r="AJ403" t="s">
        <v>534</v>
      </c>
    </row>
    <row r="404" spans="1:39">
      <c r="A404" t="s">
        <v>70</v>
      </c>
      <c r="B404">
        <v>292600623</v>
      </c>
      <c r="C404" t="s">
        <v>23</v>
      </c>
      <c r="D404">
        <v>9191.7999999999993</v>
      </c>
      <c r="E404">
        <v>5967.1</v>
      </c>
      <c r="F404">
        <v>3224.7</v>
      </c>
      <c r="G404">
        <v>3721.01</v>
      </c>
      <c r="H404">
        <v>2089</v>
      </c>
      <c r="I404" s="401" t="s">
        <v>534</v>
      </c>
    </row>
    <row r="405" spans="1:39">
      <c r="A405" t="s">
        <v>70</v>
      </c>
      <c r="B405">
        <v>292600623</v>
      </c>
      <c r="C405" t="s">
        <v>24</v>
      </c>
      <c r="D405">
        <v>97433.1</v>
      </c>
      <c r="E405">
        <v>24400.1</v>
      </c>
      <c r="F405">
        <v>73033</v>
      </c>
      <c r="G405">
        <v>3721.01</v>
      </c>
      <c r="H405">
        <v>2089</v>
      </c>
      <c r="I405" s="401" t="s">
        <v>534</v>
      </c>
    </row>
    <row r="406" spans="1:39">
      <c r="A406" t="s">
        <v>70</v>
      </c>
      <c r="B406">
        <v>292600745</v>
      </c>
      <c r="C406" t="s">
        <v>31</v>
      </c>
      <c r="D406">
        <v>150515.79999999999</v>
      </c>
      <c r="E406">
        <v>87105.3</v>
      </c>
      <c r="F406">
        <v>63410.5</v>
      </c>
      <c r="G406">
        <v>3620</v>
      </c>
      <c r="H406">
        <v>2183</v>
      </c>
      <c r="I406" s="401" t="s">
        <v>534</v>
      </c>
    </row>
    <row r="407" spans="1:39">
      <c r="A407" t="s">
        <v>70</v>
      </c>
      <c r="B407">
        <v>295700703</v>
      </c>
      <c r="C407" t="s">
        <v>453</v>
      </c>
      <c r="D407">
        <v>83195</v>
      </c>
      <c r="E407">
        <v>34688.400000000001</v>
      </c>
      <c r="F407">
        <v>48506.6</v>
      </c>
      <c r="G407">
        <v>6400</v>
      </c>
      <c r="H407">
        <v>2390</v>
      </c>
      <c r="I407" s="401" t="s">
        <v>534</v>
      </c>
    </row>
    <row r="408" spans="1:39">
      <c r="A408" t="s">
        <v>70</v>
      </c>
      <c r="B408">
        <v>295700703</v>
      </c>
      <c r="C408" t="s">
        <v>454</v>
      </c>
      <c r="D408">
        <v>8804.7999999999993</v>
      </c>
      <c r="E408">
        <v>8681</v>
      </c>
      <c r="F408">
        <v>123.8</v>
      </c>
      <c r="G408">
        <v>6400</v>
      </c>
      <c r="H408">
        <v>2390</v>
      </c>
      <c r="I408" s="401" t="s">
        <v>534</v>
      </c>
    </row>
    <row r="409" spans="1:39">
      <c r="A409" t="s">
        <v>70</v>
      </c>
      <c r="B409">
        <v>295700703</v>
      </c>
      <c r="C409" t="s">
        <v>455</v>
      </c>
      <c r="D409">
        <v>132070.5</v>
      </c>
      <c r="E409">
        <v>39256.699999999997</v>
      </c>
      <c r="F409">
        <v>92813.8</v>
      </c>
      <c r="G409">
        <v>6400</v>
      </c>
      <c r="H409">
        <v>2390</v>
      </c>
      <c r="I409" s="401" t="s">
        <v>534</v>
      </c>
    </row>
    <row r="410" spans="1:39">
      <c r="A410" t="s">
        <v>70</v>
      </c>
      <c r="B410">
        <v>295700705</v>
      </c>
      <c r="C410" t="s">
        <v>456</v>
      </c>
      <c r="D410">
        <v>156192</v>
      </c>
      <c r="E410">
        <v>34023.4</v>
      </c>
      <c r="F410">
        <v>122168.5</v>
      </c>
      <c r="G410">
        <v>4800</v>
      </c>
      <c r="H410">
        <v>3220</v>
      </c>
      <c r="I410" s="401" t="s">
        <v>534</v>
      </c>
    </row>
    <row r="411" spans="1:39">
      <c r="A411" s="388" t="s">
        <v>367</v>
      </c>
      <c r="B411" s="388">
        <v>292600552</v>
      </c>
      <c r="C411" s="388" t="s">
        <v>34</v>
      </c>
      <c r="D411" s="388">
        <v>150515.79999999999</v>
      </c>
      <c r="E411" s="388">
        <v>86852.6</v>
      </c>
      <c r="F411" s="388">
        <v>63663.3</v>
      </c>
      <c r="G411" s="388">
        <v>3560</v>
      </c>
      <c r="H411" s="388">
        <v>2448</v>
      </c>
      <c r="I411" s="402" t="s">
        <v>536</v>
      </c>
      <c r="K411" s="388" t="s">
        <v>315</v>
      </c>
      <c r="L411" s="388" t="s">
        <v>316</v>
      </c>
      <c r="M411" s="388" t="s">
        <v>317</v>
      </c>
      <c r="N411" s="388" t="s">
        <v>318</v>
      </c>
      <c r="O411" s="388" t="s">
        <v>319</v>
      </c>
      <c r="P411" s="388" t="s">
        <v>320</v>
      </c>
      <c r="Q411" s="388" t="s">
        <v>321</v>
      </c>
      <c r="R411" s="401" t="s">
        <v>374</v>
      </c>
      <c r="T411" s="388" t="s">
        <v>59</v>
      </c>
      <c r="U411" s="388" t="s">
        <v>387</v>
      </c>
      <c r="V411" s="388" t="s">
        <v>61</v>
      </c>
      <c r="W411" s="388" t="s">
        <v>388</v>
      </c>
      <c r="X411" s="388" t="s">
        <v>389</v>
      </c>
      <c r="Y411" s="388" t="s">
        <v>390</v>
      </c>
      <c r="Z411" s="388" t="s">
        <v>391</v>
      </c>
      <c r="AA411" s="388" t="s">
        <v>392</v>
      </c>
      <c r="AB411" s="388" t="s">
        <v>393</v>
      </c>
      <c r="AC411" s="388" t="s">
        <v>394</v>
      </c>
      <c r="AD411" s="388" t="s">
        <v>395</v>
      </c>
      <c r="AE411" s="388" t="s">
        <v>396</v>
      </c>
      <c r="AF411" s="388" t="s">
        <v>397</v>
      </c>
      <c r="AG411" s="388" t="s">
        <v>398</v>
      </c>
      <c r="AH411" s="388" t="s">
        <v>399</v>
      </c>
      <c r="AI411" s="388" t="s">
        <v>400</v>
      </c>
      <c r="AJ411" s="388" t="s">
        <v>401</v>
      </c>
      <c r="AK411" s="388" t="s">
        <v>402</v>
      </c>
      <c r="AL411" s="401" t="s">
        <v>374</v>
      </c>
      <c r="AM411" s="388"/>
    </row>
    <row r="412" spans="1:39">
      <c r="A412" s="388" t="s">
        <v>367</v>
      </c>
      <c r="B412" s="388">
        <v>292600678</v>
      </c>
      <c r="C412" s="388" t="s">
        <v>41</v>
      </c>
      <c r="D412" s="388">
        <v>181997.8</v>
      </c>
      <c r="E412" s="388">
        <v>103025.3</v>
      </c>
      <c r="F412" s="388">
        <v>78972.5</v>
      </c>
      <c r="G412" s="388">
        <v>6572.03</v>
      </c>
      <c r="H412" s="388">
        <v>2137</v>
      </c>
      <c r="I412" s="402" t="s">
        <v>536</v>
      </c>
      <c r="K412" s="388">
        <v>292600552</v>
      </c>
      <c r="L412" s="388">
        <v>150516.70000000001</v>
      </c>
      <c r="M412" s="388">
        <v>63663.3</v>
      </c>
      <c r="N412" s="388">
        <v>86852.6</v>
      </c>
      <c r="O412" s="388">
        <v>3560</v>
      </c>
      <c r="P412" s="388">
        <v>2448</v>
      </c>
      <c r="Q412" s="388">
        <v>37088.5</v>
      </c>
      <c r="R412" s="402" t="s">
        <v>536</v>
      </c>
      <c r="T412" s="388" t="s">
        <v>70</v>
      </c>
      <c r="U412" s="388" t="s">
        <v>118</v>
      </c>
      <c r="V412" s="388" t="s">
        <v>122</v>
      </c>
      <c r="W412" s="388">
        <v>210214</v>
      </c>
      <c r="X412" s="388" t="s">
        <v>403</v>
      </c>
      <c r="Y412" s="388" t="s">
        <v>405</v>
      </c>
      <c r="Z412" s="252">
        <v>74800.78</v>
      </c>
      <c r="AA412" s="252">
        <v>51739.81</v>
      </c>
      <c r="AB412" s="252">
        <v>23060.97</v>
      </c>
      <c r="AC412" s="388">
        <v>69.17</v>
      </c>
      <c r="AD412" s="388">
        <v>26.26</v>
      </c>
      <c r="AE412" s="252">
        <v>94441.93</v>
      </c>
      <c r="AF412" s="252">
        <v>37223.96</v>
      </c>
      <c r="AG412" s="388">
        <v>0</v>
      </c>
      <c r="AH412" s="252">
        <v>57217.97</v>
      </c>
      <c r="AI412" s="252">
        <v>51739.81</v>
      </c>
      <c r="AJ412" s="252">
        <v>5478.16</v>
      </c>
      <c r="AK412" s="388">
        <v>9.57</v>
      </c>
      <c r="AL412" s="402" t="s">
        <v>536</v>
      </c>
      <c r="AM412" s="388" t="s">
        <v>405</v>
      </c>
    </row>
    <row r="413" spans="1:39">
      <c r="A413" s="388" t="s">
        <v>367</v>
      </c>
      <c r="B413" s="388">
        <v>292602230</v>
      </c>
      <c r="C413" s="388" t="s">
        <v>368</v>
      </c>
      <c r="D413" s="388">
        <v>170967.6</v>
      </c>
      <c r="E413" s="388">
        <v>99344.2</v>
      </c>
      <c r="F413" s="388">
        <v>71623.399999999994</v>
      </c>
      <c r="G413" s="388">
        <v>7086.85</v>
      </c>
      <c r="H413" s="388">
        <v>4477</v>
      </c>
      <c r="I413" s="402" t="s">
        <v>536</v>
      </c>
      <c r="K413" s="388">
        <v>292600678</v>
      </c>
      <c r="L413" s="388">
        <v>181998.8</v>
      </c>
      <c r="M413" s="388">
        <v>79067.600000000006</v>
      </c>
      <c r="N413" s="388">
        <v>102930.1</v>
      </c>
      <c r="O413" s="388">
        <v>6588</v>
      </c>
      <c r="P413" s="388">
        <v>2137</v>
      </c>
      <c r="Q413" s="388">
        <v>117728</v>
      </c>
      <c r="R413" s="402" t="s">
        <v>536</v>
      </c>
      <c r="T413" s="388" t="s">
        <v>102</v>
      </c>
      <c r="U413" s="388" t="s">
        <v>118</v>
      </c>
      <c r="V413" s="388" t="s">
        <v>135</v>
      </c>
      <c r="W413" s="388">
        <v>18779</v>
      </c>
      <c r="X413" s="388" t="s">
        <v>404</v>
      </c>
      <c r="Y413" s="388" t="s">
        <v>406</v>
      </c>
      <c r="Z413" s="252">
        <v>12184.09</v>
      </c>
      <c r="AA413" s="252">
        <v>5713.54</v>
      </c>
      <c r="AB413" s="252">
        <v>6470.55</v>
      </c>
      <c r="AC413" s="388">
        <v>46.89</v>
      </c>
      <c r="AD413" s="388">
        <v>84.45</v>
      </c>
      <c r="AE413" s="252">
        <v>22474.1</v>
      </c>
      <c r="AF413" s="252">
        <v>14313.88</v>
      </c>
      <c r="AG413" s="388">
        <v>0</v>
      </c>
      <c r="AH413" s="252">
        <v>8160.22</v>
      </c>
      <c r="AI413" s="252">
        <v>1624.16</v>
      </c>
      <c r="AJ413" s="252">
        <v>6536.07</v>
      </c>
      <c r="AK413" s="388">
        <v>80.099999999999994</v>
      </c>
      <c r="AL413" s="402" t="s">
        <v>536</v>
      </c>
      <c r="AM413" s="388" t="s">
        <v>406</v>
      </c>
    </row>
    <row r="414" spans="1:39">
      <c r="A414" s="388" t="s">
        <v>367</v>
      </c>
      <c r="B414" s="388">
        <v>292603073</v>
      </c>
      <c r="C414" s="388" t="s">
        <v>51</v>
      </c>
      <c r="D414" s="388">
        <v>132132.20000000001</v>
      </c>
      <c r="E414" s="388">
        <v>61489.5</v>
      </c>
      <c r="F414" s="388">
        <v>70642.8</v>
      </c>
      <c r="G414" s="388">
        <v>14883.7</v>
      </c>
      <c r="H414" s="388">
        <v>2470</v>
      </c>
      <c r="I414" s="402" t="s">
        <v>536</v>
      </c>
      <c r="K414" s="388">
        <v>292602230</v>
      </c>
      <c r="L414" s="388">
        <v>171975.5</v>
      </c>
      <c r="M414" s="388">
        <v>72817.899999999994</v>
      </c>
      <c r="N414" s="388">
        <v>99156.6</v>
      </c>
      <c r="O414" s="388">
        <v>7076</v>
      </c>
      <c r="P414" s="388">
        <v>4284</v>
      </c>
      <c r="Q414" s="388">
        <v>79671.8</v>
      </c>
      <c r="R414" s="402" t="s">
        <v>536</v>
      </c>
      <c r="T414" s="388" t="s">
        <v>102</v>
      </c>
      <c r="U414" s="388" t="s">
        <v>118</v>
      </c>
      <c r="V414" s="388" t="s">
        <v>135</v>
      </c>
      <c r="W414" s="388">
        <v>18779</v>
      </c>
      <c r="X414" s="388" t="s">
        <v>403</v>
      </c>
      <c r="Y414" s="388" t="s">
        <v>407</v>
      </c>
      <c r="Z414" s="252">
        <v>82668.37</v>
      </c>
      <c r="AA414" s="252">
        <v>75099.05</v>
      </c>
      <c r="AB414" s="252">
        <v>7569.33</v>
      </c>
      <c r="AC414" s="388">
        <v>90.84</v>
      </c>
      <c r="AD414" s="388">
        <v>34.14</v>
      </c>
      <c r="AE414" s="252">
        <v>110890.01</v>
      </c>
      <c r="AF414" s="252">
        <v>85834.52</v>
      </c>
      <c r="AG414" s="388">
        <v>0</v>
      </c>
      <c r="AH414" s="252">
        <v>25055.49</v>
      </c>
      <c r="AI414" s="252">
        <v>16994.22</v>
      </c>
      <c r="AJ414" s="252">
        <v>8061.27</v>
      </c>
      <c r="AK414" s="388">
        <v>32.17</v>
      </c>
      <c r="AL414" s="402" t="s">
        <v>536</v>
      </c>
      <c r="AM414" s="388" t="s">
        <v>407</v>
      </c>
    </row>
    <row r="415" spans="1:39">
      <c r="A415" s="388" t="s">
        <v>367</v>
      </c>
      <c r="B415" s="388">
        <v>292603073</v>
      </c>
      <c r="C415" s="388" t="s">
        <v>369</v>
      </c>
      <c r="D415" s="388">
        <v>13787.7</v>
      </c>
      <c r="E415" s="388">
        <v>13645.6</v>
      </c>
      <c r="F415" s="388">
        <v>142.1</v>
      </c>
      <c r="G415" s="388">
        <v>14883.7</v>
      </c>
      <c r="H415" s="388">
        <v>2470</v>
      </c>
      <c r="I415" s="402" t="s">
        <v>536</v>
      </c>
      <c r="K415" s="388">
        <v>292603073</v>
      </c>
      <c r="L415" s="388">
        <v>389505</v>
      </c>
      <c r="M415" s="388">
        <v>176690.3</v>
      </c>
      <c r="N415" s="388">
        <v>212812.7</v>
      </c>
      <c r="O415" s="388">
        <v>14882</v>
      </c>
      <c r="P415" s="388">
        <v>2470</v>
      </c>
      <c r="Q415" s="388">
        <v>422468</v>
      </c>
      <c r="R415" s="402" t="s">
        <v>536</v>
      </c>
      <c r="T415" s="388" t="s">
        <v>102</v>
      </c>
      <c r="U415" s="388" t="s">
        <v>118</v>
      </c>
      <c r="V415" s="388" t="s">
        <v>136</v>
      </c>
      <c r="W415" s="388">
        <v>78398</v>
      </c>
      <c r="X415" s="388" t="s">
        <v>403</v>
      </c>
      <c r="Y415" s="388" t="s">
        <v>408</v>
      </c>
      <c r="Z415" s="252">
        <v>31940.05</v>
      </c>
      <c r="AA415" s="252">
        <v>10742.82</v>
      </c>
      <c r="AB415" s="252">
        <v>21197.24</v>
      </c>
      <c r="AC415" s="388">
        <v>33.630000000000003</v>
      </c>
      <c r="AD415" s="388">
        <v>0</v>
      </c>
      <c r="AE415" s="252">
        <v>17617.27</v>
      </c>
      <c r="AF415" s="252">
        <v>8304.65</v>
      </c>
      <c r="AG415" s="388">
        <v>0</v>
      </c>
      <c r="AH415" s="252">
        <v>9312.6200000000008</v>
      </c>
      <c r="AI415" s="252">
        <v>5626.19</v>
      </c>
      <c r="AJ415" s="252">
        <v>3686.43</v>
      </c>
      <c r="AK415" s="388">
        <v>39.590000000000003</v>
      </c>
      <c r="AL415" s="402" t="s">
        <v>536</v>
      </c>
      <c r="AM415" s="388" t="s">
        <v>408</v>
      </c>
    </row>
    <row r="416" spans="1:39">
      <c r="A416" s="388" t="s">
        <v>367</v>
      </c>
      <c r="B416" s="388">
        <v>292603073</v>
      </c>
      <c r="C416" s="388" t="s">
        <v>52</v>
      </c>
      <c r="D416" s="388">
        <v>243582.9</v>
      </c>
      <c r="E416" s="388">
        <v>137983.29999999999</v>
      </c>
      <c r="F416" s="388">
        <v>105599.6</v>
      </c>
      <c r="G416" s="388">
        <v>14883.7</v>
      </c>
      <c r="H416" s="388">
        <v>2470</v>
      </c>
      <c r="I416" s="402" t="s">
        <v>536</v>
      </c>
      <c r="K416" s="388">
        <v>292603286</v>
      </c>
      <c r="L416" s="388">
        <v>165765.70000000001</v>
      </c>
      <c r="M416" s="388">
        <v>44558.2</v>
      </c>
      <c r="N416" s="388">
        <v>121206.5</v>
      </c>
      <c r="O416" s="388">
        <v>8432</v>
      </c>
      <c r="P416" s="388">
        <v>5095</v>
      </c>
      <c r="Q416" s="388">
        <v>110224</v>
      </c>
      <c r="R416" s="402" t="s">
        <v>536</v>
      </c>
      <c r="T416" s="388" t="s">
        <v>102</v>
      </c>
      <c r="U416" s="388" t="s">
        <v>118</v>
      </c>
      <c r="V416" s="388" t="s">
        <v>136</v>
      </c>
      <c r="W416" s="388">
        <v>78398</v>
      </c>
      <c r="X416" s="388" t="s">
        <v>403</v>
      </c>
      <c r="Y416" s="388" t="s">
        <v>409</v>
      </c>
      <c r="Z416" s="252">
        <v>37576.53</v>
      </c>
      <c r="AA416" s="252">
        <v>18589.830000000002</v>
      </c>
      <c r="AB416" s="252">
        <v>18986.7</v>
      </c>
      <c r="AC416" s="388">
        <v>49.47</v>
      </c>
      <c r="AD416" s="388">
        <v>0</v>
      </c>
      <c r="AE416" s="252">
        <v>30249.9</v>
      </c>
      <c r="AF416" s="252">
        <v>16200.35</v>
      </c>
      <c r="AG416" s="388">
        <v>0</v>
      </c>
      <c r="AH416" s="252">
        <v>14049.55</v>
      </c>
      <c r="AI416" s="252">
        <v>7056.87</v>
      </c>
      <c r="AJ416" s="252">
        <v>6992.68</v>
      </c>
      <c r="AK416" s="388">
        <v>49.77</v>
      </c>
      <c r="AL416" s="402" t="s">
        <v>536</v>
      </c>
      <c r="AM416" s="388" t="s">
        <v>409</v>
      </c>
    </row>
    <row r="417" spans="1:39">
      <c r="A417" s="388" t="s">
        <v>367</v>
      </c>
      <c r="B417" s="388">
        <v>292603286</v>
      </c>
      <c r="C417" s="388" t="s">
        <v>42</v>
      </c>
      <c r="D417" s="388">
        <v>165452.5</v>
      </c>
      <c r="E417" s="388">
        <v>121284</v>
      </c>
      <c r="F417" s="388">
        <v>44168.5</v>
      </c>
      <c r="G417" s="388">
        <v>8431.5</v>
      </c>
      <c r="H417" s="388">
        <v>5095</v>
      </c>
      <c r="I417" s="402" t="s">
        <v>536</v>
      </c>
      <c r="K417" s="388">
        <v>292603696</v>
      </c>
      <c r="L417" s="388">
        <v>166078</v>
      </c>
      <c r="M417" s="388">
        <v>111604.8</v>
      </c>
      <c r="N417" s="388">
        <v>54472.1</v>
      </c>
      <c r="O417" s="388">
        <v>9599</v>
      </c>
      <c r="P417" s="388">
        <v>8093</v>
      </c>
      <c r="Q417" s="388">
        <v>50818.6</v>
      </c>
      <c r="R417" s="402" t="s">
        <v>536</v>
      </c>
      <c r="T417" s="388" t="s">
        <v>102</v>
      </c>
      <c r="U417" s="388" t="s">
        <v>118</v>
      </c>
      <c r="V417" s="388" t="s">
        <v>136</v>
      </c>
      <c r="W417" s="388">
        <v>78398</v>
      </c>
      <c r="X417" s="388" t="s">
        <v>403</v>
      </c>
      <c r="Y417" s="388" t="s">
        <v>410</v>
      </c>
      <c r="Z417" s="252">
        <v>39389.67</v>
      </c>
      <c r="AA417" s="252">
        <v>17512.060000000001</v>
      </c>
      <c r="AB417" s="252">
        <v>21877.61</v>
      </c>
      <c r="AC417" s="388">
        <v>44.46</v>
      </c>
      <c r="AD417" s="388">
        <v>0</v>
      </c>
      <c r="AE417" s="252">
        <v>27890.959999999999</v>
      </c>
      <c r="AF417" s="252">
        <v>21681.4</v>
      </c>
      <c r="AG417" s="388">
        <v>0</v>
      </c>
      <c r="AH417" s="252">
        <v>6209.55</v>
      </c>
      <c r="AI417" s="252">
        <v>4693.1899999999996</v>
      </c>
      <c r="AJ417" s="252">
        <v>1516.36</v>
      </c>
      <c r="AK417" s="388">
        <v>24.42</v>
      </c>
      <c r="AL417" s="402" t="s">
        <v>536</v>
      </c>
      <c r="AM417" s="388" t="s">
        <v>410</v>
      </c>
    </row>
    <row r="418" spans="1:39">
      <c r="A418" s="388" t="s">
        <v>367</v>
      </c>
      <c r="B418" s="388">
        <v>292603696</v>
      </c>
      <c r="C418" s="388" t="s">
        <v>370</v>
      </c>
      <c r="D418" s="388">
        <v>165452.5</v>
      </c>
      <c r="E418" s="388">
        <v>54524</v>
      </c>
      <c r="F418" s="388">
        <v>110928.5</v>
      </c>
      <c r="G418" s="388">
        <v>9600</v>
      </c>
      <c r="H418" s="388">
        <v>8093</v>
      </c>
      <c r="I418" s="402" t="s">
        <v>536</v>
      </c>
      <c r="K418" s="388">
        <v>292604330</v>
      </c>
      <c r="L418" s="388">
        <v>124019.2</v>
      </c>
      <c r="M418" s="388">
        <v>20619.3</v>
      </c>
      <c r="N418" s="388">
        <v>103396.8</v>
      </c>
      <c r="O418" s="388">
        <v>6863</v>
      </c>
      <c r="P418" s="388">
        <v>2601</v>
      </c>
      <c r="Q418" s="388">
        <v>144624</v>
      </c>
      <c r="R418" s="402" t="s">
        <v>536</v>
      </c>
      <c r="T418" s="388" t="s">
        <v>102</v>
      </c>
      <c r="U418" s="388" t="s">
        <v>118</v>
      </c>
      <c r="V418" s="388" t="s">
        <v>136</v>
      </c>
      <c r="W418" s="388">
        <v>78398</v>
      </c>
      <c r="X418" s="388" t="s">
        <v>403</v>
      </c>
      <c r="Y418" s="388" t="s">
        <v>411</v>
      </c>
      <c r="Z418" s="252">
        <v>31940.05</v>
      </c>
      <c r="AA418" s="252">
        <v>28755.91</v>
      </c>
      <c r="AB418" s="252">
        <v>3184.14</v>
      </c>
      <c r="AC418" s="388">
        <v>90.03</v>
      </c>
      <c r="AD418" s="388">
        <v>47.82</v>
      </c>
      <c r="AE418" s="252">
        <v>47214.11</v>
      </c>
      <c r="AF418" s="388">
        <v>0.28999999999999998</v>
      </c>
      <c r="AG418" s="388">
        <v>47.82</v>
      </c>
      <c r="AH418" s="252">
        <v>47213.82</v>
      </c>
      <c r="AI418" s="252">
        <v>28755.91</v>
      </c>
      <c r="AJ418" s="252">
        <v>18457.91</v>
      </c>
      <c r="AK418" s="388">
        <v>39.090000000000003</v>
      </c>
      <c r="AL418" s="402" t="s">
        <v>536</v>
      </c>
      <c r="AM418" s="388" t="s">
        <v>411</v>
      </c>
    </row>
    <row r="419" spans="1:39">
      <c r="A419" s="388" t="s">
        <v>367</v>
      </c>
      <c r="B419" s="388">
        <v>292604330</v>
      </c>
      <c r="C419" s="388" t="s">
        <v>43</v>
      </c>
      <c r="D419" s="388">
        <v>121379.6</v>
      </c>
      <c r="E419" s="388">
        <v>104106.3</v>
      </c>
      <c r="F419" s="388">
        <v>17273.3</v>
      </c>
      <c r="G419" s="388">
        <v>6863</v>
      </c>
      <c r="H419" s="388">
        <v>2742</v>
      </c>
      <c r="I419" s="402" t="s">
        <v>536</v>
      </c>
      <c r="K419" s="388">
        <v>295700347</v>
      </c>
      <c r="L419" s="388">
        <v>224071.2</v>
      </c>
      <c r="M419" s="388">
        <v>121366.9</v>
      </c>
      <c r="N419" s="388">
        <v>102703.4</v>
      </c>
      <c r="O419" s="388">
        <v>9273</v>
      </c>
      <c r="P419" s="388">
        <v>2777</v>
      </c>
      <c r="Q419" s="388">
        <v>219413</v>
      </c>
      <c r="R419" s="402" t="s">
        <v>536</v>
      </c>
      <c r="T419" s="388" t="s">
        <v>102</v>
      </c>
      <c r="U419" s="388" t="s">
        <v>118</v>
      </c>
      <c r="V419" s="388" t="s">
        <v>137</v>
      </c>
      <c r="W419" s="388">
        <v>97026</v>
      </c>
      <c r="X419" s="388" t="s">
        <v>403</v>
      </c>
      <c r="Y419" s="388" t="s">
        <v>412</v>
      </c>
      <c r="Z419" s="252">
        <v>210428.2</v>
      </c>
      <c r="AA419" s="252">
        <v>103879.47</v>
      </c>
      <c r="AB419" s="252">
        <v>106548.73</v>
      </c>
      <c r="AC419" s="388">
        <v>49.37</v>
      </c>
      <c r="AD419" s="388">
        <v>45.41</v>
      </c>
      <c r="AE419" s="252">
        <v>305985.78000000003</v>
      </c>
      <c r="AF419" s="252">
        <v>55665.4</v>
      </c>
      <c r="AG419" s="388">
        <v>18.96</v>
      </c>
      <c r="AH419" s="252">
        <v>250320.39</v>
      </c>
      <c r="AI419" s="252">
        <v>101924.54</v>
      </c>
      <c r="AJ419" s="252">
        <v>148395.84</v>
      </c>
      <c r="AK419" s="388">
        <v>59.28</v>
      </c>
      <c r="AL419" s="402" t="s">
        <v>536</v>
      </c>
      <c r="AM419" s="388" t="s">
        <v>412</v>
      </c>
    </row>
    <row r="420" spans="1:39">
      <c r="A420" s="388" t="s">
        <v>367</v>
      </c>
      <c r="B420" s="388">
        <v>295700347</v>
      </c>
      <c r="C420" s="388" t="s">
        <v>38</v>
      </c>
      <c r="D420" s="388">
        <v>83195</v>
      </c>
      <c r="E420" s="388">
        <v>37367.699999999997</v>
      </c>
      <c r="F420" s="388">
        <v>45827.4</v>
      </c>
      <c r="G420" s="388">
        <v>9282.01</v>
      </c>
      <c r="H420" s="388">
        <v>2777</v>
      </c>
      <c r="I420" s="402" t="s">
        <v>536</v>
      </c>
      <c r="K420" s="388">
        <v>295700485</v>
      </c>
      <c r="L420" s="388">
        <v>190871.2</v>
      </c>
      <c r="M420" s="388">
        <v>190870</v>
      </c>
      <c r="N420" s="388">
        <v>4.9000000000000004</v>
      </c>
      <c r="O420" s="388">
        <v>6400</v>
      </c>
      <c r="P420" s="388">
        <v>6400</v>
      </c>
      <c r="Q420" s="388">
        <v>0</v>
      </c>
      <c r="R420" s="402" t="s">
        <v>536</v>
      </c>
      <c r="T420" s="388" t="s">
        <v>102</v>
      </c>
      <c r="U420" s="388" t="s">
        <v>118</v>
      </c>
      <c r="V420" s="388" t="s">
        <v>139</v>
      </c>
      <c r="W420" s="388">
        <v>90365</v>
      </c>
      <c r="X420" s="388" t="s">
        <v>403</v>
      </c>
      <c r="Y420" s="388" t="s">
        <v>413</v>
      </c>
      <c r="Z420" s="252">
        <v>202908.01</v>
      </c>
      <c r="AA420" s="252">
        <v>142980.68</v>
      </c>
      <c r="AB420" s="252">
        <v>59927.33</v>
      </c>
      <c r="AC420" s="388">
        <v>70.47</v>
      </c>
      <c r="AD420" s="388">
        <v>13.12</v>
      </c>
      <c r="AE420" s="252">
        <v>229526.72</v>
      </c>
      <c r="AF420" s="252">
        <v>30537.58</v>
      </c>
      <c r="AG420" s="388">
        <v>0</v>
      </c>
      <c r="AH420" s="252">
        <v>198989.14</v>
      </c>
      <c r="AI420" s="252">
        <v>122754.6</v>
      </c>
      <c r="AJ420" s="252">
        <v>76234.539999999994</v>
      </c>
      <c r="AK420" s="388">
        <v>38.31</v>
      </c>
      <c r="AL420" s="402" t="s">
        <v>536</v>
      </c>
      <c r="AM420" s="388" t="s">
        <v>413</v>
      </c>
    </row>
    <row r="421" spans="1:39">
      <c r="A421" s="388" t="s">
        <v>367</v>
      </c>
      <c r="B421" s="388">
        <v>295700347</v>
      </c>
      <c r="C421" s="388" t="s">
        <v>39</v>
      </c>
      <c r="D421" s="388">
        <v>132070.5</v>
      </c>
      <c r="E421" s="388">
        <v>57078.8</v>
      </c>
      <c r="F421" s="388">
        <v>74991.600000000006</v>
      </c>
      <c r="G421" s="388">
        <v>9282.01</v>
      </c>
      <c r="H421" s="388">
        <v>2777</v>
      </c>
      <c r="I421" s="402" t="s">
        <v>536</v>
      </c>
      <c r="K421" s="388">
        <v>295700671</v>
      </c>
      <c r="L421" s="388">
        <v>209496.5</v>
      </c>
      <c r="M421" s="388">
        <v>177209.5</v>
      </c>
      <c r="N421" s="388">
        <v>32282</v>
      </c>
      <c r="O421" s="388">
        <v>7999</v>
      </c>
      <c r="P421" s="388">
        <v>5509</v>
      </c>
      <c r="Q421" s="388">
        <v>62682.8</v>
      </c>
      <c r="R421" s="402" t="s">
        <v>536</v>
      </c>
      <c r="T421" s="388" t="s">
        <v>102</v>
      </c>
      <c r="U421" s="388" t="s">
        <v>118</v>
      </c>
      <c r="V421" s="388" t="s">
        <v>133</v>
      </c>
      <c r="W421" s="388">
        <v>210516</v>
      </c>
      <c r="X421" s="388" t="s">
        <v>403</v>
      </c>
      <c r="Y421" s="388" t="s">
        <v>414</v>
      </c>
      <c r="Z421" s="252">
        <v>38650.15</v>
      </c>
      <c r="AA421" s="252">
        <v>10989.94</v>
      </c>
      <c r="AB421" s="252">
        <v>27660.2</v>
      </c>
      <c r="AC421" s="388">
        <v>28.43</v>
      </c>
      <c r="AD421" s="388">
        <v>28.89</v>
      </c>
      <c r="AE421" s="252">
        <v>49817.72</v>
      </c>
      <c r="AF421" s="252">
        <v>35055.58</v>
      </c>
      <c r="AG421" s="388">
        <v>0</v>
      </c>
      <c r="AH421" s="252">
        <v>14762.14</v>
      </c>
      <c r="AI421" s="252">
        <v>10989.94</v>
      </c>
      <c r="AJ421" s="252">
        <v>3772.19</v>
      </c>
      <c r="AK421" s="388">
        <v>25.55</v>
      </c>
      <c r="AL421" s="402" t="s">
        <v>536</v>
      </c>
      <c r="AM421" s="388" t="s">
        <v>414</v>
      </c>
    </row>
    <row r="422" spans="1:39">
      <c r="A422" s="388" t="s">
        <v>367</v>
      </c>
      <c r="B422" s="388">
        <v>295700347</v>
      </c>
      <c r="C422" s="388" t="s">
        <v>40</v>
      </c>
      <c r="D422" s="388">
        <v>8804.7999999999993</v>
      </c>
      <c r="E422" s="388">
        <v>8396.6</v>
      </c>
      <c r="F422" s="388">
        <v>408.2</v>
      </c>
      <c r="G422" s="388">
        <v>9282.01</v>
      </c>
      <c r="H422" s="388">
        <v>2777</v>
      </c>
      <c r="I422" s="402" t="s">
        <v>536</v>
      </c>
      <c r="K422" s="388">
        <v>295700688</v>
      </c>
      <c r="L422" s="388">
        <v>156194.1</v>
      </c>
      <c r="M422" s="388">
        <v>122088.1</v>
      </c>
      <c r="N422" s="388">
        <v>34103.800000000003</v>
      </c>
      <c r="O422" s="388">
        <v>4800</v>
      </c>
      <c r="P422" s="388">
        <v>3220</v>
      </c>
      <c r="Q422" s="388">
        <v>53312.5</v>
      </c>
      <c r="R422" s="402" t="s">
        <v>536</v>
      </c>
      <c r="T422" s="388" t="s">
        <v>83</v>
      </c>
      <c r="U422" s="388" t="s">
        <v>118</v>
      </c>
      <c r="V422" s="388" t="s">
        <v>124</v>
      </c>
      <c r="W422" s="388">
        <v>18850</v>
      </c>
      <c r="X422" s="388" t="s">
        <v>404</v>
      </c>
      <c r="Y422" s="388" t="s">
        <v>415</v>
      </c>
      <c r="Z422" s="252">
        <v>12184.09</v>
      </c>
      <c r="AA422" s="252">
        <v>6105.81</v>
      </c>
      <c r="AB422" s="252">
        <v>6078.28</v>
      </c>
      <c r="AC422" s="388">
        <v>50.11</v>
      </c>
      <c r="AD422" s="388">
        <v>84.45</v>
      </c>
      <c r="AE422" s="252">
        <v>22474.1</v>
      </c>
      <c r="AF422" s="252">
        <v>13593.2</v>
      </c>
      <c r="AG422" s="388">
        <v>0</v>
      </c>
      <c r="AH422" s="252">
        <v>8880.9</v>
      </c>
      <c r="AI422" s="252">
        <v>2732.91</v>
      </c>
      <c r="AJ422" s="252">
        <v>6147.99</v>
      </c>
      <c r="AK422" s="388">
        <v>69.23</v>
      </c>
      <c r="AL422" s="402" t="s">
        <v>536</v>
      </c>
      <c r="AM422" s="388" t="s">
        <v>415</v>
      </c>
    </row>
    <row r="423" spans="1:39">
      <c r="A423" s="388" t="s">
        <v>367</v>
      </c>
      <c r="B423" s="388">
        <v>295700485</v>
      </c>
      <c r="C423" s="388" t="s">
        <v>529</v>
      </c>
      <c r="D423" s="388">
        <v>177661.7</v>
      </c>
      <c r="E423" s="388">
        <v>4.9000000000000004</v>
      </c>
      <c r="F423" s="388">
        <v>177656.8</v>
      </c>
      <c r="G423" s="388">
        <v>6400</v>
      </c>
      <c r="H423" s="388">
        <v>6400</v>
      </c>
      <c r="I423" s="402" t="s">
        <v>536</v>
      </c>
      <c r="K423" s="388">
        <v>295700689</v>
      </c>
      <c r="L423" s="388">
        <v>102196.5</v>
      </c>
      <c r="M423" s="388">
        <v>55712.800000000003</v>
      </c>
      <c r="N423" s="388">
        <v>46481.3</v>
      </c>
      <c r="O423" s="388">
        <v>3999</v>
      </c>
      <c r="P423" s="388">
        <v>1875</v>
      </c>
      <c r="Q423" s="388">
        <v>71675.7</v>
      </c>
      <c r="R423" s="402" t="s">
        <v>536</v>
      </c>
      <c r="T423" s="388" t="s">
        <v>83</v>
      </c>
      <c r="U423" s="388" t="s">
        <v>118</v>
      </c>
      <c r="V423" s="388" t="s">
        <v>124</v>
      </c>
      <c r="W423" s="388">
        <v>18850</v>
      </c>
      <c r="X423" s="388" t="s">
        <v>403</v>
      </c>
      <c r="Y423" s="388" t="s">
        <v>416</v>
      </c>
      <c r="Z423" s="252">
        <v>20667.09</v>
      </c>
      <c r="AA423" s="252">
        <v>17514.310000000001</v>
      </c>
      <c r="AB423" s="252">
        <v>3152.79</v>
      </c>
      <c r="AC423" s="388">
        <v>84.74</v>
      </c>
      <c r="AD423" s="388">
        <v>54.4</v>
      </c>
      <c r="AE423" s="252">
        <v>31909.65</v>
      </c>
      <c r="AF423" s="252">
        <v>24376.98</v>
      </c>
      <c r="AG423" s="388">
        <v>0</v>
      </c>
      <c r="AH423" s="252">
        <v>7532.67</v>
      </c>
      <c r="AI423" s="252">
        <v>4905.0600000000004</v>
      </c>
      <c r="AJ423" s="252">
        <v>2627.61</v>
      </c>
      <c r="AK423" s="388">
        <v>34.880000000000003</v>
      </c>
      <c r="AL423" s="402" t="s">
        <v>536</v>
      </c>
      <c r="AM423" s="388" t="s">
        <v>416</v>
      </c>
    </row>
    <row r="424" spans="1:39">
      <c r="A424" s="388" t="s">
        <v>367</v>
      </c>
      <c r="B424" s="388">
        <v>295700485</v>
      </c>
      <c r="C424" s="388" t="s">
        <v>530</v>
      </c>
      <c r="D424" s="388">
        <v>13207.1</v>
      </c>
      <c r="E424" s="388">
        <v>0</v>
      </c>
      <c r="F424" s="388">
        <v>13207.1</v>
      </c>
      <c r="G424" s="388">
        <v>6400</v>
      </c>
      <c r="H424" s="388">
        <v>6400</v>
      </c>
      <c r="I424" s="402" t="s">
        <v>536</v>
      </c>
      <c r="K424" s="388">
        <v>295700699</v>
      </c>
      <c r="L424" s="388">
        <v>224071.2</v>
      </c>
      <c r="M424" s="388">
        <v>197368.4</v>
      </c>
      <c r="N424" s="388">
        <v>26701.8</v>
      </c>
      <c r="O424" s="388">
        <v>6399</v>
      </c>
      <c r="P424" s="388">
        <v>2256</v>
      </c>
      <c r="Q424" s="388">
        <v>139723</v>
      </c>
      <c r="R424" s="402" t="s">
        <v>536</v>
      </c>
      <c r="T424" s="388" t="s">
        <v>83</v>
      </c>
      <c r="U424" s="388" t="s">
        <v>118</v>
      </c>
      <c r="V424" s="388" t="s">
        <v>124</v>
      </c>
      <c r="W424" s="388">
        <v>18850</v>
      </c>
      <c r="X424" s="388" t="s">
        <v>403</v>
      </c>
      <c r="Y424" s="388" t="s">
        <v>417</v>
      </c>
      <c r="Z424" s="252">
        <v>61536.36</v>
      </c>
      <c r="AA424" s="252">
        <v>21336.18</v>
      </c>
      <c r="AB424" s="252">
        <v>40200.18</v>
      </c>
      <c r="AC424" s="388">
        <v>34.67</v>
      </c>
      <c r="AD424" s="388">
        <v>0</v>
      </c>
      <c r="AE424" s="252">
        <v>36043.65</v>
      </c>
      <c r="AF424" s="252">
        <v>28897.27</v>
      </c>
      <c r="AG424" s="388">
        <v>0</v>
      </c>
      <c r="AH424" s="252">
        <v>7146.39</v>
      </c>
      <c r="AI424" s="252">
        <v>4024.43</v>
      </c>
      <c r="AJ424" s="252">
        <v>3121.96</v>
      </c>
      <c r="AK424" s="388">
        <v>43.69</v>
      </c>
      <c r="AL424" s="402" t="s">
        <v>536</v>
      </c>
      <c r="AM424" s="388" t="s">
        <v>417</v>
      </c>
    </row>
    <row r="425" spans="1:39">
      <c r="A425" s="388" t="s">
        <v>367</v>
      </c>
      <c r="B425" s="388">
        <v>295700671</v>
      </c>
      <c r="C425" s="388" t="s">
        <v>44</v>
      </c>
      <c r="D425" s="388">
        <v>207619.5</v>
      </c>
      <c r="E425" s="388">
        <v>32317.599999999999</v>
      </c>
      <c r="F425" s="388">
        <v>175301.9</v>
      </c>
      <c r="G425" s="388">
        <v>8000.01</v>
      </c>
      <c r="H425" s="388">
        <v>5509</v>
      </c>
      <c r="I425" s="402" t="s">
        <v>536</v>
      </c>
      <c r="K425" s="388">
        <v>295700704</v>
      </c>
      <c r="L425" s="388">
        <v>224071.2</v>
      </c>
      <c r="M425" s="388">
        <v>164237.29999999999</v>
      </c>
      <c r="N425" s="388">
        <v>59833</v>
      </c>
      <c r="O425" s="388">
        <v>6399</v>
      </c>
      <c r="P425" s="388">
        <v>2208</v>
      </c>
      <c r="Q425" s="388">
        <v>141408</v>
      </c>
      <c r="R425" s="402" t="s">
        <v>536</v>
      </c>
      <c r="T425" s="388" t="s">
        <v>83</v>
      </c>
      <c r="U425" s="388" t="s">
        <v>118</v>
      </c>
      <c r="V425" s="388" t="s">
        <v>124</v>
      </c>
      <c r="W425" s="388">
        <v>18850</v>
      </c>
      <c r="X425" s="388" t="s">
        <v>403</v>
      </c>
      <c r="Y425" s="388" t="s">
        <v>418</v>
      </c>
      <c r="Z425" s="252">
        <v>13151.79</v>
      </c>
      <c r="AA425" s="252">
        <v>6105.98</v>
      </c>
      <c r="AB425" s="252">
        <v>7045.81</v>
      </c>
      <c r="AC425" s="388">
        <v>46.43</v>
      </c>
      <c r="AD425" s="388">
        <v>70.66</v>
      </c>
      <c r="AE425" s="252">
        <v>22444.59</v>
      </c>
      <c r="AF425" s="252">
        <v>4683.18</v>
      </c>
      <c r="AG425" s="388">
        <v>35.049999999999997</v>
      </c>
      <c r="AH425" s="252">
        <v>17761.41</v>
      </c>
      <c r="AI425" s="252">
        <v>6105.98</v>
      </c>
      <c r="AJ425" s="252">
        <v>11655.43</v>
      </c>
      <c r="AK425" s="388">
        <v>65.62</v>
      </c>
      <c r="AL425" s="402" t="s">
        <v>536</v>
      </c>
      <c r="AM425" s="388" t="s">
        <v>418</v>
      </c>
    </row>
    <row r="426" spans="1:39">
      <c r="A426" s="388" t="s">
        <v>367</v>
      </c>
      <c r="B426" s="388">
        <v>295700688</v>
      </c>
      <c r="C426" s="388" t="s">
        <v>457</v>
      </c>
      <c r="D426" s="388">
        <v>156192</v>
      </c>
      <c r="E426" s="388">
        <v>36174.6</v>
      </c>
      <c r="F426" s="388">
        <v>120017.4</v>
      </c>
      <c r="G426" s="388">
        <v>4800</v>
      </c>
      <c r="H426" s="388">
        <v>3283</v>
      </c>
      <c r="I426" s="402" t="s">
        <v>536</v>
      </c>
      <c r="K426" s="388">
        <v>295700706</v>
      </c>
      <c r="L426" s="388">
        <v>102196.5</v>
      </c>
      <c r="M426" s="388">
        <v>58858.400000000001</v>
      </c>
      <c r="N426" s="388">
        <v>43335.8</v>
      </c>
      <c r="O426" s="388">
        <v>3999</v>
      </c>
      <c r="P426" s="388">
        <v>931</v>
      </c>
      <c r="Q426" s="388">
        <v>103518</v>
      </c>
      <c r="R426" s="402" t="s">
        <v>536</v>
      </c>
      <c r="T426" s="388" t="s">
        <v>83</v>
      </c>
      <c r="U426" s="388" t="s">
        <v>118</v>
      </c>
      <c r="V426" s="388" t="s">
        <v>125</v>
      </c>
      <c r="W426" s="388">
        <v>78378</v>
      </c>
      <c r="X426" s="388" t="s">
        <v>403</v>
      </c>
      <c r="Y426" s="388" t="s">
        <v>419</v>
      </c>
      <c r="Z426" s="252">
        <v>31940.05</v>
      </c>
      <c r="AA426" s="252">
        <v>9023.07</v>
      </c>
      <c r="AB426" s="252">
        <v>22916.98</v>
      </c>
      <c r="AC426" s="388">
        <v>28.25</v>
      </c>
      <c r="AD426" s="388">
        <v>0</v>
      </c>
      <c r="AE426" s="252">
        <v>15209.18</v>
      </c>
      <c r="AF426" s="252">
        <v>3983.32</v>
      </c>
      <c r="AG426" s="388">
        <v>0</v>
      </c>
      <c r="AH426" s="252">
        <v>11225.86</v>
      </c>
      <c r="AI426" s="252">
        <v>6932.04</v>
      </c>
      <c r="AJ426" s="252">
        <v>4293.82</v>
      </c>
      <c r="AK426" s="388">
        <v>38.25</v>
      </c>
      <c r="AL426" s="402" t="s">
        <v>536</v>
      </c>
      <c r="AM426" s="388" t="s">
        <v>419</v>
      </c>
    </row>
    <row r="427" spans="1:39">
      <c r="A427" s="388" t="s">
        <v>367</v>
      </c>
      <c r="B427" s="388">
        <v>295700689</v>
      </c>
      <c r="C427" s="388" t="s">
        <v>334</v>
      </c>
      <c r="D427" s="388">
        <v>100322.6</v>
      </c>
      <c r="E427" s="388">
        <v>61950.3</v>
      </c>
      <c r="F427" s="388">
        <v>38372.300000000003</v>
      </c>
      <c r="G427" s="388">
        <v>4000.01</v>
      </c>
      <c r="H427" s="388">
        <v>1265</v>
      </c>
      <c r="I427" s="402" t="s">
        <v>536</v>
      </c>
      <c r="K427" s="388">
        <v>292600879</v>
      </c>
      <c r="L427" s="388">
        <v>193029.1</v>
      </c>
      <c r="M427" s="388">
        <v>111588.6</v>
      </c>
      <c r="N427" s="388">
        <v>81439.5</v>
      </c>
      <c r="O427" s="388">
        <v>5429</v>
      </c>
      <c r="P427" s="388">
        <v>1704</v>
      </c>
      <c r="Q427" s="388">
        <v>138284</v>
      </c>
      <c r="R427" s="402" t="s">
        <v>536</v>
      </c>
      <c r="T427" s="388" t="s">
        <v>83</v>
      </c>
      <c r="U427" s="388" t="s">
        <v>118</v>
      </c>
      <c r="V427" s="388" t="s">
        <v>125</v>
      </c>
      <c r="W427" s="388">
        <v>78378</v>
      </c>
      <c r="X427" s="388" t="s">
        <v>403</v>
      </c>
      <c r="Y427" s="388" t="s">
        <v>420</v>
      </c>
      <c r="Z427" s="252">
        <v>15030.61</v>
      </c>
      <c r="AA427" s="252">
        <v>8869.7900000000009</v>
      </c>
      <c r="AB427" s="252">
        <v>6160.82</v>
      </c>
      <c r="AC427" s="388">
        <v>59.01</v>
      </c>
      <c r="AD427" s="388">
        <v>0</v>
      </c>
      <c r="AE427" s="252">
        <v>11794.68</v>
      </c>
      <c r="AF427" s="252">
        <v>4370.97</v>
      </c>
      <c r="AG427" s="388">
        <v>0</v>
      </c>
      <c r="AH427" s="252">
        <v>7423.71</v>
      </c>
      <c r="AI427" s="252">
        <v>5449.58</v>
      </c>
      <c r="AJ427" s="252">
        <v>1974.13</v>
      </c>
      <c r="AK427" s="388">
        <v>26.59</v>
      </c>
      <c r="AL427" s="402" t="s">
        <v>536</v>
      </c>
      <c r="AM427" s="388" t="s">
        <v>420</v>
      </c>
    </row>
    <row r="428" spans="1:39">
      <c r="A428" s="388" t="s">
        <v>367</v>
      </c>
      <c r="B428" s="388">
        <v>295700699</v>
      </c>
      <c r="C428" s="388" t="s">
        <v>482</v>
      </c>
      <c r="D428" s="388">
        <v>83195</v>
      </c>
      <c r="E428" s="388">
        <v>18663.599999999999</v>
      </c>
      <c r="F428" s="388">
        <v>64531.4</v>
      </c>
      <c r="G428" s="388">
        <v>6400.03</v>
      </c>
      <c r="H428" s="388">
        <v>2256</v>
      </c>
      <c r="I428" s="402" t="s">
        <v>536</v>
      </c>
      <c r="K428" s="388">
        <v>292602231</v>
      </c>
      <c r="L428" s="388">
        <v>276130.40000000002</v>
      </c>
      <c r="M428" s="388">
        <v>89463.2</v>
      </c>
      <c r="N428" s="388">
        <v>186666.4</v>
      </c>
      <c r="O428" s="388">
        <v>8508</v>
      </c>
      <c r="P428" s="388">
        <v>4947</v>
      </c>
      <c r="Q428" s="388">
        <v>91396.7</v>
      </c>
      <c r="R428" s="402" t="s">
        <v>536</v>
      </c>
      <c r="T428" s="388" t="s">
        <v>83</v>
      </c>
      <c r="U428" s="388" t="s">
        <v>118</v>
      </c>
      <c r="V428" s="388" t="s">
        <v>126</v>
      </c>
      <c r="W428" s="388">
        <v>78998</v>
      </c>
      <c r="X428" s="388" t="s">
        <v>403</v>
      </c>
      <c r="Y428" s="388" t="s">
        <v>421</v>
      </c>
      <c r="Z428" s="252">
        <v>142777.56</v>
      </c>
      <c r="AA428" s="252">
        <v>115496.43</v>
      </c>
      <c r="AB428" s="252">
        <v>27281.13</v>
      </c>
      <c r="AC428" s="388">
        <v>80.89</v>
      </c>
      <c r="AD428" s="388">
        <v>0</v>
      </c>
      <c r="AE428" s="252">
        <v>130640.08</v>
      </c>
      <c r="AF428" s="252">
        <v>77726.97</v>
      </c>
      <c r="AG428" s="388">
        <v>0</v>
      </c>
      <c r="AH428" s="252">
        <v>52913.11</v>
      </c>
      <c r="AI428" s="252">
        <v>49308.31</v>
      </c>
      <c r="AJ428" s="252">
        <v>3604.81</v>
      </c>
      <c r="AK428" s="388">
        <v>6.81</v>
      </c>
      <c r="AL428" s="402" t="s">
        <v>536</v>
      </c>
      <c r="AM428" s="388" t="s">
        <v>421</v>
      </c>
    </row>
    <row r="429" spans="1:39">
      <c r="A429" s="388" t="s">
        <v>367</v>
      </c>
      <c r="B429" s="388">
        <v>295700699</v>
      </c>
      <c r="C429" s="388" t="s">
        <v>484</v>
      </c>
      <c r="D429" s="388">
        <v>8804.7999999999993</v>
      </c>
      <c r="E429" s="388">
        <v>8151.3</v>
      </c>
      <c r="F429" s="388">
        <v>653.5</v>
      </c>
      <c r="G429" s="388">
        <v>6400.03</v>
      </c>
      <c r="H429" s="388">
        <v>2256</v>
      </c>
      <c r="I429" s="402" t="s">
        <v>536</v>
      </c>
      <c r="K429" s="388">
        <v>292602804</v>
      </c>
      <c r="L429" s="388">
        <v>83038.8</v>
      </c>
      <c r="M429" s="388">
        <v>21821.9</v>
      </c>
      <c r="N429" s="388">
        <v>61216.6</v>
      </c>
      <c r="O429" s="388">
        <v>4357</v>
      </c>
      <c r="P429" s="388">
        <v>878</v>
      </c>
      <c r="Q429" s="388">
        <v>117345</v>
      </c>
      <c r="R429" s="402" t="s">
        <v>536</v>
      </c>
      <c r="T429" s="388" t="s">
        <v>83</v>
      </c>
      <c r="U429" s="388" t="s">
        <v>118</v>
      </c>
      <c r="V429" s="388" t="s">
        <v>127</v>
      </c>
      <c r="W429" s="388">
        <v>53518</v>
      </c>
      <c r="X429" s="388" t="s">
        <v>403</v>
      </c>
      <c r="Y429" s="388" t="s">
        <v>422</v>
      </c>
      <c r="Z429" s="252">
        <v>172851.74</v>
      </c>
      <c r="AA429" s="252">
        <v>71518.59</v>
      </c>
      <c r="AB429" s="252">
        <v>101333.15</v>
      </c>
      <c r="AC429" s="388">
        <v>41.38</v>
      </c>
      <c r="AD429" s="388">
        <v>22.97</v>
      </c>
      <c r="AE429" s="252">
        <v>212547.86</v>
      </c>
      <c r="AF429" s="252">
        <v>66838.8</v>
      </c>
      <c r="AG429" s="388">
        <v>0</v>
      </c>
      <c r="AH429" s="252">
        <v>145709.04999999999</v>
      </c>
      <c r="AI429" s="252">
        <v>70280.5</v>
      </c>
      <c r="AJ429" s="252">
        <v>75428.55</v>
      </c>
      <c r="AK429" s="388">
        <v>51.77</v>
      </c>
      <c r="AL429" s="402" t="s">
        <v>536</v>
      </c>
      <c r="AM429" s="388" t="s">
        <v>422</v>
      </c>
    </row>
    <row r="430" spans="1:39">
      <c r="A430" s="388" t="s">
        <v>367</v>
      </c>
      <c r="B430" s="388">
        <v>295700699</v>
      </c>
      <c r="C430" s="388" t="s">
        <v>485</v>
      </c>
      <c r="D430" s="388">
        <v>132070.5</v>
      </c>
      <c r="E430" s="388">
        <v>811.1</v>
      </c>
      <c r="F430" s="388">
        <v>131259.29999999999</v>
      </c>
      <c r="G430" s="388">
        <v>6400.03</v>
      </c>
      <c r="H430" s="388">
        <v>2256</v>
      </c>
      <c r="I430" s="402" t="s">
        <v>536</v>
      </c>
      <c r="K430" s="388">
        <v>292603004</v>
      </c>
      <c r="L430" s="388">
        <v>438219.9</v>
      </c>
      <c r="M430" s="388">
        <v>220110.8</v>
      </c>
      <c r="N430" s="388">
        <v>218108.6</v>
      </c>
      <c r="O430" s="388">
        <v>14829</v>
      </c>
      <c r="P430" s="388">
        <v>1776</v>
      </c>
      <c r="Q430" s="388">
        <v>440186</v>
      </c>
      <c r="R430" s="402" t="s">
        <v>536</v>
      </c>
      <c r="T430" s="388" t="s">
        <v>83</v>
      </c>
      <c r="U430" s="388" t="s">
        <v>118</v>
      </c>
      <c r="V430" s="388" t="s">
        <v>127</v>
      </c>
      <c r="W430" s="388">
        <v>53518</v>
      </c>
      <c r="X430" s="388" t="s">
        <v>403</v>
      </c>
      <c r="Y430" s="388" t="s">
        <v>423</v>
      </c>
      <c r="Z430" s="252">
        <v>76590.89</v>
      </c>
      <c r="AA430" s="252">
        <v>50885.599999999999</v>
      </c>
      <c r="AB430" s="252">
        <v>25705.3</v>
      </c>
      <c r="AC430" s="388">
        <v>66.44</v>
      </c>
      <c r="AD430" s="388">
        <v>25.02</v>
      </c>
      <c r="AE430" s="252">
        <v>95756.4</v>
      </c>
      <c r="AF430" s="252">
        <v>42618.34</v>
      </c>
      <c r="AG430" s="388">
        <v>0</v>
      </c>
      <c r="AH430" s="252">
        <v>53138.06</v>
      </c>
      <c r="AI430" s="252">
        <v>50885.599999999999</v>
      </c>
      <c r="AJ430" s="252">
        <v>2252.46</v>
      </c>
      <c r="AK430" s="388">
        <v>4.24</v>
      </c>
      <c r="AL430" s="402" t="s">
        <v>536</v>
      </c>
      <c r="AM430" s="388" t="s">
        <v>423</v>
      </c>
    </row>
    <row r="431" spans="1:39">
      <c r="A431" s="388" t="s">
        <v>367</v>
      </c>
      <c r="B431" s="388">
        <v>295700704</v>
      </c>
      <c r="C431" s="388" t="s">
        <v>439</v>
      </c>
      <c r="D431" s="388">
        <v>83195</v>
      </c>
      <c r="E431" s="388">
        <v>31076.9</v>
      </c>
      <c r="F431" s="388">
        <v>52118.1</v>
      </c>
      <c r="G431" s="388">
        <v>6400.01</v>
      </c>
      <c r="H431" s="388">
        <v>2018</v>
      </c>
      <c r="I431" s="402" t="s">
        <v>536</v>
      </c>
      <c r="K431" s="388">
        <v>292603875</v>
      </c>
      <c r="L431" s="388">
        <v>83038.8</v>
      </c>
      <c r="M431" s="388">
        <v>54910.6</v>
      </c>
      <c r="N431" s="388">
        <v>28127.9</v>
      </c>
      <c r="O431" s="388">
        <v>4799</v>
      </c>
      <c r="P431" s="388">
        <v>2845</v>
      </c>
      <c r="Q431" s="388">
        <v>65934.2</v>
      </c>
      <c r="R431" s="402" t="s">
        <v>536</v>
      </c>
      <c r="T431" s="388" t="s">
        <v>83</v>
      </c>
      <c r="U431" s="388" t="s">
        <v>118</v>
      </c>
      <c r="V431" s="388" t="s">
        <v>131</v>
      </c>
      <c r="W431" s="388">
        <v>55362</v>
      </c>
      <c r="X431" s="388" t="s">
        <v>403</v>
      </c>
      <c r="Y431" s="388" t="s">
        <v>424</v>
      </c>
      <c r="Z431" s="252">
        <v>172851.74</v>
      </c>
      <c r="AA431" s="252">
        <v>105517.86</v>
      </c>
      <c r="AB431" s="252">
        <v>67333.88</v>
      </c>
      <c r="AC431" s="388">
        <v>61.05</v>
      </c>
      <c r="AD431" s="388">
        <v>32.369999999999997</v>
      </c>
      <c r="AE431" s="252">
        <v>228801.79</v>
      </c>
      <c r="AF431" s="252">
        <v>33615.78</v>
      </c>
      <c r="AG431" s="388">
        <v>12.92</v>
      </c>
      <c r="AH431" s="252">
        <v>195186.01</v>
      </c>
      <c r="AI431" s="252">
        <v>102834.7</v>
      </c>
      <c r="AJ431" s="252">
        <v>92351.3</v>
      </c>
      <c r="AK431" s="388">
        <v>47.31</v>
      </c>
      <c r="AL431" s="402" t="s">
        <v>536</v>
      </c>
      <c r="AM431" s="388" t="s">
        <v>424</v>
      </c>
    </row>
    <row r="432" spans="1:39">
      <c r="A432" s="388" t="s">
        <v>367</v>
      </c>
      <c r="B432" s="388">
        <v>295700704</v>
      </c>
      <c r="C432" s="388" t="s">
        <v>441</v>
      </c>
      <c r="D432" s="388">
        <v>8804.7999999999993</v>
      </c>
      <c r="E432" s="388">
        <v>8548.2000000000007</v>
      </c>
      <c r="F432" s="388">
        <v>256.60000000000002</v>
      </c>
      <c r="G432" s="388">
        <v>6400.01</v>
      </c>
      <c r="H432" s="388">
        <v>2018</v>
      </c>
      <c r="I432" s="402" t="s">
        <v>536</v>
      </c>
      <c r="K432" s="388">
        <v>292604652</v>
      </c>
      <c r="L432" s="388">
        <v>191618.2</v>
      </c>
      <c r="M432" s="388">
        <v>36744</v>
      </c>
      <c r="N432" s="388">
        <v>154869.1</v>
      </c>
      <c r="O432" s="388">
        <v>9427</v>
      </c>
      <c r="P432" s="388">
        <v>4761</v>
      </c>
      <c r="Q432" s="388">
        <v>143426</v>
      </c>
      <c r="R432" s="402" t="s">
        <v>536</v>
      </c>
      <c r="T432" s="388" t="s">
        <v>83</v>
      </c>
      <c r="U432" s="388" t="s">
        <v>118</v>
      </c>
      <c r="V432" s="388" t="s">
        <v>116</v>
      </c>
      <c r="W432" s="388">
        <v>210204</v>
      </c>
      <c r="X432" s="388" t="s">
        <v>403</v>
      </c>
      <c r="Y432" s="388" t="s">
        <v>425</v>
      </c>
      <c r="Z432" s="252">
        <v>38650.15</v>
      </c>
      <c r="AA432" s="252">
        <v>31902.66</v>
      </c>
      <c r="AB432" s="252">
        <v>6747.49</v>
      </c>
      <c r="AC432" s="388">
        <v>82.54</v>
      </c>
      <c r="AD432" s="388">
        <v>15.54</v>
      </c>
      <c r="AE432" s="252">
        <v>44656.58</v>
      </c>
      <c r="AF432" s="252">
        <v>6321.8</v>
      </c>
      <c r="AG432" s="388">
        <v>0</v>
      </c>
      <c r="AH432" s="252">
        <v>38334.78</v>
      </c>
      <c r="AI432" s="252">
        <v>31372.7</v>
      </c>
      <c r="AJ432" s="252">
        <v>6962.07</v>
      </c>
      <c r="AK432" s="388">
        <v>18.16</v>
      </c>
      <c r="AL432" s="402" t="s">
        <v>536</v>
      </c>
      <c r="AM432" s="388" t="s">
        <v>425</v>
      </c>
    </row>
    <row r="433" spans="1:36">
      <c r="A433" s="388" t="s">
        <v>367</v>
      </c>
      <c r="B433" s="388">
        <v>295700704</v>
      </c>
      <c r="C433" s="388" t="s">
        <v>440</v>
      </c>
      <c r="D433" s="388">
        <v>132070.5</v>
      </c>
      <c r="E433" s="388">
        <v>21736.3</v>
      </c>
      <c r="F433" s="388">
        <v>110334.2</v>
      </c>
      <c r="G433" s="388">
        <v>6400.01</v>
      </c>
      <c r="H433" s="388">
        <v>2018</v>
      </c>
      <c r="I433" s="402" t="s">
        <v>536</v>
      </c>
      <c r="K433" s="388">
        <v>295700349</v>
      </c>
      <c r="L433" s="388">
        <v>262288.90000000002</v>
      </c>
      <c r="M433" s="388">
        <v>103773.3</v>
      </c>
      <c r="N433" s="388">
        <v>158514.20000000001</v>
      </c>
      <c r="O433" s="388">
        <v>10561</v>
      </c>
      <c r="P433" s="388">
        <v>1992</v>
      </c>
      <c r="Q433" s="388">
        <v>289083</v>
      </c>
      <c r="R433" s="402" t="s">
        <v>536</v>
      </c>
    </row>
    <row r="434" spans="1:36">
      <c r="A434" s="388" t="s">
        <v>367</v>
      </c>
      <c r="B434" s="388">
        <v>295700706</v>
      </c>
      <c r="C434" s="388" t="s">
        <v>355</v>
      </c>
      <c r="D434" s="388">
        <v>100322.6</v>
      </c>
      <c r="E434" s="388">
        <v>45608.4</v>
      </c>
      <c r="F434" s="388">
        <v>54714.2</v>
      </c>
      <c r="G434" s="388">
        <v>4000.02</v>
      </c>
      <c r="H434" s="388">
        <v>559</v>
      </c>
      <c r="I434" s="402" t="s">
        <v>536</v>
      </c>
      <c r="K434" s="388">
        <v>295700667</v>
      </c>
      <c r="L434" s="388">
        <v>102196.5</v>
      </c>
      <c r="M434" s="388">
        <v>86047.2</v>
      </c>
      <c r="N434" s="388">
        <v>16146.9</v>
      </c>
      <c r="O434" s="388">
        <v>3999</v>
      </c>
      <c r="P434" s="388">
        <v>2092</v>
      </c>
      <c r="Q434" s="388">
        <v>64335</v>
      </c>
      <c r="R434" s="402" t="s">
        <v>536</v>
      </c>
      <c r="T434" s="388" t="s">
        <v>356</v>
      </c>
      <c r="U434" s="388" t="s">
        <v>513</v>
      </c>
      <c r="V434" s="388" t="s">
        <v>518</v>
      </c>
      <c r="W434" s="388" t="s">
        <v>374</v>
      </c>
      <c r="Y434" s="114" t="s">
        <v>512</v>
      </c>
      <c r="Z434" s="388"/>
      <c r="AA434" s="388"/>
      <c r="AB434" s="388"/>
      <c r="AC434" s="388"/>
      <c r="AD434" s="388"/>
      <c r="AE434" s="388"/>
      <c r="AF434" s="388"/>
      <c r="AG434" s="388"/>
      <c r="AH434" s="388"/>
      <c r="AI434" s="388"/>
      <c r="AJ434" s="388"/>
    </row>
    <row r="435" spans="1:36">
      <c r="A435" s="388" t="s">
        <v>362</v>
      </c>
      <c r="B435" s="388">
        <v>292600879</v>
      </c>
      <c r="C435" s="388" t="s">
        <v>54</v>
      </c>
      <c r="D435" s="388">
        <v>193027.9</v>
      </c>
      <c r="E435" s="388">
        <v>81452.399999999994</v>
      </c>
      <c r="F435" s="388">
        <v>111575.6</v>
      </c>
      <c r="G435" s="388">
        <v>5430.01</v>
      </c>
      <c r="H435" s="388">
        <v>1704</v>
      </c>
      <c r="I435" s="402" t="s">
        <v>536</v>
      </c>
      <c r="K435" s="388">
        <v>295700709</v>
      </c>
      <c r="L435" s="388">
        <v>328695.2</v>
      </c>
      <c r="M435" s="388">
        <v>180638.9</v>
      </c>
      <c r="N435" s="388">
        <v>148052.6</v>
      </c>
      <c r="O435" s="388">
        <v>11649</v>
      </c>
      <c r="P435" s="388">
        <v>4471</v>
      </c>
      <c r="Q435" s="388">
        <v>242170</v>
      </c>
      <c r="R435" s="402" t="s">
        <v>536</v>
      </c>
      <c r="T435" s="388">
        <v>290103544</v>
      </c>
      <c r="U435" s="252">
        <v>8.203125E-2</v>
      </c>
      <c r="V435" s="252">
        <v>8.0108642578125E-5</v>
      </c>
      <c r="W435" s="402" t="s">
        <v>536</v>
      </c>
      <c r="Y435" s="388" t="s">
        <v>10</v>
      </c>
      <c r="Z435" s="388" t="s">
        <v>264</v>
      </c>
      <c r="AA435" s="388" t="s">
        <v>239</v>
      </c>
      <c r="AB435" s="388" t="s">
        <v>487</v>
      </c>
      <c r="AC435" s="388" t="s">
        <v>374</v>
      </c>
      <c r="AD435" s="388" t="s">
        <v>344</v>
      </c>
      <c r="AE435" s="388" t="s">
        <v>488</v>
      </c>
      <c r="AF435" s="401" t="s">
        <v>507</v>
      </c>
      <c r="AG435" s="388" t="s">
        <v>307</v>
      </c>
      <c r="AH435" s="388" t="s">
        <v>508</v>
      </c>
      <c r="AI435" s="388" t="s">
        <v>510</v>
      </c>
      <c r="AJ435" s="388" t="s">
        <v>374</v>
      </c>
    </row>
    <row r="436" spans="1:36">
      <c r="A436" s="388" t="s">
        <v>362</v>
      </c>
      <c r="B436" s="388">
        <v>292602231</v>
      </c>
      <c r="C436" s="388" t="s">
        <v>46</v>
      </c>
      <c r="D436" s="388">
        <v>275754.2</v>
      </c>
      <c r="E436" s="388">
        <v>186986.6</v>
      </c>
      <c r="F436" s="388">
        <v>88767.6</v>
      </c>
      <c r="G436" s="388">
        <v>8529.14</v>
      </c>
      <c r="H436" s="388">
        <v>5346</v>
      </c>
      <c r="I436" s="402" t="s">
        <v>536</v>
      </c>
      <c r="K436" s="388">
        <v>295700710</v>
      </c>
      <c r="L436" s="388">
        <v>209496.5</v>
      </c>
      <c r="M436" s="388">
        <v>118054.9</v>
      </c>
      <c r="N436" s="388">
        <v>91436</v>
      </c>
      <c r="O436" s="388">
        <v>7999</v>
      </c>
      <c r="P436" s="388">
        <v>5252</v>
      </c>
      <c r="Q436" s="388">
        <v>71641</v>
      </c>
      <c r="R436" s="402" t="s">
        <v>536</v>
      </c>
      <c r="T436" s="388">
        <v>290103564</v>
      </c>
      <c r="U436" s="252">
        <v>11671.828124999996</v>
      </c>
      <c r="V436" s="252">
        <v>11.398269653320309</v>
      </c>
      <c r="W436" s="402" t="s">
        <v>536</v>
      </c>
      <c r="Y436" s="388">
        <v>292602230</v>
      </c>
      <c r="Z436" s="388">
        <v>2055.9</v>
      </c>
      <c r="AA436" s="388">
        <v>1015.9</v>
      </c>
      <c r="AB436" s="399">
        <v>0.4941388199815166</v>
      </c>
      <c r="AC436" s="401" t="s">
        <v>535</v>
      </c>
      <c r="AD436" s="252">
        <v>2.0077148437500001</v>
      </c>
      <c r="AE436" s="252">
        <v>0.99208984374999998</v>
      </c>
      <c r="AF436" s="252">
        <v>96.832617187500006</v>
      </c>
      <c r="AG436" s="252">
        <v>77.804492187500003</v>
      </c>
      <c r="AH436" s="252">
        <v>95.840527343750011</v>
      </c>
      <c r="AI436" s="399">
        <v>1.2318122597958123</v>
      </c>
      <c r="AJ436" s="402" t="s">
        <v>536</v>
      </c>
    </row>
    <row r="437" spans="1:36">
      <c r="A437" s="388" t="s">
        <v>362</v>
      </c>
      <c r="B437" s="388">
        <v>292602804</v>
      </c>
      <c r="C437" s="388" t="s">
        <v>47</v>
      </c>
      <c r="D437" s="388">
        <v>82726.3</v>
      </c>
      <c r="E437" s="388">
        <v>61261.1</v>
      </c>
      <c r="F437" s="388">
        <v>21465.1</v>
      </c>
      <c r="G437" s="388">
        <v>4357.25</v>
      </c>
      <c r="H437" s="388">
        <v>878</v>
      </c>
      <c r="I437" s="402" t="s">
        <v>536</v>
      </c>
      <c r="K437" s="388">
        <v>295700712</v>
      </c>
      <c r="L437" s="388">
        <v>209496.5</v>
      </c>
      <c r="M437" s="388">
        <v>130469.7</v>
      </c>
      <c r="N437" s="388">
        <v>79021.2</v>
      </c>
      <c r="O437" s="388">
        <v>7999</v>
      </c>
      <c r="P437" s="388">
        <v>3084</v>
      </c>
      <c r="Q437" s="388">
        <v>99837</v>
      </c>
      <c r="R437" s="402" t="s">
        <v>536</v>
      </c>
      <c r="T437" s="388">
        <v>290103810</v>
      </c>
      <c r="U437" s="252">
        <v>474.984375</v>
      </c>
      <c r="V437" s="252">
        <v>0.4638519287109375</v>
      </c>
      <c r="W437" s="402" t="s">
        <v>536</v>
      </c>
      <c r="Y437" s="388">
        <v>292602231</v>
      </c>
      <c r="Z437" s="388">
        <v>77980</v>
      </c>
      <c r="AA437" s="388">
        <v>61087.3</v>
      </c>
      <c r="AB437" s="399">
        <v>0.78337137727622475</v>
      </c>
      <c r="AC437" s="401" t="s">
        <v>535</v>
      </c>
      <c r="AD437" s="252">
        <v>76.15234375</v>
      </c>
      <c r="AE437" s="252">
        <v>59.655566406250003</v>
      </c>
      <c r="AF437" s="252">
        <v>182.29140624999999</v>
      </c>
      <c r="AG437" s="252">
        <v>89.254589843749997</v>
      </c>
      <c r="AH437" s="252">
        <v>122.63583984374999</v>
      </c>
      <c r="AI437" s="399">
        <v>1.3740003741929412</v>
      </c>
      <c r="AJ437" s="402" t="s">
        <v>536</v>
      </c>
    </row>
    <row r="438" spans="1:36">
      <c r="A438" s="388" t="s">
        <v>362</v>
      </c>
      <c r="B438" s="388">
        <v>292603004</v>
      </c>
      <c r="C438" s="388" t="s">
        <v>55</v>
      </c>
      <c r="D438" s="388">
        <v>132132.20000000001</v>
      </c>
      <c r="E438" s="388">
        <v>62702.3</v>
      </c>
      <c r="F438" s="388">
        <v>69429.899999999994</v>
      </c>
      <c r="G438" s="388">
        <v>14834.9</v>
      </c>
      <c r="H438" s="388">
        <v>1776</v>
      </c>
      <c r="I438" s="402" t="s">
        <v>536</v>
      </c>
      <c r="K438" s="388">
        <v>295700713</v>
      </c>
      <c r="L438" s="388">
        <v>190871.2</v>
      </c>
      <c r="M438" s="388">
        <v>190870</v>
      </c>
      <c r="N438" s="388">
        <v>4.9000000000000004</v>
      </c>
      <c r="O438" s="388">
        <v>6400</v>
      </c>
      <c r="P438" s="388">
        <v>6400</v>
      </c>
      <c r="Q438" s="388">
        <v>0</v>
      </c>
      <c r="R438" s="402" t="s">
        <v>536</v>
      </c>
      <c r="T438" s="388">
        <v>290103943</v>
      </c>
      <c r="U438" s="252">
        <v>2798.578125</v>
      </c>
      <c r="V438" s="252">
        <v>2.7329864501953125</v>
      </c>
      <c r="W438" s="402" t="s">
        <v>536</v>
      </c>
      <c r="Y438" s="388">
        <v>292604330</v>
      </c>
      <c r="Z438" s="388">
        <v>28948.3</v>
      </c>
      <c r="AA438" s="388">
        <v>11863.4</v>
      </c>
      <c r="AB438" s="399">
        <v>0.40981335691560472</v>
      </c>
      <c r="AC438" s="401" t="s">
        <v>535</v>
      </c>
      <c r="AD438" s="252">
        <v>28.269824218749999</v>
      </c>
      <c r="AE438" s="252">
        <v>11.5853515625</v>
      </c>
      <c r="AF438" s="252">
        <v>100.9734375</v>
      </c>
      <c r="AG438" s="252">
        <v>141.234375</v>
      </c>
      <c r="AH438" s="252">
        <v>89.388085937500009</v>
      </c>
      <c r="AI438" s="399">
        <v>0.63290601836486338</v>
      </c>
      <c r="AJ438" s="402" t="s">
        <v>536</v>
      </c>
    </row>
    <row r="439" spans="1:36">
      <c r="A439" s="388" t="s">
        <v>362</v>
      </c>
      <c r="B439" s="388">
        <v>292603004</v>
      </c>
      <c r="C439" s="388" t="s">
        <v>56</v>
      </c>
      <c r="D439" s="388">
        <v>13787.7</v>
      </c>
      <c r="E439" s="388">
        <v>13646.7</v>
      </c>
      <c r="F439" s="388">
        <v>141</v>
      </c>
      <c r="G439" s="388">
        <v>14834.9</v>
      </c>
      <c r="H439" s="388">
        <v>1776</v>
      </c>
      <c r="I439" s="402" t="s">
        <v>536</v>
      </c>
      <c r="K439" s="388">
        <v>292600623</v>
      </c>
      <c r="L439" s="388">
        <v>250018.4</v>
      </c>
      <c r="M439" s="388">
        <v>195606.1</v>
      </c>
      <c r="N439" s="388">
        <v>54411</v>
      </c>
      <c r="O439" s="388">
        <v>3713</v>
      </c>
      <c r="P439" s="388">
        <v>2089</v>
      </c>
      <c r="Q439" s="388">
        <v>44777.1</v>
      </c>
      <c r="R439" s="402" t="s">
        <v>536</v>
      </c>
      <c r="T439" s="388">
        <v>290105349</v>
      </c>
      <c r="U439" s="252">
        <v>10018.1748046875</v>
      </c>
      <c r="V439" s="252">
        <v>9.7833738327026367</v>
      </c>
      <c r="W439" s="402" t="s">
        <v>536</v>
      </c>
      <c r="Y439" s="388">
        <v>292604652</v>
      </c>
      <c r="Z439" s="388">
        <v>99661.2</v>
      </c>
      <c r="AA439" s="388">
        <v>62415.6</v>
      </c>
      <c r="AB439" s="399">
        <v>0.6262778292856197</v>
      </c>
      <c r="AC439" s="401" t="s">
        <v>535</v>
      </c>
      <c r="AD439" s="252">
        <v>97.325390624999997</v>
      </c>
      <c r="AE439" s="252">
        <v>60.952734374999999</v>
      </c>
      <c r="AF439" s="252">
        <v>151.23935546875001</v>
      </c>
      <c r="AG439" s="252">
        <v>140.064453125</v>
      </c>
      <c r="AH439" s="252">
        <v>90.28662109375</v>
      </c>
      <c r="AI439" s="399">
        <v>0.64460767224910409</v>
      </c>
      <c r="AJ439" s="402" t="s">
        <v>536</v>
      </c>
    </row>
    <row r="440" spans="1:36">
      <c r="A440" s="388" t="s">
        <v>362</v>
      </c>
      <c r="B440" s="388">
        <v>292603004</v>
      </c>
      <c r="C440" s="388" t="s">
        <v>363</v>
      </c>
      <c r="D440" s="388">
        <v>292299.40000000002</v>
      </c>
      <c r="E440" s="388">
        <v>142075</v>
      </c>
      <c r="F440" s="388">
        <v>150224.4</v>
      </c>
      <c r="G440" s="388">
        <v>14834.9</v>
      </c>
      <c r="H440" s="388">
        <v>1776</v>
      </c>
      <c r="I440" s="402" t="s">
        <v>536</v>
      </c>
      <c r="K440" s="388">
        <v>292600745</v>
      </c>
      <c r="L440" s="388">
        <v>150516.70000000001</v>
      </c>
      <c r="M440" s="388">
        <v>63410.5</v>
      </c>
      <c r="N440" s="388">
        <v>87105.3</v>
      </c>
      <c r="O440" s="388">
        <v>3620</v>
      </c>
      <c r="P440" s="388">
        <v>2183</v>
      </c>
      <c r="Q440" s="388">
        <v>48046.400000000001</v>
      </c>
      <c r="R440" s="402" t="s">
        <v>536</v>
      </c>
      <c r="T440" s="388">
        <v>290103452</v>
      </c>
      <c r="U440" s="252">
        <v>14669.822265625004</v>
      </c>
      <c r="V440" s="252">
        <v>14.325998306274418</v>
      </c>
      <c r="W440" s="402" t="s">
        <v>536</v>
      </c>
      <c r="Y440" s="388">
        <v>292603286</v>
      </c>
      <c r="Z440" s="388">
        <v>117189</v>
      </c>
      <c r="AA440" s="388">
        <v>59695.6</v>
      </c>
      <c r="AB440" s="399">
        <v>0.50939593306539011</v>
      </c>
      <c r="AC440" s="401" t="s">
        <v>535</v>
      </c>
      <c r="AD440" s="252">
        <v>114.4423828125</v>
      </c>
      <c r="AE440" s="252">
        <v>58.296484374999999</v>
      </c>
      <c r="AF440" s="252">
        <v>118.36572265625</v>
      </c>
      <c r="AG440" s="252">
        <v>107.640625</v>
      </c>
      <c r="AH440" s="252">
        <v>60.069238281250001</v>
      </c>
      <c r="AI440" s="399">
        <v>0.55805359994193648</v>
      </c>
      <c r="AJ440" s="402" t="s">
        <v>536</v>
      </c>
    </row>
    <row r="441" spans="1:36">
      <c r="A441" s="388" t="s">
        <v>362</v>
      </c>
      <c r="B441" s="388">
        <v>292603875</v>
      </c>
      <c r="C441" s="388" t="s">
        <v>48</v>
      </c>
      <c r="D441" s="388">
        <v>82726.3</v>
      </c>
      <c r="E441" s="388">
        <v>28153.8</v>
      </c>
      <c r="F441" s="388">
        <v>54572.4</v>
      </c>
      <c r="G441" s="388">
        <v>4800</v>
      </c>
      <c r="H441" s="388">
        <v>2845</v>
      </c>
      <c r="I441" s="402" t="s">
        <v>536</v>
      </c>
      <c r="K441" s="388">
        <v>295700703</v>
      </c>
      <c r="L441" s="388">
        <v>224071.2</v>
      </c>
      <c r="M441" s="388">
        <v>140038.70000000001</v>
      </c>
      <c r="N441" s="388">
        <v>84031.6</v>
      </c>
      <c r="O441" s="388">
        <v>6399</v>
      </c>
      <c r="P441" s="388">
        <v>2390</v>
      </c>
      <c r="Q441" s="388">
        <v>135222</v>
      </c>
      <c r="R441" s="402" t="s">
        <v>536</v>
      </c>
      <c r="T441" s="388">
        <v>290103720</v>
      </c>
      <c r="U441" s="252">
        <v>474.98437500000131</v>
      </c>
      <c r="V441" s="252">
        <v>0.46385192871093878</v>
      </c>
      <c r="W441" s="402" t="s">
        <v>536</v>
      </c>
      <c r="Y441" s="388">
        <v>292603696</v>
      </c>
      <c r="Z441" s="388">
        <v>64333.3</v>
      </c>
      <c r="AA441" s="388">
        <v>27199</v>
      </c>
      <c r="AB441" s="399">
        <v>0.42278260247803234</v>
      </c>
      <c r="AC441" s="401" t="s">
        <v>535</v>
      </c>
      <c r="AD441" s="252">
        <v>62.825488281250003</v>
      </c>
      <c r="AE441" s="252">
        <v>26.5615234375</v>
      </c>
      <c r="AF441" s="252">
        <v>53.195410156249999</v>
      </c>
      <c r="AG441" s="252">
        <v>49.627539062499999</v>
      </c>
      <c r="AH441" s="252">
        <v>26.633886718749999</v>
      </c>
      <c r="AI441" s="399">
        <v>0.5366755479293015</v>
      </c>
      <c r="AJ441" s="402" t="s">
        <v>536</v>
      </c>
    </row>
    <row r="442" spans="1:36">
      <c r="A442" s="388" t="s">
        <v>362</v>
      </c>
      <c r="B442" s="388">
        <v>292604652</v>
      </c>
      <c r="C442" s="388" t="s">
        <v>50</v>
      </c>
      <c r="D442" s="388">
        <v>188976.6</v>
      </c>
      <c r="E442" s="388">
        <v>156085.4</v>
      </c>
      <c r="F442" s="388">
        <v>32891.300000000003</v>
      </c>
      <c r="G442" s="388">
        <v>9428.01</v>
      </c>
      <c r="H442" s="388">
        <v>4902</v>
      </c>
      <c r="I442" s="402" t="s">
        <v>536</v>
      </c>
      <c r="K442" s="388">
        <v>295700705</v>
      </c>
      <c r="L442" s="388">
        <v>156194.1</v>
      </c>
      <c r="M442" s="388">
        <v>122115.1</v>
      </c>
      <c r="N442" s="388">
        <v>34076.699999999997</v>
      </c>
      <c r="O442" s="388">
        <v>4800</v>
      </c>
      <c r="P442" s="388">
        <v>3220</v>
      </c>
      <c r="Q442" s="388">
        <v>53297.8</v>
      </c>
      <c r="R442" s="402" t="s">
        <v>536</v>
      </c>
      <c r="T442" s="388">
        <v>290105373</v>
      </c>
      <c r="U442" s="252">
        <v>1943.0361328125</v>
      </c>
      <c r="V442" s="252">
        <v>1.897496223449707</v>
      </c>
      <c r="W442" s="402" t="s">
        <v>536</v>
      </c>
      <c r="Y442" s="388">
        <v>295700671</v>
      </c>
      <c r="Z442" s="388">
        <v>71325</v>
      </c>
      <c r="AA442" s="388">
        <v>16163.7</v>
      </c>
      <c r="AB442" s="399">
        <v>0.22662039957939012</v>
      </c>
      <c r="AC442" s="401" t="s">
        <v>535</v>
      </c>
      <c r="AD442" s="252">
        <v>69.6533203125</v>
      </c>
      <c r="AE442" s="252">
        <v>15.784863281250001</v>
      </c>
      <c r="AF442" s="252">
        <v>31.525390625</v>
      </c>
      <c r="AG442" s="252">
        <v>61.213671875000003</v>
      </c>
      <c r="AH442" s="252">
        <v>15.740527343749999</v>
      </c>
      <c r="AI442" s="399">
        <v>0.25714071483724399</v>
      </c>
      <c r="AJ442" s="402" t="s">
        <v>536</v>
      </c>
    </row>
    <row r="443" spans="1:36">
      <c r="A443" s="388" t="s">
        <v>362</v>
      </c>
      <c r="B443" s="388">
        <v>295700349</v>
      </c>
      <c r="C443" s="388" t="s">
        <v>364</v>
      </c>
      <c r="D443" s="388">
        <v>117009.8</v>
      </c>
      <c r="E443" s="388">
        <v>46717.2</v>
      </c>
      <c r="F443" s="388">
        <v>70292.600000000006</v>
      </c>
      <c r="G443" s="388">
        <v>10562</v>
      </c>
      <c r="H443" s="388">
        <v>1992</v>
      </c>
      <c r="I443" s="402" t="s">
        <v>536</v>
      </c>
      <c r="K443" s="388">
        <v>492600377</v>
      </c>
      <c r="L443" s="388">
        <v>33090.5</v>
      </c>
      <c r="M443" s="388">
        <v>18801.7</v>
      </c>
      <c r="N443" s="388">
        <v>14288.8</v>
      </c>
      <c r="O443" s="388">
        <v>1570</v>
      </c>
      <c r="P443" s="388">
        <v>299</v>
      </c>
      <c r="Q443" s="388">
        <v>42854.1</v>
      </c>
      <c r="R443" s="402" t="s">
        <v>536</v>
      </c>
      <c r="T443" s="388">
        <v>290102838</v>
      </c>
      <c r="U443" s="252">
        <v>744.083984375</v>
      </c>
      <c r="V443" s="252">
        <v>0.72664451599121094</v>
      </c>
      <c r="W443" s="402" t="s">
        <v>536</v>
      </c>
      <c r="Y443" s="388">
        <v>295700710</v>
      </c>
      <c r="Z443" s="388">
        <v>96760</v>
      </c>
      <c r="AA443" s="388">
        <v>61199.9</v>
      </c>
      <c r="AB443" s="399">
        <v>0.63249173212071108</v>
      </c>
      <c r="AC443" s="401" t="s">
        <v>535</v>
      </c>
      <c r="AD443" s="252">
        <v>94.4921875</v>
      </c>
      <c r="AE443" s="252">
        <v>59.765527343750001</v>
      </c>
      <c r="AF443" s="252">
        <v>89.29296875</v>
      </c>
      <c r="AG443" s="252">
        <v>69.9619140625</v>
      </c>
      <c r="AH443" s="252">
        <v>29.527441406249999</v>
      </c>
      <c r="AI443" s="399">
        <v>0.42205022263787495</v>
      </c>
      <c r="AJ443" s="402" t="s">
        <v>536</v>
      </c>
    </row>
    <row r="444" spans="1:36">
      <c r="A444" s="388" t="s">
        <v>362</v>
      </c>
      <c r="B444" s="388">
        <v>295700349</v>
      </c>
      <c r="C444" s="388" t="s">
        <v>365</v>
      </c>
      <c r="D444" s="388">
        <v>132070.5</v>
      </c>
      <c r="E444" s="388">
        <v>99045.4</v>
      </c>
      <c r="F444" s="388">
        <v>33025.1</v>
      </c>
      <c r="G444" s="388">
        <v>10562</v>
      </c>
      <c r="H444" s="388">
        <v>1992</v>
      </c>
      <c r="I444" s="402" t="s">
        <v>536</v>
      </c>
      <c r="K444" s="388">
        <v>298701383</v>
      </c>
      <c r="L444" s="388">
        <v>59723.7</v>
      </c>
      <c r="M444" s="388">
        <v>19227.8</v>
      </c>
      <c r="N444" s="388">
        <v>40495.1</v>
      </c>
      <c r="O444" s="388">
        <v>2479</v>
      </c>
      <c r="P444" s="388">
        <v>662</v>
      </c>
      <c r="Q444" s="388">
        <v>61297.2</v>
      </c>
      <c r="R444" s="402" t="s">
        <v>536</v>
      </c>
      <c r="T444" s="388">
        <v>290102819</v>
      </c>
      <c r="U444" s="252">
        <v>13689.234374999965</v>
      </c>
      <c r="V444" s="252">
        <v>13.368392944335904</v>
      </c>
      <c r="W444" s="402" t="s">
        <v>536</v>
      </c>
      <c r="Y444" s="388">
        <v>295700712</v>
      </c>
      <c r="Z444" s="388">
        <v>117250</v>
      </c>
      <c r="AA444" s="388">
        <v>43061.5</v>
      </c>
      <c r="AB444" s="399">
        <v>0.36726226012793178</v>
      </c>
      <c r="AC444" s="401" t="s">
        <v>535</v>
      </c>
      <c r="AD444" s="252">
        <v>114.501953125</v>
      </c>
      <c r="AE444" s="252">
        <v>42.05224609375</v>
      </c>
      <c r="AF444" s="252">
        <v>77.169140624999997</v>
      </c>
      <c r="AG444" s="252">
        <v>97.4970703125</v>
      </c>
      <c r="AH444" s="252">
        <v>35.116894531249997</v>
      </c>
      <c r="AI444" s="399">
        <v>0.36018410008313551</v>
      </c>
      <c r="AJ444" s="402" t="s">
        <v>536</v>
      </c>
    </row>
    <row r="445" spans="1:36">
      <c r="A445" s="388" t="s">
        <v>362</v>
      </c>
      <c r="B445" s="388">
        <v>295700349</v>
      </c>
      <c r="C445" s="388" t="s">
        <v>366</v>
      </c>
      <c r="D445" s="388">
        <v>13207.1</v>
      </c>
      <c r="E445" s="388">
        <v>12926.5</v>
      </c>
      <c r="F445" s="388">
        <v>280.7</v>
      </c>
      <c r="G445" s="388">
        <v>10562</v>
      </c>
      <c r="H445" s="388">
        <v>1992</v>
      </c>
      <c r="I445" s="402" t="s">
        <v>536</v>
      </c>
      <c r="T445" s="388">
        <v>290102839</v>
      </c>
      <c r="U445" s="252">
        <v>1081.169921875</v>
      </c>
      <c r="V445" s="252">
        <v>1.0558300018310547</v>
      </c>
      <c r="W445" s="402" t="s">
        <v>536</v>
      </c>
    </row>
    <row r="446" spans="1:36">
      <c r="A446" s="388" t="s">
        <v>362</v>
      </c>
      <c r="B446" s="388">
        <v>295700667</v>
      </c>
      <c r="C446" s="388" t="s">
        <v>45</v>
      </c>
      <c r="D446" s="388">
        <v>100322.6</v>
      </c>
      <c r="E446" s="388">
        <v>16164.7</v>
      </c>
      <c r="F446" s="388">
        <v>84157.9</v>
      </c>
      <c r="G446" s="388">
        <v>4000</v>
      </c>
      <c r="H446" s="388">
        <v>2092</v>
      </c>
      <c r="I446" s="402" t="s">
        <v>536</v>
      </c>
      <c r="T446" s="388">
        <v>290105364</v>
      </c>
      <c r="U446" s="252">
        <v>4.6875E-2</v>
      </c>
      <c r="V446" s="252">
        <v>4.57763671875E-5</v>
      </c>
      <c r="W446" s="402" t="s">
        <v>536</v>
      </c>
      <c r="Y446" s="388" t="s">
        <v>511</v>
      </c>
      <c r="Z446" s="388"/>
      <c r="AA446" s="388"/>
      <c r="AB446" s="388"/>
      <c r="AC446" s="388"/>
      <c r="AD446" s="388"/>
      <c r="AE446" s="388"/>
      <c r="AF446" s="388"/>
      <c r="AG446" s="388"/>
      <c r="AH446" s="388"/>
      <c r="AI446" s="388"/>
      <c r="AJ446" s="388"/>
    </row>
    <row r="447" spans="1:36">
      <c r="A447" s="388" t="s">
        <v>362</v>
      </c>
      <c r="B447" s="388">
        <v>295700709</v>
      </c>
      <c r="C447" s="388" t="s">
        <v>376</v>
      </c>
      <c r="D447" s="388">
        <v>117378.8</v>
      </c>
      <c r="E447" s="388">
        <v>53013.8</v>
      </c>
      <c r="F447" s="388">
        <v>64365</v>
      </c>
      <c r="G447" s="388">
        <v>11650</v>
      </c>
      <c r="H447" s="388">
        <v>4248</v>
      </c>
      <c r="I447" s="402" t="s">
        <v>536</v>
      </c>
      <c r="Y447" s="388" t="s">
        <v>10</v>
      </c>
      <c r="Z447" s="388" t="s">
        <v>264</v>
      </c>
      <c r="AA447" s="388" t="s">
        <v>239</v>
      </c>
      <c r="AB447" s="388" t="s">
        <v>487</v>
      </c>
      <c r="AC447" s="388" t="s">
        <v>374</v>
      </c>
      <c r="AD447" s="388" t="s">
        <v>344</v>
      </c>
      <c r="AE447" s="388" t="s">
        <v>488</v>
      </c>
      <c r="AF447" s="401" t="s">
        <v>507</v>
      </c>
      <c r="AG447" s="388" t="s">
        <v>307</v>
      </c>
      <c r="AH447" s="388" t="s">
        <v>508</v>
      </c>
      <c r="AI447" s="388" t="s">
        <v>510</v>
      </c>
      <c r="AJ447" s="388" t="s">
        <v>374</v>
      </c>
    </row>
    <row r="448" spans="1:36">
      <c r="A448" s="388" t="s">
        <v>362</v>
      </c>
      <c r="B448" s="388">
        <v>295700709</v>
      </c>
      <c r="C448" s="388" t="s">
        <v>377</v>
      </c>
      <c r="D448" s="388">
        <v>198105.7</v>
      </c>
      <c r="E448" s="388">
        <v>83169.399999999994</v>
      </c>
      <c r="F448" s="388">
        <v>114936.2</v>
      </c>
      <c r="G448" s="388">
        <v>11650</v>
      </c>
      <c r="H448" s="388">
        <v>4248</v>
      </c>
      <c r="I448" s="402" t="s">
        <v>536</v>
      </c>
      <c r="Y448" s="388">
        <v>292602230</v>
      </c>
      <c r="Z448" s="388">
        <v>74578.3</v>
      </c>
      <c r="AA448" s="388">
        <v>2672.8</v>
      </c>
      <c r="AB448" s="399">
        <v>3.5838843202379247E-2</v>
      </c>
      <c r="AC448" s="401" t="s">
        <v>535</v>
      </c>
      <c r="AD448" s="252">
        <v>72.830371093750003</v>
      </c>
      <c r="AE448" s="252">
        <v>2.6101562500000002</v>
      </c>
      <c r="AF448" s="252">
        <v>96.832617187500006</v>
      </c>
      <c r="AG448" s="252">
        <v>77.804492187500003</v>
      </c>
      <c r="AH448" s="252">
        <v>94.222460937500003</v>
      </c>
      <c r="AI448" s="399">
        <v>1.211015691875921</v>
      </c>
      <c r="AJ448" s="402" t="s">
        <v>536</v>
      </c>
    </row>
    <row r="449" spans="1:39">
      <c r="A449" s="388" t="s">
        <v>362</v>
      </c>
      <c r="B449" s="388">
        <v>295700709</v>
      </c>
      <c r="C449" s="388" t="s">
        <v>378</v>
      </c>
      <c r="D449" s="388">
        <v>13207.1</v>
      </c>
      <c r="E449" s="388">
        <v>13065.4</v>
      </c>
      <c r="F449" s="388">
        <v>141.80000000000001</v>
      </c>
      <c r="G449" s="388">
        <v>11650</v>
      </c>
      <c r="H449" s="388">
        <v>4248</v>
      </c>
      <c r="I449" s="402" t="s">
        <v>536</v>
      </c>
      <c r="Y449" s="388">
        <v>292602231</v>
      </c>
      <c r="Z449" s="388">
        <v>124504</v>
      </c>
      <c r="AA449" s="388">
        <v>90784.9</v>
      </c>
      <c r="AB449" s="399">
        <v>0.72917255670500547</v>
      </c>
      <c r="AC449" s="401" t="s">
        <v>535</v>
      </c>
      <c r="AD449" s="252">
        <v>121.5859375</v>
      </c>
      <c r="AE449" s="252">
        <v>88.657128906249994</v>
      </c>
      <c r="AF449" s="252">
        <v>182.29140624999999</v>
      </c>
      <c r="AG449" s="252">
        <v>89.254589843749997</v>
      </c>
      <c r="AH449" s="252">
        <v>93.63427734375</v>
      </c>
      <c r="AI449" s="399">
        <v>1.0490696053577426</v>
      </c>
      <c r="AJ449" s="402" t="s">
        <v>536</v>
      </c>
    </row>
    <row r="450" spans="1:39">
      <c r="A450" s="388" t="s">
        <v>362</v>
      </c>
      <c r="B450" s="388">
        <v>295700710</v>
      </c>
      <c r="C450" s="388" t="s">
        <v>333</v>
      </c>
      <c r="D450" s="388">
        <v>207619.5</v>
      </c>
      <c r="E450" s="388">
        <v>122361.60000000001</v>
      </c>
      <c r="F450" s="388">
        <v>85257.8</v>
      </c>
      <c r="G450" s="388">
        <v>8000.01</v>
      </c>
      <c r="H450" s="388">
        <v>4579</v>
      </c>
      <c r="I450" s="402" t="s">
        <v>536</v>
      </c>
      <c r="Y450" s="388">
        <v>292604330</v>
      </c>
      <c r="Z450" s="388">
        <v>59312</v>
      </c>
      <c r="AA450" s="388">
        <v>12202.3</v>
      </c>
      <c r="AB450" s="399">
        <v>0.20573071216617209</v>
      </c>
      <c r="AC450" s="401" t="s">
        <v>535</v>
      </c>
      <c r="AD450" s="252">
        <v>57.921875</v>
      </c>
      <c r="AE450" s="252">
        <v>11.916308593749999</v>
      </c>
      <c r="AF450" s="252">
        <v>100.9734375</v>
      </c>
      <c r="AG450" s="252">
        <v>141.234375</v>
      </c>
      <c r="AH450" s="252">
        <v>89.05712890625</v>
      </c>
      <c r="AI450" s="399">
        <v>0.63056270051996899</v>
      </c>
      <c r="AJ450" s="402" t="s">
        <v>536</v>
      </c>
    </row>
    <row r="451" spans="1:39">
      <c r="A451" s="388" t="s">
        <v>362</v>
      </c>
      <c r="B451" s="388">
        <v>295700712</v>
      </c>
      <c r="C451" s="388" t="s">
        <v>354</v>
      </c>
      <c r="D451" s="388">
        <v>207619.5</v>
      </c>
      <c r="E451" s="388">
        <v>83571</v>
      </c>
      <c r="F451" s="388">
        <v>124048.5</v>
      </c>
      <c r="G451" s="388">
        <v>8000.03</v>
      </c>
      <c r="H451" s="388">
        <v>2402</v>
      </c>
      <c r="I451" s="402" t="s">
        <v>536</v>
      </c>
      <c r="Y451" s="388">
        <v>292604652</v>
      </c>
      <c r="Z451" s="388">
        <v>144684</v>
      </c>
      <c r="AA451" s="388">
        <v>62537.8</v>
      </c>
      <c r="AB451" s="399">
        <v>0.43223715130905976</v>
      </c>
      <c r="AC451" s="401" t="s">
        <v>535</v>
      </c>
      <c r="AD451" s="252">
        <v>141.29296875</v>
      </c>
      <c r="AE451" s="252">
        <v>61.072070312500003</v>
      </c>
      <c r="AF451" s="252">
        <v>151.23935546875001</v>
      </c>
      <c r="AG451" s="252">
        <v>140.064453125</v>
      </c>
      <c r="AH451" s="252">
        <v>90.167285156250003</v>
      </c>
      <c r="AI451" s="399">
        <v>0.64375566494220016</v>
      </c>
      <c r="AJ451" s="402" t="s">
        <v>536</v>
      </c>
    </row>
    <row r="452" spans="1:39">
      <c r="A452" s="388" t="s">
        <v>362</v>
      </c>
      <c r="B452" s="388">
        <v>295700713</v>
      </c>
      <c r="C452" s="388" t="s">
        <v>379</v>
      </c>
      <c r="D452" s="388">
        <v>177661.7</v>
      </c>
      <c r="E452" s="388">
        <v>4.9000000000000004</v>
      </c>
      <c r="F452" s="388">
        <v>177656.8</v>
      </c>
      <c r="G452" s="388">
        <v>6400</v>
      </c>
      <c r="H452" s="388">
        <v>6400</v>
      </c>
      <c r="I452" s="402" t="s">
        <v>536</v>
      </c>
      <c r="Y452" s="388">
        <v>292603286</v>
      </c>
      <c r="Z452" s="388">
        <v>137068</v>
      </c>
      <c r="AA452" s="388">
        <v>61250.9</v>
      </c>
      <c r="AB452" s="399">
        <v>0.44686505967840778</v>
      </c>
      <c r="AC452" s="401" t="s">
        <v>535</v>
      </c>
      <c r="AD452" s="252">
        <v>133.85546875</v>
      </c>
      <c r="AE452" s="252">
        <v>59.815332031250001</v>
      </c>
      <c r="AF452" s="252">
        <v>118.36572265625</v>
      </c>
      <c r="AG452" s="252">
        <v>107.640625</v>
      </c>
      <c r="AH452" s="252">
        <v>58.550390624999999</v>
      </c>
      <c r="AI452" s="399">
        <v>0.54394324285092177</v>
      </c>
      <c r="AJ452" s="402" t="s">
        <v>536</v>
      </c>
    </row>
    <row r="453" spans="1:39">
      <c r="A453" s="388" t="s">
        <v>362</v>
      </c>
      <c r="B453" s="388">
        <v>295700713</v>
      </c>
      <c r="C453" s="388" t="s">
        <v>380</v>
      </c>
      <c r="D453" s="388">
        <v>13207.1</v>
      </c>
      <c r="E453" s="388">
        <v>0</v>
      </c>
      <c r="F453" s="388">
        <v>13207.1</v>
      </c>
      <c r="G453" s="388">
        <v>6400</v>
      </c>
      <c r="H453" s="388">
        <v>6400</v>
      </c>
      <c r="I453" s="402" t="s">
        <v>536</v>
      </c>
      <c r="Y453" s="388">
        <v>292603696</v>
      </c>
      <c r="Z453" s="388">
        <v>161760</v>
      </c>
      <c r="AA453" s="388">
        <v>27198.9</v>
      </c>
      <c r="AB453" s="399">
        <v>0.16814354599406528</v>
      </c>
      <c r="AC453" s="401" t="s">
        <v>535</v>
      </c>
      <c r="AD453" s="252">
        <v>157.96875</v>
      </c>
      <c r="AE453" s="252">
        <v>26.561425781250001</v>
      </c>
      <c r="AF453" s="252">
        <v>53.195410156249999</v>
      </c>
      <c r="AG453" s="252">
        <v>49.627539062499999</v>
      </c>
      <c r="AH453" s="252">
        <v>26.633984374999997</v>
      </c>
      <c r="AI453" s="399">
        <v>0.5366775157127508</v>
      </c>
      <c r="AJ453" s="402" t="s">
        <v>536</v>
      </c>
    </row>
    <row r="454" spans="1:39">
      <c r="A454" s="388" t="s">
        <v>371</v>
      </c>
      <c r="B454" s="388">
        <v>298701383</v>
      </c>
      <c r="C454" s="388" t="s">
        <v>531</v>
      </c>
      <c r="D454" s="388">
        <v>59722.9</v>
      </c>
      <c r="E454" s="388">
        <v>19595.900000000001</v>
      </c>
      <c r="F454" s="388">
        <v>40127</v>
      </c>
      <c r="G454" s="388">
        <v>2480</v>
      </c>
      <c r="H454" s="388">
        <v>653</v>
      </c>
      <c r="I454" s="402" t="s">
        <v>536</v>
      </c>
      <c r="Y454" s="388">
        <v>295700671</v>
      </c>
      <c r="Z454" s="388">
        <v>134816</v>
      </c>
      <c r="AA454" s="388">
        <v>16136.7</v>
      </c>
      <c r="AB454" s="399">
        <v>0.11969424994065987</v>
      </c>
      <c r="AC454" s="401" t="s">
        <v>535</v>
      </c>
      <c r="AD454" s="252">
        <v>131.65625</v>
      </c>
      <c r="AE454" s="252">
        <v>15.758496093750001</v>
      </c>
      <c r="AF454" s="252">
        <v>31.525390625</v>
      </c>
      <c r="AG454" s="252">
        <v>61.213671875000003</v>
      </c>
      <c r="AH454" s="252">
        <v>15.766894531249999</v>
      </c>
      <c r="AI454" s="399">
        <v>0.25757145500839146</v>
      </c>
      <c r="AJ454" s="402" t="s">
        <v>536</v>
      </c>
    </row>
    <row r="455" spans="1:39">
      <c r="A455" s="388" t="s">
        <v>372</v>
      </c>
      <c r="B455" s="388">
        <v>492600377</v>
      </c>
      <c r="C455" s="388" t="s">
        <v>27</v>
      </c>
      <c r="D455" s="388">
        <v>33090.5</v>
      </c>
      <c r="E455" s="388">
        <v>14757.2</v>
      </c>
      <c r="F455" s="388">
        <v>18333.3</v>
      </c>
      <c r="G455" s="388">
        <v>1570</v>
      </c>
      <c r="H455" s="388">
        <v>293</v>
      </c>
      <c r="I455" s="402" t="s">
        <v>536</v>
      </c>
      <c r="Y455" s="388">
        <v>295700710</v>
      </c>
      <c r="Z455" s="388">
        <v>134809</v>
      </c>
      <c r="AA455" s="388">
        <v>61207.7</v>
      </c>
      <c r="AB455" s="399">
        <v>0.4540327426210416</v>
      </c>
      <c r="AC455" s="401" t="s">
        <v>535</v>
      </c>
      <c r="AD455" s="252">
        <v>131.6494140625</v>
      </c>
      <c r="AE455" s="252">
        <v>59.773144531249997</v>
      </c>
      <c r="AF455" s="252">
        <v>89.29296875</v>
      </c>
      <c r="AG455" s="252">
        <v>69.9619140625</v>
      </c>
      <c r="AH455" s="252">
        <v>29.519824218750003</v>
      </c>
      <c r="AI455" s="399">
        <v>0.42194134643570025</v>
      </c>
      <c r="AJ455" s="402" t="s">
        <v>536</v>
      </c>
    </row>
    <row r="456" spans="1:39">
      <c r="A456" s="388" t="s">
        <v>70</v>
      </c>
      <c r="B456" s="388">
        <v>292600623</v>
      </c>
      <c r="C456" s="388" t="s">
        <v>22</v>
      </c>
      <c r="D456" s="388">
        <v>143392.20000000001</v>
      </c>
      <c r="E456" s="388">
        <v>24063.599999999999</v>
      </c>
      <c r="F456" s="388">
        <v>119328.6</v>
      </c>
      <c r="G456" s="388">
        <v>3721.01</v>
      </c>
      <c r="H456" s="388">
        <v>2089</v>
      </c>
      <c r="I456" s="402" t="s">
        <v>536</v>
      </c>
      <c r="Y456" s="388">
        <v>295700712</v>
      </c>
      <c r="Z456" s="388">
        <v>134827</v>
      </c>
      <c r="AA456" s="388">
        <v>43061.5</v>
      </c>
      <c r="AB456" s="399">
        <v>0.31938335793275829</v>
      </c>
      <c r="AC456" s="401" t="s">
        <v>535</v>
      </c>
      <c r="AD456" s="252">
        <v>131.6669921875</v>
      </c>
      <c r="AE456" s="252">
        <v>42.05224609375</v>
      </c>
      <c r="AF456" s="252">
        <v>77.169140624999997</v>
      </c>
      <c r="AG456" s="252">
        <v>97.4970703125</v>
      </c>
      <c r="AH456" s="252">
        <v>35.116894531249997</v>
      </c>
      <c r="AI456" s="399">
        <v>0.36018410008313551</v>
      </c>
      <c r="AJ456" s="402" t="s">
        <v>536</v>
      </c>
    </row>
    <row r="457" spans="1:39">
      <c r="A457" s="388" t="s">
        <v>70</v>
      </c>
      <c r="B457" s="388">
        <v>292600623</v>
      </c>
      <c r="C457" s="388" t="s">
        <v>23</v>
      </c>
      <c r="D457" s="388">
        <v>9191.7999999999993</v>
      </c>
      <c r="E457" s="388">
        <v>5967.1</v>
      </c>
      <c r="F457" s="388">
        <v>3224.7</v>
      </c>
      <c r="G457" s="388">
        <v>3721.01</v>
      </c>
      <c r="H457" s="388">
        <v>2089</v>
      </c>
      <c r="I457" s="402" t="s">
        <v>536</v>
      </c>
    </row>
    <row r="458" spans="1:39">
      <c r="A458" s="388" t="s">
        <v>70</v>
      </c>
      <c r="B458" s="388">
        <v>292600623</v>
      </c>
      <c r="C458" s="388" t="s">
        <v>24</v>
      </c>
      <c r="D458" s="388">
        <v>97433.1</v>
      </c>
      <c r="E458" s="388">
        <v>24400.1</v>
      </c>
      <c r="F458" s="388">
        <v>73033</v>
      </c>
      <c r="G458" s="388">
        <v>3721.01</v>
      </c>
      <c r="H458" s="388">
        <v>2089</v>
      </c>
      <c r="I458" s="402" t="s">
        <v>536</v>
      </c>
    </row>
    <row r="459" spans="1:39">
      <c r="A459" s="388" t="s">
        <v>70</v>
      </c>
      <c r="B459" s="388">
        <v>292600745</v>
      </c>
      <c r="C459" s="388" t="s">
        <v>31</v>
      </c>
      <c r="D459" s="388">
        <v>150515.79999999999</v>
      </c>
      <c r="E459" s="388">
        <v>87105.3</v>
      </c>
      <c r="F459" s="388">
        <v>63410.5</v>
      </c>
      <c r="G459" s="388">
        <v>3620</v>
      </c>
      <c r="H459" s="388">
        <v>2183</v>
      </c>
      <c r="I459" s="402" t="s">
        <v>536</v>
      </c>
    </row>
    <row r="460" spans="1:39">
      <c r="A460" s="388" t="s">
        <v>70</v>
      </c>
      <c r="B460" s="388">
        <v>295700703</v>
      </c>
      <c r="C460" s="388" t="s">
        <v>453</v>
      </c>
      <c r="D460" s="388">
        <v>83195</v>
      </c>
      <c r="E460" s="388">
        <v>29166.2</v>
      </c>
      <c r="F460" s="388">
        <v>54028.800000000003</v>
      </c>
      <c r="G460" s="388">
        <v>6402.01</v>
      </c>
      <c r="H460" s="388">
        <v>1903</v>
      </c>
      <c r="I460" s="402" t="s">
        <v>536</v>
      </c>
    </row>
    <row r="461" spans="1:39">
      <c r="A461" s="388" t="s">
        <v>70</v>
      </c>
      <c r="B461" s="388">
        <v>295700703</v>
      </c>
      <c r="C461" s="388" t="s">
        <v>454</v>
      </c>
      <c r="D461" s="388">
        <v>8804.7999999999993</v>
      </c>
      <c r="E461" s="388">
        <v>8710.5</v>
      </c>
      <c r="F461" s="388">
        <v>94.3</v>
      </c>
      <c r="G461" s="388">
        <v>6402.01</v>
      </c>
      <c r="H461" s="388">
        <v>1903</v>
      </c>
      <c r="I461" s="402" t="s">
        <v>536</v>
      </c>
    </row>
    <row r="462" spans="1:39">
      <c r="A462" s="388" t="s">
        <v>70</v>
      </c>
      <c r="B462" s="388">
        <v>295700703</v>
      </c>
      <c r="C462" s="388" t="s">
        <v>455</v>
      </c>
      <c r="D462" s="388">
        <v>132070.5</v>
      </c>
      <c r="E462" s="388">
        <v>46439.8</v>
      </c>
      <c r="F462" s="388">
        <v>85630.7</v>
      </c>
      <c r="G462" s="388">
        <v>6402.01</v>
      </c>
      <c r="H462" s="388">
        <v>1903</v>
      </c>
      <c r="I462" s="402" t="s">
        <v>536</v>
      </c>
    </row>
    <row r="463" spans="1:39">
      <c r="A463" s="388" t="s">
        <v>70</v>
      </c>
      <c r="B463" s="388">
        <v>295700705</v>
      </c>
      <c r="C463" s="388" t="s">
        <v>456</v>
      </c>
      <c r="D463" s="388">
        <v>156192</v>
      </c>
      <c r="E463" s="388">
        <v>36146</v>
      </c>
      <c r="F463" s="388">
        <v>120046</v>
      </c>
      <c r="G463" s="388">
        <v>4800</v>
      </c>
      <c r="H463" s="388">
        <v>3220</v>
      </c>
      <c r="I463" s="402" t="s">
        <v>536</v>
      </c>
    </row>
    <row r="464" spans="1:39">
      <c r="A464" s="388" t="s">
        <v>367</v>
      </c>
      <c r="B464" s="388">
        <v>292600552</v>
      </c>
      <c r="C464" s="388" t="s">
        <v>34</v>
      </c>
      <c r="D464" s="388">
        <v>150515.79999999999</v>
      </c>
      <c r="E464" s="388">
        <v>86852.6</v>
      </c>
      <c r="F464" s="388">
        <v>63663.3</v>
      </c>
      <c r="G464" s="388">
        <v>3560</v>
      </c>
      <c r="H464" s="388">
        <v>2618</v>
      </c>
      <c r="I464" s="401" t="s">
        <v>537</v>
      </c>
      <c r="K464" s="388" t="s">
        <v>315</v>
      </c>
      <c r="L464" s="388" t="s">
        <v>316</v>
      </c>
      <c r="M464" s="388" t="s">
        <v>317</v>
      </c>
      <c r="N464" s="388" t="s">
        <v>318</v>
      </c>
      <c r="O464" s="388" t="s">
        <v>319</v>
      </c>
      <c r="P464" s="388" t="s">
        <v>320</v>
      </c>
      <c r="Q464" s="388" t="s">
        <v>321</v>
      </c>
      <c r="R464" s="401" t="s">
        <v>374</v>
      </c>
      <c r="T464" s="388" t="s">
        <v>59</v>
      </c>
      <c r="U464" s="388" t="s">
        <v>387</v>
      </c>
      <c r="V464" s="388" t="s">
        <v>61</v>
      </c>
      <c r="W464" s="388" t="s">
        <v>388</v>
      </c>
      <c r="X464" s="388" t="s">
        <v>389</v>
      </c>
      <c r="Y464" s="388" t="s">
        <v>390</v>
      </c>
      <c r="Z464" s="388" t="s">
        <v>391</v>
      </c>
      <c r="AA464" s="388" t="s">
        <v>392</v>
      </c>
      <c r="AB464" s="388" t="s">
        <v>393</v>
      </c>
      <c r="AC464" s="388" t="s">
        <v>394</v>
      </c>
      <c r="AD464" s="388" t="s">
        <v>395</v>
      </c>
      <c r="AE464" s="388" t="s">
        <v>396</v>
      </c>
      <c r="AF464" s="388" t="s">
        <v>397</v>
      </c>
      <c r="AG464" s="388" t="s">
        <v>398</v>
      </c>
      <c r="AH464" s="388" t="s">
        <v>399</v>
      </c>
      <c r="AI464" s="388" t="s">
        <v>400</v>
      </c>
      <c r="AJ464" s="388" t="s">
        <v>401</v>
      </c>
      <c r="AK464" s="388" t="s">
        <v>402</v>
      </c>
      <c r="AL464" s="401" t="s">
        <v>374</v>
      </c>
      <c r="AM464" s="388"/>
    </row>
    <row r="465" spans="1:39">
      <c r="A465" s="388" t="s">
        <v>367</v>
      </c>
      <c r="B465" s="388">
        <v>292600678</v>
      </c>
      <c r="C465" s="388" t="s">
        <v>41</v>
      </c>
      <c r="D465" s="388">
        <v>181997.8</v>
      </c>
      <c r="E465" s="388">
        <v>103315.7</v>
      </c>
      <c r="F465" s="388">
        <v>78682.100000000006</v>
      </c>
      <c r="G465" s="388">
        <v>6572.03</v>
      </c>
      <c r="H465" s="388">
        <v>2249</v>
      </c>
      <c r="I465" s="401" t="s">
        <v>537</v>
      </c>
      <c r="K465" s="388">
        <v>292600552</v>
      </c>
      <c r="L465" s="388">
        <v>150516.70000000001</v>
      </c>
      <c r="M465" s="388">
        <v>63663.3</v>
      </c>
      <c r="N465" s="388">
        <v>86852.6</v>
      </c>
      <c r="O465" s="388">
        <v>3560</v>
      </c>
      <c r="P465" s="388">
        <v>2621</v>
      </c>
      <c r="Q465" s="388">
        <v>31255.5</v>
      </c>
      <c r="R465" s="401" t="s">
        <v>537</v>
      </c>
      <c r="T465" s="388" t="s">
        <v>70</v>
      </c>
      <c r="U465" s="388" t="s">
        <v>118</v>
      </c>
      <c r="V465" s="388" t="s">
        <v>122</v>
      </c>
      <c r="W465" s="388">
        <v>210214</v>
      </c>
      <c r="X465" s="388" t="s">
        <v>403</v>
      </c>
      <c r="Y465" s="388" t="s">
        <v>405</v>
      </c>
      <c r="Z465" s="252">
        <v>74800.78</v>
      </c>
      <c r="AA465" s="252">
        <v>51739.81</v>
      </c>
      <c r="AB465" s="252">
        <v>23060.97</v>
      </c>
      <c r="AC465" s="388">
        <v>69.17</v>
      </c>
      <c r="AD465" s="388">
        <v>26.26</v>
      </c>
      <c r="AE465" s="252">
        <v>94441.93</v>
      </c>
      <c r="AF465" s="252">
        <v>37223.96</v>
      </c>
      <c r="AG465" s="388">
        <v>0</v>
      </c>
      <c r="AH465" s="252">
        <v>57217.97</v>
      </c>
      <c r="AI465" s="252">
        <v>51739.81</v>
      </c>
      <c r="AJ465" s="252">
        <v>5478.16</v>
      </c>
      <c r="AK465" s="388">
        <v>9.57</v>
      </c>
      <c r="AL465" s="401" t="s">
        <v>537</v>
      </c>
      <c r="AM465" s="388" t="s">
        <v>405</v>
      </c>
    </row>
    <row r="466" spans="1:39">
      <c r="A466" s="388" t="s">
        <v>367</v>
      </c>
      <c r="B466" s="388">
        <v>292602230</v>
      </c>
      <c r="C466" s="388" t="s">
        <v>368</v>
      </c>
      <c r="D466" s="388">
        <v>170967.6</v>
      </c>
      <c r="E466" s="388">
        <v>63093</v>
      </c>
      <c r="F466" s="388">
        <v>107874.6</v>
      </c>
      <c r="G466" s="388">
        <v>5904.13</v>
      </c>
      <c r="H466" s="388">
        <v>4287</v>
      </c>
      <c r="I466" s="401" t="s">
        <v>537</v>
      </c>
      <c r="K466" s="388">
        <v>292600678</v>
      </c>
      <c r="L466" s="388">
        <v>181998.8</v>
      </c>
      <c r="M466" s="388">
        <v>78638.399999999994</v>
      </c>
      <c r="N466" s="388">
        <v>103359.3</v>
      </c>
      <c r="O466" s="388">
        <v>6588</v>
      </c>
      <c r="P466" s="388">
        <v>2249</v>
      </c>
      <c r="Q466" s="388">
        <v>96686.6</v>
      </c>
      <c r="R466" s="401" t="s">
        <v>537</v>
      </c>
      <c r="T466" s="388" t="s">
        <v>102</v>
      </c>
      <c r="U466" s="388" t="s">
        <v>118</v>
      </c>
      <c r="V466" s="388" t="s">
        <v>135</v>
      </c>
      <c r="W466" s="388">
        <v>18779</v>
      </c>
      <c r="X466" s="388" t="s">
        <v>404</v>
      </c>
      <c r="Y466" s="388" t="s">
        <v>406</v>
      </c>
      <c r="Z466" s="252">
        <v>12184.09</v>
      </c>
      <c r="AA466" s="252">
        <v>5713.54</v>
      </c>
      <c r="AB466" s="252">
        <v>6470.55</v>
      </c>
      <c r="AC466" s="388">
        <v>46.89</v>
      </c>
      <c r="AD466" s="388">
        <v>84.45</v>
      </c>
      <c r="AE466" s="252">
        <v>22474.1</v>
      </c>
      <c r="AF466" s="252">
        <v>14313.88</v>
      </c>
      <c r="AG466" s="388">
        <v>0</v>
      </c>
      <c r="AH466" s="252">
        <v>8160.22</v>
      </c>
      <c r="AI466" s="252">
        <v>1624.16</v>
      </c>
      <c r="AJ466" s="252">
        <v>6536.07</v>
      </c>
      <c r="AK466" s="388">
        <v>80.099999999999994</v>
      </c>
      <c r="AL466" s="401" t="s">
        <v>537</v>
      </c>
      <c r="AM466" s="388" t="s">
        <v>406</v>
      </c>
    </row>
    <row r="467" spans="1:39">
      <c r="A467" s="388" t="s">
        <v>367</v>
      </c>
      <c r="B467" s="388">
        <v>292603073</v>
      </c>
      <c r="C467" s="388" t="s">
        <v>51</v>
      </c>
      <c r="D467" s="388">
        <v>132132.20000000001</v>
      </c>
      <c r="E467" s="388">
        <v>62663.5</v>
      </c>
      <c r="F467" s="388">
        <v>69468.7</v>
      </c>
      <c r="G467" s="388">
        <v>12579.7</v>
      </c>
      <c r="H467" s="388">
        <v>856</v>
      </c>
      <c r="I467" s="401" t="s">
        <v>537</v>
      </c>
      <c r="K467" s="388">
        <v>292602230</v>
      </c>
      <c r="L467" s="388">
        <v>171975.5</v>
      </c>
      <c r="M467" s="388">
        <v>108827.1</v>
      </c>
      <c r="N467" s="388">
        <v>63147.4</v>
      </c>
      <c r="O467" s="388">
        <v>5894</v>
      </c>
      <c r="P467" s="388">
        <v>4287</v>
      </c>
      <c r="Q467" s="388">
        <v>59807.1</v>
      </c>
      <c r="R467" s="401" t="s">
        <v>537</v>
      </c>
      <c r="T467" s="388" t="s">
        <v>102</v>
      </c>
      <c r="U467" s="388" t="s">
        <v>118</v>
      </c>
      <c r="V467" s="388" t="s">
        <v>135</v>
      </c>
      <c r="W467" s="388">
        <v>18779</v>
      </c>
      <c r="X467" s="388" t="s">
        <v>403</v>
      </c>
      <c r="Y467" s="388" t="s">
        <v>407</v>
      </c>
      <c r="Z467" s="252">
        <v>82668.37</v>
      </c>
      <c r="AA467" s="252">
        <v>75099.05</v>
      </c>
      <c r="AB467" s="252">
        <v>7569.33</v>
      </c>
      <c r="AC467" s="388">
        <v>90.84</v>
      </c>
      <c r="AD467" s="388">
        <v>34.14</v>
      </c>
      <c r="AE467" s="252">
        <v>110890.01</v>
      </c>
      <c r="AF467" s="252">
        <v>85834.52</v>
      </c>
      <c r="AG467" s="388">
        <v>0</v>
      </c>
      <c r="AH467" s="252">
        <v>25055.49</v>
      </c>
      <c r="AI467" s="252">
        <v>16994.22</v>
      </c>
      <c r="AJ467" s="252">
        <v>8061.27</v>
      </c>
      <c r="AK467" s="388">
        <v>32.17</v>
      </c>
      <c r="AL467" s="401" t="s">
        <v>537</v>
      </c>
      <c r="AM467" s="388" t="s">
        <v>407</v>
      </c>
    </row>
    <row r="468" spans="1:39">
      <c r="A468" s="388" t="s">
        <v>367</v>
      </c>
      <c r="B468" s="388">
        <v>292603073</v>
      </c>
      <c r="C468" s="388" t="s">
        <v>369</v>
      </c>
      <c r="D468" s="388">
        <v>13787.7</v>
      </c>
      <c r="E468" s="388">
        <v>13327.3</v>
      </c>
      <c r="F468" s="388">
        <v>460.4</v>
      </c>
      <c r="G468" s="388">
        <v>12579.7</v>
      </c>
      <c r="H468" s="388">
        <v>856</v>
      </c>
      <c r="I468" s="401" t="s">
        <v>537</v>
      </c>
      <c r="K468" s="388">
        <v>292603073</v>
      </c>
      <c r="L468" s="388">
        <v>389505</v>
      </c>
      <c r="M468" s="388">
        <v>181636.9</v>
      </c>
      <c r="N468" s="388">
        <v>207865.8</v>
      </c>
      <c r="O468" s="388">
        <v>12578</v>
      </c>
      <c r="P468" s="388">
        <v>1126</v>
      </c>
      <c r="Q468" s="388">
        <v>390817</v>
      </c>
      <c r="R468" s="401" t="s">
        <v>537</v>
      </c>
      <c r="T468" s="388" t="s">
        <v>102</v>
      </c>
      <c r="U468" s="388" t="s">
        <v>118</v>
      </c>
      <c r="V468" s="388" t="s">
        <v>136</v>
      </c>
      <c r="W468" s="388">
        <v>78398</v>
      </c>
      <c r="X468" s="388" t="s">
        <v>403</v>
      </c>
      <c r="Y468" s="388" t="s">
        <v>408</v>
      </c>
      <c r="Z468" s="252">
        <v>31940.05</v>
      </c>
      <c r="AA468" s="252">
        <v>10742.82</v>
      </c>
      <c r="AB468" s="252">
        <v>21197.24</v>
      </c>
      <c r="AC468" s="388">
        <v>33.630000000000003</v>
      </c>
      <c r="AD468" s="388">
        <v>0</v>
      </c>
      <c r="AE468" s="252">
        <v>17617.27</v>
      </c>
      <c r="AF468" s="252">
        <v>8304.65</v>
      </c>
      <c r="AG468" s="388">
        <v>0</v>
      </c>
      <c r="AH468" s="252">
        <v>9312.6200000000008</v>
      </c>
      <c r="AI468" s="252">
        <v>5626.19</v>
      </c>
      <c r="AJ468" s="252">
        <v>3686.43</v>
      </c>
      <c r="AK468" s="388">
        <v>39.590000000000003</v>
      </c>
      <c r="AL468" s="401" t="s">
        <v>537</v>
      </c>
      <c r="AM468" s="388" t="s">
        <v>408</v>
      </c>
    </row>
    <row r="469" spans="1:39">
      <c r="A469" s="388" t="s">
        <v>367</v>
      </c>
      <c r="B469" s="388">
        <v>292603073</v>
      </c>
      <c r="C469" s="388" t="s">
        <v>52</v>
      </c>
      <c r="D469" s="388">
        <v>243582.9</v>
      </c>
      <c r="E469" s="388">
        <v>131372</v>
      </c>
      <c r="F469" s="388">
        <v>112210.9</v>
      </c>
      <c r="G469" s="388">
        <v>12579.7</v>
      </c>
      <c r="H469" s="388">
        <v>856</v>
      </c>
      <c r="I469" s="401" t="s">
        <v>537</v>
      </c>
      <c r="K469" s="388">
        <v>292603286</v>
      </c>
      <c r="L469" s="388">
        <v>165765.70000000001</v>
      </c>
      <c r="M469" s="388">
        <v>43999.8</v>
      </c>
      <c r="N469" s="388">
        <v>121764.9</v>
      </c>
      <c r="O469" s="388">
        <v>8432</v>
      </c>
      <c r="P469" s="388">
        <v>5205</v>
      </c>
      <c r="Q469" s="388">
        <v>106516</v>
      </c>
      <c r="R469" s="401" t="s">
        <v>537</v>
      </c>
      <c r="T469" s="388" t="s">
        <v>102</v>
      </c>
      <c r="U469" s="388" t="s">
        <v>118</v>
      </c>
      <c r="V469" s="388" t="s">
        <v>136</v>
      </c>
      <c r="W469" s="388">
        <v>78398</v>
      </c>
      <c r="X469" s="388" t="s">
        <v>403</v>
      </c>
      <c r="Y469" s="388" t="s">
        <v>409</v>
      </c>
      <c r="Z469" s="252">
        <v>37576.53</v>
      </c>
      <c r="AA469" s="252">
        <v>18589.830000000002</v>
      </c>
      <c r="AB469" s="252">
        <v>18986.7</v>
      </c>
      <c r="AC469" s="388">
        <v>49.47</v>
      </c>
      <c r="AD469" s="388">
        <v>0</v>
      </c>
      <c r="AE469" s="252">
        <v>30249.9</v>
      </c>
      <c r="AF469" s="252">
        <v>16200.35</v>
      </c>
      <c r="AG469" s="388">
        <v>0</v>
      </c>
      <c r="AH469" s="252">
        <v>14049.55</v>
      </c>
      <c r="AI469" s="252">
        <v>7056.87</v>
      </c>
      <c r="AJ469" s="252">
        <v>6992.68</v>
      </c>
      <c r="AK469" s="388">
        <v>49.77</v>
      </c>
      <c r="AL469" s="401" t="s">
        <v>537</v>
      </c>
      <c r="AM469" s="388" t="s">
        <v>409</v>
      </c>
    </row>
    <row r="470" spans="1:39">
      <c r="A470" s="388" t="s">
        <v>367</v>
      </c>
      <c r="B470" s="388">
        <v>292603286</v>
      </c>
      <c r="C470" s="388" t="s">
        <v>42</v>
      </c>
      <c r="D470" s="388">
        <v>165452.5</v>
      </c>
      <c r="E470" s="388">
        <v>121608</v>
      </c>
      <c r="F470" s="388">
        <v>43844.5</v>
      </c>
      <c r="G470" s="388">
        <v>8431.5</v>
      </c>
      <c r="H470" s="388">
        <v>5090</v>
      </c>
      <c r="I470" s="401" t="s">
        <v>537</v>
      </c>
      <c r="K470" s="388">
        <v>292603696</v>
      </c>
      <c r="L470" s="388">
        <v>166078</v>
      </c>
      <c r="M470" s="388">
        <v>109893.6</v>
      </c>
      <c r="N470" s="388">
        <v>56183.3</v>
      </c>
      <c r="O470" s="388">
        <v>9599</v>
      </c>
      <c r="P470" s="388">
        <v>8042</v>
      </c>
      <c r="Q470" s="388">
        <v>52538.1</v>
      </c>
      <c r="R470" s="401" t="s">
        <v>537</v>
      </c>
      <c r="T470" s="388" t="s">
        <v>102</v>
      </c>
      <c r="U470" s="388" t="s">
        <v>118</v>
      </c>
      <c r="V470" s="388" t="s">
        <v>136</v>
      </c>
      <c r="W470" s="388">
        <v>78398</v>
      </c>
      <c r="X470" s="388" t="s">
        <v>403</v>
      </c>
      <c r="Y470" s="388" t="s">
        <v>410</v>
      </c>
      <c r="Z470" s="252">
        <v>39389.67</v>
      </c>
      <c r="AA470" s="252">
        <v>17512.060000000001</v>
      </c>
      <c r="AB470" s="252">
        <v>21877.61</v>
      </c>
      <c r="AC470" s="388">
        <v>44.46</v>
      </c>
      <c r="AD470" s="388">
        <v>0</v>
      </c>
      <c r="AE470" s="252">
        <v>27890.959999999999</v>
      </c>
      <c r="AF470" s="252">
        <v>21681.4</v>
      </c>
      <c r="AG470" s="388">
        <v>0</v>
      </c>
      <c r="AH470" s="252">
        <v>6209.55</v>
      </c>
      <c r="AI470" s="252">
        <v>4693.1899999999996</v>
      </c>
      <c r="AJ470" s="252">
        <v>1516.36</v>
      </c>
      <c r="AK470" s="388">
        <v>24.42</v>
      </c>
      <c r="AL470" s="401" t="s">
        <v>537</v>
      </c>
      <c r="AM470" s="388" t="s">
        <v>410</v>
      </c>
    </row>
    <row r="471" spans="1:39">
      <c r="A471" s="388" t="s">
        <v>367</v>
      </c>
      <c r="B471" s="388">
        <v>292603696</v>
      </c>
      <c r="C471" s="388" t="s">
        <v>370</v>
      </c>
      <c r="D471" s="388">
        <v>165452.5</v>
      </c>
      <c r="E471" s="388">
        <v>55026.3</v>
      </c>
      <c r="F471" s="388">
        <v>110426.2</v>
      </c>
      <c r="G471" s="388">
        <v>9600</v>
      </c>
      <c r="H471" s="388">
        <v>8042</v>
      </c>
      <c r="I471" s="401" t="s">
        <v>537</v>
      </c>
      <c r="K471" s="388">
        <v>292604330</v>
      </c>
      <c r="L471" s="388">
        <v>124019.2</v>
      </c>
      <c r="M471" s="388">
        <v>36703.699999999997</v>
      </c>
      <c r="N471" s="388">
        <v>87312.4</v>
      </c>
      <c r="O471" s="388">
        <v>5198</v>
      </c>
      <c r="P471" s="388">
        <v>1364</v>
      </c>
      <c r="Q471" s="388">
        <v>130191</v>
      </c>
      <c r="R471" s="401" t="s">
        <v>537</v>
      </c>
      <c r="T471" s="388" t="s">
        <v>102</v>
      </c>
      <c r="U471" s="388" t="s">
        <v>118</v>
      </c>
      <c r="V471" s="388" t="s">
        <v>136</v>
      </c>
      <c r="W471" s="388">
        <v>78398</v>
      </c>
      <c r="X471" s="388" t="s">
        <v>403</v>
      </c>
      <c r="Y471" s="388" t="s">
        <v>411</v>
      </c>
      <c r="Z471" s="252">
        <v>31940.05</v>
      </c>
      <c r="AA471" s="252">
        <v>28755.91</v>
      </c>
      <c r="AB471" s="252">
        <v>3184.14</v>
      </c>
      <c r="AC471" s="388">
        <v>90.03</v>
      </c>
      <c r="AD471" s="388">
        <v>47.82</v>
      </c>
      <c r="AE471" s="252">
        <v>47214.11</v>
      </c>
      <c r="AF471" s="388">
        <v>0.28999999999999998</v>
      </c>
      <c r="AG471" s="388">
        <v>47.82</v>
      </c>
      <c r="AH471" s="252">
        <v>47213.82</v>
      </c>
      <c r="AI471" s="252">
        <v>28755.91</v>
      </c>
      <c r="AJ471" s="252">
        <v>18457.91</v>
      </c>
      <c r="AK471" s="388">
        <v>39.090000000000003</v>
      </c>
      <c r="AL471" s="401" t="s">
        <v>537</v>
      </c>
      <c r="AM471" s="388" t="s">
        <v>411</v>
      </c>
    </row>
    <row r="472" spans="1:39">
      <c r="A472" s="388" t="s">
        <v>367</v>
      </c>
      <c r="B472" s="388">
        <v>292604330</v>
      </c>
      <c r="C472" s="388" t="s">
        <v>43</v>
      </c>
      <c r="D472" s="388">
        <v>121379.6</v>
      </c>
      <c r="E472" s="388">
        <v>87099.5</v>
      </c>
      <c r="F472" s="388">
        <v>34280.1</v>
      </c>
      <c r="G472" s="388">
        <v>5192</v>
      </c>
      <c r="H472" s="388">
        <v>1340</v>
      </c>
      <c r="I472" s="401" t="s">
        <v>537</v>
      </c>
      <c r="K472" s="388">
        <v>295700347</v>
      </c>
      <c r="L472" s="388">
        <v>224071.2</v>
      </c>
      <c r="M472" s="388">
        <v>123869.8</v>
      </c>
      <c r="N472" s="388">
        <v>100200.5</v>
      </c>
      <c r="O472" s="388">
        <v>6374</v>
      </c>
      <c r="P472" s="388">
        <v>157</v>
      </c>
      <c r="Q472" s="388">
        <v>210075</v>
      </c>
      <c r="R472" s="401" t="s">
        <v>537</v>
      </c>
      <c r="T472" s="388" t="s">
        <v>102</v>
      </c>
      <c r="U472" s="388" t="s">
        <v>118</v>
      </c>
      <c r="V472" s="388" t="s">
        <v>137</v>
      </c>
      <c r="W472" s="388">
        <v>97026</v>
      </c>
      <c r="X472" s="388" t="s">
        <v>403</v>
      </c>
      <c r="Y472" s="388" t="s">
        <v>412</v>
      </c>
      <c r="Z472" s="252">
        <v>210428.2</v>
      </c>
      <c r="AA472" s="252">
        <v>103879.47</v>
      </c>
      <c r="AB472" s="252">
        <v>106548.73</v>
      </c>
      <c r="AC472" s="388">
        <v>49.37</v>
      </c>
      <c r="AD472" s="388">
        <v>45.41</v>
      </c>
      <c r="AE472" s="252">
        <v>305985.78000000003</v>
      </c>
      <c r="AF472" s="252">
        <v>55665.4</v>
      </c>
      <c r="AG472" s="388">
        <v>18.96</v>
      </c>
      <c r="AH472" s="252">
        <v>250320.39</v>
      </c>
      <c r="AI472" s="252">
        <v>101924.54</v>
      </c>
      <c r="AJ472" s="252">
        <v>148395.84</v>
      </c>
      <c r="AK472" s="388">
        <v>59.28</v>
      </c>
      <c r="AL472" s="401" t="s">
        <v>537</v>
      </c>
      <c r="AM472" s="388" t="s">
        <v>412</v>
      </c>
    </row>
    <row r="473" spans="1:39">
      <c r="A473" s="388" t="s">
        <v>367</v>
      </c>
      <c r="B473" s="388">
        <v>295700347</v>
      </c>
      <c r="C473" s="388" t="s">
        <v>38</v>
      </c>
      <c r="D473" s="388">
        <v>83195</v>
      </c>
      <c r="E473" s="388">
        <v>42062</v>
      </c>
      <c r="F473" s="388">
        <v>41133.1</v>
      </c>
      <c r="G473" s="388">
        <v>6383.01</v>
      </c>
      <c r="H473" s="388">
        <v>157</v>
      </c>
      <c r="I473" s="401" t="s">
        <v>537</v>
      </c>
      <c r="K473" s="388">
        <v>295700485</v>
      </c>
      <c r="L473" s="388">
        <v>190871.2</v>
      </c>
      <c r="M473" s="388">
        <v>190834.5</v>
      </c>
      <c r="N473" s="388">
        <v>40.4</v>
      </c>
      <c r="O473" s="388">
        <v>6400</v>
      </c>
      <c r="P473" s="388">
        <v>6380</v>
      </c>
      <c r="Q473" s="388">
        <v>674.33600000000001</v>
      </c>
      <c r="R473" s="401" t="s">
        <v>537</v>
      </c>
      <c r="T473" s="388" t="s">
        <v>102</v>
      </c>
      <c r="U473" s="388" t="s">
        <v>118</v>
      </c>
      <c r="V473" s="388" t="s">
        <v>139</v>
      </c>
      <c r="W473" s="388">
        <v>90365</v>
      </c>
      <c r="X473" s="388" t="s">
        <v>403</v>
      </c>
      <c r="Y473" s="388" t="s">
        <v>413</v>
      </c>
      <c r="Z473" s="252">
        <v>202908.01</v>
      </c>
      <c r="AA473" s="252">
        <v>142980.68</v>
      </c>
      <c r="AB473" s="252">
        <v>59927.33</v>
      </c>
      <c r="AC473" s="388">
        <v>70.47</v>
      </c>
      <c r="AD473" s="388">
        <v>13.12</v>
      </c>
      <c r="AE473" s="252">
        <v>229526.72</v>
      </c>
      <c r="AF473" s="252">
        <v>30537.58</v>
      </c>
      <c r="AG473" s="388">
        <v>0</v>
      </c>
      <c r="AH473" s="252">
        <v>198989.14</v>
      </c>
      <c r="AI473" s="252">
        <v>122754.6</v>
      </c>
      <c r="AJ473" s="252">
        <v>76234.539999999994</v>
      </c>
      <c r="AK473" s="388">
        <v>38.31</v>
      </c>
      <c r="AL473" s="401" t="s">
        <v>537</v>
      </c>
      <c r="AM473" s="388" t="s">
        <v>413</v>
      </c>
    </row>
    <row r="474" spans="1:39">
      <c r="A474" s="388" t="s">
        <v>367</v>
      </c>
      <c r="B474" s="388">
        <v>295700347</v>
      </c>
      <c r="C474" s="388" t="s">
        <v>39</v>
      </c>
      <c r="D474" s="388">
        <v>132070.5</v>
      </c>
      <c r="E474" s="388">
        <v>49237.7</v>
      </c>
      <c r="F474" s="388">
        <v>82832.7</v>
      </c>
      <c r="G474" s="388">
        <v>6383.01</v>
      </c>
      <c r="H474" s="388">
        <v>157</v>
      </c>
      <c r="I474" s="401" t="s">
        <v>537</v>
      </c>
      <c r="K474" s="388">
        <v>295700671</v>
      </c>
      <c r="L474" s="388">
        <v>209496.5</v>
      </c>
      <c r="M474" s="388">
        <v>161146.4</v>
      </c>
      <c r="N474" s="388">
        <v>48344.6</v>
      </c>
      <c r="O474" s="388">
        <v>7999</v>
      </c>
      <c r="P474" s="388">
        <v>4117</v>
      </c>
      <c r="Q474" s="388">
        <v>88442.6</v>
      </c>
      <c r="R474" s="401" t="s">
        <v>537</v>
      </c>
      <c r="T474" s="388" t="s">
        <v>102</v>
      </c>
      <c r="U474" s="388" t="s">
        <v>118</v>
      </c>
      <c r="V474" s="388" t="s">
        <v>133</v>
      </c>
      <c r="W474" s="388">
        <v>210516</v>
      </c>
      <c r="X474" s="388" t="s">
        <v>403</v>
      </c>
      <c r="Y474" s="388" t="s">
        <v>414</v>
      </c>
      <c r="Z474" s="252">
        <v>38650.15</v>
      </c>
      <c r="AA474" s="252">
        <v>10989.94</v>
      </c>
      <c r="AB474" s="252">
        <v>27660.2</v>
      </c>
      <c r="AC474" s="388">
        <v>28.43</v>
      </c>
      <c r="AD474" s="388">
        <v>28.89</v>
      </c>
      <c r="AE474" s="252">
        <v>49817.72</v>
      </c>
      <c r="AF474" s="252">
        <v>35055.58</v>
      </c>
      <c r="AG474" s="388">
        <v>0</v>
      </c>
      <c r="AH474" s="252">
        <v>14762.14</v>
      </c>
      <c r="AI474" s="252">
        <v>10989.94</v>
      </c>
      <c r="AJ474" s="252">
        <v>3772.19</v>
      </c>
      <c r="AK474" s="388">
        <v>25.55</v>
      </c>
      <c r="AL474" s="401" t="s">
        <v>537</v>
      </c>
      <c r="AM474" s="388" t="s">
        <v>414</v>
      </c>
    </row>
    <row r="475" spans="1:39">
      <c r="A475" s="388" t="s">
        <v>367</v>
      </c>
      <c r="B475" s="388">
        <v>295700347</v>
      </c>
      <c r="C475" s="388" t="s">
        <v>40</v>
      </c>
      <c r="D475" s="388">
        <v>8804.7999999999993</v>
      </c>
      <c r="E475" s="388">
        <v>8705.7000000000007</v>
      </c>
      <c r="F475" s="388">
        <v>99.1</v>
      </c>
      <c r="G475" s="388">
        <v>6383.01</v>
      </c>
      <c r="H475" s="388">
        <v>157</v>
      </c>
      <c r="I475" s="401" t="s">
        <v>537</v>
      </c>
      <c r="K475" s="388">
        <v>295700688</v>
      </c>
      <c r="L475" s="388">
        <v>156194.1</v>
      </c>
      <c r="M475" s="388">
        <v>116063.2</v>
      </c>
      <c r="N475" s="388">
        <v>40129</v>
      </c>
      <c r="O475" s="388">
        <v>4800</v>
      </c>
      <c r="P475" s="388">
        <v>3018</v>
      </c>
      <c r="Q475" s="388">
        <v>60119.1</v>
      </c>
      <c r="R475" s="401" t="s">
        <v>537</v>
      </c>
      <c r="T475" s="388" t="s">
        <v>83</v>
      </c>
      <c r="U475" s="388" t="s">
        <v>118</v>
      </c>
      <c r="V475" s="388" t="s">
        <v>124</v>
      </c>
      <c r="W475" s="388">
        <v>18850</v>
      </c>
      <c r="X475" s="388" t="s">
        <v>404</v>
      </c>
      <c r="Y475" s="388" t="s">
        <v>415</v>
      </c>
      <c r="Z475" s="252">
        <v>12184.09</v>
      </c>
      <c r="AA475" s="252">
        <v>6105.81</v>
      </c>
      <c r="AB475" s="252">
        <v>6078.28</v>
      </c>
      <c r="AC475" s="388">
        <v>50.11</v>
      </c>
      <c r="AD475" s="388">
        <v>84.45</v>
      </c>
      <c r="AE475" s="252">
        <v>22474.1</v>
      </c>
      <c r="AF475" s="252">
        <v>13593.2</v>
      </c>
      <c r="AG475" s="388">
        <v>0</v>
      </c>
      <c r="AH475" s="252">
        <v>8880.9</v>
      </c>
      <c r="AI475" s="252">
        <v>2732.91</v>
      </c>
      <c r="AJ475" s="252">
        <v>6147.99</v>
      </c>
      <c r="AK475" s="388">
        <v>69.23</v>
      </c>
      <c r="AL475" s="401" t="s">
        <v>537</v>
      </c>
      <c r="AM475" s="388" t="s">
        <v>415</v>
      </c>
    </row>
    <row r="476" spans="1:39">
      <c r="A476" s="388" t="s">
        <v>367</v>
      </c>
      <c r="B476" s="388">
        <v>295700485</v>
      </c>
      <c r="C476" s="388" t="s">
        <v>529</v>
      </c>
      <c r="D476" s="388">
        <v>177661.7</v>
      </c>
      <c r="E476" s="388">
        <v>4.9000000000000004</v>
      </c>
      <c r="F476" s="388">
        <v>177656.8</v>
      </c>
      <c r="G476" s="388">
        <v>6400</v>
      </c>
      <c r="H476" s="388">
        <v>6400</v>
      </c>
      <c r="I476" s="401" t="s">
        <v>537</v>
      </c>
      <c r="K476" s="388">
        <v>295700689</v>
      </c>
      <c r="L476" s="388">
        <v>102196.5</v>
      </c>
      <c r="M476" s="388">
        <v>32150</v>
      </c>
      <c r="N476" s="388">
        <v>70044</v>
      </c>
      <c r="O476" s="388">
        <v>3999</v>
      </c>
      <c r="P476" s="388">
        <v>916</v>
      </c>
      <c r="Q476" s="388">
        <v>104018</v>
      </c>
      <c r="R476" s="401" t="s">
        <v>537</v>
      </c>
      <c r="T476" s="388" t="s">
        <v>83</v>
      </c>
      <c r="U476" s="388" t="s">
        <v>118</v>
      </c>
      <c r="V476" s="388" t="s">
        <v>124</v>
      </c>
      <c r="W476" s="388">
        <v>18850</v>
      </c>
      <c r="X476" s="388" t="s">
        <v>403</v>
      </c>
      <c r="Y476" s="388" t="s">
        <v>416</v>
      </c>
      <c r="Z476" s="252">
        <v>20667.09</v>
      </c>
      <c r="AA476" s="252">
        <v>17514.310000000001</v>
      </c>
      <c r="AB476" s="252">
        <v>3152.79</v>
      </c>
      <c r="AC476" s="388">
        <v>84.74</v>
      </c>
      <c r="AD476" s="388">
        <v>54.4</v>
      </c>
      <c r="AE476" s="252">
        <v>31909.65</v>
      </c>
      <c r="AF476" s="252">
        <v>24376.98</v>
      </c>
      <c r="AG476" s="388">
        <v>0</v>
      </c>
      <c r="AH476" s="252">
        <v>7532.67</v>
      </c>
      <c r="AI476" s="252">
        <v>4905.0600000000004</v>
      </c>
      <c r="AJ476" s="252">
        <v>2627.61</v>
      </c>
      <c r="AK476" s="388">
        <v>34.880000000000003</v>
      </c>
      <c r="AL476" s="401" t="s">
        <v>537</v>
      </c>
      <c r="AM476" s="388" t="s">
        <v>416</v>
      </c>
    </row>
    <row r="477" spans="1:39">
      <c r="A477" s="388" t="s">
        <v>367</v>
      </c>
      <c r="B477" s="388">
        <v>295700485</v>
      </c>
      <c r="C477" s="388" t="s">
        <v>530</v>
      </c>
      <c r="D477" s="388">
        <v>13207.1</v>
      </c>
      <c r="E477" s="388">
        <v>0</v>
      </c>
      <c r="F477" s="388">
        <v>13207.1</v>
      </c>
      <c r="G477" s="388">
        <v>6400</v>
      </c>
      <c r="H477" s="388">
        <v>6400</v>
      </c>
      <c r="I477" s="401" t="s">
        <v>537</v>
      </c>
      <c r="K477" s="388">
        <v>295700699</v>
      </c>
      <c r="L477" s="388">
        <v>224071.2</v>
      </c>
      <c r="M477" s="388">
        <v>191010.5</v>
      </c>
      <c r="N477" s="388">
        <v>33059.800000000003</v>
      </c>
      <c r="O477" s="388">
        <v>6399</v>
      </c>
      <c r="P477" s="388">
        <v>2256</v>
      </c>
      <c r="Q477" s="388">
        <v>139723</v>
      </c>
      <c r="R477" s="401" t="s">
        <v>537</v>
      </c>
      <c r="T477" s="388" t="s">
        <v>83</v>
      </c>
      <c r="U477" s="388" t="s">
        <v>118</v>
      </c>
      <c r="V477" s="388" t="s">
        <v>124</v>
      </c>
      <c r="W477" s="388">
        <v>18850</v>
      </c>
      <c r="X477" s="388" t="s">
        <v>403</v>
      </c>
      <c r="Y477" s="388" t="s">
        <v>417</v>
      </c>
      <c r="Z477" s="252">
        <v>61536.36</v>
      </c>
      <c r="AA477" s="252">
        <v>21336.18</v>
      </c>
      <c r="AB477" s="252">
        <v>40200.18</v>
      </c>
      <c r="AC477" s="388">
        <v>34.67</v>
      </c>
      <c r="AD477" s="388">
        <v>0</v>
      </c>
      <c r="AE477" s="252">
        <v>36043.65</v>
      </c>
      <c r="AF477" s="252">
        <v>28897.27</v>
      </c>
      <c r="AG477" s="388">
        <v>0</v>
      </c>
      <c r="AH477" s="252">
        <v>7146.39</v>
      </c>
      <c r="AI477" s="252">
        <v>4024.43</v>
      </c>
      <c r="AJ477" s="252">
        <v>3121.96</v>
      </c>
      <c r="AK477" s="388">
        <v>43.69</v>
      </c>
      <c r="AL477" s="401" t="s">
        <v>537</v>
      </c>
      <c r="AM477" s="388" t="s">
        <v>417</v>
      </c>
    </row>
    <row r="478" spans="1:39">
      <c r="A478" s="388" t="s">
        <v>367</v>
      </c>
      <c r="B478" s="388">
        <v>295700671</v>
      </c>
      <c r="C478" s="388" t="s">
        <v>44</v>
      </c>
      <c r="D478" s="388">
        <v>207619.5</v>
      </c>
      <c r="E478" s="388">
        <v>38578.800000000003</v>
      </c>
      <c r="F478" s="388">
        <v>169040.6</v>
      </c>
      <c r="G478" s="388">
        <v>8000.02</v>
      </c>
      <c r="H478" s="388">
        <v>4245</v>
      </c>
      <c r="I478" s="401" t="s">
        <v>537</v>
      </c>
      <c r="K478" s="388">
        <v>295700704</v>
      </c>
      <c r="L478" s="388">
        <v>224071.2</v>
      </c>
      <c r="M478" s="388">
        <v>143309</v>
      </c>
      <c r="N478" s="388">
        <v>80761.399999999994</v>
      </c>
      <c r="O478" s="388">
        <v>7999</v>
      </c>
      <c r="P478" s="388">
        <v>1586</v>
      </c>
      <c r="Q478" s="388">
        <v>216387</v>
      </c>
      <c r="R478" s="401" t="s">
        <v>537</v>
      </c>
      <c r="T478" s="388" t="s">
        <v>83</v>
      </c>
      <c r="U478" s="388" t="s">
        <v>118</v>
      </c>
      <c r="V478" s="388" t="s">
        <v>124</v>
      </c>
      <c r="W478" s="388">
        <v>18850</v>
      </c>
      <c r="X478" s="388" t="s">
        <v>403</v>
      </c>
      <c r="Y478" s="388" t="s">
        <v>418</v>
      </c>
      <c r="Z478" s="252">
        <v>13151.79</v>
      </c>
      <c r="AA478" s="252">
        <v>6105.98</v>
      </c>
      <c r="AB478" s="252">
        <v>7045.81</v>
      </c>
      <c r="AC478" s="388">
        <v>46.43</v>
      </c>
      <c r="AD478" s="388">
        <v>70.66</v>
      </c>
      <c r="AE478" s="252">
        <v>22444.59</v>
      </c>
      <c r="AF478" s="252">
        <v>4683.18</v>
      </c>
      <c r="AG478" s="388">
        <v>35.049999999999997</v>
      </c>
      <c r="AH478" s="252">
        <v>17761.41</v>
      </c>
      <c r="AI478" s="252">
        <v>6105.98</v>
      </c>
      <c r="AJ478" s="252">
        <v>11655.43</v>
      </c>
      <c r="AK478" s="388">
        <v>65.62</v>
      </c>
      <c r="AL478" s="401" t="s">
        <v>537</v>
      </c>
      <c r="AM478" s="388" t="s">
        <v>418</v>
      </c>
    </row>
    <row r="479" spans="1:39">
      <c r="A479" s="388" t="s">
        <v>367</v>
      </c>
      <c r="B479" s="388">
        <v>295700688</v>
      </c>
      <c r="C479" s="388" t="s">
        <v>457</v>
      </c>
      <c r="D479" s="388">
        <v>156192</v>
      </c>
      <c r="E479" s="388">
        <v>36835.1</v>
      </c>
      <c r="F479" s="388">
        <v>119356.8</v>
      </c>
      <c r="G479" s="388">
        <v>4800</v>
      </c>
      <c r="H479" s="388">
        <v>3273</v>
      </c>
      <c r="I479" s="401" t="s">
        <v>537</v>
      </c>
      <c r="K479" s="388">
        <v>295700706</v>
      </c>
      <c r="L479" s="388">
        <v>102196.5</v>
      </c>
      <c r="M479" s="388">
        <v>34619.599999999999</v>
      </c>
      <c r="N479" s="388">
        <v>67574.600000000006</v>
      </c>
      <c r="O479" s="388">
        <v>3999</v>
      </c>
      <c r="P479" s="388">
        <v>318</v>
      </c>
      <c r="Q479" s="388">
        <v>124197</v>
      </c>
      <c r="R479" s="401" t="s">
        <v>537</v>
      </c>
      <c r="T479" s="388" t="s">
        <v>83</v>
      </c>
      <c r="U479" s="388" t="s">
        <v>118</v>
      </c>
      <c r="V479" s="388" t="s">
        <v>125</v>
      </c>
      <c r="W479" s="388">
        <v>78378</v>
      </c>
      <c r="X479" s="388" t="s">
        <v>403</v>
      </c>
      <c r="Y479" s="388" t="s">
        <v>419</v>
      </c>
      <c r="Z479" s="252">
        <v>31940.05</v>
      </c>
      <c r="AA479" s="252">
        <v>9023.07</v>
      </c>
      <c r="AB479" s="252">
        <v>22916.98</v>
      </c>
      <c r="AC479" s="388">
        <v>28.25</v>
      </c>
      <c r="AD479" s="388">
        <v>0</v>
      </c>
      <c r="AE479" s="252">
        <v>15209.18</v>
      </c>
      <c r="AF479" s="252">
        <v>3983.32</v>
      </c>
      <c r="AG479" s="388">
        <v>0</v>
      </c>
      <c r="AH479" s="252">
        <v>11225.86</v>
      </c>
      <c r="AI479" s="252">
        <v>6932.04</v>
      </c>
      <c r="AJ479" s="252">
        <v>4293.82</v>
      </c>
      <c r="AK479" s="388">
        <v>38.25</v>
      </c>
      <c r="AL479" s="401" t="s">
        <v>537</v>
      </c>
      <c r="AM479" s="388" t="s">
        <v>419</v>
      </c>
    </row>
    <row r="480" spans="1:39">
      <c r="A480" s="388" t="s">
        <v>367</v>
      </c>
      <c r="B480" s="388">
        <v>295700689</v>
      </c>
      <c r="C480" s="388" t="s">
        <v>334</v>
      </c>
      <c r="D480" s="388">
        <v>100322.6</v>
      </c>
      <c r="E480" s="388">
        <v>69886.899999999994</v>
      </c>
      <c r="F480" s="388">
        <v>30435.7</v>
      </c>
      <c r="G480" s="388">
        <v>4000.01</v>
      </c>
      <c r="H480" s="388">
        <v>928</v>
      </c>
      <c r="I480" s="401" t="s">
        <v>537</v>
      </c>
      <c r="K480" s="388">
        <v>292600879</v>
      </c>
      <c r="L480" s="388">
        <v>193029.1</v>
      </c>
      <c r="M480" s="388">
        <v>111257.9</v>
      </c>
      <c r="N480" s="388">
        <v>81770</v>
      </c>
      <c r="O480" s="388">
        <v>5429</v>
      </c>
      <c r="P480" s="388">
        <v>1814</v>
      </c>
      <c r="Q480" s="388">
        <v>124321</v>
      </c>
      <c r="R480" s="401" t="s">
        <v>537</v>
      </c>
      <c r="T480" s="388" t="s">
        <v>83</v>
      </c>
      <c r="U480" s="388" t="s">
        <v>118</v>
      </c>
      <c r="V480" s="388" t="s">
        <v>125</v>
      </c>
      <c r="W480" s="388">
        <v>78378</v>
      </c>
      <c r="X480" s="388" t="s">
        <v>403</v>
      </c>
      <c r="Y480" s="388" t="s">
        <v>420</v>
      </c>
      <c r="Z480" s="252">
        <v>15030.61</v>
      </c>
      <c r="AA480" s="252">
        <v>8869.7900000000009</v>
      </c>
      <c r="AB480" s="252">
        <v>6160.82</v>
      </c>
      <c r="AC480" s="388">
        <v>59.01</v>
      </c>
      <c r="AD480" s="388">
        <v>0</v>
      </c>
      <c r="AE480" s="252">
        <v>11794.68</v>
      </c>
      <c r="AF480" s="252">
        <v>4370.97</v>
      </c>
      <c r="AG480" s="388">
        <v>0</v>
      </c>
      <c r="AH480" s="252">
        <v>7423.71</v>
      </c>
      <c r="AI480" s="252">
        <v>5449.58</v>
      </c>
      <c r="AJ480" s="252">
        <v>1974.13</v>
      </c>
      <c r="AK480" s="388">
        <v>26.59</v>
      </c>
      <c r="AL480" s="401" t="s">
        <v>537</v>
      </c>
      <c r="AM480" s="388" t="s">
        <v>420</v>
      </c>
    </row>
    <row r="481" spans="1:39">
      <c r="A481" s="388" t="s">
        <v>367</v>
      </c>
      <c r="B481" s="388">
        <v>295700699</v>
      </c>
      <c r="C481" s="388" t="s">
        <v>482</v>
      </c>
      <c r="D481" s="388">
        <v>83195</v>
      </c>
      <c r="E481" s="388">
        <v>24117.5</v>
      </c>
      <c r="F481" s="388">
        <v>59077.5</v>
      </c>
      <c r="G481" s="388">
        <v>6400.03</v>
      </c>
      <c r="H481" s="388">
        <v>2256</v>
      </c>
      <c r="I481" s="401" t="s">
        <v>537</v>
      </c>
      <c r="K481" s="388">
        <v>292602231</v>
      </c>
      <c r="L481" s="388">
        <v>276130.40000000002</v>
      </c>
      <c r="M481" s="388">
        <v>111158.8</v>
      </c>
      <c r="N481" s="388">
        <v>164970.6</v>
      </c>
      <c r="O481" s="388">
        <v>7749</v>
      </c>
      <c r="P481" s="388">
        <v>5469</v>
      </c>
      <c r="Q481" s="388">
        <v>49515.8</v>
      </c>
      <c r="R481" s="401" t="s">
        <v>537</v>
      </c>
      <c r="T481" s="388" t="s">
        <v>83</v>
      </c>
      <c r="U481" s="388" t="s">
        <v>118</v>
      </c>
      <c r="V481" s="388" t="s">
        <v>126</v>
      </c>
      <c r="W481" s="388">
        <v>78998</v>
      </c>
      <c r="X481" s="388" t="s">
        <v>403</v>
      </c>
      <c r="Y481" s="388" t="s">
        <v>421</v>
      </c>
      <c r="Z481" s="252">
        <v>142777.56</v>
      </c>
      <c r="AA481" s="252">
        <v>115496.43</v>
      </c>
      <c r="AB481" s="252">
        <v>27281.13</v>
      </c>
      <c r="AC481" s="388">
        <v>80.89</v>
      </c>
      <c r="AD481" s="388">
        <v>0</v>
      </c>
      <c r="AE481" s="252">
        <v>130640.08</v>
      </c>
      <c r="AF481" s="252">
        <v>77726.97</v>
      </c>
      <c r="AG481" s="388">
        <v>0</v>
      </c>
      <c r="AH481" s="252">
        <v>52913.11</v>
      </c>
      <c r="AI481" s="252">
        <v>49308.31</v>
      </c>
      <c r="AJ481" s="252">
        <v>3604.81</v>
      </c>
      <c r="AK481" s="388">
        <v>6.81</v>
      </c>
      <c r="AL481" s="401" t="s">
        <v>537</v>
      </c>
      <c r="AM481" s="388" t="s">
        <v>421</v>
      </c>
    </row>
    <row r="482" spans="1:39">
      <c r="A482" s="388" t="s">
        <v>367</v>
      </c>
      <c r="B482" s="388">
        <v>295700699</v>
      </c>
      <c r="C482" s="388" t="s">
        <v>484</v>
      </c>
      <c r="D482" s="388">
        <v>8804.7999999999993</v>
      </c>
      <c r="E482" s="388">
        <v>8140.7</v>
      </c>
      <c r="F482" s="388">
        <v>664.1</v>
      </c>
      <c r="G482" s="388">
        <v>6400.03</v>
      </c>
      <c r="H482" s="388">
        <v>2256</v>
      </c>
      <c r="I482" s="401" t="s">
        <v>537</v>
      </c>
      <c r="K482" s="388">
        <v>292602804</v>
      </c>
      <c r="L482" s="388">
        <v>83038.8</v>
      </c>
      <c r="M482" s="388">
        <v>21489</v>
      </c>
      <c r="N482" s="388">
        <v>61549.5</v>
      </c>
      <c r="O482" s="388">
        <v>4357</v>
      </c>
      <c r="P482" s="388">
        <v>875</v>
      </c>
      <c r="Q482" s="388">
        <v>117446</v>
      </c>
      <c r="R482" s="401" t="s">
        <v>537</v>
      </c>
      <c r="T482" s="388" t="s">
        <v>83</v>
      </c>
      <c r="U482" s="388" t="s">
        <v>118</v>
      </c>
      <c r="V482" s="388" t="s">
        <v>127</v>
      </c>
      <c r="W482" s="388">
        <v>53518</v>
      </c>
      <c r="X482" s="388" t="s">
        <v>403</v>
      </c>
      <c r="Y482" s="388" t="s">
        <v>422</v>
      </c>
      <c r="Z482" s="252">
        <v>172851.74</v>
      </c>
      <c r="AA482" s="252">
        <v>71518.59</v>
      </c>
      <c r="AB482" s="252">
        <v>101333.15</v>
      </c>
      <c r="AC482" s="388">
        <v>41.38</v>
      </c>
      <c r="AD482" s="388">
        <v>22.97</v>
      </c>
      <c r="AE482" s="252">
        <v>212547.86</v>
      </c>
      <c r="AF482" s="252">
        <v>66838.8</v>
      </c>
      <c r="AG482" s="388">
        <v>0</v>
      </c>
      <c r="AH482" s="252">
        <v>145709.04999999999</v>
      </c>
      <c r="AI482" s="252">
        <v>70280.5</v>
      </c>
      <c r="AJ482" s="252">
        <v>75428.55</v>
      </c>
      <c r="AK482" s="388">
        <v>51.77</v>
      </c>
      <c r="AL482" s="401" t="s">
        <v>537</v>
      </c>
      <c r="AM482" s="388" t="s">
        <v>422</v>
      </c>
    </row>
    <row r="483" spans="1:39">
      <c r="A483" s="388" t="s">
        <v>367</v>
      </c>
      <c r="B483" s="388">
        <v>295700699</v>
      </c>
      <c r="C483" s="388" t="s">
        <v>485</v>
      </c>
      <c r="D483" s="388">
        <v>132070.5</v>
      </c>
      <c r="E483" s="388">
        <v>486.1</v>
      </c>
      <c r="F483" s="388">
        <v>131584.29999999999</v>
      </c>
      <c r="G483" s="388">
        <v>6400.03</v>
      </c>
      <c r="H483" s="388">
        <v>2256</v>
      </c>
      <c r="I483" s="401" t="s">
        <v>537</v>
      </c>
      <c r="K483" s="388">
        <v>292603004</v>
      </c>
      <c r="L483" s="388">
        <v>438219.9</v>
      </c>
      <c r="M483" s="388">
        <v>217421.2</v>
      </c>
      <c r="N483" s="388">
        <v>220798.3</v>
      </c>
      <c r="O483" s="388">
        <v>14668</v>
      </c>
      <c r="P483" s="388">
        <v>1794</v>
      </c>
      <c r="Q483" s="388">
        <v>432376</v>
      </c>
      <c r="R483" s="401" t="s">
        <v>537</v>
      </c>
      <c r="T483" s="388" t="s">
        <v>83</v>
      </c>
      <c r="U483" s="388" t="s">
        <v>118</v>
      </c>
      <c r="V483" s="388" t="s">
        <v>127</v>
      </c>
      <c r="W483" s="388">
        <v>53518</v>
      </c>
      <c r="X483" s="388" t="s">
        <v>403</v>
      </c>
      <c r="Y483" s="388" t="s">
        <v>423</v>
      </c>
      <c r="Z483" s="252">
        <v>76590.89</v>
      </c>
      <c r="AA483" s="252">
        <v>50885.599999999999</v>
      </c>
      <c r="AB483" s="252">
        <v>25705.3</v>
      </c>
      <c r="AC483" s="388">
        <v>66.44</v>
      </c>
      <c r="AD483" s="388">
        <v>25.02</v>
      </c>
      <c r="AE483" s="252">
        <v>95756.4</v>
      </c>
      <c r="AF483" s="252">
        <v>42618.34</v>
      </c>
      <c r="AG483" s="388">
        <v>0</v>
      </c>
      <c r="AH483" s="252">
        <v>53138.06</v>
      </c>
      <c r="AI483" s="252">
        <v>50885.599999999999</v>
      </c>
      <c r="AJ483" s="252">
        <v>2252.46</v>
      </c>
      <c r="AK483" s="388">
        <v>4.24</v>
      </c>
      <c r="AL483" s="401" t="s">
        <v>537</v>
      </c>
      <c r="AM483" s="388" t="s">
        <v>423</v>
      </c>
    </row>
    <row r="484" spans="1:39">
      <c r="A484" s="388" t="s">
        <v>367</v>
      </c>
      <c r="B484" s="388">
        <v>295700704</v>
      </c>
      <c r="C484" s="388" t="s">
        <v>439</v>
      </c>
      <c r="D484" s="388">
        <v>83195</v>
      </c>
      <c r="E484" s="388">
        <v>35178.5</v>
      </c>
      <c r="F484" s="388">
        <v>48016.5</v>
      </c>
      <c r="G484" s="388">
        <v>8000.01</v>
      </c>
      <c r="H484" s="388">
        <v>1842</v>
      </c>
      <c r="I484" s="401" t="s">
        <v>537</v>
      </c>
      <c r="K484" s="388">
        <v>292603875</v>
      </c>
      <c r="L484" s="388">
        <v>83038.8</v>
      </c>
      <c r="M484" s="388">
        <v>54054.1</v>
      </c>
      <c r="N484" s="388">
        <v>28984.400000000001</v>
      </c>
      <c r="O484" s="388">
        <v>4799</v>
      </c>
      <c r="P484" s="388">
        <v>2848</v>
      </c>
      <c r="Q484" s="388">
        <v>65833.100000000006</v>
      </c>
      <c r="R484" s="401" t="s">
        <v>537</v>
      </c>
      <c r="T484" s="388" t="s">
        <v>83</v>
      </c>
      <c r="U484" s="388" t="s">
        <v>118</v>
      </c>
      <c r="V484" s="388" t="s">
        <v>131</v>
      </c>
      <c r="W484" s="388">
        <v>55362</v>
      </c>
      <c r="X484" s="388" t="s">
        <v>403</v>
      </c>
      <c r="Y484" s="388" t="s">
        <v>424</v>
      </c>
      <c r="Z484" s="252">
        <v>172851.74</v>
      </c>
      <c r="AA484" s="252">
        <v>105517.86</v>
      </c>
      <c r="AB484" s="252">
        <v>67333.88</v>
      </c>
      <c r="AC484" s="388">
        <v>61.05</v>
      </c>
      <c r="AD484" s="388">
        <v>32.369999999999997</v>
      </c>
      <c r="AE484" s="252">
        <v>228801.79</v>
      </c>
      <c r="AF484" s="252">
        <v>33615.78</v>
      </c>
      <c r="AG484" s="388">
        <v>12.92</v>
      </c>
      <c r="AH484" s="252">
        <v>195186.01</v>
      </c>
      <c r="AI484" s="252">
        <v>102834.7</v>
      </c>
      <c r="AJ484" s="252">
        <v>92351.3</v>
      </c>
      <c r="AK484" s="388">
        <v>47.31</v>
      </c>
      <c r="AL484" s="401" t="s">
        <v>537</v>
      </c>
      <c r="AM484" s="388" t="s">
        <v>424</v>
      </c>
    </row>
    <row r="485" spans="1:39">
      <c r="A485" s="388" t="s">
        <v>367</v>
      </c>
      <c r="B485" s="388">
        <v>295700704</v>
      </c>
      <c r="C485" s="388" t="s">
        <v>441</v>
      </c>
      <c r="D485" s="388">
        <v>8804.7999999999993</v>
      </c>
      <c r="E485" s="388">
        <v>8713.9</v>
      </c>
      <c r="F485" s="388">
        <v>90.9</v>
      </c>
      <c r="G485" s="388">
        <v>8000.01</v>
      </c>
      <c r="H485" s="388">
        <v>1842</v>
      </c>
      <c r="I485" s="401" t="s">
        <v>537</v>
      </c>
      <c r="K485" s="388">
        <v>292604652</v>
      </c>
      <c r="L485" s="388">
        <v>191618.2</v>
      </c>
      <c r="M485" s="388">
        <v>48341.4</v>
      </c>
      <c r="N485" s="388">
        <v>143271.79999999999</v>
      </c>
      <c r="O485" s="388">
        <v>8448</v>
      </c>
      <c r="P485" s="388">
        <v>4290</v>
      </c>
      <c r="Q485" s="388">
        <v>129263</v>
      </c>
      <c r="R485" s="401" t="s">
        <v>537</v>
      </c>
      <c r="T485" s="388" t="s">
        <v>83</v>
      </c>
      <c r="U485" s="388" t="s">
        <v>118</v>
      </c>
      <c r="V485" s="388" t="s">
        <v>116</v>
      </c>
      <c r="W485" s="388">
        <v>210204</v>
      </c>
      <c r="X485" s="388" t="s">
        <v>403</v>
      </c>
      <c r="Y485" s="388" t="s">
        <v>425</v>
      </c>
      <c r="Z485" s="252">
        <v>38650.15</v>
      </c>
      <c r="AA485" s="252">
        <v>31902.66</v>
      </c>
      <c r="AB485" s="252">
        <v>6747.49</v>
      </c>
      <c r="AC485" s="388">
        <v>82.54</v>
      </c>
      <c r="AD485" s="388">
        <v>15.54</v>
      </c>
      <c r="AE485" s="252">
        <v>44656.58</v>
      </c>
      <c r="AF485" s="252">
        <v>6321.8</v>
      </c>
      <c r="AG485" s="388">
        <v>0</v>
      </c>
      <c r="AH485" s="252">
        <v>38334.78</v>
      </c>
      <c r="AI485" s="252">
        <v>31372.7</v>
      </c>
      <c r="AJ485" s="252">
        <v>6962.07</v>
      </c>
      <c r="AK485" s="388">
        <v>18.16</v>
      </c>
      <c r="AL485" s="401" t="s">
        <v>537</v>
      </c>
      <c r="AM485" s="388" t="s">
        <v>425</v>
      </c>
    </row>
    <row r="486" spans="1:39">
      <c r="A486" s="388" t="s">
        <v>367</v>
      </c>
      <c r="B486" s="388">
        <v>295700704</v>
      </c>
      <c r="C486" s="388" t="s">
        <v>440</v>
      </c>
      <c r="D486" s="388">
        <v>132070.5</v>
      </c>
      <c r="E486" s="388">
        <v>30218.5</v>
      </c>
      <c r="F486" s="388">
        <v>101851.9</v>
      </c>
      <c r="G486" s="388">
        <v>8000.01</v>
      </c>
      <c r="H486" s="388">
        <v>1842</v>
      </c>
      <c r="I486" s="401" t="s">
        <v>537</v>
      </c>
      <c r="K486" s="388">
        <v>295700349</v>
      </c>
      <c r="L486" s="388">
        <v>262288.90000000002</v>
      </c>
      <c r="M486" s="388">
        <v>100056.8</v>
      </c>
      <c r="N486" s="388">
        <v>162230.6</v>
      </c>
      <c r="O486" s="388">
        <v>10362</v>
      </c>
      <c r="P486" s="388">
        <v>1479</v>
      </c>
      <c r="Q486" s="388">
        <v>300209</v>
      </c>
      <c r="R486" s="401" t="s">
        <v>537</v>
      </c>
    </row>
    <row r="487" spans="1:39">
      <c r="A487" s="388" t="s">
        <v>367</v>
      </c>
      <c r="B487" s="388">
        <v>295700706</v>
      </c>
      <c r="C487" s="388" t="s">
        <v>355</v>
      </c>
      <c r="D487" s="388">
        <v>100322.6</v>
      </c>
      <c r="E487" s="388">
        <v>60651.9</v>
      </c>
      <c r="F487" s="388">
        <v>39670.699999999997</v>
      </c>
      <c r="G487" s="388">
        <v>4000.02</v>
      </c>
      <c r="H487" s="388">
        <v>318</v>
      </c>
      <c r="I487" s="401" t="s">
        <v>537</v>
      </c>
      <c r="K487" s="388">
        <v>295700667</v>
      </c>
      <c r="L487" s="388">
        <v>102196.5</v>
      </c>
      <c r="M487" s="388">
        <v>78015.100000000006</v>
      </c>
      <c r="N487" s="388">
        <v>24179</v>
      </c>
      <c r="O487" s="388">
        <v>3999</v>
      </c>
      <c r="P487" s="388">
        <v>1328</v>
      </c>
      <c r="Q487" s="388">
        <v>90094.7</v>
      </c>
      <c r="R487" s="401" t="s">
        <v>537</v>
      </c>
      <c r="T487" s="388" t="s">
        <v>356</v>
      </c>
      <c r="U487" s="388" t="s">
        <v>513</v>
      </c>
      <c r="V487" s="388" t="s">
        <v>518</v>
      </c>
      <c r="W487" s="388" t="s">
        <v>374</v>
      </c>
      <c r="Y487" s="114" t="s">
        <v>512</v>
      </c>
      <c r="Z487" s="388"/>
      <c r="AA487" s="388"/>
      <c r="AB487" s="388"/>
      <c r="AC487" s="388"/>
      <c r="AD487" s="388"/>
      <c r="AE487" s="388"/>
      <c r="AF487" s="388"/>
      <c r="AG487" s="388"/>
      <c r="AH487" s="388"/>
      <c r="AI487" s="388"/>
      <c r="AJ487" s="388"/>
    </row>
    <row r="488" spans="1:39">
      <c r="A488" s="388" t="s">
        <v>362</v>
      </c>
      <c r="B488" s="388">
        <v>292600879</v>
      </c>
      <c r="C488" s="388" t="s">
        <v>54</v>
      </c>
      <c r="D488" s="388">
        <v>193027.9</v>
      </c>
      <c r="E488" s="388">
        <v>81764.600000000006</v>
      </c>
      <c r="F488" s="388">
        <v>111263.4</v>
      </c>
      <c r="G488" s="388">
        <v>5430.01</v>
      </c>
      <c r="H488" s="388">
        <v>1814</v>
      </c>
      <c r="I488" s="401" t="s">
        <v>537</v>
      </c>
      <c r="K488" s="388">
        <v>295700709</v>
      </c>
      <c r="L488" s="388">
        <v>328695.2</v>
      </c>
      <c r="M488" s="388">
        <v>161215.29999999999</v>
      </c>
      <c r="N488" s="388">
        <v>167476.6</v>
      </c>
      <c r="O488" s="388">
        <v>11945</v>
      </c>
      <c r="P488" s="388">
        <v>3209</v>
      </c>
      <c r="Q488" s="388">
        <v>294711</v>
      </c>
      <c r="R488" s="401" t="s">
        <v>537</v>
      </c>
      <c r="T488" s="388">
        <v>290103544</v>
      </c>
      <c r="U488" s="252">
        <v>8.203125E-2</v>
      </c>
      <c r="V488" s="252">
        <v>8.0108642578125E-5</v>
      </c>
      <c r="W488" s="401" t="s">
        <v>537</v>
      </c>
      <c r="Y488" s="388" t="s">
        <v>10</v>
      </c>
      <c r="Z488" s="388" t="s">
        <v>264</v>
      </c>
      <c r="AA488" s="388" t="s">
        <v>239</v>
      </c>
      <c r="AB488" s="388" t="s">
        <v>487</v>
      </c>
      <c r="AC488" s="388" t="s">
        <v>374</v>
      </c>
      <c r="AD488" s="388" t="s">
        <v>344</v>
      </c>
      <c r="AE488" s="388" t="s">
        <v>488</v>
      </c>
      <c r="AF488" s="401" t="s">
        <v>507</v>
      </c>
      <c r="AG488" s="388" t="s">
        <v>307</v>
      </c>
      <c r="AH488" s="388" t="s">
        <v>508</v>
      </c>
      <c r="AI488" s="388" t="s">
        <v>510</v>
      </c>
      <c r="AJ488" s="388" t="s">
        <v>374</v>
      </c>
    </row>
    <row r="489" spans="1:39">
      <c r="A489" s="388" t="s">
        <v>362</v>
      </c>
      <c r="B489" s="388">
        <v>292602231</v>
      </c>
      <c r="C489" s="388" t="s">
        <v>46</v>
      </c>
      <c r="D489" s="388">
        <v>275754.2</v>
      </c>
      <c r="E489" s="388">
        <v>164887.70000000001</v>
      </c>
      <c r="F489" s="388">
        <v>110866.5</v>
      </c>
      <c r="G489" s="388">
        <v>7770.13</v>
      </c>
      <c r="H489" s="388">
        <v>5469</v>
      </c>
      <c r="I489" s="401" t="s">
        <v>537</v>
      </c>
      <c r="K489" s="388">
        <v>295700710</v>
      </c>
      <c r="L489" s="388">
        <v>209496.5</v>
      </c>
      <c r="M489" s="388">
        <v>71043.600000000006</v>
      </c>
      <c r="N489" s="388">
        <v>138447.5</v>
      </c>
      <c r="O489" s="388">
        <v>7999</v>
      </c>
      <c r="P489" s="388">
        <v>4230</v>
      </c>
      <c r="Q489" s="388">
        <v>104016</v>
      </c>
      <c r="R489" s="401" t="s">
        <v>537</v>
      </c>
      <c r="T489" s="388">
        <v>290103564</v>
      </c>
      <c r="U489" s="252">
        <v>11671.828124999996</v>
      </c>
      <c r="V489" s="252">
        <v>11.398269653320309</v>
      </c>
      <c r="W489" s="401" t="s">
        <v>537</v>
      </c>
      <c r="Y489" s="388">
        <v>292602230</v>
      </c>
      <c r="Z489" s="388">
        <v>1449.3</v>
      </c>
      <c r="AA489" s="388">
        <v>1016.1</v>
      </c>
      <c r="AB489" s="399">
        <v>0.70109708134961712</v>
      </c>
      <c r="AC489" s="401" t="s">
        <v>537</v>
      </c>
      <c r="AD489" s="252">
        <v>1.41533203125</v>
      </c>
      <c r="AE489" s="252">
        <v>0.99228515625000002</v>
      </c>
      <c r="AF489" s="252">
        <v>61.667382812500001</v>
      </c>
      <c r="AG489" s="252">
        <v>58.405371093749999</v>
      </c>
      <c r="AH489" s="252">
        <v>60.675097656250003</v>
      </c>
      <c r="AI489" s="399">
        <v>1.0388616067323111</v>
      </c>
      <c r="AJ489" s="401" t="s">
        <v>537</v>
      </c>
    </row>
    <row r="490" spans="1:39">
      <c r="A490" s="388" t="s">
        <v>362</v>
      </c>
      <c r="B490" s="388">
        <v>292602804</v>
      </c>
      <c r="C490" s="388" t="s">
        <v>47</v>
      </c>
      <c r="D490" s="388">
        <v>82726.3</v>
      </c>
      <c r="E490" s="388">
        <v>61467.3</v>
      </c>
      <c r="F490" s="388">
        <v>21259</v>
      </c>
      <c r="G490" s="388">
        <v>4357.25</v>
      </c>
      <c r="H490" s="388">
        <v>875</v>
      </c>
      <c r="I490" s="401" t="s">
        <v>537</v>
      </c>
      <c r="K490" s="388">
        <v>295700712</v>
      </c>
      <c r="L490" s="388">
        <v>209496.5</v>
      </c>
      <c r="M490" s="388">
        <v>83583.199999999997</v>
      </c>
      <c r="N490" s="388">
        <v>125907.7</v>
      </c>
      <c r="O490" s="388">
        <v>7999</v>
      </c>
      <c r="P490" s="388">
        <v>2087</v>
      </c>
      <c r="Q490" s="388">
        <v>120515</v>
      </c>
      <c r="R490" s="401" t="s">
        <v>537</v>
      </c>
      <c r="T490" s="388">
        <v>290103810</v>
      </c>
      <c r="U490" s="252">
        <v>474.984375</v>
      </c>
      <c r="V490" s="252">
        <v>0.4638519287109375</v>
      </c>
      <c r="W490" s="401" t="s">
        <v>537</v>
      </c>
      <c r="Y490" s="388">
        <v>292602231</v>
      </c>
      <c r="Z490" s="388">
        <v>56063</v>
      </c>
      <c r="AA490" s="388">
        <v>41912.199999999997</v>
      </c>
      <c r="AB490" s="399">
        <v>0.74759110286641806</v>
      </c>
      <c r="AC490" s="401" t="s">
        <v>537</v>
      </c>
      <c r="AD490" s="252">
        <v>54.7490234375</v>
      </c>
      <c r="AE490" s="252">
        <v>40.929882812499997</v>
      </c>
      <c r="AF490" s="252">
        <v>161.10410156250001</v>
      </c>
      <c r="AG490" s="252">
        <v>48.355273437500003</v>
      </c>
      <c r="AH490" s="252">
        <v>120.17421875000001</v>
      </c>
      <c r="AI490" s="399">
        <v>2.4852350158939167</v>
      </c>
      <c r="AJ490" s="401" t="s">
        <v>537</v>
      </c>
    </row>
    <row r="491" spans="1:39">
      <c r="A491" s="388" t="s">
        <v>362</v>
      </c>
      <c r="B491" s="388">
        <v>292603004</v>
      </c>
      <c r="C491" s="388" t="s">
        <v>55</v>
      </c>
      <c r="D491" s="388">
        <v>132132.20000000001</v>
      </c>
      <c r="E491" s="388">
        <v>73060</v>
      </c>
      <c r="F491" s="388">
        <v>59072.3</v>
      </c>
      <c r="G491" s="388">
        <v>14673.9</v>
      </c>
      <c r="H491" s="388">
        <v>1625</v>
      </c>
      <c r="I491" s="401" t="s">
        <v>537</v>
      </c>
      <c r="K491" s="388">
        <v>295700713</v>
      </c>
      <c r="L491" s="388">
        <v>190871.2</v>
      </c>
      <c r="M491" s="388">
        <v>190870</v>
      </c>
      <c r="N491" s="388">
        <v>4.9000000000000004</v>
      </c>
      <c r="O491" s="388">
        <v>6400</v>
      </c>
      <c r="P491" s="388">
        <v>6342</v>
      </c>
      <c r="Q491" s="388">
        <v>1955.57</v>
      </c>
      <c r="R491" s="401" t="s">
        <v>537</v>
      </c>
      <c r="T491" s="388">
        <v>290103943</v>
      </c>
      <c r="U491" s="252">
        <v>2798.578125</v>
      </c>
      <c r="V491" s="252">
        <v>2.7329864501953125</v>
      </c>
      <c r="W491" s="401" t="s">
        <v>537</v>
      </c>
      <c r="Y491" s="388">
        <v>292604330</v>
      </c>
      <c r="Z491" s="388">
        <v>22882.3</v>
      </c>
      <c r="AA491" s="388">
        <v>6188.2</v>
      </c>
      <c r="AB491" s="399">
        <v>0.27043610126604406</v>
      </c>
      <c r="AC491" s="401" t="s">
        <v>537</v>
      </c>
      <c r="AD491" s="252">
        <v>22.345996093749999</v>
      </c>
      <c r="AE491" s="252">
        <v>6.0431640624999998</v>
      </c>
      <c r="AF491" s="252">
        <v>85.266015624999994</v>
      </c>
      <c r="AG491" s="252">
        <v>127.1396484375</v>
      </c>
      <c r="AH491" s="252">
        <v>79.222851562499997</v>
      </c>
      <c r="AI491" s="399">
        <v>0.62311680530912272</v>
      </c>
      <c r="AJ491" s="401" t="s">
        <v>537</v>
      </c>
    </row>
    <row r="492" spans="1:39">
      <c r="A492" s="388" t="s">
        <v>362</v>
      </c>
      <c r="B492" s="388">
        <v>292603004</v>
      </c>
      <c r="C492" s="388" t="s">
        <v>56</v>
      </c>
      <c r="D492" s="388">
        <v>13787.7</v>
      </c>
      <c r="E492" s="388">
        <v>13644.7</v>
      </c>
      <c r="F492" s="388">
        <v>143</v>
      </c>
      <c r="G492" s="388">
        <v>14673.9</v>
      </c>
      <c r="H492" s="388">
        <v>1625</v>
      </c>
      <c r="I492" s="401" t="s">
        <v>537</v>
      </c>
      <c r="K492" s="388">
        <v>292600623</v>
      </c>
      <c r="L492" s="388">
        <v>250018.4</v>
      </c>
      <c r="M492" s="388">
        <v>195311.5</v>
      </c>
      <c r="N492" s="388">
        <v>54705.599999999999</v>
      </c>
      <c r="O492" s="388">
        <v>3713</v>
      </c>
      <c r="P492" s="388">
        <v>2173</v>
      </c>
      <c r="Q492" s="388">
        <v>42214.6</v>
      </c>
      <c r="R492" s="401" t="s">
        <v>537</v>
      </c>
      <c r="T492" s="388">
        <v>290105349</v>
      </c>
      <c r="U492" s="252">
        <v>10018.1748046875</v>
      </c>
      <c r="V492" s="252">
        <v>9.7833738327026367</v>
      </c>
      <c r="W492" s="401" t="s">
        <v>537</v>
      </c>
      <c r="Y492" s="388">
        <v>292604652</v>
      </c>
      <c r="Z492" s="388">
        <v>96828.2</v>
      </c>
      <c r="AA492" s="388">
        <v>62732.5</v>
      </c>
      <c r="AB492" s="399">
        <v>0.64787427629554206</v>
      </c>
      <c r="AC492" s="401" t="s">
        <v>537</v>
      </c>
      <c r="AD492" s="252">
        <v>94.558789062499997</v>
      </c>
      <c r="AE492" s="252">
        <v>61.26220703125</v>
      </c>
      <c r="AF492" s="252">
        <v>139.91386718749999</v>
      </c>
      <c r="AG492" s="252">
        <v>126.2333984375</v>
      </c>
      <c r="AH492" s="252">
        <v>78.651660156249989</v>
      </c>
      <c r="AI492" s="399">
        <v>0.62306537833718845</v>
      </c>
      <c r="AJ492" s="401" t="s">
        <v>537</v>
      </c>
    </row>
    <row r="493" spans="1:39">
      <c r="A493" s="388" t="s">
        <v>362</v>
      </c>
      <c r="B493" s="388">
        <v>292603004</v>
      </c>
      <c r="C493" s="388" t="s">
        <v>363</v>
      </c>
      <c r="D493" s="388">
        <v>292299.40000000002</v>
      </c>
      <c r="E493" s="388">
        <v>133532</v>
      </c>
      <c r="F493" s="388">
        <v>158767.5</v>
      </c>
      <c r="G493" s="388">
        <v>14673.9</v>
      </c>
      <c r="H493" s="388">
        <v>1625</v>
      </c>
      <c r="I493" s="401" t="s">
        <v>537</v>
      </c>
      <c r="K493" s="388">
        <v>292600745</v>
      </c>
      <c r="L493" s="388">
        <v>150516.70000000001</v>
      </c>
      <c r="M493" s="388">
        <v>63410.5</v>
      </c>
      <c r="N493" s="388">
        <v>87105.3</v>
      </c>
      <c r="O493" s="388">
        <v>3620</v>
      </c>
      <c r="P493" s="388">
        <v>2434</v>
      </c>
      <c r="Q493" s="388">
        <v>39583.5</v>
      </c>
      <c r="R493" s="401" t="s">
        <v>537</v>
      </c>
      <c r="T493" s="388">
        <v>290103452</v>
      </c>
      <c r="U493" s="252">
        <v>14669.822265625004</v>
      </c>
      <c r="V493" s="252">
        <v>14.325998306274418</v>
      </c>
      <c r="W493" s="401" t="s">
        <v>537</v>
      </c>
      <c r="Y493" s="388">
        <v>292603286</v>
      </c>
      <c r="Z493" s="388">
        <v>117291</v>
      </c>
      <c r="AA493" s="388">
        <v>59912.800000000003</v>
      </c>
      <c r="AB493" s="399">
        <v>0.5108047505776232</v>
      </c>
      <c r="AC493" s="401" t="s">
        <v>537</v>
      </c>
      <c r="AD493" s="252">
        <v>114.5419921875</v>
      </c>
      <c r="AE493" s="252">
        <v>58.508593750000003</v>
      </c>
      <c r="AF493" s="252">
        <v>118.91103515624999</v>
      </c>
      <c r="AG493" s="252">
        <v>104.01953125</v>
      </c>
      <c r="AH493" s="252">
        <v>60.402441406249991</v>
      </c>
      <c r="AI493" s="399">
        <v>0.58068365316008852</v>
      </c>
      <c r="AJ493" s="401" t="s">
        <v>537</v>
      </c>
    </row>
    <row r="494" spans="1:39">
      <c r="A494" s="388" t="s">
        <v>362</v>
      </c>
      <c r="B494" s="388">
        <v>292603875</v>
      </c>
      <c r="C494" s="388" t="s">
        <v>48</v>
      </c>
      <c r="D494" s="388">
        <v>82726.3</v>
      </c>
      <c r="E494" s="388">
        <v>28403</v>
      </c>
      <c r="F494" s="388">
        <v>54323.3</v>
      </c>
      <c r="G494" s="388">
        <v>4800</v>
      </c>
      <c r="H494" s="388">
        <v>2848</v>
      </c>
      <c r="I494" s="401" t="s">
        <v>537</v>
      </c>
      <c r="K494" s="388">
        <v>295700703</v>
      </c>
      <c r="L494" s="388">
        <v>224071.2</v>
      </c>
      <c r="M494" s="388">
        <v>131988.4</v>
      </c>
      <c r="N494" s="388">
        <v>92081.9</v>
      </c>
      <c r="O494" s="388">
        <v>6400</v>
      </c>
      <c r="P494" s="388">
        <v>1491</v>
      </c>
      <c r="Q494" s="388">
        <v>165569</v>
      </c>
      <c r="R494" s="401" t="s">
        <v>537</v>
      </c>
      <c r="T494" s="388">
        <v>290103720</v>
      </c>
      <c r="U494" s="252">
        <v>474.98437500000131</v>
      </c>
      <c r="V494" s="252">
        <v>0.46385192871093878</v>
      </c>
      <c r="W494" s="401" t="s">
        <v>537</v>
      </c>
      <c r="Y494" s="388">
        <v>292603696</v>
      </c>
      <c r="Z494" s="388">
        <v>64838.8</v>
      </c>
      <c r="AA494" s="388">
        <v>27667</v>
      </c>
      <c r="AB494" s="399">
        <v>0.42670438071031541</v>
      </c>
      <c r="AC494" s="401" t="s">
        <v>537</v>
      </c>
      <c r="AD494" s="252">
        <v>63.319140625000003</v>
      </c>
      <c r="AE494" s="252">
        <v>27.0185546875</v>
      </c>
      <c r="AF494" s="252">
        <v>54.866503906250003</v>
      </c>
      <c r="AG494" s="252">
        <v>51.306738281249999</v>
      </c>
      <c r="AH494" s="252">
        <v>27.847949218750003</v>
      </c>
      <c r="AI494" s="399">
        <v>0.54277372040481109</v>
      </c>
      <c r="AJ494" s="401" t="s">
        <v>537</v>
      </c>
    </row>
    <row r="495" spans="1:39">
      <c r="A495" s="388" t="s">
        <v>362</v>
      </c>
      <c r="B495" s="388">
        <v>292604652</v>
      </c>
      <c r="C495" s="388" t="s">
        <v>50</v>
      </c>
      <c r="D495" s="388">
        <v>188976.6</v>
      </c>
      <c r="E495" s="388">
        <v>142888.4</v>
      </c>
      <c r="F495" s="388">
        <v>46088.2</v>
      </c>
      <c r="G495" s="388">
        <v>8449</v>
      </c>
      <c r="H495" s="388">
        <v>4280</v>
      </c>
      <c r="I495" s="401" t="s">
        <v>537</v>
      </c>
      <c r="K495" s="388">
        <v>295700705</v>
      </c>
      <c r="L495" s="388">
        <v>156194.1</v>
      </c>
      <c r="M495" s="388">
        <v>116090.1</v>
      </c>
      <c r="N495" s="388">
        <v>40101.9</v>
      </c>
      <c r="O495" s="388">
        <v>4800</v>
      </c>
      <c r="P495" s="388">
        <v>2955</v>
      </c>
      <c r="Q495" s="388">
        <v>62232.800000000003</v>
      </c>
      <c r="R495" s="401" t="s">
        <v>537</v>
      </c>
      <c r="T495" s="388">
        <v>290105373</v>
      </c>
      <c r="U495" s="252">
        <v>1943.0361328125</v>
      </c>
      <c r="V495" s="252">
        <v>1.897496223449707</v>
      </c>
      <c r="W495" s="401" t="s">
        <v>537</v>
      </c>
      <c r="Y495" s="388">
        <v>295700671</v>
      </c>
      <c r="Z495" s="388">
        <v>86707.9</v>
      </c>
      <c r="AA495" s="388">
        <v>19296.599999999999</v>
      </c>
      <c r="AB495" s="399">
        <v>0.22254719581491422</v>
      </c>
      <c r="AC495" s="401" t="s">
        <v>537</v>
      </c>
      <c r="AD495" s="252">
        <v>84.675683593749994</v>
      </c>
      <c r="AE495" s="252">
        <v>18.844335937499999</v>
      </c>
      <c r="AF495" s="252">
        <v>47.211523437499999</v>
      </c>
      <c r="AG495" s="252">
        <v>86.369726562500006</v>
      </c>
      <c r="AH495" s="252">
        <v>28.3671875</v>
      </c>
      <c r="AI495" s="399">
        <v>0.32843901016026211</v>
      </c>
      <c r="AJ495" s="401" t="s">
        <v>537</v>
      </c>
    </row>
    <row r="496" spans="1:39">
      <c r="A496" s="388" t="s">
        <v>362</v>
      </c>
      <c r="B496" s="388">
        <v>295700349</v>
      </c>
      <c r="C496" s="388" t="s">
        <v>364</v>
      </c>
      <c r="D496" s="388">
        <v>117009.8</v>
      </c>
      <c r="E496" s="388">
        <v>53500.2</v>
      </c>
      <c r="F496" s="388">
        <v>63509.599999999999</v>
      </c>
      <c r="G496" s="388">
        <v>10778</v>
      </c>
      <c r="H496" s="388">
        <v>1878</v>
      </c>
      <c r="I496" s="401" t="s">
        <v>537</v>
      </c>
      <c r="K496" s="388">
        <v>492600377</v>
      </c>
      <c r="L496" s="388">
        <v>33090.5</v>
      </c>
      <c r="M496" s="388">
        <v>14757.2</v>
      </c>
      <c r="N496" s="388">
        <v>18333.3</v>
      </c>
      <c r="O496" s="388">
        <v>1570</v>
      </c>
      <c r="P496" s="388">
        <v>293</v>
      </c>
      <c r="Q496" s="388">
        <v>42854.1</v>
      </c>
      <c r="R496" s="401" t="s">
        <v>537</v>
      </c>
      <c r="T496" s="388">
        <v>290102838</v>
      </c>
      <c r="U496" s="252">
        <v>744.083984375</v>
      </c>
      <c r="V496" s="252">
        <v>0.72664451599121094</v>
      </c>
      <c r="W496" s="401" t="s">
        <v>537</v>
      </c>
      <c r="Y496" s="388">
        <v>295700710</v>
      </c>
      <c r="Z496" s="388">
        <v>102321</v>
      </c>
      <c r="AA496" s="388">
        <v>68986.3</v>
      </c>
      <c r="AB496" s="399">
        <v>0.67421448187566579</v>
      </c>
      <c r="AC496" s="401" t="s">
        <v>537</v>
      </c>
      <c r="AD496" s="252">
        <v>99.9228515625</v>
      </c>
      <c r="AE496" s="252">
        <v>67.369433593750003</v>
      </c>
      <c r="AF496" s="252">
        <v>135.20263671875</v>
      </c>
      <c r="AG496" s="252">
        <v>101.578125</v>
      </c>
      <c r="AH496" s="252">
        <v>67.833203124999997</v>
      </c>
      <c r="AI496" s="399">
        <v>0.66779341639747725</v>
      </c>
      <c r="AJ496" s="401" t="s">
        <v>537</v>
      </c>
    </row>
    <row r="497" spans="1:36">
      <c r="A497" s="388" t="s">
        <v>362</v>
      </c>
      <c r="B497" s="388">
        <v>295700349</v>
      </c>
      <c r="C497" s="388" t="s">
        <v>365</v>
      </c>
      <c r="D497" s="388">
        <v>132070.5</v>
      </c>
      <c r="E497" s="388">
        <v>97155.5</v>
      </c>
      <c r="F497" s="388">
        <v>34914.9</v>
      </c>
      <c r="G497" s="388">
        <v>10778</v>
      </c>
      <c r="H497" s="388">
        <v>1878</v>
      </c>
      <c r="I497" s="401" t="s">
        <v>537</v>
      </c>
      <c r="K497" s="388">
        <v>298701383</v>
      </c>
      <c r="L497" s="388">
        <v>59722.9</v>
      </c>
      <c r="M497" s="388">
        <v>19595.900000000001</v>
      </c>
      <c r="N497" s="388">
        <v>40127</v>
      </c>
      <c r="O497" s="388">
        <v>2480</v>
      </c>
      <c r="P497" s="388">
        <v>653</v>
      </c>
      <c r="Q497" s="388">
        <v>61297.2</v>
      </c>
      <c r="R497" s="401" t="s">
        <v>537</v>
      </c>
      <c r="T497" s="388">
        <v>290102819</v>
      </c>
      <c r="U497" s="252">
        <v>13689.234374999965</v>
      </c>
      <c r="V497" s="252">
        <v>13.368392944335904</v>
      </c>
      <c r="W497" s="401" t="s">
        <v>537</v>
      </c>
      <c r="Y497" s="388">
        <v>295700712</v>
      </c>
      <c r="Z497" s="388">
        <v>123620</v>
      </c>
      <c r="AA497" s="388">
        <v>62935.3</v>
      </c>
      <c r="AB497" s="399">
        <v>0.50910289597152569</v>
      </c>
      <c r="AC497" s="401" t="s">
        <v>537</v>
      </c>
      <c r="AD497" s="252">
        <v>120.72265625</v>
      </c>
      <c r="AE497" s="252">
        <v>61.460253906250003</v>
      </c>
      <c r="AF497" s="252">
        <v>122.95673828125</v>
      </c>
      <c r="AG497" s="252">
        <v>117.6904296875</v>
      </c>
      <c r="AH497" s="252">
        <v>61.496484374999994</v>
      </c>
      <c r="AI497" s="399">
        <v>0.52252748620503664</v>
      </c>
      <c r="AJ497" s="401" t="s">
        <v>537</v>
      </c>
    </row>
    <row r="498" spans="1:36">
      <c r="A498" s="388" t="s">
        <v>362</v>
      </c>
      <c r="B498" s="388">
        <v>295700349</v>
      </c>
      <c r="C498" s="388" t="s">
        <v>366</v>
      </c>
      <c r="D498" s="388">
        <v>13207.1</v>
      </c>
      <c r="E498" s="388">
        <v>13071.1</v>
      </c>
      <c r="F498" s="388">
        <v>136</v>
      </c>
      <c r="G498" s="388">
        <v>10778</v>
      </c>
      <c r="H498" s="388">
        <v>1878</v>
      </c>
      <c r="I498" s="401" t="s">
        <v>537</v>
      </c>
      <c r="T498" s="388">
        <v>290102839</v>
      </c>
      <c r="U498" s="252">
        <v>1081.169921875</v>
      </c>
      <c r="V498" s="252">
        <v>1.0558300018310547</v>
      </c>
      <c r="W498" s="401" t="s">
        <v>537</v>
      </c>
    </row>
    <row r="499" spans="1:36">
      <c r="A499" s="388" t="s">
        <v>362</v>
      </c>
      <c r="B499" s="388">
        <v>295700667</v>
      </c>
      <c r="C499" s="388" t="s">
        <v>45</v>
      </c>
      <c r="D499" s="388">
        <v>100322.6</v>
      </c>
      <c r="E499" s="388">
        <v>19296.099999999999</v>
      </c>
      <c r="F499" s="388">
        <v>81026.5</v>
      </c>
      <c r="G499" s="388">
        <v>4000.01</v>
      </c>
      <c r="H499" s="388">
        <v>1456</v>
      </c>
      <c r="I499" s="401" t="s">
        <v>537</v>
      </c>
      <c r="T499" s="388">
        <v>290105364</v>
      </c>
      <c r="U499" s="252">
        <v>4.6875E-2</v>
      </c>
      <c r="V499" s="252">
        <v>4.57763671875E-5</v>
      </c>
      <c r="W499" s="401" t="s">
        <v>537</v>
      </c>
      <c r="Y499" s="388" t="s">
        <v>511</v>
      </c>
      <c r="Z499" s="388"/>
      <c r="AA499" s="388"/>
      <c r="AB499" s="388"/>
      <c r="AC499" s="388"/>
      <c r="AD499" s="388"/>
      <c r="AE499" s="388"/>
      <c r="AF499" s="388"/>
      <c r="AG499" s="388"/>
      <c r="AH499" s="388"/>
      <c r="AI499" s="388"/>
      <c r="AJ499" s="388"/>
    </row>
    <row r="500" spans="1:36">
      <c r="A500" s="388" t="s">
        <v>362</v>
      </c>
      <c r="B500" s="388">
        <v>295700709</v>
      </c>
      <c r="C500" s="388" t="s">
        <v>376</v>
      </c>
      <c r="D500" s="388">
        <v>117378.8</v>
      </c>
      <c r="E500" s="388">
        <v>65171.4</v>
      </c>
      <c r="F500" s="388">
        <v>52207.4</v>
      </c>
      <c r="G500" s="388">
        <v>11831</v>
      </c>
      <c r="H500" s="388">
        <v>3209</v>
      </c>
      <c r="I500" s="401" t="s">
        <v>537</v>
      </c>
      <c r="Y500" s="388" t="s">
        <v>10</v>
      </c>
      <c r="Z500" s="388" t="s">
        <v>264</v>
      </c>
      <c r="AA500" s="388" t="s">
        <v>239</v>
      </c>
      <c r="AB500" s="388" t="s">
        <v>487</v>
      </c>
      <c r="AC500" s="388" t="s">
        <v>374</v>
      </c>
      <c r="AD500" s="388" t="s">
        <v>344</v>
      </c>
      <c r="AE500" s="388" t="s">
        <v>488</v>
      </c>
      <c r="AF500" s="401" t="s">
        <v>507</v>
      </c>
      <c r="AG500" s="388" t="s">
        <v>307</v>
      </c>
      <c r="AH500" s="388" t="s">
        <v>508</v>
      </c>
      <c r="AI500" s="388" t="s">
        <v>510</v>
      </c>
      <c r="AJ500" s="388" t="s">
        <v>374</v>
      </c>
    </row>
    <row r="501" spans="1:36">
      <c r="A501" s="388" t="s">
        <v>362</v>
      </c>
      <c r="B501" s="388">
        <v>295700709</v>
      </c>
      <c r="C501" s="388" t="s">
        <v>377</v>
      </c>
      <c r="D501" s="388">
        <v>198105.7</v>
      </c>
      <c r="E501" s="388">
        <v>83025.399999999994</v>
      </c>
      <c r="F501" s="388">
        <v>115080.3</v>
      </c>
      <c r="G501" s="388">
        <v>11831</v>
      </c>
      <c r="H501" s="388">
        <v>3209</v>
      </c>
      <c r="I501" s="401" t="s">
        <v>537</v>
      </c>
      <c r="Y501" s="388">
        <v>292602230</v>
      </c>
      <c r="Z501" s="388">
        <v>74578.3</v>
      </c>
      <c r="AA501" s="388">
        <v>2724.2</v>
      </c>
      <c r="AB501" s="399">
        <v>3.6528051725501921E-2</v>
      </c>
      <c r="AC501" s="401" t="s">
        <v>537</v>
      </c>
      <c r="AD501" s="252">
        <v>72.830371093750003</v>
      </c>
      <c r="AE501" s="252">
        <v>2.6603515624999998</v>
      </c>
      <c r="AF501" s="252">
        <v>61.667382812500001</v>
      </c>
      <c r="AG501" s="252">
        <v>58.405371093749999</v>
      </c>
      <c r="AH501" s="252">
        <v>59.007031250000004</v>
      </c>
      <c r="AI501" s="399">
        <v>1.0103014525031311</v>
      </c>
      <c r="AJ501" s="401" t="s">
        <v>537</v>
      </c>
    </row>
    <row r="502" spans="1:36">
      <c r="A502" s="388" t="s">
        <v>362</v>
      </c>
      <c r="B502" s="388">
        <v>295700709</v>
      </c>
      <c r="C502" s="388" t="s">
        <v>378</v>
      </c>
      <c r="D502" s="388">
        <v>13207.1</v>
      </c>
      <c r="E502" s="388">
        <v>13071.7</v>
      </c>
      <c r="F502" s="388">
        <v>135.4</v>
      </c>
      <c r="G502" s="388">
        <v>11831</v>
      </c>
      <c r="H502" s="388">
        <v>3209</v>
      </c>
      <c r="I502" s="401" t="s">
        <v>537</v>
      </c>
      <c r="Y502" s="388">
        <v>292602231</v>
      </c>
      <c r="Z502" s="388">
        <v>124335</v>
      </c>
      <c r="AA502" s="388">
        <v>91132.1</v>
      </c>
      <c r="AB502" s="399">
        <v>0.73295612659347731</v>
      </c>
      <c r="AC502" s="401" t="s">
        <v>537</v>
      </c>
      <c r="AD502" s="252">
        <v>121.4208984375</v>
      </c>
      <c r="AE502" s="252">
        <v>88.996191406250006</v>
      </c>
      <c r="AF502" s="252">
        <v>161.10410156250001</v>
      </c>
      <c r="AG502" s="252">
        <v>48.355273437500003</v>
      </c>
      <c r="AH502" s="252">
        <v>72.10791015625</v>
      </c>
      <c r="AI502" s="399">
        <v>1.4912108862221756</v>
      </c>
      <c r="AJ502" s="401" t="s">
        <v>537</v>
      </c>
    </row>
    <row r="503" spans="1:36">
      <c r="A503" s="388" t="s">
        <v>362</v>
      </c>
      <c r="B503" s="388">
        <v>295700710</v>
      </c>
      <c r="C503" s="388" t="s">
        <v>333</v>
      </c>
      <c r="D503" s="388">
        <v>207619.5</v>
      </c>
      <c r="E503" s="388">
        <v>138150.9</v>
      </c>
      <c r="F503" s="388">
        <v>69468.600000000006</v>
      </c>
      <c r="G503" s="388">
        <v>8000.01</v>
      </c>
      <c r="H503" s="388">
        <v>4242</v>
      </c>
      <c r="I503" s="401" t="s">
        <v>537</v>
      </c>
      <c r="Y503" s="388">
        <v>292604330</v>
      </c>
      <c r="Z503" s="388">
        <v>37070</v>
      </c>
      <c r="AA503" s="388">
        <v>6527.1</v>
      </c>
      <c r="AB503" s="399">
        <v>0.17607499325600218</v>
      </c>
      <c r="AC503" s="401" t="s">
        <v>537</v>
      </c>
      <c r="AD503" s="252">
        <v>36.201171875</v>
      </c>
      <c r="AE503" s="252">
        <v>6.3741210937500004</v>
      </c>
      <c r="AF503" s="252">
        <v>85.266015624999994</v>
      </c>
      <c r="AG503" s="252">
        <v>127.1396484375</v>
      </c>
      <c r="AH503" s="252">
        <v>78.891894531249989</v>
      </c>
      <c r="AI503" s="399">
        <v>0.62051370678464712</v>
      </c>
      <c r="AJ503" s="401" t="s">
        <v>537</v>
      </c>
    </row>
    <row r="504" spans="1:36">
      <c r="A504" s="388" t="s">
        <v>362</v>
      </c>
      <c r="B504" s="388">
        <v>295700712</v>
      </c>
      <c r="C504" s="388" t="s">
        <v>354</v>
      </c>
      <c r="D504" s="388">
        <v>207619.5</v>
      </c>
      <c r="E504" s="388">
        <v>113698.1</v>
      </c>
      <c r="F504" s="388">
        <v>93921.4</v>
      </c>
      <c r="G504" s="388">
        <v>8000.04</v>
      </c>
      <c r="H504" s="388">
        <v>2087</v>
      </c>
      <c r="I504" s="401" t="s">
        <v>537</v>
      </c>
      <c r="Y504" s="388">
        <v>292604652</v>
      </c>
      <c r="Z504" s="388">
        <v>145761</v>
      </c>
      <c r="AA504" s="388">
        <v>62854.5</v>
      </c>
      <c r="AB504" s="399">
        <v>0.43121616893407699</v>
      </c>
      <c r="AC504" s="401" t="s">
        <v>537</v>
      </c>
      <c r="AD504" s="252">
        <v>142.3447265625</v>
      </c>
      <c r="AE504" s="252">
        <v>61.38134765625</v>
      </c>
      <c r="AF504" s="252">
        <v>139.91386718749999</v>
      </c>
      <c r="AG504" s="252">
        <v>126.2333984375</v>
      </c>
      <c r="AH504" s="252">
        <v>78.532519531249989</v>
      </c>
      <c r="AI504" s="399">
        <v>0.62212156610940472</v>
      </c>
      <c r="AJ504" s="401" t="s">
        <v>537</v>
      </c>
    </row>
    <row r="505" spans="1:36">
      <c r="A505" s="388" t="s">
        <v>362</v>
      </c>
      <c r="B505" s="388">
        <v>295700713</v>
      </c>
      <c r="C505" s="388" t="s">
        <v>379</v>
      </c>
      <c r="D505" s="388">
        <v>177661.7</v>
      </c>
      <c r="E505" s="388">
        <v>4.9000000000000004</v>
      </c>
      <c r="F505" s="388">
        <v>177656.8</v>
      </c>
      <c r="G505" s="388">
        <v>6400</v>
      </c>
      <c r="H505" s="388">
        <v>6400</v>
      </c>
      <c r="I505" s="401" t="s">
        <v>537</v>
      </c>
      <c r="Y505" s="388">
        <v>292603286</v>
      </c>
      <c r="Z505" s="388">
        <v>137068</v>
      </c>
      <c r="AA505" s="388">
        <v>61367</v>
      </c>
      <c r="AB505" s="399">
        <v>0.44771208451279659</v>
      </c>
      <c r="AC505" s="401" t="s">
        <v>537</v>
      </c>
      <c r="AD505" s="252">
        <v>133.85546875</v>
      </c>
      <c r="AE505" s="252">
        <v>59.9287109375</v>
      </c>
      <c r="AF505" s="252">
        <v>118.91103515624999</v>
      </c>
      <c r="AG505" s="252">
        <v>104.01953125</v>
      </c>
      <c r="AH505" s="252">
        <v>58.982324218749994</v>
      </c>
      <c r="AI505" s="399">
        <v>0.56703124413233685</v>
      </c>
      <c r="AJ505" s="401" t="s">
        <v>537</v>
      </c>
    </row>
    <row r="506" spans="1:36">
      <c r="A506" s="388" t="s">
        <v>362</v>
      </c>
      <c r="B506" s="388">
        <v>295700713</v>
      </c>
      <c r="C506" s="388" t="s">
        <v>380</v>
      </c>
      <c r="D506" s="388">
        <v>13207.1</v>
      </c>
      <c r="E506" s="388">
        <v>0</v>
      </c>
      <c r="F506" s="388">
        <v>13207.1</v>
      </c>
      <c r="G506" s="388">
        <v>6400</v>
      </c>
      <c r="H506" s="388">
        <v>6400</v>
      </c>
      <c r="I506" s="401" t="s">
        <v>537</v>
      </c>
      <c r="Y506" s="388">
        <v>292603696</v>
      </c>
      <c r="Z506" s="388">
        <v>161760</v>
      </c>
      <c r="AA506" s="388">
        <v>27667</v>
      </c>
      <c r="AB506" s="399">
        <v>0.17103733926805142</v>
      </c>
      <c r="AC506" s="401" t="s">
        <v>537</v>
      </c>
      <c r="AD506" s="252">
        <v>157.96875</v>
      </c>
      <c r="AE506" s="252">
        <v>27.0185546875</v>
      </c>
      <c r="AF506" s="252">
        <v>54.866503906250003</v>
      </c>
      <c r="AG506" s="252">
        <v>51.306738281249999</v>
      </c>
      <c r="AH506" s="252">
        <v>27.847949218750003</v>
      </c>
      <c r="AI506" s="399">
        <v>0.54277372040481109</v>
      </c>
      <c r="AJ506" s="401" t="s">
        <v>537</v>
      </c>
    </row>
    <row r="507" spans="1:36">
      <c r="A507" s="388" t="s">
        <v>371</v>
      </c>
      <c r="B507" s="388">
        <v>298701383</v>
      </c>
      <c r="C507" s="388" t="s">
        <v>531</v>
      </c>
      <c r="D507" s="388">
        <v>59722.9</v>
      </c>
      <c r="E507" s="388">
        <v>19595.900000000001</v>
      </c>
      <c r="F507" s="388">
        <v>40127</v>
      </c>
      <c r="G507" s="388">
        <v>2480</v>
      </c>
      <c r="H507" s="388">
        <v>653</v>
      </c>
      <c r="I507" s="401" t="s">
        <v>537</v>
      </c>
      <c r="Y507" s="388">
        <v>295700671</v>
      </c>
      <c r="Z507" s="388">
        <v>134831</v>
      </c>
      <c r="AA507" s="388">
        <v>19296.599999999999</v>
      </c>
      <c r="AB507" s="399">
        <v>0.14311693898287484</v>
      </c>
      <c r="AC507" s="401" t="s">
        <v>537</v>
      </c>
      <c r="AD507" s="252">
        <v>131.6708984375</v>
      </c>
      <c r="AE507" s="252">
        <v>18.844335937499999</v>
      </c>
      <c r="AF507" s="252">
        <v>47.211523437499999</v>
      </c>
      <c r="AG507" s="252">
        <v>86.369726562500006</v>
      </c>
      <c r="AH507" s="252">
        <v>28.3671875</v>
      </c>
      <c r="AI507" s="399">
        <v>0.32843901016026211</v>
      </c>
      <c r="AJ507" s="401" t="s">
        <v>537</v>
      </c>
    </row>
    <row r="508" spans="1:36">
      <c r="A508" s="388" t="s">
        <v>372</v>
      </c>
      <c r="B508" s="388">
        <v>492600377</v>
      </c>
      <c r="C508" s="388" t="s">
        <v>27</v>
      </c>
      <c r="D508" s="388">
        <v>33090.5</v>
      </c>
      <c r="E508" s="388">
        <v>14757.2</v>
      </c>
      <c r="F508" s="388">
        <v>18333.3</v>
      </c>
      <c r="G508" s="388">
        <v>1570</v>
      </c>
      <c r="H508" s="388">
        <v>293</v>
      </c>
      <c r="I508" s="401" t="s">
        <v>537</v>
      </c>
      <c r="Y508" s="388">
        <v>295700710</v>
      </c>
      <c r="Z508" s="388">
        <v>134809</v>
      </c>
      <c r="AA508" s="388">
        <v>69159.5</v>
      </c>
      <c r="AB508" s="399">
        <v>0.51301841865157372</v>
      </c>
      <c r="AC508" s="401" t="s">
        <v>537</v>
      </c>
      <c r="AD508" s="252">
        <v>131.6494140625</v>
      </c>
      <c r="AE508" s="252">
        <v>67.53857421875</v>
      </c>
      <c r="AF508" s="252">
        <v>135.20263671875</v>
      </c>
      <c r="AG508" s="252">
        <v>101.578125</v>
      </c>
      <c r="AH508" s="252">
        <v>67.6640625</v>
      </c>
      <c r="AI508" s="399">
        <v>0.66612828795569912</v>
      </c>
      <c r="AJ508" s="401" t="s">
        <v>537</v>
      </c>
    </row>
    <row r="509" spans="1:36">
      <c r="A509" s="388" t="s">
        <v>70</v>
      </c>
      <c r="B509" s="388">
        <v>292600623</v>
      </c>
      <c r="C509" s="388" t="s">
        <v>22</v>
      </c>
      <c r="D509" s="388">
        <v>143392.20000000001</v>
      </c>
      <c r="E509" s="388">
        <v>24321.599999999999</v>
      </c>
      <c r="F509" s="388">
        <v>119070.6</v>
      </c>
      <c r="G509" s="388">
        <v>3721.01</v>
      </c>
      <c r="H509" s="388">
        <v>2173</v>
      </c>
      <c r="I509" s="401" t="s">
        <v>537</v>
      </c>
      <c r="Y509" s="388">
        <v>295700712</v>
      </c>
      <c r="Z509" s="388">
        <v>134842</v>
      </c>
      <c r="AA509" s="388">
        <v>62935.3</v>
      </c>
      <c r="AB509" s="399">
        <v>0.46673365865234867</v>
      </c>
      <c r="AC509" s="401" t="s">
        <v>537</v>
      </c>
      <c r="AD509" s="252">
        <v>131.681640625</v>
      </c>
      <c r="AE509" s="252">
        <v>61.460253906250003</v>
      </c>
      <c r="AF509" s="252">
        <v>122.95673828125</v>
      </c>
      <c r="AG509" s="252">
        <v>117.6904296875</v>
      </c>
      <c r="AH509" s="252">
        <v>61.496484374999994</v>
      </c>
      <c r="AI509" s="399">
        <v>0.52252748620503664</v>
      </c>
      <c r="AJ509" s="401" t="s">
        <v>537</v>
      </c>
    </row>
    <row r="510" spans="1:36">
      <c r="A510" s="388" t="s">
        <v>70</v>
      </c>
      <c r="B510" s="388">
        <v>292600623</v>
      </c>
      <c r="C510" s="388" t="s">
        <v>23</v>
      </c>
      <c r="D510" s="388">
        <v>9191.7999999999993</v>
      </c>
      <c r="E510" s="388">
        <v>5966.8</v>
      </c>
      <c r="F510" s="388">
        <v>3225</v>
      </c>
      <c r="G510" s="388">
        <v>3721.01</v>
      </c>
      <c r="H510" s="388">
        <v>2173</v>
      </c>
      <c r="I510" s="401" t="s">
        <v>537</v>
      </c>
    </row>
    <row r="511" spans="1:36">
      <c r="A511" s="388" t="s">
        <v>70</v>
      </c>
      <c r="B511" s="388">
        <v>292600623</v>
      </c>
      <c r="C511" s="388" t="s">
        <v>24</v>
      </c>
      <c r="D511" s="388">
        <v>97433.1</v>
      </c>
      <c r="E511" s="388">
        <v>24399.9</v>
      </c>
      <c r="F511" s="388">
        <v>73033.2</v>
      </c>
      <c r="G511" s="388">
        <v>3721.01</v>
      </c>
      <c r="H511" s="388">
        <v>2173</v>
      </c>
      <c r="I511" s="401" t="s">
        <v>537</v>
      </c>
    </row>
    <row r="512" spans="1:36">
      <c r="A512" s="388" t="s">
        <v>70</v>
      </c>
      <c r="B512" s="388">
        <v>292600745</v>
      </c>
      <c r="C512" s="388" t="s">
        <v>31</v>
      </c>
      <c r="D512" s="388">
        <v>150515.79999999999</v>
      </c>
      <c r="E512" s="388">
        <v>87105.3</v>
      </c>
      <c r="F512" s="388">
        <v>63410.5</v>
      </c>
      <c r="G512" s="388">
        <v>3620</v>
      </c>
      <c r="H512" s="388">
        <v>2352</v>
      </c>
      <c r="I512" s="401" t="s">
        <v>537</v>
      </c>
    </row>
    <row r="513" spans="1:39">
      <c r="A513" s="388" t="s">
        <v>70</v>
      </c>
      <c r="B513" s="388">
        <v>295700703</v>
      </c>
      <c r="C513" s="388" t="s">
        <v>453</v>
      </c>
      <c r="D513" s="388">
        <v>83195</v>
      </c>
      <c r="E513" s="388">
        <v>34389</v>
      </c>
      <c r="F513" s="388">
        <v>48806</v>
      </c>
      <c r="G513" s="388">
        <v>6401.01</v>
      </c>
      <c r="H513" s="388">
        <v>1539</v>
      </c>
      <c r="I513" s="401" t="s">
        <v>537</v>
      </c>
    </row>
    <row r="514" spans="1:39">
      <c r="A514" s="388" t="s">
        <v>70</v>
      </c>
      <c r="B514" s="388">
        <v>295700703</v>
      </c>
      <c r="C514" s="388" t="s">
        <v>454</v>
      </c>
      <c r="D514" s="388">
        <v>8804.7999999999993</v>
      </c>
      <c r="E514" s="388">
        <v>8699.9</v>
      </c>
      <c r="F514" s="388">
        <v>104.8</v>
      </c>
      <c r="G514" s="388">
        <v>6401.01</v>
      </c>
      <c r="H514" s="388">
        <v>1539</v>
      </c>
      <c r="I514" s="401" t="s">
        <v>537</v>
      </c>
    </row>
    <row r="515" spans="1:39">
      <c r="A515" s="388" t="s">
        <v>70</v>
      </c>
      <c r="B515" s="388">
        <v>295700703</v>
      </c>
      <c r="C515" s="388" t="s">
        <v>455</v>
      </c>
      <c r="D515" s="388">
        <v>132070.5</v>
      </c>
      <c r="E515" s="388">
        <v>46994.9</v>
      </c>
      <c r="F515" s="388">
        <v>85075.6</v>
      </c>
      <c r="G515" s="388">
        <v>6401.01</v>
      </c>
      <c r="H515" s="388">
        <v>1539</v>
      </c>
      <c r="I515" s="401" t="s">
        <v>537</v>
      </c>
    </row>
    <row r="516" spans="1:39">
      <c r="A516" s="388" t="s">
        <v>70</v>
      </c>
      <c r="B516" s="388">
        <v>295700705</v>
      </c>
      <c r="C516" s="388" t="s">
        <v>456</v>
      </c>
      <c r="D516" s="388">
        <v>156192</v>
      </c>
      <c r="E516" s="388">
        <v>36807.800000000003</v>
      </c>
      <c r="F516" s="388">
        <v>119384.2</v>
      </c>
      <c r="G516" s="388">
        <v>4800</v>
      </c>
      <c r="H516" s="388">
        <v>3210</v>
      </c>
      <c r="I516" s="401" t="s">
        <v>537</v>
      </c>
    </row>
    <row r="517" spans="1:39">
      <c r="A517" s="388" t="s">
        <v>367</v>
      </c>
      <c r="B517" s="388">
        <v>292600552</v>
      </c>
      <c r="C517" s="388" t="s">
        <v>34</v>
      </c>
      <c r="D517" s="388"/>
      <c r="E517" s="388"/>
      <c r="F517" s="388"/>
      <c r="G517" s="388"/>
      <c r="H517" s="388"/>
      <c r="I517" s="401" t="s">
        <v>538</v>
      </c>
      <c r="K517" s="388" t="s">
        <v>315</v>
      </c>
      <c r="L517" s="388" t="s">
        <v>316</v>
      </c>
      <c r="M517" s="388" t="s">
        <v>317</v>
      </c>
      <c r="N517" s="388" t="s">
        <v>318</v>
      </c>
      <c r="O517" s="388" t="s">
        <v>319</v>
      </c>
      <c r="P517" s="388" t="s">
        <v>320</v>
      </c>
      <c r="Q517" s="388" t="s">
        <v>321</v>
      </c>
      <c r="R517" s="401" t="s">
        <v>374</v>
      </c>
      <c r="T517" s="388" t="s">
        <v>59</v>
      </c>
      <c r="U517" s="388" t="s">
        <v>387</v>
      </c>
      <c r="V517" s="388" t="s">
        <v>61</v>
      </c>
      <c r="W517" s="388" t="s">
        <v>388</v>
      </c>
      <c r="X517" s="388" t="s">
        <v>389</v>
      </c>
      <c r="Y517" s="388" t="s">
        <v>390</v>
      </c>
      <c r="Z517" s="388" t="s">
        <v>391</v>
      </c>
      <c r="AA517" s="388" t="s">
        <v>392</v>
      </c>
      <c r="AB517" s="388" t="s">
        <v>393</v>
      </c>
      <c r="AC517" s="388" t="s">
        <v>394</v>
      </c>
      <c r="AD517" s="388" t="s">
        <v>395</v>
      </c>
      <c r="AE517" s="388" t="s">
        <v>396</v>
      </c>
      <c r="AF517" s="388" t="s">
        <v>397</v>
      </c>
      <c r="AG517" s="388" t="s">
        <v>398</v>
      </c>
      <c r="AH517" s="388" t="s">
        <v>399</v>
      </c>
      <c r="AI517" s="388" t="s">
        <v>400</v>
      </c>
      <c r="AJ517" s="388" t="s">
        <v>401</v>
      </c>
      <c r="AK517" s="388" t="s">
        <v>402</v>
      </c>
      <c r="AL517" s="401" t="s">
        <v>374</v>
      </c>
      <c r="AM517" s="388"/>
    </row>
    <row r="518" spans="1:39">
      <c r="A518" s="388" t="s">
        <v>367</v>
      </c>
      <c r="B518" s="388">
        <v>292600678</v>
      </c>
      <c r="C518" s="388" t="s">
        <v>41</v>
      </c>
      <c r="D518" s="388">
        <v>181997.8</v>
      </c>
      <c r="E518" s="388">
        <v>103531.1</v>
      </c>
      <c r="F518" s="388">
        <v>78466.7</v>
      </c>
      <c r="G518" s="388">
        <v>6572.03</v>
      </c>
      <c r="H518" s="388">
        <v>2263</v>
      </c>
      <c r="I518" s="401" t="s">
        <v>538</v>
      </c>
      <c r="K518" s="388">
        <v>292600552</v>
      </c>
      <c r="L518" s="388">
        <v>150516.70000000001</v>
      </c>
      <c r="M518" s="388">
        <v>63663.3</v>
      </c>
      <c r="N518" s="388">
        <v>86852.6</v>
      </c>
      <c r="O518" s="388">
        <v>3560</v>
      </c>
      <c r="P518" s="388">
        <v>2621</v>
      </c>
      <c r="Q518" s="388">
        <v>31255.5</v>
      </c>
      <c r="R518" s="401" t="s">
        <v>538</v>
      </c>
      <c r="T518" s="388" t="s">
        <v>70</v>
      </c>
      <c r="U518" s="388" t="s">
        <v>118</v>
      </c>
      <c r="V518" s="388" t="s">
        <v>122</v>
      </c>
      <c r="W518" s="388">
        <v>210214</v>
      </c>
      <c r="X518" s="388" t="s">
        <v>403</v>
      </c>
      <c r="Y518" s="388" t="s">
        <v>405</v>
      </c>
      <c r="Z518" s="252">
        <v>74800.78</v>
      </c>
      <c r="AA518" s="252">
        <v>51739.81</v>
      </c>
      <c r="AB518" s="252">
        <v>23060.97</v>
      </c>
      <c r="AC518" s="388">
        <v>69.17</v>
      </c>
      <c r="AD518" s="388">
        <v>26.26</v>
      </c>
      <c r="AE518" s="252">
        <v>94441.93</v>
      </c>
      <c r="AF518" s="252">
        <v>37223.96</v>
      </c>
      <c r="AG518" s="388">
        <v>0</v>
      </c>
      <c r="AH518" s="252">
        <v>57217.97</v>
      </c>
      <c r="AI518" s="252">
        <v>51739.81</v>
      </c>
      <c r="AJ518" s="252">
        <v>5478.16</v>
      </c>
      <c r="AK518" s="388">
        <v>9.57</v>
      </c>
      <c r="AL518" s="401" t="s">
        <v>538</v>
      </c>
      <c r="AM518" s="388" t="s">
        <v>405</v>
      </c>
    </row>
    <row r="519" spans="1:39">
      <c r="A519" s="388" t="s">
        <v>367</v>
      </c>
      <c r="B519" s="388">
        <v>292602230</v>
      </c>
      <c r="C519" s="388" t="s">
        <v>368</v>
      </c>
      <c r="D519" s="388">
        <v>170967.6</v>
      </c>
      <c r="E519" s="388">
        <v>63378.1</v>
      </c>
      <c r="F519" s="388">
        <v>107589.5</v>
      </c>
      <c r="G519" s="388">
        <v>5904.13</v>
      </c>
      <c r="H519" s="388">
        <v>4862</v>
      </c>
      <c r="I519" s="401" t="s">
        <v>538</v>
      </c>
      <c r="K519" s="388">
        <v>292600678</v>
      </c>
      <c r="L519" s="388">
        <v>181998.8</v>
      </c>
      <c r="M519" s="388">
        <v>78638.399999999994</v>
      </c>
      <c r="N519" s="388">
        <v>103359.3</v>
      </c>
      <c r="O519" s="388">
        <v>6588</v>
      </c>
      <c r="P519" s="388">
        <v>2249</v>
      </c>
      <c r="Q519" s="388">
        <v>96686.6</v>
      </c>
      <c r="R519" s="401" t="s">
        <v>538</v>
      </c>
      <c r="T519" s="388" t="s">
        <v>102</v>
      </c>
      <c r="U519" s="388" t="s">
        <v>118</v>
      </c>
      <c r="V519" s="388" t="s">
        <v>135</v>
      </c>
      <c r="W519" s="388">
        <v>18779</v>
      </c>
      <c r="X519" s="388" t="s">
        <v>404</v>
      </c>
      <c r="Y519" s="388" t="s">
        <v>406</v>
      </c>
      <c r="Z519" s="252">
        <v>12184.09</v>
      </c>
      <c r="AA519" s="252">
        <v>5713.54</v>
      </c>
      <c r="AB519" s="252">
        <v>6470.55</v>
      </c>
      <c r="AC519" s="388">
        <v>46.89</v>
      </c>
      <c r="AD519" s="388">
        <v>84.45</v>
      </c>
      <c r="AE519" s="252">
        <v>22474.1</v>
      </c>
      <c r="AF519" s="252">
        <v>14313.88</v>
      </c>
      <c r="AG519" s="388">
        <v>0</v>
      </c>
      <c r="AH519" s="252">
        <v>8160.22</v>
      </c>
      <c r="AI519" s="252">
        <v>1624.16</v>
      </c>
      <c r="AJ519" s="252">
        <v>6536.07</v>
      </c>
      <c r="AK519" s="388">
        <v>80.099999999999994</v>
      </c>
      <c r="AL519" s="401" t="s">
        <v>538</v>
      </c>
      <c r="AM519" s="388" t="s">
        <v>406</v>
      </c>
    </row>
    <row r="520" spans="1:39">
      <c r="A520" s="388" t="s">
        <v>367</v>
      </c>
      <c r="B520" s="388">
        <v>292603073</v>
      </c>
      <c r="C520" s="388" t="s">
        <v>51</v>
      </c>
      <c r="D520" s="388">
        <v>132132.20000000001</v>
      </c>
      <c r="E520" s="388">
        <v>64868.2</v>
      </c>
      <c r="F520" s="388">
        <v>67264</v>
      </c>
      <c r="G520" s="388">
        <v>12579.7</v>
      </c>
      <c r="H520" s="388">
        <v>1577</v>
      </c>
      <c r="I520" s="401" t="s">
        <v>538</v>
      </c>
      <c r="K520" s="388">
        <v>292602230</v>
      </c>
      <c r="L520" s="388">
        <v>171975.5</v>
      </c>
      <c r="M520" s="388">
        <v>108827.1</v>
      </c>
      <c r="N520" s="388">
        <v>63147.4</v>
      </c>
      <c r="O520" s="388">
        <v>5894</v>
      </c>
      <c r="P520" s="388">
        <v>4287</v>
      </c>
      <c r="Q520" s="388">
        <v>59807.1</v>
      </c>
      <c r="R520" s="401" t="s">
        <v>538</v>
      </c>
      <c r="T520" s="388" t="s">
        <v>102</v>
      </c>
      <c r="U520" s="388" t="s">
        <v>118</v>
      </c>
      <c r="V520" s="388" t="s">
        <v>135</v>
      </c>
      <c r="W520" s="388">
        <v>18779</v>
      </c>
      <c r="X520" s="388" t="s">
        <v>403</v>
      </c>
      <c r="Y520" s="388" t="s">
        <v>407</v>
      </c>
      <c r="Z520" s="252">
        <v>82668.37</v>
      </c>
      <c r="AA520" s="252">
        <v>75099.05</v>
      </c>
      <c r="AB520" s="252">
        <v>7569.33</v>
      </c>
      <c r="AC520" s="388">
        <v>90.84</v>
      </c>
      <c r="AD520" s="388">
        <v>34.14</v>
      </c>
      <c r="AE520" s="252">
        <v>110890.01</v>
      </c>
      <c r="AF520" s="252">
        <v>85834.52</v>
      </c>
      <c r="AG520" s="388">
        <v>0</v>
      </c>
      <c r="AH520" s="252">
        <v>25055.49</v>
      </c>
      <c r="AI520" s="252">
        <v>16994.22</v>
      </c>
      <c r="AJ520" s="252">
        <v>8061.27</v>
      </c>
      <c r="AK520" s="388">
        <v>32.17</v>
      </c>
      <c r="AL520" s="401" t="s">
        <v>538</v>
      </c>
      <c r="AM520" s="388" t="s">
        <v>407</v>
      </c>
    </row>
    <row r="521" spans="1:39">
      <c r="A521" s="388" t="s">
        <v>367</v>
      </c>
      <c r="B521" s="388">
        <v>292603073</v>
      </c>
      <c r="C521" s="388" t="s">
        <v>369</v>
      </c>
      <c r="D521" s="388">
        <v>13787.7</v>
      </c>
      <c r="E521" s="388">
        <v>13360.3</v>
      </c>
      <c r="F521" s="388">
        <v>427.4</v>
      </c>
      <c r="G521" s="388">
        <v>12579.7</v>
      </c>
      <c r="H521" s="388">
        <v>1577</v>
      </c>
      <c r="I521" s="401" t="s">
        <v>538</v>
      </c>
      <c r="K521" s="388">
        <v>292603073</v>
      </c>
      <c r="L521" s="388">
        <v>389505</v>
      </c>
      <c r="M521" s="388">
        <v>181636.9</v>
      </c>
      <c r="N521" s="388">
        <v>207865.8</v>
      </c>
      <c r="O521" s="388">
        <v>12578</v>
      </c>
      <c r="P521" s="388">
        <v>1126</v>
      </c>
      <c r="Q521" s="388">
        <v>390817</v>
      </c>
      <c r="R521" s="401" t="s">
        <v>538</v>
      </c>
      <c r="T521" s="388" t="s">
        <v>102</v>
      </c>
      <c r="U521" s="388" t="s">
        <v>118</v>
      </c>
      <c r="V521" s="388" t="s">
        <v>136</v>
      </c>
      <c r="W521" s="388">
        <v>78398</v>
      </c>
      <c r="X521" s="388" t="s">
        <v>403</v>
      </c>
      <c r="Y521" s="388" t="s">
        <v>408</v>
      </c>
      <c r="Z521" s="252">
        <v>31940.05</v>
      </c>
      <c r="AA521" s="252">
        <v>10742.82</v>
      </c>
      <c r="AB521" s="252">
        <v>21197.24</v>
      </c>
      <c r="AC521" s="388">
        <v>33.630000000000003</v>
      </c>
      <c r="AD521" s="388">
        <v>0</v>
      </c>
      <c r="AE521" s="252">
        <v>17617.27</v>
      </c>
      <c r="AF521" s="252">
        <v>8304.65</v>
      </c>
      <c r="AG521" s="388">
        <v>0</v>
      </c>
      <c r="AH521" s="252">
        <v>9312.6200000000008</v>
      </c>
      <c r="AI521" s="252">
        <v>5626.19</v>
      </c>
      <c r="AJ521" s="252">
        <v>3686.43</v>
      </c>
      <c r="AK521" s="388">
        <v>39.590000000000003</v>
      </c>
      <c r="AL521" s="401" t="s">
        <v>538</v>
      </c>
      <c r="AM521" s="388" t="s">
        <v>408</v>
      </c>
    </row>
    <row r="522" spans="1:39">
      <c r="A522" s="388" t="s">
        <v>367</v>
      </c>
      <c r="B522" s="388">
        <v>292603073</v>
      </c>
      <c r="C522" s="388" t="s">
        <v>52</v>
      </c>
      <c r="D522" s="388">
        <v>243582.9</v>
      </c>
      <c r="E522" s="388">
        <v>131458</v>
      </c>
      <c r="F522" s="388">
        <v>112124.9</v>
      </c>
      <c r="G522" s="388">
        <v>12579.7</v>
      </c>
      <c r="H522" s="388">
        <v>1577</v>
      </c>
      <c r="I522" s="401" t="s">
        <v>538</v>
      </c>
      <c r="K522" s="388">
        <v>292603286</v>
      </c>
      <c r="L522" s="388">
        <v>165765.70000000001</v>
      </c>
      <c r="M522" s="388">
        <v>43999.8</v>
      </c>
      <c r="N522" s="388">
        <v>121764.9</v>
      </c>
      <c r="O522" s="388">
        <v>8432</v>
      </c>
      <c r="P522" s="388">
        <v>5205</v>
      </c>
      <c r="Q522" s="388">
        <v>106516</v>
      </c>
      <c r="R522" s="401" t="s">
        <v>538</v>
      </c>
      <c r="T522" s="388" t="s">
        <v>102</v>
      </c>
      <c r="U522" s="388" t="s">
        <v>118</v>
      </c>
      <c r="V522" s="388" t="s">
        <v>136</v>
      </c>
      <c r="W522" s="388">
        <v>78398</v>
      </c>
      <c r="X522" s="388" t="s">
        <v>403</v>
      </c>
      <c r="Y522" s="388" t="s">
        <v>409</v>
      </c>
      <c r="Z522" s="252">
        <v>37576.53</v>
      </c>
      <c r="AA522" s="252">
        <v>18589.830000000002</v>
      </c>
      <c r="AB522" s="252">
        <v>18986.7</v>
      </c>
      <c r="AC522" s="388">
        <v>49.47</v>
      </c>
      <c r="AD522" s="388">
        <v>0</v>
      </c>
      <c r="AE522" s="252">
        <v>30249.9</v>
      </c>
      <c r="AF522" s="252">
        <v>16200.35</v>
      </c>
      <c r="AG522" s="388">
        <v>0</v>
      </c>
      <c r="AH522" s="252">
        <v>14049.55</v>
      </c>
      <c r="AI522" s="252">
        <v>7056.87</v>
      </c>
      <c r="AJ522" s="252">
        <v>6992.68</v>
      </c>
      <c r="AK522" s="388">
        <v>49.77</v>
      </c>
      <c r="AL522" s="401" t="s">
        <v>538</v>
      </c>
      <c r="AM522" s="388" t="s">
        <v>409</v>
      </c>
    </row>
    <row r="523" spans="1:39">
      <c r="A523" s="388" t="s">
        <v>367</v>
      </c>
      <c r="B523" s="388">
        <v>292603286</v>
      </c>
      <c r="C523" s="388" t="s">
        <v>42</v>
      </c>
      <c r="D523" s="388">
        <v>165452.5</v>
      </c>
      <c r="E523" s="388">
        <v>117501.5</v>
      </c>
      <c r="F523" s="388">
        <v>47951</v>
      </c>
      <c r="G523" s="388">
        <v>8254.5</v>
      </c>
      <c r="H523" s="388">
        <v>5034</v>
      </c>
      <c r="I523" s="401" t="s">
        <v>538</v>
      </c>
      <c r="K523" s="388">
        <v>292603696</v>
      </c>
      <c r="L523" s="388">
        <v>166078</v>
      </c>
      <c r="M523" s="388">
        <v>109893.6</v>
      </c>
      <c r="N523" s="388">
        <v>56183.3</v>
      </c>
      <c r="O523" s="388">
        <v>9599</v>
      </c>
      <c r="P523" s="388">
        <v>8042</v>
      </c>
      <c r="Q523" s="388">
        <v>52538.1</v>
      </c>
      <c r="R523" s="401" t="s">
        <v>538</v>
      </c>
      <c r="T523" s="388" t="s">
        <v>102</v>
      </c>
      <c r="U523" s="388" t="s">
        <v>118</v>
      </c>
      <c r="V523" s="388" t="s">
        <v>136</v>
      </c>
      <c r="W523" s="388">
        <v>78398</v>
      </c>
      <c r="X523" s="388" t="s">
        <v>403</v>
      </c>
      <c r="Y523" s="388" t="s">
        <v>410</v>
      </c>
      <c r="Z523" s="252">
        <v>39389.67</v>
      </c>
      <c r="AA523" s="252">
        <v>17512.060000000001</v>
      </c>
      <c r="AB523" s="252">
        <v>21877.61</v>
      </c>
      <c r="AC523" s="388">
        <v>44.46</v>
      </c>
      <c r="AD523" s="388">
        <v>0</v>
      </c>
      <c r="AE523" s="252">
        <v>27890.959999999999</v>
      </c>
      <c r="AF523" s="252">
        <v>21681.4</v>
      </c>
      <c r="AG523" s="388">
        <v>0</v>
      </c>
      <c r="AH523" s="252">
        <v>6209.55</v>
      </c>
      <c r="AI523" s="252">
        <v>4693.1899999999996</v>
      </c>
      <c r="AJ523" s="252">
        <v>1516.36</v>
      </c>
      <c r="AK523" s="388">
        <v>24.42</v>
      </c>
      <c r="AL523" s="401" t="s">
        <v>538</v>
      </c>
      <c r="AM523" s="388" t="s">
        <v>410</v>
      </c>
    </row>
    <row r="524" spans="1:39">
      <c r="A524" s="388" t="s">
        <v>367</v>
      </c>
      <c r="B524" s="388">
        <v>292603696</v>
      </c>
      <c r="C524" s="388" t="s">
        <v>370</v>
      </c>
      <c r="D524" s="388">
        <v>165452.5</v>
      </c>
      <c r="E524" s="388">
        <v>56813.4</v>
      </c>
      <c r="F524" s="388">
        <v>108639.1</v>
      </c>
      <c r="G524" s="388">
        <v>9600</v>
      </c>
      <c r="H524" s="388">
        <v>8042</v>
      </c>
      <c r="I524" s="401" t="s">
        <v>538</v>
      </c>
      <c r="K524" s="388">
        <v>292604330</v>
      </c>
      <c r="L524" s="388">
        <v>124019.2</v>
      </c>
      <c r="M524" s="388">
        <v>36703.699999999997</v>
      </c>
      <c r="N524" s="388">
        <v>87312.4</v>
      </c>
      <c r="O524" s="388">
        <v>5198</v>
      </c>
      <c r="P524" s="388">
        <v>1364</v>
      </c>
      <c r="Q524" s="388">
        <v>130191</v>
      </c>
      <c r="R524" s="401" t="s">
        <v>538</v>
      </c>
      <c r="T524" s="388" t="s">
        <v>102</v>
      </c>
      <c r="U524" s="388" t="s">
        <v>118</v>
      </c>
      <c r="V524" s="388" t="s">
        <v>136</v>
      </c>
      <c r="W524" s="388">
        <v>78398</v>
      </c>
      <c r="X524" s="388" t="s">
        <v>403</v>
      </c>
      <c r="Y524" s="388" t="s">
        <v>411</v>
      </c>
      <c r="Z524" s="252">
        <v>31940.05</v>
      </c>
      <c r="AA524" s="252">
        <v>28755.91</v>
      </c>
      <c r="AB524" s="252">
        <v>3184.14</v>
      </c>
      <c r="AC524" s="388">
        <v>90.03</v>
      </c>
      <c r="AD524" s="388">
        <v>47.82</v>
      </c>
      <c r="AE524" s="252">
        <v>47214.11</v>
      </c>
      <c r="AF524" s="388">
        <v>0.28999999999999998</v>
      </c>
      <c r="AG524" s="388">
        <v>47.82</v>
      </c>
      <c r="AH524" s="252">
        <v>47213.82</v>
      </c>
      <c r="AI524" s="252">
        <v>28755.91</v>
      </c>
      <c r="AJ524" s="252">
        <v>18457.91</v>
      </c>
      <c r="AK524" s="388">
        <v>39.090000000000003</v>
      </c>
      <c r="AL524" s="401" t="s">
        <v>538</v>
      </c>
      <c r="AM524" s="388" t="s">
        <v>411</v>
      </c>
    </row>
    <row r="525" spans="1:39">
      <c r="A525" s="388" t="s">
        <v>367</v>
      </c>
      <c r="B525" s="388">
        <v>292604330</v>
      </c>
      <c r="C525" s="388" t="s">
        <v>43</v>
      </c>
      <c r="D525" s="388">
        <v>121379.6</v>
      </c>
      <c r="E525" s="388">
        <v>88196.3</v>
      </c>
      <c r="F525" s="388">
        <v>33183.300000000003</v>
      </c>
      <c r="G525" s="388">
        <v>5264</v>
      </c>
      <c r="H525" s="388">
        <v>1364</v>
      </c>
      <c r="I525" s="401" t="s">
        <v>538</v>
      </c>
      <c r="K525" s="388">
        <v>295700347</v>
      </c>
      <c r="L525" s="388">
        <v>224071.2</v>
      </c>
      <c r="M525" s="388">
        <v>123869.8</v>
      </c>
      <c r="N525" s="388">
        <v>100200.5</v>
      </c>
      <c r="O525" s="388">
        <v>6374</v>
      </c>
      <c r="P525" s="388">
        <v>157</v>
      </c>
      <c r="Q525" s="388">
        <v>210075</v>
      </c>
      <c r="R525" s="401" t="s">
        <v>538</v>
      </c>
      <c r="T525" s="388" t="s">
        <v>102</v>
      </c>
      <c r="U525" s="388" t="s">
        <v>118</v>
      </c>
      <c r="V525" s="388" t="s">
        <v>137</v>
      </c>
      <c r="W525" s="388">
        <v>97026</v>
      </c>
      <c r="X525" s="388" t="s">
        <v>403</v>
      </c>
      <c r="Y525" s="388" t="s">
        <v>412</v>
      </c>
      <c r="Z525" s="252">
        <v>210428.2</v>
      </c>
      <c r="AA525" s="252">
        <v>103879.47</v>
      </c>
      <c r="AB525" s="252">
        <v>106548.73</v>
      </c>
      <c r="AC525" s="388">
        <v>49.37</v>
      </c>
      <c r="AD525" s="388">
        <v>45.41</v>
      </c>
      <c r="AE525" s="252">
        <v>305985.78000000003</v>
      </c>
      <c r="AF525" s="252">
        <v>55665.4</v>
      </c>
      <c r="AG525" s="388">
        <v>18.96</v>
      </c>
      <c r="AH525" s="252">
        <v>250320.39</v>
      </c>
      <c r="AI525" s="252">
        <v>101924.54</v>
      </c>
      <c r="AJ525" s="252">
        <v>148395.84</v>
      </c>
      <c r="AK525" s="388">
        <v>59.28</v>
      </c>
      <c r="AL525" s="401" t="s">
        <v>538</v>
      </c>
      <c r="AM525" s="388" t="s">
        <v>412</v>
      </c>
    </row>
    <row r="526" spans="1:39">
      <c r="A526" s="388" t="s">
        <v>367</v>
      </c>
      <c r="B526" s="388">
        <v>295700347</v>
      </c>
      <c r="C526" s="388" t="s">
        <v>38</v>
      </c>
      <c r="D526" s="388">
        <v>83195</v>
      </c>
      <c r="E526" s="388">
        <v>39100</v>
      </c>
      <c r="F526" s="388">
        <v>44095.1</v>
      </c>
      <c r="G526" s="388">
        <v>6386.01</v>
      </c>
      <c r="H526" s="388">
        <v>193</v>
      </c>
      <c r="I526" s="401" t="s">
        <v>538</v>
      </c>
      <c r="K526" s="388">
        <v>295700485</v>
      </c>
      <c r="L526" s="388">
        <v>190871.2</v>
      </c>
      <c r="M526" s="388">
        <v>190834.5</v>
      </c>
      <c r="N526" s="388">
        <v>40.4</v>
      </c>
      <c r="O526" s="388">
        <v>6400</v>
      </c>
      <c r="P526" s="388">
        <v>6380</v>
      </c>
      <c r="Q526" s="388">
        <v>674.33600000000001</v>
      </c>
      <c r="R526" s="401" t="s">
        <v>538</v>
      </c>
      <c r="T526" s="388" t="s">
        <v>102</v>
      </c>
      <c r="U526" s="388" t="s">
        <v>118</v>
      </c>
      <c r="V526" s="388" t="s">
        <v>139</v>
      </c>
      <c r="W526" s="388">
        <v>90365</v>
      </c>
      <c r="X526" s="388" t="s">
        <v>403</v>
      </c>
      <c r="Y526" s="388" t="s">
        <v>413</v>
      </c>
      <c r="Z526" s="252">
        <v>202908.01</v>
      </c>
      <c r="AA526" s="252">
        <v>142980.68</v>
      </c>
      <c r="AB526" s="252">
        <v>59927.33</v>
      </c>
      <c r="AC526" s="388">
        <v>70.47</v>
      </c>
      <c r="AD526" s="388">
        <v>13.12</v>
      </c>
      <c r="AE526" s="252">
        <v>229526.72</v>
      </c>
      <c r="AF526" s="252">
        <v>30537.58</v>
      </c>
      <c r="AG526" s="388">
        <v>0</v>
      </c>
      <c r="AH526" s="252">
        <v>198989.14</v>
      </c>
      <c r="AI526" s="252">
        <v>122754.6</v>
      </c>
      <c r="AJ526" s="252">
        <v>76234.539999999994</v>
      </c>
      <c r="AK526" s="388">
        <v>38.31</v>
      </c>
      <c r="AL526" s="401" t="s">
        <v>538</v>
      </c>
      <c r="AM526" s="388" t="s">
        <v>413</v>
      </c>
    </row>
    <row r="527" spans="1:39">
      <c r="A527" s="388" t="s">
        <v>367</v>
      </c>
      <c r="B527" s="388">
        <v>295700347</v>
      </c>
      <c r="C527" s="388" t="s">
        <v>39</v>
      </c>
      <c r="D527" s="388">
        <v>132070.5</v>
      </c>
      <c r="E527" s="388">
        <v>53402.7</v>
      </c>
      <c r="F527" s="388">
        <v>78667.8</v>
      </c>
      <c r="G527" s="388">
        <v>6386.01</v>
      </c>
      <c r="H527" s="388">
        <v>193</v>
      </c>
      <c r="I527" s="401" t="s">
        <v>538</v>
      </c>
      <c r="K527" s="388">
        <v>295700671</v>
      </c>
      <c r="L527" s="388">
        <v>209496.5</v>
      </c>
      <c r="M527" s="388">
        <v>161146.4</v>
      </c>
      <c r="N527" s="388">
        <v>48344.6</v>
      </c>
      <c r="O527" s="388">
        <v>7999</v>
      </c>
      <c r="P527" s="388">
        <v>4117</v>
      </c>
      <c r="Q527" s="388">
        <v>88442.6</v>
      </c>
      <c r="R527" s="401" t="s">
        <v>538</v>
      </c>
      <c r="T527" s="388" t="s">
        <v>102</v>
      </c>
      <c r="U527" s="388" t="s">
        <v>118</v>
      </c>
      <c r="V527" s="388" t="s">
        <v>133</v>
      </c>
      <c r="W527" s="388">
        <v>210516</v>
      </c>
      <c r="X527" s="388" t="s">
        <v>403</v>
      </c>
      <c r="Y527" s="388" t="s">
        <v>414</v>
      </c>
      <c r="Z527" s="252">
        <v>38650.15</v>
      </c>
      <c r="AA527" s="252">
        <v>10989.94</v>
      </c>
      <c r="AB527" s="252">
        <v>27660.2</v>
      </c>
      <c r="AC527" s="388">
        <v>28.43</v>
      </c>
      <c r="AD527" s="388">
        <v>28.89</v>
      </c>
      <c r="AE527" s="252">
        <v>49817.72</v>
      </c>
      <c r="AF527" s="252">
        <v>35055.58</v>
      </c>
      <c r="AG527" s="388">
        <v>0</v>
      </c>
      <c r="AH527" s="252">
        <v>14762.14</v>
      </c>
      <c r="AI527" s="252">
        <v>10989.94</v>
      </c>
      <c r="AJ527" s="252">
        <v>3772.19</v>
      </c>
      <c r="AK527" s="388">
        <v>25.55</v>
      </c>
      <c r="AL527" s="401" t="s">
        <v>538</v>
      </c>
      <c r="AM527" s="388" t="s">
        <v>414</v>
      </c>
    </row>
    <row r="528" spans="1:39">
      <c r="A528" s="388" t="s">
        <v>367</v>
      </c>
      <c r="B528" s="388">
        <v>295700347</v>
      </c>
      <c r="C528" s="388" t="s">
        <v>40</v>
      </c>
      <c r="D528" s="388">
        <v>8804.7999999999993</v>
      </c>
      <c r="E528" s="388">
        <v>8695.6</v>
      </c>
      <c r="F528" s="388">
        <v>109.1</v>
      </c>
      <c r="G528" s="388">
        <v>6386.01</v>
      </c>
      <c r="H528" s="388">
        <v>193</v>
      </c>
      <c r="I528" s="401" t="s">
        <v>538</v>
      </c>
      <c r="K528" s="388">
        <v>295700688</v>
      </c>
      <c r="L528" s="388">
        <v>156194.1</v>
      </c>
      <c r="M528" s="388">
        <v>116063.2</v>
      </c>
      <c r="N528" s="388">
        <v>40129</v>
      </c>
      <c r="O528" s="388">
        <v>4800</v>
      </c>
      <c r="P528" s="388">
        <v>3018</v>
      </c>
      <c r="Q528" s="388">
        <v>60119.1</v>
      </c>
      <c r="R528" s="401" t="s">
        <v>538</v>
      </c>
      <c r="T528" s="388" t="s">
        <v>83</v>
      </c>
      <c r="U528" s="388" t="s">
        <v>118</v>
      </c>
      <c r="V528" s="388" t="s">
        <v>124</v>
      </c>
      <c r="W528" s="388">
        <v>18850</v>
      </c>
      <c r="X528" s="388" t="s">
        <v>404</v>
      </c>
      <c r="Y528" s="388" t="s">
        <v>415</v>
      </c>
      <c r="Z528" s="252"/>
      <c r="AA528" s="252"/>
      <c r="AB528" s="252"/>
      <c r="AC528" s="388"/>
      <c r="AD528" s="388"/>
      <c r="AE528" s="252"/>
      <c r="AF528" s="252"/>
      <c r="AG528" s="388"/>
      <c r="AH528" s="252"/>
      <c r="AI528" s="252"/>
      <c r="AJ528" s="252"/>
      <c r="AK528" s="388"/>
      <c r="AL528" s="401" t="s">
        <v>538</v>
      </c>
      <c r="AM528" s="388"/>
    </row>
    <row r="529" spans="1:39">
      <c r="A529" s="388" t="s">
        <v>367</v>
      </c>
      <c r="B529" s="388">
        <v>295700485</v>
      </c>
      <c r="C529" s="388" t="s">
        <v>529</v>
      </c>
      <c r="D529" s="388">
        <v>177661.7</v>
      </c>
      <c r="E529" s="388">
        <v>566.4</v>
      </c>
      <c r="F529" s="388">
        <v>177095.3</v>
      </c>
      <c r="G529" s="388">
        <v>6400</v>
      </c>
      <c r="H529" s="388">
        <v>6115</v>
      </c>
      <c r="I529" s="401" t="s">
        <v>538</v>
      </c>
      <c r="K529" s="388">
        <v>295700689</v>
      </c>
      <c r="L529" s="388">
        <v>102196.5</v>
      </c>
      <c r="M529" s="388">
        <v>32150</v>
      </c>
      <c r="N529" s="388">
        <v>70044</v>
      </c>
      <c r="O529" s="388">
        <v>3999</v>
      </c>
      <c r="P529" s="388">
        <v>916</v>
      </c>
      <c r="Q529" s="388">
        <v>104018</v>
      </c>
      <c r="R529" s="401" t="s">
        <v>538</v>
      </c>
      <c r="T529" s="388" t="s">
        <v>83</v>
      </c>
      <c r="U529" s="388" t="s">
        <v>118</v>
      </c>
      <c r="V529" s="388" t="s">
        <v>124</v>
      </c>
      <c r="W529" s="388">
        <v>18850</v>
      </c>
      <c r="X529" s="388" t="s">
        <v>403</v>
      </c>
      <c r="Y529" s="388" t="s">
        <v>416</v>
      </c>
      <c r="Z529" s="252"/>
      <c r="AA529" s="252"/>
      <c r="AB529" s="252"/>
      <c r="AC529" s="388"/>
      <c r="AD529" s="388"/>
      <c r="AE529" s="252"/>
      <c r="AF529" s="252"/>
      <c r="AG529" s="388"/>
      <c r="AH529" s="252"/>
      <c r="AI529" s="252"/>
      <c r="AJ529" s="252"/>
      <c r="AK529" s="388"/>
      <c r="AL529" s="401" t="s">
        <v>538</v>
      </c>
      <c r="AM529" s="388"/>
    </row>
    <row r="530" spans="1:39">
      <c r="A530" s="388" t="s">
        <v>367</v>
      </c>
      <c r="B530" s="388">
        <v>295700485</v>
      </c>
      <c r="C530" s="388" t="s">
        <v>530</v>
      </c>
      <c r="D530" s="388">
        <v>13207.1</v>
      </c>
      <c r="E530" s="388">
        <v>36.200000000000003</v>
      </c>
      <c r="F530" s="388">
        <v>13171</v>
      </c>
      <c r="G530" s="388">
        <v>6400</v>
      </c>
      <c r="H530" s="388">
        <v>6115</v>
      </c>
      <c r="I530" s="401" t="s">
        <v>538</v>
      </c>
      <c r="K530" s="388">
        <v>295700699</v>
      </c>
      <c r="L530" s="388">
        <v>224071.2</v>
      </c>
      <c r="M530" s="388">
        <v>191010.5</v>
      </c>
      <c r="N530" s="388">
        <v>33059.800000000003</v>
      </c>
      <c r="O530" s="388">
        <v>6399</v>
      </c>
      <c r="P530" s="388">
        <v>2256</v>
      </c>
      <c r="Q530" s="388">
        <v>139723</v>
      </c>
      <c r="R530" s="401" t="s">
        <v>538</v>
      </c>
      <c r="T530" s="388" t="s">
        <v>83</v>
      </c>
      <c r="U530" s="388" t="s">
        <v>118</v>
      </c>
      <c r="V530" s="388" t="s">
        <v>124</v>
      </c>
      <c r="W530" s="388">
        <v>18850</v>
      </c>
      <c r="X530" s="388" t="s">
        <v>403</v>
      </c>
      <c r="Y530" s="388" t="s">
        <v>417</v>
      </c>
      <c r="Z530" s="252"/>
      <c r="AA530" s="252"/>
      <c r="AB530" s="252"/>
      <c r="AC530" s="388"/>
      <c r="AD530" s="388"/>
      <c r="AE530" s="252"/>
      <c r="AF530" s="252"/>
      <c r="AG530" s="388"/>
      <c r="AH530" s="252"/>
      <c r="AI530" s="252"/>
      <c r="AJ530" s="252"/>
      <c r="AK530" s="388"/>
      <c r="AL530" s="401" t="s">
        <v>538</v>
      </c>
      <c r="AM530" s="388"/>
    </row>
    <row r="531" spans="1:39">
      <c r="A531" s="388" t="s">
        <v>367</v>
      </c>
      <c r="B531" s="388">
        <v>295700671</v>
      </c>
      <c r="C531" s="388" t="s">
        <v>44</v>
      </c>
      <c r="D531" s="388">
        <v>207619.5</v>
      </c>
      <c r="E531" s="388">
        <v>50387.9</v>
      </c>
      <c r="F531" s="388">
        <v>157231.6</v>
      </c>
      <c r="G531" s="388">
        <v>8000.02</v>
      </c>
      <c r="H531" s="388">
        <v>4082</v>
      </c>
      <c r="I531" s="401" t="s">
        <v>538</v>
      </c>
      <c r="K531" s="388">
        <v>295700704</v>
      </c>
      <c r="L531" s="388">
        <v>224071.2</v>
      </c>
      <c r="M531" s="388">
        <v>143309</v>
      </c>
      <c r="N531" s="388">
        <v>80761.399999999994</v>
      </c>
      <c r="O531" s="388">
        <v>7999</v>
      </c>
      <c r="P531" s="388">
        <v>1586</v>
      </c>
      <c r="Q531" s="388">
        <v>216387</v>
      </c>
      <c r="R531" s="401" t="s">
        <v>538</v>
      </c>
      <c r="T531" s="388" t="s">
        <v>83</v>
      </c>
      <c r="U531" s="388" t="s">
        <v>118</v>
      </c>
      <c r="V531" s="388" t="s">
        <v>124</v>
      </c>
      <c r="W531" s="388">
        <v>18850</v>
      </c>
      <c r="X531" s="388" t="s">
        <v>403</v>
      </c>
      <c r="Y531" s="388" t="s">
        <v>418</v>
      </c>
      <c r="Z531" s="252"/>
      <c r="AA531" s="252"/>
      <c r="AB531" s="252"/>
      <c r="AC531" s="388"/>
      <c r="AD531" s="388"/>
      <c r="AE531" s="252"/>
      <c r="AF531" s="252"/>
      <c r="AG531" s="388"/>
      <c r="AH531" s="252"/>
      <c r="AI531" s="252"/>
      <c r="AJ531" s="252"/>
      <c r="AK531" s="388"/>
      <c r="AL531" s="401" t="s">
        <v>538</v>
      </c>
      <c r="AM531" s="388"/>
    </row>
    <row r="532" spans="1:39">
      <c r="A532" s="388" t="s">
        <v>367</v>
      </c>
      <c r="B532" s="388">
        <v>295700688</v>
      </c>
      <c r="C532" s="388" t="s">
        <v>457</v>
      </c>
      <c r="D532" s="388">
        <v>156192</v>
      </c>
      <c r="E532" s="388">
        <v>40286.199999999997</v>
      </c>
      <c r="F532" s="388">
        <v>115905.8</v>
      </c>
      <c r="G532" s="388">
        <v>4800</v>
      </c>
      <c r="H532" s="388">
        <v>3014</v>
      </c>
      <c r="I532" s="401" t="s">
        <v>538</v>
      </c>
      <c r="K532" s="388">
        <v>295700706</v>
      </c>
      <c r="L532" s="388">
        <v>102196.5</v>
      </c>
      <c r="M532" s="388">
        <v>34619.599999999999</v>
      </c>
      <c r="N532" s="388">
        <v>67574.600000000006</v>
      </c>
      <c r="O532" s="388">
        <v>3999</v>
      </c>
      <c r="P532" s="388">
        <v>318</v>
      </c>
      <c r="Q532" s="388">
        <v>124197</v>
      </c>
      <c r="R532" s="401" t="s">
        <v>538</v>
      </c>
      <c r="T532" s="388" t="s">
        <v>83</v>
      </c>
      <c r="U532" s="388" t="s">
        <v>118</v>
      </c>
      <c r="V532" s="388" t="s">
        <v>125</v>
      </c>
      <c r="W532" s="388">
        <v>78378</v>
      </c>
      <c r="X532" s="388" t="s">
        <v>403</v>
      </c>
      <c r="Y532" s="388" t="s">
        <v>419</v>
      </c>
      <c r="Z532" s="252">
        <v>31940.05</v>
      </c>
      <c r="AA532" s="252">
        <v>9023.07</v>
      </c>
      <c r="AB532" s="252">
        <v>22916.98</v>
      </c>
      <c r="AC532" s="388">
        <v>28.25</v>
      </c>
      <c r="AD532" s="388">
        <v>0</v>
      </c>
      <c r="AE532" s="252">
        <v>15209.18</v>
      </c>
      <c r="AF532" s="252">
        <v>3983.32</v>
      </c>
      <c r="AG532" s="388">
        <v>0</v>
      </c>
      <c r="AH532" s="252">
        <v>11225.86</v>
      </c>
      <c r="AI532" s="252">
        <v>6932.04</v>
      </c>
      <c r="AJ532" s="252">
        <v>4293.82</v>
      </c>
      <c r="AK532" s="388">
        <v>38.25</v>
      </c>
      <c r="AL532" s="401" t="s">
        <v>538</v>
      </c>
      <c r="AM532" s="388" t="s">
        <v>419</v>
      </c>
    </row>
    <row r="533" spans="1:39">
      <c r="A533" s="388" t="s">
        <v>367</v>
      </c>
      <c r="B533" s="388">
        <v>295700689</v>
      </c>
      <c r="C533" s="388" t="s">
        <v>334</v>
      </c>
      <c r="D533" s="388">
        <v>100322.6</v>
      </c>
      <c r="E533" s="388">
        <v>70449.5</v>
      </c>
      <c r="F533" s="388">
        <v>29873.1</v>
      </c>
      <c r="G533" s="388">
        <v>4000.01</v>
      </c>
      <c r="H533" s="388">
        <v>916</v>
      </c>
      <c r="I533" s="401" t="s">
        <v>538</v>
      </c>
      <c r="K533" s="388">
        <v>292600879</v>
      </c>
      <c r="L533" s="388">
        <v>193029.1</v>
      </c>
      <c r="M533" s="388">
        <v>111257.9</v>
      </c>
      <c r="N533" s="388">
        <v>81770</v>
      </c>
      <c r="O533" s="388">
        <v>5429</v>
      </c>
      <c r="P533" s="388">
        <v>1814</v>
      </c>
      <c r="Q533" s="388">
        <v>124321</v>
      </c>
      <c r="R533" s="401" t="s">
        <v>538</v>
      </c>
      <c r="T533" s="388" t="s">
        <v>83</v>
      </c>
      <c r="U533" s="388" t="s">
        <v>118</v>
      </c>
      <c r="V533" s="388" t="s">
        <v>125</v>
      </c>
      <c r="W533" s="388">
        <v>78378</v>
      </c>
      <c r="X533" s="388" t="s">
        <v>403</v>
      </c>
      <c r="Y533" s="388" t="s">
        <v>420</v>
      </c>
      <c r="Z533" s="252">
        <v>15030.61</v>
      </c>
      <c r="AA533" s="252">
        <v>8869.7900000000009</v>
      </c>
      <c r="AB533" s="252">
        <v>6160.82</v>
      </c>
      <c r="AC533" s="388">
        <v>59.01</v>
      </c>
      <c r="AD533" s="388">
        <v>0</v>
      </c>
      <c r="AE533" s="252">
        <v>11794.68</v>
      </c>
      <c r="AF533" s="252">
        <v>4370.97</v>
      </c>
      <c r="AG533" s="388">
        <v>0</v>
      </c>
      <c r="AH533" s="252">
        <v>7423.71</v>
      </c>
      <c r="AI533" s="252">
        <v>5449.58</v>
      </c>
      <c r="AJ533" s="252">
        <v>1974.13</v>
      </c>
      <c r="AK533" s="388">
        <v>26.59</v>
      </c>
      <c r="AL533" s="401" t="s">
        <v>538</v>
      </c>
      <c r="AM533" s="388" t="s">
        <v>420</v>
      </c>
    </row>
    <row r="534" spans="1:39">
      <c r="A534" s="388" t="s">
        <v>367</v>
      </c>
      <c r="B534" s="388">
        <v>295700699</v>
      </c>
      <c r="C534" s="388" t="s">
        <v>482</v>
      </c>
      <c r="D534" s="388">
        <v>83195</v>
      </c>
      <c r="E534" s="388">
        <v>24448.1</v>
      </c>
      <c r="F534" s="388">
        <v>58747</v>
      </c>
      <c r="G534" s="388">
        <v>6400.03</v>
      </c>
      <c r="H534" s="388">
        <v>2256</v>
      </c>
      <c r="I534" s="401" t="s">
        <v>538</v>
      </c>
      <c r="K534" s="388">
        <v>292602231</v>
      </c>
      <c r="L534" s="388">
        <v>276130.40000000002</v>
      </c>
      <c r="M534" s="388">
        <v>111158.8</v>
      </c>
      <c r="N534" s="388">
        <v>164970.6</v>
      </c>
      <c r="O534" s="388">
        <v>7749</v>
      </c>
      <c r="P534" s="388">
        <v>5469</v>
      </c>
      <c r="Q534" s="388">
        <v>49515.8</v>
      </c>
      <c r="R534" s="401" t="s">
        <v>538</v>
      </c>
      <c r="T534" s="388" t="s">
        <v>83</v>
      </c>
      <c r="U534" s="388" t="s">
        <v>118</v>
      </c>
      <c r="V534" s="388" t="s">
        <v>126</v>
      </c>
      <c r="W534" s="388">
        <v>78998</v>
      </c>
      <c r="X534" s="388" t="s">
        <v>403</v>
      </c>
      <c r="Y534" s="388" t="s">
        <v>421</v>
      </c>
      <c r="Z534" s="252"/>
      <c r="AA534" s="252"/>
      <c r="AB534" s="252"/>
      <c r="AC534" s="388"/>
      <c r="AD534" s="388"/>
      <c r="AE534" s="252"/>
      <c r="AF534" s="252"/>
      <c r="AG534" s="388"/>
      <c r="AH534" s="252"/>
      <c r="AI534" s="252"/>
      <c r="AJ534" s="252"/>
      <c r="AK534" s="388"/>
      <c r="AL534" s="401" t="s">
        <v>538</v>
      </c>
      <c r="AM534" s="388" t="s">
        <v>421</v>
      </c>
    </row>
    <row r="535" spans="1:39">
      <c r="A535" s="388" t="s">
        <v>367</v>
      </c>
      <c r="B535" s="388">
        <v>295700699</v>
      </c>
      <c r="C535" s="388" t="s">
        <v>484</v>
      </c>
      <c r="D535" s="388">
        <v>8804.7999999999993</v>
      </c>
      <c r="E535" s="388">
        <v>8254.5</v>
      </c>
      <c r="F535" s="388">
        <v>550.20000000000005</v>
      </c>
      <c r="G535" s="388">
        <v>6400.03</v>
      </c>
      <c r="H535" s="388">
        <v>2256</v>
      </c>
      <c r="I535" s="401" t="s">
        <v>538</v>
      </c>
      <c r="K535" s="388">
        <v>292602804</v>
      </c>
      <c r="L535" s="388">
        <v>83038.8</v>
      </c>
      <c r="M535" s="388">
        <v>21489</v>
      </c>
      <c r="N535" s="388">
        <v>61549.5</v>
      </c>
      <c r="O535" s="388">
        <v>4357</v>
      </c>
      <c r="P535" s="388">
        <v>875</v>
      </c>
      <c r="Q535" s="388">
        <v>117446</v>
      </c>
      <c r="R535" s="401" t="s">
        <v>538</v>
      </c>
      <c r="T535" s="388" t="s">
        <v>83</v>
      </c>
      <c r="U535" s="388" t="s">
        <v>118</v>
      </c>
      <c r="V535" s="388" t="s">
        <v>127</v>
      </c>
      <c r="W535" s="388">
        <v>53518</v>
      </c>
      <c r="X535" s="388" t="s">
        <v>403</v>
      </c>
      <c r="Y535" s="388" t="s">
        <v>422</v>
      </c>
      <c r="Z535" s="252">
        <v>172851.74</v>
      </c>
      <c r="AA535" s="252">
        <v>71518.59</v>
      </c>
      <c r="AB535" s="252">
        <v>101333.15</v>
      </c>
      <c r="AC535" s="388">
        <v>41.38</v>
      </c>
      <c r="AD535" s="388">
        <v>22.97</v>
      </c>
      <c r="AE535" s="252">
        <v>212547.86</v>
      </c>
      <c r="AF535" s="252">
        <v>66838.8</v>
      </c>
      <c r="AG535" s="388">
        <v>0</v>
      </c>
      <c r="AH535" s="252">
        <v>145709.04999999999</v>
      </c>
      <c r="AI535" s="252">
        <v>70280.5</v>
      </c>
      <c r="AJ535" s="252">
        <v>75428.55</v>
      </c>
      <c r="AK535" s="388">
        <v>51.77</v>
      </c>
      <c r="AL535" s="401" t="s">
        <v>538</v>
      </c>
      <c r="AM535" s="388" t="s">
        <v>422</v>
      </c>
    </row>
    <row r="536" spans="1:39">
      <c r="A536" s="388" t="s">
        <v>367</v>
      </c>
      <c r="B536" s="388">
        <v>295700699</v>
      </c>
      <c r="C536" s="388" t="s">
        <v>485</v>
      </c>
      <c r="D536" s="388">
        <v>132070.5</v>
      </c>
      <c r="E536" s="388">
        <v>1521.3</v>
      </c>
      <c r="F536" s="388">
        <v>130549.1</v>
      </c>
      <c r="G536" s="388">
        <v>6400.03</v>
      </c>
      <c r="H536" s="388">
        <v>2256</v>
      </c>
      <c r="I536" s="401" t="s">
        <v>538</v>
      </c>
      <c r="K536" s="388">
        <v>292603004</v>
      </c>
      <c r="L536" s="388">
        <v>438219.9</v>
      </c>
      <c r="M536" s="388">
        <v>217421.2</v>
      </c>
      <c r="N536" s="388">
        <v>220798.3</v>
      </c>
      <c r="O536" s="388">
        <v>14668</v>
      </c>
      <c r="P536" s="388">
        <v>1794</v>
      </c>
      <c r="Q536" s="388">
        <v>432376</v>
      </c>
      <c r="R536" s="401" t="s">
        <v>538</v>
      </c>
      <c r="T536" s="388" t="s">
        <v>83</v>
      </c>
      <c r="U536" s="388" t="s">
        <v>118</v>
      </c>
      <c r="V536" s="388" t="s">
        <v>127</v>
      </c>
      <c r="W536" s="388">
        <v>53518</v>
      </c>
      <c r="X536" s="388" t="s">
        <v>403</v>
      </c>
      <c r="Y536" s="388" t="s">
        <v>423</v>
      </c>
      <c r="Z536" s="252">
        <v>76590.89</v>
      </c>
      <c r="AA536" s="252">
        <v>50885.599999999999</v>
      </c>
      <c r="AB536" s="252">
        <v>25705.3</v>
      </c>
      <c r="AC536" s="388">
        <v>66.44</v>
      </c>
      <c r="AD536" s="388">
        <v>25.02</v>
      </c>
      <c r="AE536" s="252">
        <v>95756.4</v>
      </c>
      <c r="AF536" s="252">
        <v>42618.34</v>
      </c>
      <c r="AG536" s="388">
        <v>0</v>
      </c>
      <c r="AH536" s="252">
        <v>53138.06</v>
      </c>
      <c r="AI536" s="252">
        <v>50885.599999999999</v>
      </c>
      <c r="AJ536" s="252">
        <v>2252.46</v>
      </c>
      <c r="AK536" s="388">
        <v>4.24</v>
      </c>
      <c r="AL536" s="401" t="s">
        <v>538</v>
      </c>
      <c r="AM536" s="388" t="s">
        <v>423</v>
      </c>
    </row>
    <row r="537" spans="1:39">
      <c r="A537" s="388" t="s">
        <v>367</v>
      </c>
      <c r="B537" s="388">
        <v>295700704</v>
      </c>
      <c r="C537" s="388" t="s">
        <v>439</v>
      </c>
      <c r="D537" s="388">
        <v>83195</v>
      </c>
      <c r="E537" s="388">
        <v>40000.300000000003</v>
      </c>
      <c r="F537" s="388">
        <v>43194.7</v>
      </c>
      <c r="G537" s="388">
        <v>7994.01</v>
      </c>
      <c r="H537" s="388">
        <v>1125</v>
      </c>
      <c r="I537" s="401" t="s">
        <v>538</v>
      </c>
      <c r="K537" s="388">
        <v>292603875</v>
      </c>
      <c r="L537" s="388">
        <v>83038.8</v>
      </c>
      <c r="M537" s="388">
        <v>54054.1</v>
      </c>
      <c r="N537" s="388">
        <v>28984.400000000001</v>
      </c>
      <c r="O537" s="388">
        <v>4799</v>
      </c>
      <c r="P537" s="388">
        <v>2848</v>
      </c>
      <c r="Q537" s="388">
        <v>65833.100000000006</v>
      </c>
      <c r="R537" s="401" t="s">
        <v>538</v>
      </c>
      <c r="T537" s="388" t="s">
        <v>83</v>
      </c>
      <c r="U537" s="388" t="s">
        <v>118</v>
      </c>
      <c r="V537" s="388" t="s">
        <v>131</v>
      </c>
      <c r="W537" s="388">
        <v>55362</v>
      </c>
      <c r="X537" s="388" t="s">
        <v>403</v>
      </c>
      <c r="Y537" s="388" t="s">
        <v>424</v>
      </c>
      <c r="Z537" s="252">
        <v>172851.74</v>
      </c>
      <c r="AA537" s="252">
        <v>105517.86</v>
      </c>
      <c r="AB537" s="252">
        <v>67333.88</v>
      </c>
      <c r="AC537" s="388">
        <v>61.05</v>
      </c>
      <c r="AD537" s="388">
        <v>32.369999999999997</v>
      </c>
      <c r="AE537" s="252">
        <v>228801.79</v>
      </c>
      <c r="AF537" s="252">
        <v>33615.78</v>
      </c>
      <c r="AG537" s="388">
        <v>12.92</v>
      </c>
      <c r="AH537" s="252">
        <v>195186.01</v>
      </c>
      <c r="AI537" s="252">
        <v>102834.7</v>
      </c>
      <c r="AJ537" s="252">
        <v>92351.3</v>
      </c>
      <c r="AK537" s="388">
        <v>47.31</v>
      </c>
      <c r="AL537" s="401" t="s">
        <v>538</v>
      </c>
      <c r="AM537" s="388" t="s">
        <v>424</v>
      </c>
    </row>
    <row r="538" spans="1:39">
      <c r="A538" s="388" t="s">
        <v>367</v>
      </c>
      <c r="B538" s="388">
        <v>295700704</v>
      </c>
      <c r="C538" s="388" t="s">
        <v>441</v>
      </c>
      <c r="D538" s="388">
        <v>8804.7999999999993</v>
      </c>
      <c r="E538" s="388">
        <v>8524.4</v>
      </c>
      <c r="F538" s="388">
        <v>280.3</v>
      </c>
      <c r="G538" s="388">
        <v>7994.01</v>
      </c>
      <c r="H538" s="388">
        <v>1125</v>
      </c>
      <c r="I538" s="401" t="s">
        <v>538</v>
      </c>
      <c r="K538" s="388">
        <v>292604652</v>
      </c>
      <c r="L538" s="388">
        <v>191618.2</v>
      </c>
      <c r="M538" s="388">
        <v>48341.4</v>
      </c>
      <c r="N538" s="388">
        <v>143271.79999999999</v>
      </c>
      <c r="O538" s="388">
        <v>8448</v>
      </c>
      <c r="P538" s="388">
        <v>4290</v>
      </c>
      <c r="Q538" s="388">
        <v>129263</v>
      </c>
      <c r="R538" s="401" t="s">
        <v>538</v>
      </c>
      <c r="T538" s="388" t="s">
        <v>83</v>
      </c>
      <c r="U538" s="388" t="s">
        <v>118</v>
      </c>
      <c r="V538" s="388" t="s">
        <v>116</v>
      </c>
      <c r="W538" s="388">
        <v>210204</v>
      </c>
      <c r="X538" s="388" t="s">
        <v>403</v>
      </c>
      <c r="Y538" s="388" t="s">
        <v>425</v>
      </c>
      <c r="Z538" s="252">
        <v>38650.15</v>
      </c>
      <c r="AA538" s="252">
        <v>31902.66</v>
      </c>
      <c r="AB538" s="252">
        <v>6747.49</v>
      </c>
      <c r="AC538" s="388">
        <v>82.54</v>
      </c>
      <c r="AD538" s="388">
        <v>15.54</v>
      </c>
      <c r="AE538" s="252">
        <v>44656.58</v>
      </c>
      <c r="AF538" s="252">
        <v>6321.8</v>
      </c>
      <c r="AG538" s="388">
        <v>0</v>
      </c>
      <c r="AH538" s="252">
        <v>38334.78</v>
      </c>
      <c r="AI538" s="252">
        <v>31372.7</v>
      </c>
      <c r="AJ538" s="252">
        <v>6962.07</v>
      </c>
      <c r="AK538" s="388">
        <v>18.16</v>
      </c>
      <c r="AL538" s="401" t="s">
        <v>538</v>
      </c>
      <c r="AM538" s="388" t="s">
        <v>425</v>
      </c>
    </row>
    <row r="539" spans="1:39">
      <c r="A539" s="388" t="s">
        <v>367</v>
      </c>
      <c r="B539" s="388">
        <v>295700704</v>
      </c>
      <c r="C539" s="388" t="s">
        <v>440</v>
      </c>
      <c r="D539" s="388">
        <v>132070.5</v>
      </c>
      <c r="E539" s="388">
        <v>40834.5</v>
      </c>
      <c r="F539" s="388">
        <v>91235.9</v>
      </c>
      <c r="G539" s="388">
        <v>7994.01</v>
      </c>
      <c r="H539" s="388">
        <v>1125</v>
      </c>
      <c r="I539" s="401" t="s">
        <v>538</v>
      </c>
      <c r="K539" s="388">
        <v>295700349</v>
      </c>
      <c r="L539" s="388">
        <v>262288.90000000002</v>
      </c>
      <c r="M539" s="388">
        <v>100056.8</v>
      </c>
      <c r="N539" s="388">
        <v>162230.6</v>
      </c>
      <c r="O539" s="388">
        <v>10362</v>
      </c>
      <c r="P539" s="388">
        <v>1479</v>
      </c>
      <c r="Q539" s="388">
        <v>300209</v>
      </c>
      <c r="R539" s="401" t="s">
        <v>538</v>
      </c>
    </row>
    <row r="540" spans="1:39">
      <c r="A540" s="388" t="s">
        <v>367</v>
      </c>
      <c r="B540" s="388">
        <v>295700706</v>
      </c>
      <c r="C540" s="388" t="s">
        <v>355</v>
      </c>
      <c r="D540" s="388">
        <v>100322.6</v>
      </c>
      <c r="E540" s="388">
        <v>71137.2</v>
      </c>
      <c r="F540" s="388">
        <v>29185.4</v>
      </c>
      <c r="G540" s="388">
        <v>3984.02</v>
      </c>
      <c r="H540" s="388">
        <v>201</v>
      </c>
      <c r="I540" s="401" t="s">
        <v>538</v>
      </c>
      <c r="K540" s="388">
        <v>295700667</v>
      </c>
      <c r="L540" s="388">
        <v>102196.5</v>
      </c>
      <c r="M540" s="388">
        <v>78015.100000000006</v>
      </c>
      <c r="N540" s="388">
        <v>24179</v>
      </c>
      <c r="O540" s="388">
        <v>3999</v>
      </c>
      <c r="P540" s="388">
        <v>1328</v>
      </c>
      <c r="Q540" s="388">
        <v>90094.7</v>
      </c>
      <c r="R540" s="401" t="s">
        <v>538</v>
      </c>
      <c r="T540" s="388" t="s">
        <v>356</v>
      </c>
      <c r="U540" s="388" t="s">
        <v>513</v>
      </c>
      <c r="V540" s="388" t="s">
        <v>518</v>
      </c>
      <c r="W540" s="388" t="s">
        <v>374</v>
      </c>
      <c r="Y540" s="114" t="s">
        <v>512</v>
      </c>
      <c r="Z540" s="388"/>
      <c r="AA540" s="388"/>
      <c r="AB540" s="388"/>
      <c r="AC540" s="388"/>
      <c r="AD540" s="388"/>
      <c r="AE540" s="388"/>
      <c r="AF540" s="388"/>
      <c r="AG540" s="388"/>
      <c r="AH540" s="388"/>
      <c r="AI540" s="388"/>
      <c r="AJ540" s="388"/>
    </row>
    <row r="541" spans="1:39">
      <c r="A541" s="388" t="s">
        <v>362</v>
      </c>
      <c r="B541" s="388">
        <v>292600879</v>
      </c>
      <c r="C541" s="388" t="s">
        <v>54</v>
      </c>
      <c r="D541" s="388">
        <v>193027.9</v>
      </c>
      <c r="E541" s="388">
        <v>68325.600000000006</v>
      </c>
      <c r="F541" s="388">
        <v>124702.3</v>
      </c>
      <c r="G541" s="388">
        <v>4950.01</v>
      </c>
      <c r="H541" s="388">
        <v>1827</v>
      </c>
      <c r="I541" s="401" t="s">
        <v>538</v>
      </c>
      <c r="K541" s="388">
        <v>295700709</v>
      </c>
      <c r="L541" s="388">
        <v>328695.2</v>
      </c>
      <c r="M541" s="388">
        <v>161215.29999999999</v>
      </c>
      <c r="N541" s="388">
        <v>167476.6</v>
      </c>
      <c r="O541" s="388">
        <v>11945</v>
      </c>
      <c r="P541" s="388">
        <v>3209</v>
      </c>
      <c r="Q541" s="388">
        <v>294711</v>
      </c>
      <c r="R541" s="401" t="s">
        <v>538</v>
      </c>
      <c r="T541" s="388">
        <v>290103544</v>
      </c>
      <c r="U541" s="252"/>
      <c r="V541" s="252"/>
      <c r="W541" s="401" t="s">
        <v>538</v>
      </c>
      <c r="Y541" s="388" t="s">
        <v>10</v>
      </c>
      <c r="Z541" s="388" t="s">
        <v>264</v>
      </c>
      <c r="AA541" s="388" t="s">
        <v>239</v>
      </c>
      <c r="AB541" s="388" t="s">
        <v>487</v>
      </c>
      <c r="AC541" s="388" t="s">
        <v>374</v>
      </c>
      <c r="AD541" s="388" t="s">
        <v>344</v>
      </c>
      <c r="AE541" s="388" t="s">
        <v>488</v>
      </c>
      <c r="AF541" s="401" t="s">
        <v>507</v>
      </c>
      <c r="AG541" s="388" t="s">
        <v>307</v>
      </c>
      <c r="AH541" s="388" t="s">
        <v>508</v>
      </c>
      <c r="AI541" s="388" t="s">
        <v>510</v>
      </c>
      <c r="AJ541" s="388" t="s">
        <v>374</v>
      </c>
    </row>
    <row r="542" spans="1:39">
      <c r="A542" s="388" t="s">
        <v>362</v>
      </c>
      <c r="B542" s="388">
        <v>292602231</v>
      </c>
      <c r="C542" s="388" t="s">
        <v>46</v>
      </c>
      <c r="D542" s="388">
        <v>275754.2</v>
      </c>
      <c r="E542" s="388">
        <v>165345.79999999999</v>
      </c>
      <c r="F542" s="388">
        <v>110408.4</v>
      </c>
      <c r="G542" s="388">
        <v>7770.13</v>
      </c>
      <c r="H542" s="388">
        <v>6044</v>
      </c>
      <c r="I542" s="401" t="s">
        <v>538</v>
      </c>
      <c r="K542" s="388">
        <v>295700710</v>
      </c>
      <c r="L542" s="388">
        <v>209496.5</v>
      </c>
      <c r="M542" s="388">
        <v>71043.600000000006</v>
      </c>
      <c r="N542" s="388">
        <v>138447.5</v>
      </c>
      <c r="O542" s="388">
        <v>7999</v>
      </c>
      <c r="P542" s="388">
        <v>4230</v>
      </c>
      <c r="Q542" s="388">
        <v>104016</v>
      </c>
      <c r="R542" s="401" t="s">
        <v>538</v>
      </c>
      <c r="T542" s="388">
        <v>290103564</v>
      </c>
      <c r="U542" s="252"/>
      <c r="V542" s="252"/>
      <c r="W542" s="401" t="s">
        <v>538</v>
      </c>
      <c r="Y542" s="388">
        <v>292602230</v>
      </c>
      <c r="Z542" s="388">
        <v>1449.3</v>
      </c>
      <c r="AA542" s="388">
        <v>1016.1</v>
      </c>
      <c r="AB542" s="399">
        <v>0.70109708134961712</v>
      </c>
      <c r="AC542" s="401" t="s">
        <v>538</v>
      </c>
      <c r="AD542" s="252">
        <v>1.41533203125</v>
      </c>
      <c r="AE542" s="252">
        <v>0.99228515625000002</v>
      </c>
      <c r="AF542" s="252">
        <v>61.667382812500001</v>
      </c>
      <c r="AG542" s="252">
        <v>58.405371093749999</v>
      </c>
      <c r="AH542" s="252">
        <v>60.675097656250003</v>
      </c>
      <c r="AI542" s="399">
        <v>1.0388616067323111</v>
      </c>
      <c r="AJ542" s="401" t="s">
        <v>537</v>
      </c>
    </row>
    <row r="543" spans="1:39">
      <c r="A543" s="388" t="s">
        <v>362</v>
      </c>
      <c r="B543" s="388">
        <v>292602804</v>
      </c>
      <c r="C543" s="388" t="s">
        <v>47</v>
      </c>
      <c r="D543" s="388">
        <v>82726.3</v>
      </c>
      <c r="E543" s="388">
        <v>59294.3</v>
      </c>
      <c r="F543" s="388">
        <v>23431.9</v>
      </c>
      <c r="G543" s="388">
        <v>4271.25</v>
      </c>
      <c r="H543" s="388">
        <v>949</v>
      </c>
      <c r="I543" s="401" t="s">
        <v>538</v>
      </c>
      <c r="K543" s="388">
        <v>295700712</v>
      </c>
      <c r="L543" s="388">
        <v>209496.5</v>
      </c>
      <c r="M543" s="388">
        <v>83583.199999999997</v>
      </c>
      <c r="N543" s="388">
        <v>125907.7</v>
      </c>
      <c r="O543" s="388">
        <v>7999</v>
      </c>
      <c r="P543" s="388">
        <v>2087</v>
      </c>
      <c r="Q543" s="388">
        <v>120515</v>
      </c>
      <c r="R543" s="401" t="s">
        <v>538</v>
      </c>
      <c r="T543" s="388">
        <v>290103810</v>
      </c>
      <c r="U543" s="252"/>
      <c r="V543" s="252"/>
      <c r="W543" s="401" t="s">
        <v>538</v>
      </c>
      <c r="Y543" s="388">
        <v>292602231</v>
      </c>
      <c r="Z543" s="388">
        <v>56063</v>
      </c>
      <c r="AA543" s="388">
        <v>41912.199999999997</v>
      </c>
      <c r="AB543" s="399">
        <v>0.74759110286641806</v>
      </c>
      <c r="AC543" s="401" t="s">
        <v>538</v>
      </c>
      <c r="AD543" s="252">
        <v>54.7490234375</v>
      </c>
      <c r="AE543" s="252">
        <v>40.929882812499997</v>
      </c>
      <c r="AF543" s="252">
        <v>161.10410156250001</v>
      </c>
      <c r="AG543" s="252">
        <v>48.355273437500003</v>
      </c>
      <c r="AH543" s="252">
        <v>120.17421875000001</v>
      </c>
      <c r="AI543" s="399">
        <v>2.4852350158939167</v>
      </c>
      <c r="AJ543" s="401" t="s">
        <v>537</v>
      </c>
    </row>
    <row r="544" spans="1:39">
      <c r="A544" s="388" t="s">
        <v>362</v>
      </c>
      <c r="B544" s="388">
        <v>292603004</v>
      </c>
      <c r="C544" s="388" t="s">
        <v>55</v>
      </c>
      <c r="D544" s="388">
        <v>132132.20000000001</v>
      </c>
      <c r="E544" s="388">
        <v>73314.2</v>
      </c>
      <c r="F544" s="388">
        <v>58818</v>
      </c>
      <c r="G544" s="388">
        <v>14673.9</v>
      </c>
      <c r="H544" s="388">
        <v>2442</v>
      </c>
      <c r="I544" s="401" t="s">
        <v>538</v>
      </c>
      <c r="K544" s="388">
        <v>295700713</v>
      </c>
      <c r="L544" s="388">
        <v>190871.2</v>
      </c>
      <c r="M544" s="388">
        <v>190870</v>
      </c>
      <c r="N544" s="388">
        <v>4.9000000000000004</v>
      </c>
      <c r="O544" s="388">
        <v>6400</v>
      </c>
      <c r="P544" s="388">
        <v>6342</v>
      </c>
      <c r="Q544" s="388">
        <v>1955.57</v>
      </c>
      <c r="R544" s="401" t="s">
        <v>538</v>
      </c>
      <c r="T544" s="388">
        <v>290103943</v>
      </c>
      <c r="U544" s="252">
        <v>2798.578125</v>
      </c>
      <c r="V544" s="252">
        <v>2.7329864501953125</v>
      </c>
      <c r="W544" s="401" t="s">
        <v>538</v>
      </c>
      <c r="Y544" s="388">
        <v>292604330</v>
      </c>
      <c r="Z544" s="388">
        <v>22882.3</v>
      </c>
      <c r="AA544" s="388">
        <v>6188.2</v>
      </c>
      <c r="AB544" s="399">
        <v>0.27043610126604406</v>
      </c>
      <c r="AC544" s="401" t="s">
        <v>538</v>
      </c>
      <c r="AD544" s="252">
        <v>22.345996093749999</v>
      </c>
      <c r="AE544" s="252">
        <v>6.0431640624999998</v>
      </c>
      <c r="AF544" s="252">
        <v>85.266015624999994</v>
      </c>
      <c r="AG544" s="252">
        <v>127.1396484375</v>
      </c>
      <c r="AH544" s="252">
        <v>79.222851562499997</v>
      </c>
      <c r="AI544" s="399">
        <v>0.62311680530912272</v>
      </c>
      <c r="AJ544" s="401" t="s">
        <v>537</v>
      </c>
    </row>
    <row r="545" spans="1:36">
      <c r="A545" s="388" t="s">
        <v>362</v>
      </c>
      <c r="B545" s="388">
        <v>292603004</v>
      </c>
      <c r="C545" s="388" t="s">
        <v>56</v>
      </c>
      <c r="D545" s="388">
        <v>13787.7</v>
      </c>
      <c r="E545" s="388">
        <v>13643.8</v>
      </c>
      <c r="F545" s="388">
        <v>143.9</v>
      </c>
      <c r="G545" s="388">
        <v>14673.9</v>
      </c>
      <c r="H545" s="388">
        <v>2442</v>
      </c>
      <c r="I545" s="401" t="s">
        <v>538</v>
      </c>
      <c r="K545" s="388">
        <v>292600623</v>
      </c>
      <c r="L545" s="388">
        <v>250018.4</v>
      </c>
      <c r="M545" s="388">
        <v>195311.5</v>
      </c>
      <c r="N545" s="388">
        <v>54705.599999999999</v>
      </c>
      <c r="O545" s="388">
        <v>3713</v>
      </c>
      <c r="P545" s="388">
        <v>2173</v>
      </c>
      <c r="Q545" s="388">
        <v>42214.6</v>
      </c>
      <c r="R545" s="401" t="s">
        <v>538</v>
      </c>
      <c r="T545" s="388">
        <v>290105349</v>
      </c>
      <c r="U545" s="252">
        <v>10018.1748046875</v>
      </c>
      <c r="V545" s="252">
        <v>9.7833738327026367</v>
      </c>
      <c r="W545" s="401" t="s">
        <v>538</v>
      </c>
      <c r="Y545" s="388">
        <v>292604652</v>
      </c>
      <c r="Z545" s="388">
        <v>96828.2</v>
      </c>
      <c r="AA545" s="388">
        <v>62732.5</v>
      </c>
      <c r="AB545" s="399">
        <v>0.64787427629554206</v>
      </c>
      <c r="AC545" s="401" t="s">
        <v>538</v>
      </c>
      <c r="AD545" s="252">
        <v>94.558789062499997</v>
      </c>
      <c r="AE545" s="252">
        <v>61.26220703125</v>
      </c>
      <c r="AF545" s="252">
        <v>139.91386718749999</v>
      </c>
      <c r="AG545" s="252">
        <v>126.2333984375</v>
      </c>
      <c r="AH545" s="252">
        <v>78.651660156249989</v>
      </c>
      <c r="AI545" s="399">
        <v>0.62306537833718845</v>
      </c>
      <c r="AJ545" s="401" t="s">
        <v>537</v>
      </c>
    </row>
    <row r="546" spans="1:36">
      <c r="A546" s="388" t="s">
        <v>362</v>
      </c>
      <c r="B546" s="388">
        <v>292603004</v>
      </c>
      <c r="C546" s="388" t="s">
        <v>363</v>
      </c>
      <c r="D546" s="388">
        <v>292299.40000000002</v>
      </c>
      <c r="E546" s="388">
        <v>135892.6</v>
      </c>
      <c r="F546" s="388">
        <v>156406.79999999999</v>
      </c>
      <c r="G546" s="388">
        <v>14673.9</v>
      </c>
      <c r="H546" s="388">
        <v>2442</v>
      </c>
      <c r="I546" s="401" t="s">
        <v>538</v>
      </c>
      <c r="K546" s="388">
        <v>292600745</v>
      </c>
      <c r="L546" s="388">
        <v>150516.70000000001</v>
      </c>
      <c r="M546" s="388">
        <v>63410.5</v>
      </c>
      <c r="N546" s="388">
        <v>87105.3</v>
      </c>
      <c r="O546" s="388">
        <v>3620</v>
      </c>
      <c r="P546" s="388">
        <v>2434</v>
      </c>
      <c r="Q546" s="388">
        <v>39583.5</v>
      </c>
      <c r="R546" s="401" t="s">
        <v>538</v>
      </c>
      <c r="T546" s="388">
        <v>290103452</v>
      </c>
      <c r="U546" s="252">
        <v>14669.822265625004</v>
      </c>
      <c r="V546" s="252">
        <v>14.325998306274418</v>
      </c>
      <c r="W546" s="401" t="s">
        <v>538</v>
      </c>
      <c r="Y546" s="388">
        <v>292603286</v>
      </c>
      <c r="Z546" s="388">
        <v>117291</v>
      </c>
      <c r="AA546" s="388">
        <v>59912.800000000003</v>
      </c>
      <c r="AB546" s="399">
        <v>0.5108047505776232</v>
      </c>
      <c r="AC546" s="401" t="s">
        <v>538</v>
      </c>
      <c r="AD546" s="252">
        <v>114.5419921875</v>
      </c>
      <c r="AE546" s="252">
        <v>58.508593750000003</v>
      </c>
      <c r="AF546" s="252">
        <v>118.91103515624999</v>
      </c>
      <c r="AG546" s="252">
        <v>104.01953125</v>
      </c>
      <c r="AH546" s="252">
        <v>60.402441406249991</v>
      </c>
      <c r="AI546" s="399">
        <v>0.58068365316008852</v>
      </c>
      <c r="AJ546" s="401" t="s">
        <v>537</v>
      </c>
    </row>
    <row r="547" spans="1:36">
      <c r="A547" s="388" t="s">
        <v>362</v>
      </c>
      <c r="B547" s="388">
        <v>292603875</v>
      </c>
      <c r="C547" s="388" t="s">
        <v>48</v>
      </c>
      <c r="D547" s="388">
        <v>82726.3</v>
      </c>
      <c r="E547" s="388">
        <v>29254.2</v>
      </c>
      <c r="F547" s="388">
        <v>53472</v>
      </c>
      <c r="G547" s="388">
        <v>4792</v>
      </c>
      <c r="H547" s="388">
        <v>2877</v>
      </c>
      <c r="I547" s="401" t="s">
        <v>538</v>
      </c>
      <c r="K547" s="388">
        <v>295700703</v>
      </c>
      <c r="L547" s="388">
        <v>224071.2</v>
      </c>
      <c r="M547" s="388">
        <v>131988.4</v>
      </c>
      <c r="N547" s="388">
        <v>92081.9</v>
      </c>
      <c r="O547" s="388">
        <v>6400</v>
      </c>
      <c r="P547" s="388">
        <v>1491</v>
      </c>
      <c r="Q547" s="388">
        <v>165569</v>
      </c>
      <c r="R547" s="401" t="s">
        <v>538</v>
      </c>
      <c r="T547" s="388">
        <v>290103720</v>
      </c>
      <c r="U547" s="252">
        <v>474.98437500000131</v>
      </c>
      <c r="V547" s="252">
        <v>0.46385192871093878</v>
      </c>
      <c r="W547" s="401" t="s">
        <v>538</v>
      </c>
      <c r="Y547" s="388">
        <v>292603696</v>
      </c>
      <c r="Z547" s="388">
        <v>64838.8</v>
      </c>
      <c r="AA547" s="388">
        <v>27667</v>
      </c>
      <c r="AB547" s="399">
        <v>0.42670438071031541</v>
      </c>
      <c r="AC547" s="401" t="s">
        <v>538</v>
      </c>
      <c r="AD547" s="252">
        <v>63.319140625000003</v>
      </c>
      <c r="AE547" s="252">
        <v>27.0185546875</v>
      </c>
      <c r="AF547" s="252">
        <v>54.866503906250003</v>
      </c>
      <c r="AG547" s="252">
        <v>51.306738281249999</v>
      </c>
      <c r="AH547" s="252">
        <v>27.847949218750003</v>
      </c>
      <c r="AI547" s="399">
        <v>0.54277372040481109</v>
      </c>
      <c r="AJ547" s="401" t="s">
        <v>537</v>
      </c>
    </row>
    <row r="548" spans="1:36">
      <c r="A548" s="388" t="s">
        <v>362</v>
      </c>
      <c r="B548" s="388">
        <v>292604652</v>
      </c>
      <c r="C548" s="388" t="s">
        <v>50</v>
      </c>
      <c r="D548" s="388">
        <v>188976.6</v>
      </c>
      <c r="E548" s="388">
        <v>144057.5</v>
      </c>
      <c r="F548" s="388">
        <v>44919.1</v>
      </c>
      <c r="G548" s="388">
        <v>8515</v>
      </c>
      <c r="H548" s="388">
        <v>4290</v>
      </c>
      <c r="I548" s="401" t="s">
        <v>538</v>
      </c>
      <c r="K548" s="388">
        <v>295700705</v>
      </c>
      <c r="L548" s="388">
        <v>156194.1</v>
      </c>
      <c r="M548" s="388">
        <v>116090.1</v>
      </c>
      <c r="N548" s="388">
        <v>40101.9</v>
      </c>
      <c r="O548" s="388">
        <v>4800</v>
      </c>
      <c r="P548" s="388">
        <v>2955</v>
      </c>
      <c r="Q548" s="388">
        <v>62232.800000000003</v>
      </c>
      <c r="R548" s="401" t="s">
        <v>538</v>
      </c>
      <c r="T548" s="388">
        <v>290105373</v>
      </c>
      <c r="U548" s="252">
        <v>1943.0361328125</v>
      </c>
      <c r="V548" s="252">
        <v>1.897496223449707</v>
      </c>
      <c r="W548" s="401" t="s">
        <v>538</v>
      </c>
      <c r="Y548" s="388">
        <v>295700671</v>
      </c>
      <c r="Z548" s="388">
        <v>86707.9</v>
      </c>
      <c r="AA548" s="388">
        <v>19296.599999999999</v>
      </c>
      <c r="AB548" s="399">
        <v>0.22254719581491422</v>
      </c>
      <c r="AC548" s="401" t="s">
        <v>538</v>
      </c>
      <c r="AD548" s="252">
        <v>84.675683593749994</v>
      </c>
      <c r="AE548" s="252">
        <v>18.844335937499999</v>
      </c>
      <c r="AF548" s="252">
        <v>47.211523437499999</v>
      </c>
      <c r="AG548" s="252">
        <v>86.369726562500006</v>
      </c>
      <c r="AH548" s="252">
        <v>28.3671875</v>
      </c>
      <c r="AI548" s="399">
        <v>0.32843901016026211</v>
      </c>
      <c r="AJ548" s="401" t="s">
        <v>537</v>
      </c>
    </row>
    <row r="549" spans="1:36">
      <c r="A549" s="388" t="s">
        <v>362</v>
      </c>
      <c r="B549" s="388">
        <v>295700349</v>
      </c>
      <c r="C549" s="388" t="s">
        <v>364</v>
      </c>
      <c r="D549" s="388">
        <v>117009.8</v>
      </c>
      <c r="E549" s="388">
        <v>51233.3</v>
      </c>
      <c r="F549" s="388">
        <v>65776.5</v>
      </c>
      <c r="G549" s="388">
        <v>10307</v>
      </c>
      <c r="H549" s="388">
        <v>1514</v>
      </c>
      <c r="I549" s="401" t="s">
        <v>538</v>
      </c>
      <c r="K549" s="388">
        <v>492600377</v>
      </c>
      <c r="L549" s="388">
        <v>33090.5</v>
      </c>
      <c r="M549" s="388">
        <v>14757.2</v>
      </c>
      <c r="N549" s="388">
        <v>18333.3</v>
      </c>
      <c r="O549" s="388">
        <v>1570</v>
      </c>
      <c r="P549" s="388">
        <v>293</v>
      </c>
      <c r="Q549" s="388">
        <v>42854.1</v>
      </c>
      <c r="R549" s="401" t="s">
        <v>538</v>
      </c>
      <c r="T549" s="388">
        <v>290102838</v>
      </c>
      <c r="U549" s="252"/>
      <c r="V549" s="252"/>
      <c r="W549" s="401" t="s">
        <v>538</v>
      </c>
      <c r="Y549" s="388">
        <v>295700710</v>
      </c>
      <c r="Z549" s="388">
        <v>102321</v>
      </c>
      <c r="AA549" s="388">
        <v>68986.3</v>
      </c>
      <c r="AB549" s="399">
        <v>0.67421448187566579</v>
      </c>
      <c r="AC549" s="401" t="s">
        <v>538</v>
      </c>
      <c r="AD549" s="252">
        <v>99.9228515625</v>
      </c>
      <c r="AE549" s="252">
        <v>67.369433593750003</v>
      </c>
      <c r="AF549" s="252">
        <v>135.20263671875</v>
      </c>
      <c r="AG549" s="252">
        <v>101.578125</v>
      </c>
      <c r="AH549" s="252">
        <v>67.833203124999997</v>
      </c>
      <c r="AI549" s="399">
        <v>0.66779341639747725</v>
      </c>
      <c r="AJ549" s="401" t="s">
        <v>537</v>
      </c>
    </row>
    <row r="550" spans="1:36">
      <c r="A550" s="388" t="s">
        <v>362</v>
      </c>
      <c r="B550" s="388">
        <v>295700349</v>
      </c>
      <c r="C550" s="388" t="s">
        <v>365</v>
      </c>
      <c r="D550" s="388">
        <v>132070.5</v>
      </c>
      <c r="E550" s="388">
        <v>102790.3</v>
      </c>
      <c r="F550" s="388">
        <v>29280.2</v>
      </c>
      <c r="G550" s="388">
        <v>10307</v>
      </c>
      <c r="H550" s="388">
        <v>1514</v>
      </c>
      <c r="I550" s="401" t="s">
        <v>538</v>
      </c>
      <c r="K550" s="388">
        <v>298701383</v>
      </c>
      <c r="L550" s="388">
        <v>59722.9</v>
      </c>
      <c r="M550" s="388">
        <v>19595.900000000001</v>
      </c>
      <c r="N550" s="388">
        <v>40127</v>
      </c>
      <c r="O550" s="388">
        <v>2480</v>
      </c>
      <c r="P550" s="388">
        <v>653</v>
      </c>
      <c r="Q550" s="388">
        <v>61297.2</v>
      </c>
      <c r="R550" s="401" t="s">
        <v>538</v>
      </c>
      <c r="T550" s="388">
        <v>290102819</v>
      </c>
      <c r="U550" s="252"/>
      <c r="V550" s="252"/>
      <c r="W550" s="401" t="s">
        <v>538</v>
      </c>
      <c r="Y550" s="388">
        <v>295700712</v>
      </c>
      <c r="Z550" s="388">
        <v>123620</v>
      </c>
      <c r="AA550" s="388">
        <v>62935.3</v>
      </c>
      <c r="AB550" s="399">
        <v>0.50910289597152569</v>
      </c>
      <c r="AC550" s="401" t="s">
        <v>538</v>
      </c>
      <c r="AD550" s="252">
        <v>120.72265625</v>
      </c>
      <c r="AE550" s="252">
        <v>61.460253906250003</v>
      </c>
      <c r="AF550" s="252">
        <v>122.95673828125</v>
      </c>
      <c r="AG550" s="252">
        <v>117.6904296875</v>
      </c>
      <c r="AH550" s="252">
        <v>61.496484374999994</v>
      </c>
      <c r="AI550" s="399">
        <v>0.52252748620503664</v>
      </c>
      <c r="AJ550" s="401" t="s">
        <v>537</v>
      </c>
    </row>
    <row r="551" spans="1:36">
      <c r="A551" s="388" t="s">
        <v>362</v>
      </c>
      <c r="B551" s="388">
        <v>295700349</v>
      </c>
      <c r="C551" s="388" t="s">
        <v>366</v>
      </c>
      <c r="D551" s="388">
        <v>13207.1</v>
      </c>
      <c r="E551" s="388">
        <v>13071.3</v>
      </c>
      <c r="F551" s="388">
        <v>135.9</v>
      </c>
      <c r="G551" s="388">
        <v>10307</v>
      </c>
      <c r="H551" s="388">
        <v>1514</v>
      </c>
      <c r="I551" s="401" t="s">
        <v>538</v>
      </c>
      <c r="T551" s="388">
        <v>290102839</v>
      </c>
      <c r="U551" s="252"/>
      <c r="V551" s="252"/>
      <c r="W551" s="401" t="s">
        <v>538</v>
      </c>
    </row>
    <row r="552" spans="1:36">
      <c r="A552" s="388" t="s">
        <v>362</v>
      </c>
      <c r="B552" s="388">
        <v>295700667</v>
      </c>
      <c r="C552" s="388" t="s">
        <v>45</v>
      </c>
      <c r="D552" s="388">
        <v>100322.6</v>
      </c>
      <c r="E552" s="388">
        <v>25200.6</v>
      </c>
      <c r="F552" s="388">
        <v>75122</v>
      </c>
      <c r="G552" s="388">
        <v>4000.01</v>
      </c>
      <c r="H552" s="388">
        <v>1309</v>
      </c>
      <c r="I552" s="401" t="s">
        <v>538</v>
      </c>
      <c r="T552" s="388">
        <v>290105364</v>
      </c>
      <c r="U552" s="252">
        <v>4.6875E-2</v>
      </c>
      <c r="V552" s="252">
        <v>4.57763671875E-5</v>
      </c>
      <c r="W552" s="401" t="s">
        <v>538</v>
      </c>
      <c r="Y552" s="388" t="s">
        <v>511</v>
      </c>
      <c r="Z552" s="388"/>
      <c r="AA552" s="388"/>
      <c r="AB552" s="388"/>
      <c r="AC552" s="388"/>
      <c r="AD552" s="388"/>
      <c r="AE552" s="388"/>
      <c r="AF552" s="388"/>
      <c r="AG552" s="388"/>
      <c r="AH552" s="388"/>
      <c r="AI552" s="388"/>
      <c r="AJ552" s="388"/>
    </row>
    <row r="553" spans="1:36">
      <c r="A553" s="388" t="s">
        <v>362</v>
      </c>
      <c r="B553" s="388">
        <v>295700709</v>
      </c>
      <c r="C553" s="388" t="s">
        <v>376</v>
      </c>
      <c r="D553" s="388">
        <v>117378.8</v>
      </c>
      <c r="E553" s="388">
        <v>73697.899999999994</v>
      </c>
      <c r="F553" s="388">
        <v>43680.9</v>
      </c>
      <c r="G553" s="388">
        <v>9510.0300000000007</v>
      </c>
      <c r="H553" s="388">
        <v>108</v>
      </c>
      <c r="I553" s="401" t="s">
        <v>538</v>
      </c>
      <c r="Y553" s="388" t="s">
        <v>10</v>
      </c>
      <c r="Z553" s="388" t="s">
        <v>264</v>
      </c>
      <c r="AA553" s="388" t="s">
        <v>239</v>
      </c>
      <c r="AB553" s="388" t="s">
        <v>487</v>
      </c>
      <c r="AC553" s="388" t="s">
        <v>374</v>
      </c>
      <c r="AD553" s="388" t="s">
        <v>344</v>
      </c>
      <c r="AE553" s="388" t="s">
        <v>488</v>
      </c>
      <c r="AF553" s="401" t="s">
        <v>507</v>
      </c>
      <c r="AG553" s="388" t="s">
        <v>307</v>
      </c>
      <c r="AH553" s="388" t="s">
        <v>508</v>
      </c>
      <c r="AI553" s="388" t="s">
        <v>510</v>
      </c>
      <c r="AJ553" s="388" t="s">
        <v>374</v>
      </c>
    </row>
    <row r="554" spans="1:36">
      <c r="A554" s="388" t="s">
        <v>362</v>
      </c>
      <c r="B554" s="388">
        <v>295700709</v>
      </c>
      <c r="C554" s="388" t="s">
        <v>377</v>
      </c>
      <c r="D554" s="388">
        <v>198105.7</v>
      </c>
      <c r="E554" s="388">
        <v>90680.7</v>
      </c>
      <c r="F554" s="388">
        <v>107425</v>
      </c>
      <c r="G554" s="388">
        <v>9510.0300000000007</v>
      </c>
      <c r="H554" s="388">
        <v>108</v>
      </c>
      <c r="I554" s="401" t="s">
        <v>538</v>
      </c>
      <c r="Y554" s="388">
        <v>292602230</v>
      </c>
      <c r="Z554" s="388">
        <v>74578.3</v>
      </c>
      <c r="AA554" s="388">
        <v>2724.2</v>
      </c>
      <c r="AB554" s="399">
        <v>3.6528051725501921E-2</v>
      </c>
      <c r="AC554" s="401" t="s">
        <v>537</v>
      </c>
      <c r="AD554" s="252">
        <v>72.830371093750003</v>
      </c>
      <c r="AE554" s="252">
        <v>2.6603515624999998</v>
      </c>
      <c r="AF554" s="252">
        <v>61.667382812500001</v>
      </c>
      <c r="AG554" s="252">
        <v>58.405371093749999</v>
      </c>
      <c r="AH554" s="252">
        <v>59.007031250000004</v>
      </c>
      <c r="AI554" s="399">
        <v>1.0103014525031311</v>
      </c>
      <c r="AJ554" s="401" t="s">
        <v>537</v>
      </c>
    </row>
    <row r="555" spans="1:36">
      <c r="A555" s="388" t="s">
        <v>362</v>
      </c>
      <c r="B555" s="388">
        <v>295700709</v>
      </c>
      <c r="C555" s="388" t="s">
        <v>378</v>
      </c>
      <c r="D555" s="388">
        <v>13207.1</v>
      </c>
      <c r="E555" s="388">
        <v>13073.8</v>
      </c>
      <c r="F555" s="388">
        <v>133.30000000000001</v>
      </c>
      <c r="G555" s="388">
        <v>9510.0300000000007</v>
      </c>
      <c r="H555" s="388">
        <v>108</v>
      </c>
      <c r="I555" s="401" t="s">
        <v>538</v>
      </c>
      <c r="Y555" s="388">
        <v>292602231</v>
      </c>
      <c r="Z555" s="388">
        <v>124335</v>
      </c>
      <c r="AA555" s="388">
        <v>91132.1</v>
      </c>
      <c r="AB555" s="399">
        <v>0.73295612659347731</v>
      </c>
      <c r="AC555" s="401" t="s">
        <v>537</v>
      </c>
      <c r="AD555" s="252">
        <v>121.4208984375</v>
      </c>
      <c r="AE555" s="252">
        <v>88.996191406250006</v>
      </c>
      <c r="AF555" s="252">
        <v>161.10410156250001</v>
      </c>
      <c r="AG555" s="252">
        <v>48.355273437500003</v>
      </c>
      <c r="AH555" s="252">
        <v>72.10791015625</v>
      </c>
      <c r="AI555" s="399">
        <v>1.4912108862221756</v>
      </c>
      <c r="AJ555" s="401" t="s">
        <v>537</v>
      </c>
    </row>
    <row r="556" spans="1:36">
      <c r="A556" s="388" t="s">
        <v>362</v>
      </c>
      <c r="B556" s="388">
        <v>295700710</v>
      </c>
      <c r="C556" s="388" t="s">
        <v>333</v>
      </c>
      <c r="D556" s="388">
        <v>207619.5</v>
      </c>
      <c r="E556" s="388">
        <v>139248.9</v>
      </c>
      <c r="F556" s="388">
        <v>68370.5</v>
      </c>
      <c r="G556" s="388">
        <v>8000.01</v>
      </c>
      <c r="H556" s="388">
        <v>4230</v>
      </c>
      <c r="I556" s="401" t="s">
        <v>538</v>
      </c>
      <c r="Y556" s="388">
        <v>292604330</v>
      </c>
      <c r="Z556" s="388">
        <v>37070</v>
      </c>
      <c r="AA556" s="388">
        <v>6527.1</v>
      </c>
      <c r="AB556" s="399">
        <v>0.17607499325600218</v>
      </c>
      <c r="AC556" s="401" t="s">
        <v>537</v>
      </c>
      <c r="AD556" s="252">
        <v>36.201171875</v>
      </c>
      <c r="AE556" s="252">
        <v>6.3741210937500004</v>
      </c>
      <c r="AF556" s="252">
        <v>85.266015624999994</v>
      </c>
      <c r="AG556" s="252">
        <v>127.1396484375</v>
      </c>
      <c r="AH556" s="252">
        <v>78.891894531249989</v>
      </c>
      <c r="AI556" s="399">
        <v>0.62051370678464712</v>
      </c>
      <c r="AJ556" s="401" t="s">
        <v>537</v>
      </c>
    </row>
    <row r="557" spans="1:36">
      <c r="A557" s="388" t="s">
        <v>362</v>
      </c>
      <c r="B557" s="388">
        <v>295700712</v>
      </c>
      <c r="C557" s="388" t="s">
        <v>354</v>
      </c>
      <c r="D557" s="388">
        <v>207619.5</v>
      </c>
      <c r="E557" s="388">
        <v>133280.70000000001</v>
      </c>
      <c r="F557" s="388">
        <v>74338.8</v>
      </c>
      <c r="G557" s="388">
        <v>7984.04</v>
      </c>
      <c r="H557" s="388">
        <v>1970</v>
      </c>
      <c r="I557" s="401" t="s">
        <v>538</v>
      </c>
      <c r="Y557" s="388">
        <v>292604652</v>
      </c>
      <c r="Z557" s="388">
        <v>145761</v>
      </c>
      <c r="AA557" s="388">
        <v>62854.5</v>
      </c>
      <c r="AB557" s="399">
        <v>0.43121616893407699</v>
      </c>
      <c r="AC557" s="401" t="s">
        <v>537</v>
      </c>
      <c r="AD557" s="252">
        <v>142.3447265625</v>
      </c>
      <c r="AE557" s="252">
        <v>61.38134765625</v>
      </c>
      <c r="AF557" s="252">
        <v>139.91386718749999</v>
      </c>
      <c r="AG557" s="252">
        <v>126.2333984375</v>
      </c>
      <c r="AH557" s="252">
        <v>78.532519531249989</v>
      </c>
      <c r="AI557" s="399">
        <v>0.62212156610940472</v>
      </c>
      <c r="AJ557" s="401" t="s">
        <v>537</v>
      </c>
    </row>
    <row r="558" spans="1:36">
      <c r="A558" s="388" t="s">
        <v>362</v>
      </c>
      <c r="B558" s="388">
        <v>295700713</v>
      </c>
      <c r="C558" s="388" t="s">
        <v>379</v>
      </c>
      <c r="D558" s="388">
        <v>177661.7</v>
      </c>
      <c r="E558" s="388">
        <v>8957.2000000000007</v>
      </c>
      <c r="F558" s="388">
        <v>168704.5</v>
      </c>
      <c r="G558" s="388">
        <v>6400</v>
      </c>
      <c r="H558" s="388">
        <v>5401</v>
      </c>
      <c r="I558" s="401" t="s">
        <v>538</v>
      </c>
      <c r="Y558" s="388">
        <v>292603286</v>
      </c>
      <c r="Z558" s="388">
        <v>137068</v>
      </c>
      <c r="AA558" s="388">
        <v>61367</v>
      </c>
      <c r="AB558" s="399">
        <v>0.44771208451279659</v>
      </c>
      <c r="AC558" s="401" t="s">
        <v>537</v>
      </c>
      <c r="AD558" s="252">
        <v>133.85546875</v>
      </c>
      <c r="AE558" s="252">
        <v>59.9287109375</v>
      </c>
      <c r="AF558" s="252">
        <v>118.91103515624999</v>
      </c>
      <c r="AG558" s="252">
        <v>104.01953125</v>
      </c>
      <c r="AH558" s="252">
        <v>58.982324218749994</v>
      </c>
      <c r="AI558" s="399">
        <v>0.56703124413233685</v>
      </c>
      <c r="AJ558" s="401" t="s">
        <v>537</v>
      </c>
    </row>
    <row r="559" spans="1:36">
      <c r="A559" s="388" t="s">
        <v>362</v>
      </c>
      <c r="B559" s="388">
        <v>295700713</v>
      </c>
      <c r="C559" s="388" t="s">
        <v>380</v>
      </c>
      <c r="D559" s="388">
        <v>13207.1</v>
      </c>
      <c r="E559" s="388">
        <v>2628.6</v>
      </c>
      <c r="F559" s="388">
        <v>10578.6</v>
      </c>
      <c r="G559" s="388">
        <v>6400</v>
      </c>
      <c r="H559" s="388">
        <v>5401</v>
      </c>
      <c r="I559" s="401" t="s">
        <v>538</v>
      </c>
      <c r="Y559" s="388">
        <v>292603696</v>
      </c>
      <c r="Z559" s="388">
        <v>161760</v>
      </c>
      <c r="AA559" s="388">
        <v>27667</v>
      </c>
      <c r="AB559" s="399">
        <v>0.17103733926805142</v>
      </c>
      <c r="AC559" s="401" t="s">
        <v>537</v>
      </c>
      <c r="AD559" s="252">
        <v>157.96875</v>
      </c>
      <c r="AE559" s="252">
        <v>27.0185546875</v>
      </c>
      <c r="AF559" s="252">
        <v>54.866503906250003</v>
      </c>
      <c r="AG559" s="252">
        <v>51.306738281249999</v>
      </c>
      <c r="AH559" s="252">
        <v>27.847949218750003</v>
      </c>
      <c r="AI559" s="399">
        <v>0.54277372040481109</v>
      </c>
      <c r="AJ559" s="401" t="s">
        <v>537</v>
      </c>
    </row>
    <row r="560" spans="1:36">
      <c r="A560" s="388" t="s">
        <v>371</v>
      </c>
      <c r="B560" s="388">
        <v>298701383</v>
      </c>
      <c r="C560" s="388" t="s">
        <v>531</v>
      </c>
      <c r="D560" s="388">
        <v>59722.9</v>
      </c>
      <c r="E560" s="388">
        <v>19595.900000000001</v>
      </c>
      <c r="F560" s="388">
        <v>40127</v>
      </c>
      <c r="G560" s="388">
        <v>2480</v>
      </c>
      <c r="H560" s="388">
        <v>653</v>
      </c>
      <c r="I560" s="401" t="s">
        <v>538</v>
      </c>
      <c r="Y560" s="388">
        <v>295700671</v>
      </c>
      <c r="Z560" s="388">
        <v>134831</v>
      </c>
      <c r="AA560" s="388">
        <v>19296.599999999999</v>
      </c>
      <c r="AB560" s="399">
        <v>0.14311693898287484</v>
      </c>
      <c r="AC560" s="401" t="s">
        <v>537</v>
      </c>
      <c r="AD560" s="252">
        <v>131.6708984375</v>
      </c>
      <c r="AE560" s="252">
        <v>18.844335937499999</v>
      </c>
      <c r="AF560" s="252">
        <v>47.211523437499999</v>
      </c>
      <c r="AG560" s="252">
        <v>86.369726562500006</v>
      </c>
      <c r="AH560" s="252">
        <v>28.3671875</v>
      </c>
      <c r="AI560" s="399">
        <v>0.32843901016026211</v>
      </c>
      <c r="AJ560" s="401" t="s">
        <v>537</v>
      </c>
    </row>
    <row r="561" spans="1:38">
      <c r="A561" s="388" t="s">
        <v>372</v>
      </c>
      <c r="B561" s="388">
        <v>492600377</v>
      </c>
      <c r="C561" s="388" t="s">
        <v>27</v>
      </c>
      <c r="D561" s="388">
        <v>33090.5</v>
      </c>
      <c r="E561" s="388">
        <v>14757.2</v>
      </c>
      <c r="F561" s="388">
        <v>18333.3</v>
      </c>
      <c r="G561" s="388">
        <v>1570</v>
      </c>
      <c r="H561" s="388">
        <v>293</v>
      </c>
      <c r="I561" s="401" t="s">
        <v>538</v>
      </c>
      <c r="Y561" s="388">
        <v>295700710</v>
      </c>
      <c r="Z561" s="388">
        <v>134809</v>
      </c>
      <c r="AA561" s="388">
        <v>69159.5</v>
      </c>
      <c r="AB561" s="399">
        <v>0.51301841865157372</v>
      </c>
      <c r="AC561" s="401" t="s">
        <v>537</v>
      </c>
      <c r="AD561" s="252">
        <v>131.6494140625</v>
      </c>
      <c r="AE561" s="252">
        <v>67.53857421875</v>
      </c>
      <c r="AF561" s="252">
        <v>135.20263671875</v>
      </c>
      <c r="AG561" s="252">
        <v>101.578125</v>
      </c>
      <c r="AH561" s="252">
        <v>67.6640625</v>
      </c>
      <c r="AI561" s="399">
        <v>0.66612828795569912</v>
      </c>
      <c r="AJ561" s="401" t="s">
        <v>537</v>
      </c>
    </row>
    <row r="562" spans="1:38">
      <c r="A562" s="388" t="s">
        <v>70</v>
      </c>
      <c r="B562" s="388">
        <v>292600623</v>
      </c>
      <c r="C562" s="388" t="s">
        <v>22</v>
      </c>
      <c r="D562" s="388">
        <v>143392.20000000001</v>
      </c>
      <c r="E562" s="388">
        <v>7582.6</v>
      </c>
      <c r="F562" s="388">
        <v>135809.60000000001</v>
      </c>
      <c r="G562" s="388">
        <v>1714</v>
      </c>
      <c r="H562" s="388">
        <v>657</v>
      </c>
      <c r="I562" s="401" t="s">
        <v>538</v>
      </c>
      <c r="Y562" s="388">
        <v>295700712</v>
      </c>
      <c r="Z562" s="388">
        <v>134842</v>
      </c>
      <c r="AA562" s="388">
        <v>62935.3</v>
      </c>
      <c r="AB562" s="399">
        <v>0.46673365865234867</v>
      </c>
      <c r="AC562" s="401" t="s">
        <v>537</v>
      </c>
      <c r="AD562" s="252">
        <v>131.681640625</v>
      </c>
      <c r="AE562" s="252">
        <v>61.460253906250003</v>
      </c>
      <c r="AF562" s="252">
        <v>122.95673828125</v>
      </c>
      <c r="AG562" s="252">
        <v>117.6904296875</v>
      </c>
      <c r="AH562" s="252">
        <v>61.496484374999994</v>
      </c>
      <c r="AI562" s="399">
        <v>0.52252748620503664</v>
      </c>
      <c r="AJ562" s="401" t="s">
        <v>537</v>
      </c>
    </row>
    <row r="563" spans="1:38">
      <c r="A563" s="388" t="s">
        <v>70</v>
      </c>
      <c r="B563" s="388">
        <v>292600623</v>
      </c>
      <c r="C563" s="388" t="s">
        <v>23</v>
      </c>
      <c r="D563" s="388">
        <v>9191.7999999999993</v>
      </c>
      <c r="E563" s="388">
        <v>3136.2</v>
      </c>
      <c r="F563" s="388">
        <v>6055.6</v>
      </c>
      <c r="G563" s="388">
        <v>1714</v>
      </c>
      <c r="H563" s="388">
        <v>657</v>
      </c>
      <c r="I563" s="401" t="s">
        <v>538</v>
      </c>
    </row>
    <row r="564" spans="1:38">
      <c r="A564" s="388" t="s">
        <v>70</v>
      </c>
      <c r="B564" s="388">
        <v>292600623</v>
      </c>
      <c r="C564" s="388" t="s">
        <v>24</v>
      </c>
      <c r="D564" s="388">
        <v>97433.1</v>
      </c>
      <c r="E564" s="388">
        <v>16687.599999999999</v>
      </c>
      <c r="F564" s="388">
        <v>80745.600000000006</v>
      </c>
      <c r="G564" s="388">
        <v>1714</v>
      </c>
      <c r="H564" s="388">
        <v>657</v>
      </c>
      <c r="I564" s="401" t="s">
        <v>538</v>
      </c>
    </row>
    <row r="565" spans="1:38">
      <c r="A565" s="388" t="s">
        <v>70</v>
      </c>
      <c r="B565" s="388">
        <v>292600745</v>
      </c>
      <c r="C565" s="388" t="s">
        <v>31</v>
      </c>
      <c r="D565" s="388"/>
      <c r="E565" s="388"/>
      <c r="F565" s="388"/>
      <c r="G565" s="388"/>
      <c r="H565" s="388"/>
      <c r="I565" s="401" t="s">
        <v>538</v>
      </c>
    </row>
    <row r="566" spans="1:38">
      <c r="A566" s="388" t="s">
        <v>70</v>
      </c>
      <c r="B566" s="388">
        <v>295700703</v>
      </c>
      <c r="C566" s="388" t="s">
        <v>453</v>
      </c>
      <c r="D566" s="388">
        <v>83195</v>
      </c>
      <c r="E566" s="388">
        <v>47923.8</v>
      </c>
      <c r="F566" s="388">
        <v>35271.199999999997</v>
      </c>
      <c r="G566" s="388">
        <v>6394.01</v>
      </c>
      <c r="H566" s="388">
        <v>572</v>
      </c>
      <c r="I566" s="401" t="s">
        <v>538</v>
      </c>
    </row>
    <row r="567" spans="1:38">
      <c r="A567" s="388" t="s">
        <v>70</v>
      </c>
      <c r="B567" s="388">
        <v>295700703</v>
      </c>
      <c r="C567" s="388" t="s">
        <v>454</v>
      </c>
      <c r="D567" s="388">
        <v>8804.7999999999993</v>
      </c>
      <c r="E567" s="388">
        <v>8715</v>
      </c>
      <c r="F567" s="388">
        <v>89.8</v>
      </c>
      <c r="G567" s="388">
        <v>6394.01</v>
      </c>
      <c r="H567" s="388">
        <v>572</v>
      </c>
      <c r="I567" s="401" t="s">
        <v>538</v>
      </c>
    </row>
    <row r="568" spans="1:38">
      <c r="A568" s="388" t="s">
        <v>70</v>
      </c>
      <c r="B568" s="388">
        <v>295700703</v>
      </c>
      <c r="C568" s="388" t="s">
        <v>455</v>
      </c>
      <c r="D568" s="388">
        <v>132070.5</v>
      </c>
      <c r="E568" s="388">
        <v>51916.7</v>
      </c>
      <c r="F568" s="388">
        <v>80153.7</v>
      </c>
      <c r="G568" s="388">
        <v>6394.01</v>
      </c>
      <c r="H568" s="388">
        <v>572</v>
      </c>
      <c r="I568" s="401" t="s">
        <v>538</v>
      </c>
    </row>
    <row r="569" spans="1:38">
      <c r="A569" s="388" t="s">
        <v>70</v>
      </c>
      <c r="B569" s="388">
        <v>295700705</v>
      </c>
      <c r="C569" s="388" t="s">
        <v>456</v>
      </c>
      <c r="D569" s="388">
        <v>156192</v>
      </c>
      <c r="E569" s="388">
        <v>40259.300000000003</v>
      </c>
      <c r="F569" s="388">
        <v>115932.7</v>
      </c>
      <c r="G569" s="388">
        <v>4800</v>
      </c>
      <c r="H569" s="388">
        <v>2951</v>
      </c>
      <c r="I569" s="401" t="s">
        <v>538</v>
      </c>
    </row>
    <row r="570" spans="1:38">
      <c r="A570" t="s">
        <v>367</v>
      </c>
      <c r="B570">
        <v>292600552</v>
      </c>
      <c r="C570" t="s">
        <v>34</v>
      </c>
      <c r="I570" t="s">
        <v>539</v>
      </c>
      <c r="K570" s="150" t="s">
        <v>315</v>
      </c>
      <c r="L570" s="150" t="s">
        <v>316</v>
      </c>
      <c r="M570" t="s">
        <v>317</v>
      </c>
      <c r="N570" t="s">
        <v>318</v>
      </c>
      <c r="O570" t="s">
        <v>319</v>
      </c>
      <c r="P570" t="s">
        <v>320</v>
      </c>
      <c r="Q570" t="s">
        <v>321</v>
      </c>
      <c r="R570" t="s">
        <v>374</v>
      </c>
      <c r="T570" t="s">
        <v>59</v>
      </c>
      <c r="U570" t="s">
        <v>387</v>
      </c>
      <c r="V570" t="s">
        <v>61</v>
      </c>
      <c r="W570" t="s">
        <v>388</v>
      </c>
      <c r="X570" t="s">
        <v>389</v>
      </c>
      <c r="Y570" t="s">
        <v>390</v>
      </c>
      <c r="Z570" t="s">
        <v>391</v>
      </c>
      <c r="AA570" t="s">
        <v>392</v>
      </c>
      <c r="AB570" t="s">
        <v>393</v>
      </c>
      <c r="AC570" t="s">
        <v>394</v>
      </c>
      <c r="AD570" t="s">
        <v>395</v>
      </c>
      <c r="AE570" t="s">
        <v>396</v>
      </c>
      <c r="AF570" t="s">
        <v>397</v>
      </c>
      <c r="AG570" t="s">
        <v>398</v>
      </c>
      <c r="AH570" t="s">
        <v>399</v>
      </c>
      <c r="AI570" t="s">
        <v>400</v>
      </c>
      <c r="AJ570" t="s">
        <v>401</v>
      </c>
      <c r="AK570" t="s">
        <v>402</v>
      </c>
      <c r="AL570" t="s">
        <v>374</v>
      </c>
    </row>
    <row r="571" spans="1:38">
      <c r="A571" t="s">
        <v>367</v>
      </c>
      <c r="B571">
        <v>292600678</v>
      </c>
      <c r="C571" t="s">
        <v>41</v>
      </c>
      <c r="D571">
        <v>181997.8</v>
      </c>
      <c r="E571">
        <v>103733.7</v>
      </c>
      <c r="F571">
        <v>78264.100000000006</v>
      </c>
      <c r="G571">
        <v>6572.03</v>
      </c>
      <c r="H571">
        <v>2263</v>
      </c>
      <c r="I571" t="s">
        <v>539</v>
      </c>
      <c r="K571" s="150">
        <v>292600552</v>
      </c>
      <c r="R571" t="s">
        <v>539</v>
      </c>
      <c r="T571" t="s">
        <v>70</v>
      </c>
      <c r="U571" t="s">
        <v>118</v>
      </c>
      <c r="V571" t="s">
        <v>122</v>
      </c>
      <c r="W571">
        <v>210214</v>
      </c>
      <c r="X571" t="s">
        <v>403</v>
      </c>
      <c r="Y571" t="s">
        <v>405</v>
      </c>
      <c r="Z571">
        <v>74800.78</v>
      </c>
      <c r="AA571">
        <v>51739.81</v>
      </c>
      <c r="AB571">
        <v>23060.97</v>
      </c>
      <c r="AC571">
        <v>69.17</v>
      </c>
      <c r="AD571">
        <v>26.26</v>
      </c>
      <c r="AE571">
        <v>94441.93</v>
      </c>
      <c r="AF571">
        <v>37223.96</v>
      </c>
      <c r="AG571">
        <v>0</v>
      </c>
      <c r="AH571">
        <v>57217.97</v>
      </c>
      <c r="AI571">
        <v>51739.81</v>
      </c>
      <c r="AJ571">
        <v>5478.16</v>
      </c>
      <c r="AK571">
        <v>9.57</v>
      </c>
      <c r="AL571" t="s">
        <v>538</v>
      </c>
    </row>
    <row r="572" spans="1:38">
      <c r="A572" t="s">
        <v>367</v>
      </c>
      <c r="B572">
        <v>292602230</v>
      </c>
      <c r="C572" t="s">
        <v>368</v>
      </c>
      <c r="D572">
        <v>170967.6</v>
      </c>
      <c r="E572">
        <v>31535.8</v>
      </c>
      <c r="F572">
        <v>139431.79999999999</v>
      </c>
      <c r="G572">
        <v>1777.41</v>
      </c>
      <c r="H572">
        <v>1056</v>
      </c>
      <c r="I572" t="s">
        <v>539</v>
      </c>
      <c r="K572" s="150">
        <v>292600678</v>
      </c>
      <c r="L572" s="150">
        <v>181998.8</v>
      </c>
      <c r="M572">
        <v>78149.7</v>
      </c>
      <c r="N572">
        <v>103848.1</v>
      </c>
      <c r="O572">
        <v>6588</v>
      </c>
      <c r="P572">
        <v>2263</v>
      </c>
      <c r="Q572">
        <v>96214.5</v>
      </c>
      <c r="R572" t="s">
        <v>539</v>
      </c>
      <c r="T572" t="s">
        <v>102</v>
      </c>
      <c r="U572" t="s">
        <v>118</v>
      </c>
      <c r="V572" t="s">
        <v>135</v>
      </c>
      <c r="W572">
        <v>18779</v>
      </c>
      <c r="X572" t="s">
        <v>404</v>
      </c>
      <c r="Y572" t="s">
        <v>406</v>
      </c>
      <c r="Z572">
        <v>12184.09</v>
      </c>
      <c r="AA572">
        <v>5713.54</v>
      </c>
      <c r="AB572">
        <v>6470.55</v>
      </c>
      <c r="AC572">
        <v>46.89</v>
      </c>
      <c r="AD572">
        <v>84.45</v>
      </c>
      <c r="AE572">
        <v>22474.1</v>
      </c>
      <c r="AF572">
        <v>14313.88</v>
      </c>
      <c r="AG572">
        <v>0</v>
      </c>
      <c r="AH572">
        <v>8160.22</v>
      </c>
      <c r="AI572">
        <v>1624.16</v>
      </c>
      <c r="AJ572">
        <v>6536.07</v>
      </c>
      <c r="AK572">
        <v>80.099999999999994</v>
      </c>
      <c r="AL572" t="s">
        <v>538</v>
      </c>
    </row>
    <row r="573" spans="1:38">
      <c r="A573" t="s">
        <v>367</v>
      </c>
      <c r="B573">
        <v>292603073</v>
      </c>
      <c r="C573" t="s">
        <v>51</v>
      </c>
      <c r="D573">
        <v>132132.20000000001</v>
      </c>
      <c r="E573">
        <v>65551.899999999994</v>
      </c>
      <c r="F573">
        <v>66580.3</v>
      </c>
      <c r="G573">
        <v>12579.7</v>
      </c>
      <c r="H573">
        <v>1917</v>
      </c>
      <c r="I573" t="s">
        <v>539</v>
      </c>
      <c r="K573" s="150">
        <v>292602230</v>
      </c>
      <c r="L573" s="150">
        <v>171975.5</v>
      </c>
      <c r="M573">
        <v>140413.6</v>
      </c>
      <c r="N573">
        <v>31560.9</v>
      </c>
      <c r="O573">
        <v>1774</v>
      </c>
      <c r="P573">
        <v>1058</v>
      </c>
      <c r="Q573">
        <v>34730.5</v>
      </c>
      <c r="R573" t="s">
        <v>539</v>
      </c>
      <c r="T573" t="s">
        <v>102</v>
      </c>
      <c r="U573" t="s">
        <v>118</v>
      </c>
      <c r="V573" t="s">
        <v>135</v>
      </c>
      <c r="W573">
        <v>18779</v>
      </c>
      <c r="X573" t="s">
        <v>403</v>
      </c>
      <c r="Y573" t="s">
        <v>407</v>
      </c>
      <c r="Z573">
        <v>82668.37</v>
      </c>
      <c r="AA573">
        <v>75099.05</v>
      </c>
      <c r="AB573">
        <v>7569.33</v>
      </c>
      <c r="AC573">
        <v>90.84</v>
      </c>
      <c r="AD573">
        <v>34.14</v>
      </c>
      <c r="AE573">
        <v>110890.01</v>
      </c>
      <c r="AF573">
        <v>85834.52</v>
      </c>
      <c r="AG573">
        <v>0</v>
      </c>
      <c r="AH573">
        <v>25055.49</v>
      </c>
      <c r="AI573">
        <v>16994.22</v>
      </c>
      <c r="AJ573">
        <v>8061.27</v>
      </c>
      <c r="AK573">
        <v>32.17</v>
      </c>
      <c r="AL573" t="s">
        <v>538</v>
      </c>
    </row>
    <row r="574" spans="1:38">
      <c r="A574" t="s">
        <v>367</v>
      </c>
      <c r="B574">
        <v>292603073</v>
      </c>
      <c r="C574" t="s">
        <v>369</v>
      </c>
      <c r="D574">
        <v>13787.7</v>
      </c>
      <c r="E574">
        <v>13388.6</v>
      </c>
      <c r="F574">
        <v>399.1</v>
      </c>
      <c r="G574">
        <v>12579.7</v>
      </c>
      <c r="H574">
        <v>1917</v>
      </c>
      <c r="I574" t="s">
        <v>539</v>
      </c>
      <c r="K574" s="150">
        <v>292603073</v>
      </c>
      <c r="L574" s="150">
        <v>389505</v>
      </c>
      <c r="M574">
        <v>178844.7</v>
      </c>
      <c r="N574">
        <v>210658.1</v>
      </c>
      <c r="O574">
        <v>12578</v>
      </c>
      <c r="P574">
        <v>1944</v>
      </c>
      <c r="Q574">
        <v>361592</v>
      </c>
      <c r="R574" t="s">
        <v>539</v>
      </c>
      <c r="T574" t="s">
        <v>102</v>
      </c>
      <c r="U574" t="s">
        <v>118</v>
      </c>
      <c r="V574" t="s">
        <v>136</v>
      </c>
      <c r="W574">
        <v>78398</v>
      </c>
      <c r="X574" t="s">
        <v>403</v>
      </c>
      <c r="Y574" t="s">
        <v>408</v>
      </c>
      <c r="Z574">
        <v>31940.05</v>
      </c>
      <c r="AA574">
        <v>10742.82</v>
      </c>
      <c r="AB574">
        <v>21197.24</v>
      </c>
      <c r="AC574">
        <v>33.630000000000003</v>
      </c>
      <c r="AD574">
        <v>0</v>
      </c>
      <c r="AE574">
        <v>17617.27</v>
      </c>
      <c r="AF574">
        <v>8304.65</v>
      </c>
      <c r="AG574">
        <v>0</v>
      </c>
      <c r="AH574">
        <v>9312.6200000000008</v>
      </c>
      <c r="AI574">
        <v>5626.19</v>
      </c>
      <c r="AJ574">
        <v>3686.43</v>
      </c>
      <c r="AK574">
        <v>39.590000000000003</v>
      </c>
      <c r="AL574" t="s">
        <v>538</v>
      </c>
    </row>
    <row r="575" spans="1:38">
      <c r="A575" t="s">
        <v>367</v>
      </c>
      <c r="B575">
        <v>292603073</v>
      </c>
      <c r="C575" t="s">
        <v>52</v>
      </c>
      <c r="D575">
        <v>243582.9</v>
      </c>
      <c r="E575">
        <v>131526.70000000001</v>
      </c>
      <c r="F575">
        <v>112056.2</v>
      </c>
      <c r="G575">
        <v>12579.7</v>
      </c>
      <c r="H575">
        <v>1917</v>
      </c>
      <c r="I575" t="s">
        <v>539</v>
      </c>
      <c r="K575" s="150">
        <v>292603286</v>
      </c>
      <c r="L575" s="150">
        <v>165765.70000000001</v>
      </c>
      <c r="M575">
        <v>47983.6</v>
      </c>
      <c r="N575">
        <v>117781.1</v>
      </c>
      <c r="O575">
        <v>8255</v>
      </c>
      <c r="P575">
        <v>5034</v>
      </c>
      <c r="Q575">
        <v>106313</v>
      </c>
      <c r="R575" t="s">
        <v>539</v>
      </c>
      <c r="T575" t="s">
        <v>102</v>
      </c>
      <c r="U575" t="s">
        <v>118</v>
      </c>
      <c r="V575" t="s">
        <v>136</v>
      </c>
      <c r="W575">
        <v>78398</v>
      </c>
      <c r="X575" t="s">
        <v>403</v>
      </c>
      <c r="Y575" t="s">
        <v>409</v>
      </c>
      <c r="Z575">
        <v>37576.53</v>
      </c>
      <c r="AA575">
        <v>18589.830000000002</v>
      </c>
      <c r="AB575">
        <v>18986.7</v>
      </c>
      <c r="AC575">
        <v>49.47</v>
      </c>
      <c r="AD575">
        <v>0</v>
      </c>
      <c r="AE575">
        <v>30249.9</v>
      </c>
      <c r="AF575">
        <v>16200.35</v>
      </c>
      <c r="AG575">
        <v>0</v>
      </c>
      <c r="AH575">
        <v>14049.55</v>
      </c>
      <c r="AI575">
        <v>7056.87</v>
      </c>
      <c r="AJ575">
        <v>6992.68</v>
      </c>
      <c r="AK575">
        <v>49.77</v>
      </c>
      <c r="AL575" t="s">
        <v>538</v>
      </c>
    </row>
    <row r="576" spans="1:38">
      <c r="A576" t="s">
        <v>367</v>
      </c>
      <c r="B576">
        <v>292603286</v>
      </c>
      <c r="C576" t="s">
        <v>42</v>
      </c>
      <c r="D576">
        <v>165452.5</v>
      </c>
      <c r="E576">
        <v>117768.3</v>
      </c>
      <c r="F576">
        <v>47684.2</v>
      </c>
      <c r="G576">
        <v>8254.5</v>
      </c>
      <c r="H576">
        <v>5034</v>
      </c>
      <c r="I576" t="s">
        <v>539</v>
      </c>
      <c r="K576" s="150">
        <v>292603696</v>
      </c>
      <c r="L576" s="150">
        <v>166078</v>
      </c>
      <c r="M576">
        <v>108940.6</v>
      </c>
      <c r="N576">
        <v>57136.5</v>
      </c>
      <c r="O576">
        <v>9599</v>
      </c>
      <c r="P576">
        <v>8042</v>
      </c>
      <c r="Q576">
        <v>52538.1</v>
      </c>
      <c r="R576" t="s">
        <v>539</v>
      </c>
      <c r="T576" t="s">
        <v>102</v>
      </c>
      <c r="U576" t="s">
        <v>118</v>
      </c>
      <c r="V576" t="s">
        <v>136</v>
      </c>
      <c r="W576">
        <v>78398</v>
      </c>
      <c r="X576" t="s">
        <v>403</v>
      </c>
      <c r="Y576" t="s">
        <v>410</v>
      </c>
      <c r="Z576">
        <v>39389.67</v>
      </c>
      <c r="AA576">
        <v>17512.060000000001</v>
      </c>
      <c r="AB576">
        <v>21877.61</v>
      </c>
      <c r="AC576">
        <v>44.46</v>
      </c>
      <c r="AD576">
        <v>0</v>
      </c>
      <c r="AE576">
        <v>27890.959999999999</v>
      </c>
      <c r="AF576">
        <v>21681.4</v>
      </c>
      <c r="AG576">
        <v>0</v>
      </c>
      <c r="AH576">
        <v>6209.55</v>
      </c>
      <c r="AI576">
        <v>4693.1899999999996</v>
      </c>
      <c r="AJ576">
        <v>1516.36</v>
      </c>
      <c r="AK576">
        <v>24.42</v>
      </c>
      <c r="AL576" t="s">
        <v>538</v>
      </c>
    </row>
    <row r="577" spans="1:38">
      <c r="A577" t="s">
        <v>367</v>
      </c>
      <c r="B577">
        <v>292603696</v>
      </c>
      <c r="C577" t="s">
        <v>370</v>
      </c>
      <c r="D577">
        <v>165452.5</v>
      </c>
      <c r="E577">
        <v>57132.4</v>
      </c>
      <c r="F577">
        <v>108320.1</v>
      </c>
      <c r="G577">
        <v>9600</v>
      </c>
      <c r="H577">
        <v>8042</v>
      </c>
      <c r="I577" t="s">
        <v>539</v>
      </c>
      <c r="K577" s="150">
        <v>292604330</v>
      </c>
      <c r="L577" s="150">
        <v>124019.2</v>
      </c>
      <c r="M577">
        <v>35370.9</v>
      </c>
      <c r="N577">
        <v>88645.2</v>
      </c>
      <c r="O577">
        <v>5224</v>
      </c>
      <c r="P577">
        <v>1330</v>
      </c>
      <c r="Q577">
        <v>132212</v>
      </c>
      <c r="R577" t="s">
        <v>539</v>
      </c>
      <c r="T577" t="s">
        <v>102</v>
      </c>
      <c r="U577" t="s">
        <v>118</v>
      </c>
      <c r="V577" t="s">
        <v>136</v>
      </c>
      <c r="W577">
        <v>78398</v>
      </c>
      <c r="X577" t="s">
        <v>403</v>
      </c>
      <c r="Y577" t="s">
        <v>411</v>
      </c>
      <c r="Z577">
        <v>31940.05</v>
      </c>
      <c r="AA577">
        <v>28755.91</v>
      </c>
      <c r="AB577">
        <v>3184.14</v>
      </c>
      <c r="AC577">
        <v>90.03</v>
      </c>
      <c r="AD577">
        <v>47.82</v>
      </c>
      <c r="AE577">
        <v>47214.11</v>
      </c>
      <c r="AF577">
        <v>0.28999999999999998</v>
      </c>
      <c r="AG577">
        <v>47.82</v>
      </c>
      <c r="AH577">
        <v>47213.82</v>
      </c>
      <c r="AI577">
        <v>28755.91</v>
      </c>
      <c r="AJ577">
        <v>18457.91</v>
      </c>
      <c r="AK577">
        <v>39.090000000000003</v>
      </c>
      <c r="AL577" t="s">
        <v>538</v>
      </c>
    </row>
    <row r="578" spans="1:38">
      <c r="A578" t="s">
        <v>367</v>
      </c>
      <c r="B578">
        <v>292604330</v>
      </c>
      <c r="C578" t="s">
        <v>43</v>
      </c>
      <c r="D578">
        <v>121379.6</v>
      </c>
      <c r="E578">
        <v>88361.7</v>
      </c>
      <c r="F578">
        <v>33017.9</v>
      </c>
      <c r="G578">
        <v>5224</v>
      </c>
      <c r="H578">
        <v>1330</v>
      </c>
      <c r="I578" t="s">
        <v>539</v>
      </c>
      <c r="K578" s="150">
        <v>295700347</v>
      </c>
      <c r="L578" s="150">
        <v>224071.2</v>
      </c>
      <c r="M578">
        <v>121815.6</v>
      </c>
      <c r="N578">
        <v>102254.6</v>
      </c>
      <c r="O578">
        <v>6397</v>
      </c>
      <c r="P578">
        <v>395</v>
      </c>
      <c r="Q578">
        <v>202020</v>
      </c>
      <c r="R578" t="s">
        <v>539</v>
      </c>
      <c r="T578" t="s">
        <v>102</v>
      </c>
      <c r="U578" t="s">
        <v>118</v>
      </c>
      <c r="V578" t="s">
        <v>137</v>
      </c>
      <c r="W578">
        <v>97026</v>
      </c>
      <c r="X578" t="s">
        <v>403</v>
      </c>
      <c r="Y578" t="s">
        <v>412</v>
      </c>
      <c r="Z578">
        <v>210428.2</v>
      </c>
      <c r="AA578">
        <v>103879.47</v>
      </c>
      <c r="AB578">
        <v>106548.73</v>
      </c>
      <c r="AC578">
        <v>49.37</v>
      </c>
      <c r="AD578">
        <v>45.41</v>
      </c>
      <c r="AE578">
        <v>305985.78000000003</v>
      </c>
      <c r="AF578">
        <v>55665.4</v>
      </c>
      <c r="AG578">
        <v>18.96</v>
      </c>
      <c r="AH578">
        <v>250320.39</v>
      </c>
      <c r="AI578">
        <v>101924.54</v>
      </c>
      <c r="AJ578">
        <v>148395.84</v>
      </c>
      <c r="AK578">
        <v>59.28</v>
      </c>
      <c r="AL578" t="s">
        <v>538</v>
      </c>
    </row>
    <row r="579" spans="1:38">
      <c r="A579" t="s">
        <v>367</v>
      </c>
      <c r="B579">
        <v>295700347</v>
      </c>
      <c r="C579" t="s">
        <v>38</v>
      </c>
      <c r="D579">
        <v>83195</v>
      </c>
      <c r="E579">
        <v>42048.9</v>
      </c>
      <c r="F579">
        <v>41146.199999999997</v>
      </c>
      <c r="G579">
        <v>6406.01</v>
      </c>
      <c r="H579">
        <v>285</v>
      </c>
      <c r="I579" t="s">
        <v>539</v>
      </c>
      <c r="K579" s="150">
        <v>295700485</v>
      </c>
      <c r="L579" s="150">
        <v>190871.2</v>
      </c>
      <c r="M579">
        <v>176306.3</v>
      </c>
      <c r="N579">
        <v>14562.6</v>
      </c>
      <c r="O579">
        <v>6400</v>
      </c>
      <c r="P579">
        <v>5301</v>
      </c>
      <c r="Q579">
        <v>34050.800000000003</v>
      </c>
      <c r="R579" t="s">
        <v>539</v>
      </c>
      <c r="T579" t="s">
        <v>102</v>
      </c>
      <c r="U579" t="s">
        <v>118</v>
      </c>
      <c r="V579" t="s">
        <v>139</v>
      </c>
      <c r="W579">
        <v>90365</v>
      </c>
      <c r="X579" t="s">
        <v>403</v>
      </c>
      <c r="Y579" t="s">
        <v>413</v>
      </c>
      <c r="Z579">
        <v>202908.01</v>
      </c>
      <c r="AA579">
        <v>142980.68</v>
      </c>
      <c r="AB579">
        <v>59927.33</v>
      </c>
      <c r="AC579">
        <v>70.47</v>
      </c>
      <c r="AD579">
        <v>13.12</v>
      </c>
      <c r="AE579">
        <v>229526.72</v>
      </c>
      <c r="AF579">
        <v>30537.58</v>
      </c>
      <c r="AG579">
        <v>0</v>
      </c>
      <c r="AH579">
        <v>198989.14</v>
      </c>
      <c r="AI579">
        <v>122754.6</v>
      </c>
      <c r="AJ579">
        <v>76234.539999999994</v>
      </c>
      <c r="AK579">
        <v>38.31</v>
      </c>
      <c r="AL579" t="s">
        <v>538</v>
      </c>
    </row>
    <row r="580" spans="1:38">
      <c r="A580" t="s">
        <v>367</v>
      </c>
      <c r="B580">
        <v>295700347</v>
      </c>
      <c r="C580" t="s">
        <v>39</v>
      </c>
      <c r="D580">
        <v>132070.5</v>
      </c>
      <c r="E580">
        <v>51256.6</v>
      </c>
      <c r="F580">
        <v>80813.8</v>
      </c>
      <c r="G580">
        <v>6406.01</v>
      </c>
      <c r="H580">
        <v>285</v>
      </c>
      <c r="I580" t="s">
        <v>539</v>
      </c>
      <c r="K580" s="150">
        <v>295700671</v>
      </c>
      <c r="L580" s="150">
        <v>209496.5</v>
      </c>
      <c r="M580">
        <v>153936.79999999999</v>
      </c>
      <c r="N580">
        <v>55554.5</v>
      </c>
      <c r="O580">
        <v>7999</v>
      </c>
      <c r="P580">
        <v>3932</v>
      </c>
      <c r="Q580">
        <v>94680.2</v>
      </c>
      <c r="R580" t="s">
        <v>539</v>
      </c>
      <c r="T580" t="s">
        <v>102</v>
      </c>
      <c r="U580" t="s">
        <v>118</v>
      </c>
      <c r="V580" t="s">
        <v>133</v>
      </c>
      <c r="W580">
        <v>210516</v>
      </c>
      <c r="X580" t="s">
        <v>403</v>
      </c>
      <c r="Y580" t="s">
        <v>414</v>
      </c>
      <c r="Z580">
        <v>38650.15</v>
      </c>
      <c r="AA580">
        <v>10989.94</v>
      </c>
      <c r="AB580">
        <v>27660.2</v>
      </c>
      <c r="AC580">
        <v>28.43</v>
      </c>
      <c r="AD580">
        <v>28.89</v>
      </c>
      <c r="AE580">
        <v>49817.72</v>
      </c>
      <c r="AF580">
        <v>35055.58</v>
      </c>
      <c r="AG580">
        <v>0</v>
      </c>
      <c r="AH580">
        <v>14762.14</v>
      </c>
      <c r="AI580">
        <v>10989.94</v>
      </c>
      <c r="AJ580">
        <v>3772.19</v>
      </c>
      <c r="AK580">
        <v>25.55</v>
      </c>
      <c r="AL580" t="s">
        <v>538</v>
      </c>
    </row>
    <row r="581" spans="1:38">
      <c r="A581" t="s">
        <v>367</v>
      </c>
      <c r="B581">
        <v>295700347</v>
      </c>
      <c r="C581" t="s">
        <v>40</v>
      </c>
      <c r="D581">
        <v>8804.7999999999993</v>
      </c>
      <c r="E581">
        <v>8643.7000000000007</v>
      </c>
      <c r="F581">
        <v>161.1</v>
      </c>
      <c r="G581">
        <v>6406.01</v>
      </c>
      <c r="H581">
        <v>285</v>
      </c>
      <c r="I581" t="s">
        <v>539</v>
      </c>
      <c r="K581" s="150">
        <v>295700688</v>
      </c>
      <c r="L581" s="150">
        <v>156194.1</v>
      </c>
      <c r="M581">
        <v>115459.9</v>
      </c>
      <c r="N581">
        <v>40732.1</v>
      </c>
      <c r="O581">
        <v>4676</v>
      </c>
      <c r="P581">
        <v>2951</v>
      </c>
      <c r="Q581">
        <v>58203.6</v>
      </c>
      <c r="R581" t="s">
        <v>539</v>
      </c>
      <c r="T581" t="s">
        <v>83</v>
      </c>
      <c r="U581" t="s">
        <v>118</v>
      </c>
      <c r="V581" t="s">
        <v>124</v>
      </c>
      <c r="W581">
        <v>18850</v>
      </c>
      <c r="X581" t="s">
        <v>404</v>
      </c>
      <c r="Y581" t="s">
        <v>415</v>
      </c>
      <c r="AL581" t="s">
        <v>538</v>
      </c>
    </row>
    <row r="582" spans="1:38">
      <c r="A582" t="s">
        <v>367</v>
      </c>
      <c r="B582">
        <v>295700485</v>
      </c>
      <c r="C582" t="s">
        <v>529</v>
      </c>
      <c r="D582">
        <v>177661.7</v>
      </c>
      <c r="E582">
        <v>7897</v>
      </c>
      <c r="F582">
        <v>169764.7</v>
      </c>
      <c r="G582">
        <v>6400</v>
      </c>
      <c r="H582">
        <v>5590</v>
      </c>
      <c r="I582" t="s">
        <v>539</v>
      </c>
      <c r="K582" s="150">
        <v>295700689</v>
      </c>
      <c r="L582" s="150">
        <v>102196.5</v>
      </c>
      <c r="M582">
        <v>30663</v>
      </c>
      <c r="N582">
        <v>71531.100000000006</v>
      </c>
      <c r="O582">
        <v>3999</v>
      </c>
      <c r="P582">
        <v>821</v>
      </c>
      <c r="Q582">
        <v>107227</v>
      </c>
      <c r="R582" t="s">
        <v>539</v>
      </c>
      <c r="T582" t="s">
        <v>83</v>
      </c>
      <c r="U582" t="s">
        <v>118</v>
      </c>
      <c r="V582" t="s">
        <v>124</v>
      </c>
      <c r="W582">
        <v>18850</v>
      </c>
      <c r="X582" t="s">
        <v>403</v>
      </c>
      <c r="Y582" t="s">
        <v>416</v>
      </c>
      <c r="AL582" t="s">
        <v>538</v>
      </c>
    </row>
    <row r="583" spans="1:38">
      <c r="A583" t="s">
        <v>367</v>
      </c>
      <c r="B583">
        <v>295700485</v>
      </c>
      <c r="C583" t="s">
        <v>530</v>
      </c>
      <c r="D583">
        <v>13207.1</v>
      </c>
      <c r="E583">
        <v>2366.8000000000002</v>
      </c>
      <c r="F583">
        <v>10840.3</v>
      </c>
      <c r="G583">
        <v>6400</v>
      </c>
      <c r="H583">
        <v>5590</v>
      </c>
      <c r="I583" t="s">
        <v>539</v>
      </c>
      <c r="K583" s="150">
        <v>295700699</v>
      </c>
      <c r="L583" s="150">
        <v>224071.2</v>
      </c>
      <c r="M583">
        <v>186867.20000000001</v>
      </c>
      <c r="N583">
        <v>37203</v>
      </c>
      <c r="O583">
        <v>6399</v>
      </c>
      <c r="P583">
        <v>2256</v>
      </c>
      <c r="Q583">
        <v>139723</v>
      </c>
      <c r="R583" t="s">
        <v>539</v>
      </c>
      <c r="T583" t="s">
        <v>83</v>
      </c>
      <c r="U583" t="s">
        <v>118</v>
      </c>
      <c r="V583" t="s">
        <v>124</v>
      </c>
      <c r="W583">
        <v>18850</v>
      </c>
      <c r="X583" t="s">
        <v>403</v>
      </c>
      <c r="Y583" t="s">
        <v>417</v>
      </c>
      <c r="AL583" t="s">
        <v>538</v>
      </c>
    </row>
    <row r="584" spans="1:38">
      <c r="A584" t="s">
        <v>367</v>
      </c>
      <c r="B584">
        <v>295700671</v>
      </c>
      <c r="C584" t="s">
        <v>44</v>
      </c>
      <c r="D584">
        <v>207619.5</v>
      </c>
      <c r="E584">
        <v>54225.1</v>
      </c>
      <c r="F584">
        <v>153394.29999999999</v>
      </c>
      <c r="G584">
        <v>8000.02</v>
      </c>
      <c r="H584">
        <v>4014</v>
      </c>
      <c r="I584" t="s">
        <v>539</v>
      </c>
      <c r="K584" s="150">
        <v>295700704</v>
      </c>
      <c r="L584" s="150">
        <v>224071.2</v>
      </c>
      <c r="M584">
        <v>125935.4</v>
      </c>
      <c r="N584">
        <v>98134.8</v>
      </c>
      <c r="O584">
        <v>7987</v>
      </c>
      <c r="P584">
        <v>797</v>
      </c>
      <c r="Q584">
        <v>242615</v>
      </c>
      <c r="R584" t="s">
        <v>539</v>
      </c>
      <c r="T584" t="s">
        <v>83</v>
      </c>
      <c r="U584" t="s">
        <v>118</v>
      </c>
      <c r="V584" t="s">
        <v>124</v>
      </c>
      <c r="W584">
        <v>18850</v>
      </c>
      <c r="X584" t="s">
        <v>403</v>
      </c>
      <c r="Y584" t="s">
        <v>418</v>
      </c>
      <c r="AL584" t="s">
        <v>538</v>
      </c>
    </row>
    <row r="585" spans="1:38">
      <c r="A585" t="s">
        <v>367</v>
      </c>
      <c r="B585">
        <v>295700688</v>
      </c>
      <c r="C585" t="s">
        <v>457</v>
      </c>
      <c r="D585">
        <v>156192</v>
      </c>
      <c r="E585">
        <v>40715</v>
      </c>
      <c r="F585">
        <v>115477</v>
      </c>
      <c r="G585">
        <v>4676</v>
      </c>
      <c r="H585">
        <v>2951</v>
      </c>
      <c r="I585" t="s">
        <v>539</v>
      </c>
      <c r="K585" s="150">
        <v>295700706</v>
      </c>
      <c r="L585" s="150">
        <v>102196.5</v>
      </c>
      <c r="M585">
        <v>29194.2</v>
      </c>
      <c r="N585">
        <v>72999.899999999994</v>
      </c>
      <c r="O585">
        <v>3984</v>
      </c>
      <c r="P585">
        <v>223</v>
      </c>
      <c r="Q585">
        <v>126895</v>
      </c>
      <c r="R585" t="s">
        <v>539</v>
      </c>
      <c r="T585" t="s">
        <v>83</v>
      </c>
      <c r="U585" t="s">
        <v>118</v>
      </c>
      <c r="V585" t="s">
        <v>125</v>
      </c>
      <c r="W585">
        <v>78378</v>
      </c>
      <c r="X585" t="s">
        <v>403</v>
      </c>
      <c r="Y585" t="s">
        <v>419</v>
      </c>
      <c r="Z585">
        <v>31940.05</v>
      </c>
      <c r="AA585">
        <v>9023.07</v>
      </c>
      <c r="AB585">
        <v>22916.98</v>
      </c>
      <c r="AC585">
        <v>28.25</v>
      </c>
      <c r="AD585">
        <v>0</v>
      </c>
      <c r="AE585">
        <v>15209.18</v>
      </c>
      <c r="AF585">
        <v>3983.32</v>
      </c>
      <c r="AG585">
        <v>0</v>
      </c>
      <c r="AH585">
        <v>11225.86</v>
      </c>
      <c r="AI585">
        <v>6932.04</v>
      </c>
      <c r="AJ585">
        <v>4293.82</v>
      </c>
      <c r="AK585">
        <v>38.25</v>
      </c>
      <c r="AL585" t="s">
        <v>538</v>
      </c>
    </row>
    <row r="586" spans="1:38">
      <c r="A586" t="s">
        <v>367</v>
      </c>
      <c r="B586">
        <v>295700689</v>
      </c>
      <c r="C586" t="s">
        <v>334</v>
      </c>
      <c r="D586">
        <v>100322.6</v>
      </c>
      <c r="E586">
        <v>71280.3</v>
      </c>
      <c r="F586">
        <v>29042.3</v>
      </c>
      <c r="G586">
        <v>4000.01</v>
      </c>
      <c r="H586">
        <v>821</v>
      </c>
      <c r="I586" t="s">
        <v>539</v>
      </c>
      <c r="K586" s="150">
        <v>292600879</v>
      </c>
      <c r="L586" s="150">
        <v>193029.1</v>
      </c>
      <c r="M586">
        <v>154728.6</v>
      </c>
      <c r="N586">
        <v>38299.199999999997</v>
      </c>
      <c r="O586">
        <v>3704</v>
      </c>
      <c r="P586">
        <v>1459</v>
      </c>
      <c r="Q586">
        <v>73138.100000000006</v>
      </c>
      <c r="R586" t="s">
        <v>539</v>
      </c>
      <c r="T586" t="s">
        <v>83</v>
      </c>
      <c r="U586" t="s">
        <v>118</v>
      </c>
      <c r="V586" t="s">
        <v>125</v>
      </c>
      <c r="W586">
        <v>78378</v>
      </c>
      <c r="X586" t="s">
        <v>403</v>
      </c>
      <c r="Y586" t="s">
        <v>420</v>
      </c>
      <c r="Z586">
        <v>15030.61</v>
      </c>
      <c r="AA586">
        <v>8869.7900000000009</v>
      </c>
      <c r="AB586">
        <v>6160.82</v>
      </c>
      <c r="AC586">
        <v>59.01</v>
      </c>
      <c r="AD586">
        <v>0</v>
      </c>
      <c r="AE586">
        <v>11794.68</v>
      </c>
      <c r="AF586">
        <v>4370.97</v>
      </c>
      <c r="AG586">
        <v>0</v>
      </c>
      <c r="AH586">
        <v>7423.71</v>
      </c>
      <c r="AI586">
        <v>5449.58</v>
      </c>
      <c r="AJ586">
        <v>1974.13</v>
      </c>
      <c r="AK586">
        <v>26.59</v>
      </c>
      <c r="AL586" t="s">
        <v>538</v>
      </c>
    </row>
    <row r="587" spans="1:38">
      <c r="A587" t="s">
        <v>367</v>
      </c>
      <c r="B587">
        <v>295700699</v>
      </c>
      <c r="C587" t="s">
        <v>482</v>
      </c>
      <c r="D587">
        <v>83195</v>
      </c>
      <c r="E587">
        <v>26652.9</v>
      </c>
      <c r="F587">
        <v>56542.1</v>
      </c>
      <c r="G587">
        <v>6400.03</v>
      </c>
      <c r="H587">
        <v>2256</v>
      </c>
      <c r="I587" t="s">
        <v>539</v>
      </c>
      <c r="K587" s="150">
        <v>292602231</v>
      </c>
      <c r="L587" s="150">
        <v>276130.40000000002</v>
      </c>
      <c r="M587">
        <v>191527.1</v>
      </c>
      <c r="N587">
        <v>84602.5</v>
      </c>
      <c r="O587">
        <v>3513</v>
      </c>
      <c r="P587">
        <v>2224</v>
      </c>
      <c r="Q587">
        <v>24293.9</v>
      </c>
      <c r="R587" t="s">
        <v>539</v>
      </c>
      <c r="T587" t="s">
        <v>83</v>
      </c>
      <c r="U587" t="s">
        <v>118</v>
      </c>
      <c r="V587" t="s">
        <v>126</v>
      </c>
      <c r="W587">
        <v>78998</v>
      </c>
      <c r="X587" t="s">
        <v>403</v>
      </c>
      <c r="Y587" t="s">
        <v>421</v>
      </c>
      <c r="AL587" t="s">
        <v>538</v>
      </c>
    </row>
    <row r="588" spans="1:38">
      <c r="A588" t="s">
        <v>367</v>
      </c>
      <c r="B588">
        <v>295700699</v>
      </c>
      <c r="C588" t="s">
        <v>484</v>
      </c>
      <c r="D588">
        <v>8804.7999999999993</v>
      </c>
      <c r="E588">
        <v>8183.9</v>
      </c>
      <c r="F588">
        <v>620.9</v>
      </c>
      <c r="G588">
        <v>6400.03</v>
      </c>
      <c r="H588">
        <v>2256</v>
      </c>
      <c r="I588" t="s">
        <v>539</v>
      </c>
      <c r="K588" s="150">
        <v>292602804</v>
      </c>
      <c r="L588" s="150">
        <v>83038.8</v>
      </c>
      <c r="M588">
        <v>23633</v>
      </c>
      <c r="N588">
        <v>59405.5</v>
      </c>
      <c r="O588">
        <v>4271</v>
      </c>
      <c r="P588">
        <v>949</v>
      </c>
      <c r="Q588">
        <v>112051</v>
      </c>
      <c r="R588" t="s">
        <v>539</v>
      </c>
      <c r="T588" t="s">
        <v>83</v>
      </c>
      <c r="U588" t="s">
        <v>118</v>
      </c>
      <c r="V588" t="s">
        <v>127</v>
      </c>
      <c r="W588">
        <v>53518</v>
      </c>
      <c r="X588" t="s">
        <v>403</v>
      </c>
      <c r="Y588" t="s">
        <v>422</v>
      </c>
      <c r="Z588">
        <v>172851.74</v>
      </c>
      <c r="AA588">
        <v>71518.59</v>
      </c>
      <c r="AB588">
        <v>101333.15</v>
      </c>
      <c r="AC588">
        <v>41.38</v>
      </c>
      <c r="AD588">
        <v>22.97</v>
      </c>
      <c r="AE588">
        <v>212547.86</v>
      </c>
      <c r="AF588">
        <v>66838.8</v>
      </c>
      <c r="AG588">
        <v>0</v>
      </c>
      <c r="AH588">
        <v>145709.04999999999</v>
      </c>
      <c r="AI588">
        <v>70280.5</v>
      </c>
      <c r="AJ588">
        <v>75428.55</v>
      </c>
      <c r="AK588">
        <v>51.77</v>
      </c>
      <c r="AL588" t="s">
        <v>538</v>
      </c>
    </row>
    <row r="589" spans="1:38">
      <c r="A589" t="s">
        <v>367</v>
      </c>
      <c r="B589">
        <v>295700699</v>
      </c>
      <c r="C589" t="s">
        <v>485</v>
      </c>
      <c r="D589">
        <v>132070.5</v>
      </c>
      <c r="E589">
        <v>1430.2</v>
      </c>
      <c r="F589">
        <v>130640.2</v>
      </c>
      <c r="G589">
        <v>6400.03</v>
      </c>
      <c r="H589">
        <v>2256</v>
      </c>
      <c r="I589" t="s">
        <v>539</v>
      </c>
      <c r="K589" s="150">
        <v>292603004</v>
      </c>
      <c r="L589" s="150">
        <v>438219.9</v>
      </c>
      <c r="M589">
        <v>232635.4</v>
      </c>
      <c r="N589">
        <v>205584.1</v>
      </c>
      <c r="O589">
        <v>13858</v>
      </c>
      <c r="P589">
        <v>2049</v>
      </c>
      <c r="Q589">
        <v>396758</v>
      </c>
      <c r="R589" t="s">
        <v>539</v>
      </c>
      <c r="T589" t="s">
        <v>83</v>
      </c>
      <c r="U589" t="s">
        <v>118</v>
      </c>
      <c r="V589" t="s">
        <v>127</v>
      </c>
      <c r="W589">
        <v>53518</v>
      </c>
      <c r="X589" t="s">
        <v>403</v>
      </c>
      <c r="Y589" t="s">
        <v>423</v>
      </c>
      <c r="Z589">
        <v>76590.89</v>
      </c>
      <c r="AA589">
        <v>50885.599999999999</v>
      </c>
      <c r="AB589">
        <v>25705.3</v>
      </c>
      <c r="AC589">
        <v>66.44</v>
      </c>
      <c r="AD589">
        <v>25.02</v>
      </c>
      <c r="AE589">
        <v>95756.4</v>
      </c>
      <c r="AF589">
        <v>42618.34</v>
      </c>
      <c r="AG589">
        <v>0</v>
      </c>
      <c r="AH589">
        <v>53138.06</v>
      </c>
      <c r="AI589">
        <v>50885.599999999999</v>
      </c>
      <c r="AJ589">
        <v>2252.46</v>
      </c>
      <c r="AK589">
        <v>4.24</v>
      </c>
      <c r="AL589" t="s">
        <v>538</v>
      </c>
    </row>
    <row r="590" spans="1:38">
      <c r="A590" t="s">
        <v>367</v>
      </c>
      <c r="B590">
        <v>295700704</v>
      </c>
      <c r="C590" t="s">
        <v>439</v>
      </c>
      <c r="D590">
        <v>83195</v>
      </c>
      <c r="E590">
        <v>42389.5</v>
      </c>
      <c r="F590">
        <v>40805.5</v>
      </c>
      <c r="G590">
        <v>7988.02</v>
      </c>
      <c r="H590">
        <v>866</v>
      </c>
      <c r="I590" t="s">
        <v>539</v>
      </c>
      <c r="K590" s="150">
        <v>292603875</v>
      </c>
      <c r="L590" s="150">
        <v>83038.8</v>
      </c>
      <c r="M590">
        <v>53617.4</v>
      </c>
      <c r="N590">
        <v>29421.1</v>
      </c>
      <c r="O590">
        <v>4791</v>
      </c>
      <c r="P590">
        <v>2877</v>
      </c>
      <c r="Q590">
        <v>64585.599999999999</v>
      </c>
      <c r="R590" t="s">
        <v>539</v>
      </c>
      <c r="T590" t="s">
        <v>83</v>
      </c>
      <c r="U590" t="s">
        <v>118</v>
      </c>
      <c r="V590" t="s">
        <v>131</v>
      </c>
      <c r="W590">
        <v>55362</v>
      </c>
      <c r="X590" t="s">
        <v>403</v>
      </c>
      <c r="Y590" t="s">
        <v>424</v>
      </c>
      <c r="Z590">
        <v>172851.74</v>
      </c>
      <c r="AA590">
        <v>105517.86</v>
      </c>
      <c r="AB590">
        <v>67333.88</v>
      </c>
      <c r="AC590">
        <v>61.05</v>
      </c>
      <c r="AD590">
        <v>32.369999999999997</v>
      </c>
      <c r="AE590">
        <v>228801.79</v>
      </c>
      <c r="AF590">
        <v>33615.78</v>
      </c>
      <c r="AG590">
        <v>12.92</v>
      </c>
      <c r="AH590">
        <v>195186.01</v>
      </c>
      <c r="AI590">
        <v>102834.7</v>
      </c>
      <c r="AJ590">
        <v>92351.3</v>
      </c>
      <c r="AK590">
        <v>47.31</v>
      </c>
      <c r="AL590" t="s">
        <v>538</v>
      </c>
    </row>
    <row r="591" spans="1:38">
      <c r="A591" t="s">
        <v>367</v>
      </c>
      <c r="B591">
        <v>295700704</v>
      </c>
      <c r="C591" t="s">
        <v>441</v>
      </c>
      <c r="D591">
        <v>8804.7999999999993</v>
      </c>
      <c r="E591">
        <v>8554.7999999999993</v>
      </c>
      <c r="F591">
        <v>250</v>
      </c>
      <c r="G591">
        <v>7988.02</v>
      </c>
      <c r="H591">
        <v>866</v>
      </c>
      <c r="I591" t="s">
        <v>539</v>
      </c>
      <c r="K591" s="150">
        <v>292604652</v>
      </c>
      <c r="L591" s="150">
        <v>191618.2</v>
      </c>
      <c r="M591">
        <v>46795.3</v>
      </c>
      <c r="N591">
        <v>144817.70000000001</v>
      </c>
      <c r="O591">
        <v>8427</v>
      </c>
      <c r="P591">
        <v>4219</v>
      </c>
      <c r="Q591">
        <v>130949</v>
      </c>
      <c r="R591" t="s">
        <v>539</v>
      </c>
      <c r="T591" t="s">
        <v>83</v>
      </c>
      <c r="U591" t="s">
        <v>118</v>
      </c>
      <c r="V591" t="s">
        <v>116</v>
      </c>
      <c r="W591">
        <v>210204</v>
      </c>
      <c r="X591" t="s">
        <v>403</v>
      </c>
      <c r="Y591" t="s">
        <v>425</v>
      </c>
      <c r="Z591">
        <v>38650.15</v>
      </c>
      <c r="AA591">
        <v>31902.66</v>
      </c>
      <c r="AB591">
        <v>6747.49</v>
      </c>
      <c r="AC591">
        <v>82.54</v>
      </c>
      <c r="AD591">
        <v>15.54</v>
      </c>
      <c r="AE591">
        <v>44656.58</v>
      </c>
      <c r="AF591">
        <v>6321.8</v>
      </c>
      <c r="AG591">
        <v>0</v>
      </c>
      <c r="AH591">
        <v>38334.78</v>
      </c>
      <c r="AI591">
        <v>31372.7</v>
      </c>
      <c r="AJ591">
        <v>6962.07</v>
      </c>
      <c r="AK591">
        <v>18.16</v>
      </c>
      <c r="AL591" t="s">
        <v>538</v>
      </c>
    </row>
    <row r="592" spans="1:38">
      <c r="A592" t="s">
        <v>367</v>
      </c>
      <c r="B592">
        <v>295700704</v>
      </c>
      <c r="C592" t="s">
        <v>440</v>
      </c>
      <c r="D592">
        <v>132070.5</v>
      </c>
      <c r="E592">
        <v>45885.1</v>
      </c>
      <c r="F592">
        <v>86185.3</v>
      </c>
      <c r="G592">
        <v>7988.02</v>
      </c>
      <c r="H592">
        <v>866</v>
      </c>
      <c r="I592" t="s">
        <v>539</v>
      </c>
      <c r="K592" s="150">
        <v>295700349</v>
      </c>
      <c r="L592" s="150">
        <v>262288.90000000002</v>
      </c>
      <c r="M592">
        <v>94870.9</v>
      </c>
      <c r="N592">
        <v>167416.6</v>
      </c>
      <c r="O592">
        <v>10105</v>
      </c>
      <c r="P592">
        <v>1501</v>
      </c>
      <c r="Q592">
        <v>290797</v>
      </c>
      <c r="R592" t="s">
        <v>539</v>
      </c>
    </row>
    <row r="593" spans="1:36">
      <c r="A593" t="s">
        <v>367</v>
      </c>
      <c r="B593">
        <v>295700706</v>
      </c>
      <c r="C593" t="s">
        <v>355</v>
      </c>
      <c r="D593">
        <v>100322.6</v>
      </c>
      <c r="E593">
        <v>72974.399999999994</v>
      </c>
      <c r="F593">
        <v>27348.2</v>
      </c>
      <c r="G593">
        <v>3985.02</v>
      </c>
      <c r="H593">
        <v>223</v>
      </c>
      <c r="I593" t="s">
        <v>539</v>
      </c>
      <c r="K593" s="150">
        <v>295700667</v>
      </c>
      <c r="L593" s="150">
        <v>102196.5</v>
      </c>
      <c r="M593">
        <v>74410.2</v>
      </c>
      <c r="N593">
        <v>27783.9</v>
      </c>
      <c r="O593">
        <v>3999</v>
      </c>
      <c r="P593">
        <v>1159</v>
      </c>
      <c r="Q593">
        <v>95792.9</v>
      </c>
      <c r="R593" t="s">
        <v>539</v>
      </c>
      <c r="T593" t="s">
        <v>356</v>
      </c>
      <c r="U593" t="s">
        <v>513</v>
      </c>
      <c r="V593" t="s">
        <v>518</v>
      </c>
      <c r="W593" t="s">
        <v>374</v>
      </c>
      <c r="Y593" t="s">
        <v>512</v>
      </c>
    </row>
    <row r="594" spans="1:36">
      <c r="A594" t="s">
        <v>362</v>
      </c>
      <c r="B594">
        <v>292600879</v>
      </c>
      <c r="C594" t="s">
        <v>54</v>
      </c>
      <c r="D594">
        <v>193027.9</v>
      </c>
      <c r="E594">
        <v>38293.800000000003</v>
      </c>
      <c r="F594">
        <v>154734.1</v>
      </c>
      <c r="G594">
        <v>3704.01</v>
      </c>
      <c r="H594">
        <v>1459</v>
      </c>
      <c r="I594" t="s">
        <v>539</v>
      </c>
      <c r="K594" s="150">
        <v>295700709</v>
      </c>
      <c r="L594" s="150">
        <v>328695.2</v>
      </c>
      <c r="M594">
        <v>141009</v>
      </c>
      <c r="N594">
        <v>187682.5</v>
      </c>
      <c r="O594">
        <v>9858</v>
      </c>
      <c r="P594">
        <v>233</v>
      </c>
      <c r="Q594">
        <v>324700</v>
      </c>
      <c r="R594" t="s">
        <v>539</v>
      </c>
      <c r="T594">
        <v>290103544</v>
      </c>
      <c r="W594" t="s">
        <v>539</v>
      </c>
      <c r="Y594" t="s">
        <v>10</v>
      </c>
      <c r="Z594" t="s">
        <v>264</v>
      </c>
      <c r="AA594" t="s">
        <v>239</v>
      </c>
      <c r="AB594" t="s">
        <v>487</v>
      </c>
      <c r="AC594" t="s">
        <v>374</v>
      </c>
      <c r="AD594" t="s">
        <v>344</v>
      </c>
      <c r="AE594" t="s">
        <v>488</v>
      </c>
      <c r="AF594" t="s">
        <v>507</v>
      </c>
      <c r="AG594" t="s">
        <v>307</v>
      </c>
      <c r="AH594" t="s">
        <v>508</v>
      </c>
      <c r="AI594" t="s">
        <v>510</v>
      </c>
      <c r="AJ594" t="s">
        <v>374</v>
      </c>
    </row>
    <row r="595" spans="1:36">
      <c r="A595" t="s">
        <v>362</v>
      </c>
      <c r="B595">
        <v>292602231</v>
      </c>
      <c r="C595" t="s">
        <v>46</v>
      </c>
      <c r="D595">
        <v>275754.2</v>
      </c>
      <c r="E595">
        <v>84566.5</v>
      </c>
      <c r="F595">
        <v>191187.7</v>
      </c>
      <c r="G595">
        <v>3522.39</v>
      </c>
      <c r="H595">
        <v>2222</v>
      </c>
      <c r="I595" t="s">
        <v>539</v>
      </c>
      <c r="K595" s="150">
        <v>295700710</v>
      </c>
      <c r="L595" s="150">
        <v>209496.5</v>
      </c>
      <c r="M595">
        <v>68057.2</v>
      </c>
      <c r="N595">
        <v>141433.5</v>
      </c>
      <c r="O595">
        <v>7999</v>
      </c>
      <c r="P595">
        <v>4095</v>
      </c>
      <c r="Q595">
        <v>107226</v>
      </c>
      <c r="R595" t="s">
        <v>539</v>
      </c>
      <c r="T595">
        <v>290103564</v>
      </c>
      <c r="W595" t="s">
        <v>539</v>
      </c>
      <c r="Y595">
        <v>292602230</v>
      </c>
      <c r="Z595">
        <v>404.4</v>
      </c>
      <c r="AA595">
        <v>363</v>
      </c>
      <c r="AB595">
        <v>0.89762611275964399</v>
      </c>
      <c r="AC595" t="s">
        <v>539</v>
      </c>
      <c r="AD595">
        <v>0.39492187499999998</v>
      </c>
      <c r="AE595">
        <v>0.3544921875</v>
      </c>
      <c r="AF595">
        <v>30.821191406250001</v>
      </c>
      <c r="AG595">
        <v>33.91650390625</v>
      </c>
      <c r="AH595">
        <v>30.466699218750001</v>
      </c>
      <c r="AI595">
        <v>0.89828536876808573</v>
      </c>
      <c r="AJ595" t="s">
        <v>539</v>
      </c>
    </row>
    <row r="596" spans="1:36">
      <c r="A596" t="s">
        <v>362</v>
      </c>
      <c r="B596">
        <v>292602804</v>
      </c>
      <c r="C596" t="s">
        <v>47</v>
      </c>
      <c r="D596">
        <v>82726.3</v>
      </c>
      <c r="E596">
        <v>59399.7</v>
      </c>
      <c r="F596">
        <v>23326.5</v>
      </c>
      <c r="G596">
        <v>4271.25</v>
      </c>
      <c r="H596">
        <v>949</v>
      </c>
      <c r="I596" t="s">
        <v>539</v>
      </c>
      <c r="K596" s="150">
        <v>295700712</v>
      </c>
      <c r="L596" s="150">
        <v>209496.5</v>
      </c>
      <c r="M596">
        <v>72657.5</v>
      </c>
      <c r="N596">
        <v>136833.5</v>
      </c>
      <c r="O596">
        <v>7984</v>
      </c>
      <c r="P596">
        <v>1984</v>
      </c>
      <c r="Q596">
        <v>123212</v>
      </c>
      <c r="R596" t="s">
        <v>539</v>
      </c>
      <c r="T596">
        <v>290103810</v>
      </c>
      <c r="W596" t="s">
        <v>539</v>
      </c>
      <c r="Y596">
        <v>292602231</v>
      </c>
      <c r="Z596">
        <v>17022.400000000001</v>
      </c>
      <c r="AA596">
        <v>11787.1</v>
      </c>
      <c r="AB596">
        <v>0.69244642353604657</v>
      </c>
      <c r="AC596" t="s">
        <v>539</v>
      </c>
      <c r="AD596">
        <v>16.623437500000001</v>
      </c>
      <c r="AE596">
        <v>11.51083984375</v>
      </c>
      <c r="AF596">
        <v>82.61962890625</v>
      </c>
      <c r="AG596">
        <v>23.724511718750001</v>
      </c>
      <c r="AH596">
        <v>71.108789062499994</v>
      </c>
      <c r="AI596">
        <v>2.9972709198605405</v>
      </c>
      <c r="AJ596" t="s">
        <v>539</v>
      </c>
    </row>
    <row r="597" spans="1:36">
      <c r="A597" t="s">
        <v>362</v>
      </c>
      <c r="B597">
        <v>292603004</v>
      </c>
      <c r="C597" t="s">
        <v>55</v>
      </c>
      <c r="D597">
        <v>132132.20000000001</v>
      </c>
      <c r="E597">
        <v>82216.5</v>
      </c>
      <c r="F597">
        <v>49915.8</v>
      </c>
      <c r="G597">
        <v>13863.9</v>
      </c>
      <c r="H597">
        <v>2031</v>
      </c>
      <c r="I597" t="s">
        <v>539</v>
      </c>
      <c r="K597" s="150">
        <v>295700713</v>
      </c>
      <c r="L597" s="150">
        <v>190871.2</v>
      </c>
      <c r="M597">
        <v>175545.8</v>
      </c>
      <c r="N597">
        <v>15323</v>
      </c>
      <c r="O597">
        <v>6400</v>
      </c>
      <c r="P597">
        <v>5053</v>
      </c>
      <c r="Q597">
        <v>45447.1</v>
      </c>
      <c r="R597" t="s">
        <v>539</v>
      </c>
      <c r="T597">
        <v>290103943</v>
      </c>
      <c r="W597" t="s">
        <v>539</v>
      </c>
      <c r="Y597">
        <v>292604330</v>
      </c>
      <c r="Z597">
        <v>22848.6</v>
      </c>
      <c r="AA597">
        <v>6677.5</v>
      </c>
      <c r="AB597">
        <v>0.29224985338270182</v>
      </c>
      <c r="AC597" t="s">
        <v>539</v>
      </c>
      <c r="AD597">
        <v>22.313085937499999</v>
      </c>
      <c r="AE597">
        <v>6.52099609375</v>
      </c>
      <c r="AF597">
        <v>86.567578124999997</v>
      </c>
      <c r="AG597">
        <v>129.11328125</v>
      </c>
      <c r="AH597">
        <v>80.046582031249997</v>
      </c>
      <c r="AI597">
        <v>0.61997171209875046</v>
      </c>
      <c r="AJ597" t="s">
        <v>539</v>
      </c>
    </row>
    <row r="598" spans="1:36">
      <c r="A598" t="s">
        <v>362</v>
      </c>
      <c r="B598">
        <v>292603004</v>
      </c>
      <c r="C598" t="s">
        <v>56</v>
      </c>
      <c r="D598">
        <v>13787.7</v>
      </c>
      <c r="E598">
        <v>13647.9</v>
      </c>
      <c r="F598">
        <v>139.80000000000001</v>
      </c>
      <c r="G598">
        <v>13863.9</v>
      </c>
      <c r="H598">
        <v>2031</v>
      </c>
      <c r="I598" t="s">
        <v>539</v>
      </c>
      <c r="K598" s="150">
        <v>292600623</v>
      </c>
      <c r="L598" s="150">
        <v>250018.4</v>
      </c>
      <c r="M598">
        <v>232054</v>
      </c>
      <c r="N598">
        <v>17963.099999999999</v>
      </c>
      <c r="O598">
        <v>1207</v>
      </c>
      <c r="P598">
        <v>514</v>
      </c>
      <c r="Q598">
        <v>25322.400000000001</v>
      </c>
      <c r="R598" t="s">
        <v>539</v>
      </c>
      <c r="T598">
        <v>290105349</v>
      </c>
      <c r="U598">
        <v>10018.1748046875</v>
      </c>
      <c r="V598">
        <v>9.7833738327026367</v>
      </c>
      <c r="W598" t="s">
        <v>539</v>
      </c>
      <c r="Y598">
        <v>292604652</v>
      </c>
      <c r="Z598">
        <v>97704.4</v>
      </c>
      <c r="AA598">
        <v>63411.4</v>
      </c>
      <c r="AB598">
        <v>0.64901273637625334</v>
      </c>
      <c r="AC598" t="s">
        <v>539</v>
      </c>
      <c r="AD598">
        <v>95.414453124999994</v>
      </c>
      <c r="AE598">
        <v>61.925195312500001</v>
      </c>
      <c r="AF598">
        <v>141.42353515625001</v>
      </c>
      <c r="AG598">
        <v>127.8798828125</v>
      </c>
      <c r="AH598">
        <v>79.498339843750017</v>
      </c>
      <c r="AI598">
        <v>0.6216641593292046</v>
      </c>
      <c r="AJ598" t="s">
        <v>539</v>
      </c>
    </row>
    <row r="599" spans="1:36">
      <c r="A599" t="s">
        <v>362</v>
      </c>
      <c r="B599">
        <v>292603004</v>
      </c>
      <c r="C599" t="s">
        <v>363</v>
      </c>
      <c r="D599">
        <v>292299.40000000002</v>
      </c>
      <c r="E599">
        <v>107795.5</v>
      </c>
      <c r="F599">
        <v>184504</v>
      </c>
      <c r="G599">
        <v>13863.9</v>
      </c>
      <c r="H599">
        <v>2031</v>
      </c>
      <c r="I599" t="s">
        <v>539</v>
      </c>
      <c r="K599" s="150">
        <v>292600745</v>
      </c>
      <c r="R599" t="s">
        <v>539</v>
      </c>
      <c r="T599">
        <v>290103452</v>
      </c>
      <c r="W599" t="s">
        <v>539</v>
      </c>
      <c r="Y599">
        <v>292603286</v>
      </c>
      <c r="Z599">
        <v>113415</v>
      </c>
      <c r="AA599">
        <v>57914.2</v>
      </c>
      <c r="AB599">
        <v>0.51063968610853938</v>
      </c>
      <c r="AC599" t="s">
        <v>539</v>
      </c>
      <c r="AD599">
        <v>110.7568359375</v>
      </c>
      <c r="AE599">
        <v>56.556835937499997</v>
      </c>
      <c r="AF599">
        <v>115.02060546875001</v>
      </c>
      <c r="AG599">
        <v>103.8212890625</v>
      </c>
      <c r="AH599">
        <v>58.463769531250009</v>
      </c>
      <c r="AI599">
        <v>0.56311927986229349</v>
      </c>
      <c r="AJ599" t="s">
        <v>539</v>
      </c>
    </row>
    <row r="600" spans="1:36">
      <c r="A600" t="s">
        <v>362</v>
      </c>
      <c r="B600">
        <v>292603875</v>
      </c>
      <c r="C600" t="s">
        <v>48</v>
      </c>
      <c r="D600">
        <v>82726.3</v>
      </c>
      <c r="E600">
        <v>29419.1</v>
      </c>
      <c r="F600">
        <v>53307.199999999997</v>
      </c>
      <c r="G600">
        <v>4792</v>
      </c>
      <c r="H600">
        <v>2877</v>
      </c>
      <c r="I600" t="s">
        <v>539</v>
      </c>
      <c r="K600" s="150">
        <v>295700703</v>
      </c>
      <c r="L600" s="150">
        <v>224071.2</v>
      </c>
      <c r="M600">
        <v>125697.8</v>
      </c>
      <c r="N600">
        <v>98372.5</v>
      </c>
      <c r="O600">
        <v>5940</v>
      </c>
      <c r="P600">
        <v>543</v>
      </c>
      <c r="Q600">
        <v>182023</v>
      </c>
      <c r="R600" t="s">
        <v>539</v>
      </c>
      <c r="T600">
        <v>290103720</v>
      </c>
      <c r="W600" t="s">
        <v>539</v>
      </c>
      <c r="Y600">
        <v>292603696</v>
      </c>
      <c r="Z600">
        <v>64569.2</v>
      </c>
      <c r="AA600">
        <v>28447.7</v>
      </c>
      <c r="AB600">
        <v>0.44057693141621707</v>
      </c>
      <c r="AC600" t="s">
        <v>539</v>
      </c>
      <c r="AD600">
        <v>63.055859374999997</v>
      </c>
      <c r="AE600">
        <v>27.780957031250001</v>
      </c>
      <c r="AF600">
        <v>55.79736328125</v>
      </c>
      <c r="AG600">
        <v>51.306738281249999</v>
      </c>
      <c r="AH600">
        <v>28.016406249999999</v>
      </c>
      <c r="AI600">
        <v>0.5460570519299327</v>
      </c>
      <c r="AJ600" t="s">
        <v>539</v>
      </c>
    </row>
    <row r="601" spans="1:36">
      <c r="A601" t="s">
        <v>362</v>
      </c>
      <c r="B601">
        <v>292604652</v>
      </c>
      <c r="C601" t="s">
        <v>50</v>
      </c>
      <c r="D601">
        <v>188976.6</v>
      </c>
      <c r="E601">
        <v>144445.1</v>
      </c>
      <c r="F601">
        <v>44531.5</v>
      </c>
      <c r="G601">
        <v>8428</v>
      </c>
      <c r="H601">
        <v>4219</v>
      </c>
      <c r="I601" t="s">
        <v>539</v>
      </c>
      <c r="K601" s="150">
        <v>295700705</v>
      </c>
      <c r="L601" s="150">
        <v>156194.1</v>
      </c>
      <c r="M601">
        <v>115486.39999999999</v>
      </c>
      <c r="N601">
        <v>40705.5</v>
      </c>
      <c r="O601">
        <v>4676</v>
      </c>
      <c r="P601">
        <v>2951</v>
      </c>
      <c r="Q601">
        <v>58186.8</v>
      </c>
      <c r="R601" t="s">
        <v>539</v>
      </c>
      <c r="T601">
        <v>290105373</v>
      </c>
      <c r="U601">
        <v>1943.0361328125</v>
      </c>
      <c r="V601">
        <v>1.897496223449707</v>
      </c>
      <c r="W601" t="s">
        <v>539</v>
      </c>
      <c r="Y601">
        <v>295700671</v>
      </c>
      <c r="Z601">
        <v>97390.8</v>
      </c>
      <c r="AA601">
        <v>27777.9</v>
      </c>
      <c r="AB601">
        <v>0.28522098596582018</v>
      </c>
      <c r="AC601" t="s">
        <v>539</v>
      </c>
      <c r="AD601">
        <v>95.108203125000003</v>
      </c>
      <c r="AE601">
        <v>27.126855468750001</v>
      </c>
      <c r="AF601">
        <v>54.25244140625</v>
      </c>
      <c r="AG601">
        <v>92.461132812499997</v>
      </c>
      <c r="AH601">
        <v>27.125585937499999</v>
      </c>
      <c r="AI601">
        <v>0.29337284881105025</v>
      </c>
      <c r="AJ601" t="s">
        <v>539</v>
      </c>
    </row>
    <row r="602" spans="1:36">
      <c r="A602" t="s">
        <v>362</v>
      </c>
      <c r="B602">
        <v>295700349</v>
      </c>
      <c r="C602" t="s">
        <v>364</v>
      </c>
      <c r="D602">
        <v>117009.8</v>
      </c>
      <c r="E602">
        <v>50821.3</v>
      </c>
      <c r="F602">
        <v>66188.5</v>
      </c>
      <c r="G602">
        <v>10106</v>
      </c>
      <c r="H602">
        <v>1466</v>
      </c>
      <c r="I602" t="s">
        <v>539</v>
      </c>
      <c r="K602" s="150">
        <v>492600377</v>
      </c>
      <c r="L602" s="150">
        <v>33090.5</v>
      </c>
      <c r="M602">
        <v>14757.2</v>
      </c>
      <c r="N602">
        <v>18333.3</v>
      </c>
      <c r="O602">
        <v>1570</v>
      </c>
      <c r="P602">
        <v>293</v>
      </c>
      <c r="Q602">
        <v>42854.1</v>
      </c>
      <c r="R602" t="s">
        <v>539</v>
      </c>
      <c r="T602">
        <v>290102838</v>
      </c>
      <c r="U602">
        <v>744.083984375</v>
      </c>
      <c r="V602">
        <v>0.72664451599121094</v>
      </c>
      <c r="W602" t="s">
        <v>539</v>
      </c>
      <c r="Y602">
        <v>295700710</v>
      </c>
      <c r="Z602">
        <v>107143</v>
      </c>
      <c r="AA602">
        <v>70545.7</v>
      </c>
      <c r="AB602">
        <v>0.65842565543245934</v>
      </c>
      <c r="AC602" t="s">
        <v>539</v>
      </c>
      <c r="AD602">
        <v>104.6318359375</v>
      </c>
      <c r="AE602">
        <v>68.892285156249997</v>
      </c>
      <c r="AF602">
        <v>138.11865234375</v>
      </c>
      <c r="AG602">
        <v>104.712890625</v>
      </c>
      <c r="AH602">
        <v>69.226367187500003</v>
      </c>
      <c r="AI602">
        <v>0.66110644806296981</v>
      </c>
      <c r="AJ602" t="s">
        <v>539</v>
      </c>
    </row>
    <row r="603" spans="1:36">
      <c r="A603" t="s">
        <v>362</v>
      </c>
      <c r="B603">
        <v>295700349</v>
      </c>
      <c r="C603" t="s">
        <v>365</v>
      </c>
      <c r="D603">
        <v>132070.5</v>
      </c>
      <c r="E603">
        <v>102711.6</v>
      </c>
      <c r="F603">
        <v>29358.799999999999</v>
      </c>
      <c r="G603">
        <v>10106</v>
      </c>
      <c r="H603">
        <v>1466</v>
      </c>
      <c r="I603" t="s">
        <v>539</v>
      </c>
      <c r="K603" s="150">
        <v>298701383</v>
      </c>
      <c r="L603" s="150">
        <v>59722.9</v>
      </c>
      <c r="M603">
        <v>19595.900000000001</v>
      </c>
      <c r="N603">
        <v>40127</v>
      </c>
      <c r="O603">
        <v>2480</v>
      </c>
      <c r="P603">
        <v>653</v>
      </c>
      <c r="Q603">
        <v>61297.2</v>
      </c>
      <c r="R603" t="s">
        <v>539</v>
      </c>
      <c r="T603">
        <v>290102819</v>
      </c>
      <c r="U603">
        <v>13689.21093749996</v>
      </c>
      <c r="V603">
        <v>13.368370056152305</v>
      </c>
      <c r="W603" t="s">
        <v>539</v>
      </c>
      <c r="Y603">
        <v>295700712</v>
      </c>
      <c r="Z603">
        <v>124564</v>
      </c>
      <c r="AA603">
        <v>68375.899999999994</v>
      </c>
      <c r="AB603">
        <v>0.54892183937574257</v>
      </c>
      <c r="AC603" t="s">
        <v>539</v>
      </c>
      <c r="AD603">
        <v>121.64453125</v>
      </c>
      <c r="AE603">
        <v>66.773339843749994</v>
      </c>
      <c r="AF603">
        <v>133.62646484375</v>
      </c>
      <c r="AG603">
        <v>120.32421875</v>
      </c>
      <c r="AH603">
        <v>66.853125000000006</v>
      </c>
      <c r="AI603">
        <v>0.55560821997857357</v>
      </c>
      <c r="AJ603" t="s">
        <v>539</v>
      </c>
    </row>
    <row r="604" spans="1:36">
      <c r="A604" t="s">
        <v>362</v>
      </c>
      <c r="B604">
        <v>295700349</v>
      </c>
      <c r="C604" t="s">
        <v>366</v>
      </c>
      <c r="D604">
        <v>13207.1</v>
      </c>
      <c r="E604">
        <v>13072.4</v>
      </c>
      <c r="F604">
        <v>134.80000000000001</v>
      </c>
      <c r="G604">
        <v>10106</v>
      </c>
      <c r="H604">
        <v>1466</v>
      </c>
      <c r="I604" t="s">
        <v>539</v>
      </c>
      <c r="T604">
        <v>290102839</v>
      </c>
      <c r="W604" t="s">
        <v>539</v>
      </c>
    </row>
    <row r="605" spans="1:36">
      <c r="A605" t="s">
        <v>362</v>
      </c>
      <c r="B605">
        <v>295700667</v>
      </c>
      <c r="C605" t="s">
        <v>45</v>
      </c>
      <c r="D605">
        <v>100322.6</v>
      </c>
      <c r="E605">
        <v>27119.1</v>
      </c>
      <c r="F605">
        <v>73203.5</v>
      </c>
      <c r="G605">
        <v>4000.01</v>
      </c>
      <c r="H605">
        <v>1241</v>
      </c>
      <c r="I605" t="s">
        <v>539</v>
      </c>
      <c r="T605">
        <v>290105364</v>
      </c>
      <c r="U605">
        <v>4.6875E-2</v>
      </c>
      <c r="V605">
        <v>4.57763671875E-5</v>
      </c>
      <c r="W605" t="s">
        <v>539</v>
      </c>
      <c r="Y605" t="s">
        <v>511</v>
      </c>
    </row>
    <row r="606" spans="1:36">
      <c r="A606" t="s">
        <v>362</v>
      </c>
      <c r="B606">
        <v>295700709</v>
      </c>
      <c r="C606" t="s">
        <v>376</v>
      </c>
      <c r="D606">
        <v>117378.8</v>
      </c>
      <c r="E606">
        <v>68461.600000000006</v>
      </c>
      <c r="F606">
        <v>48917.2</v>
      </c>
      <c r="G606">
        <v>9730.0400000000009</v>
      </c>
      <c r="H606">
        <v>191</v>
      </c>
      <c r="I606" t="s">
        <v>539</v>
      </c>
      <c r="Y606" t="s">
        <v>10</v>
      </c>
      <c r="Z606" t="s">
        <v>264</v>
      </c>
      <c r="AA606" t="s">
        <v>239</v>
      </c>
      <c r="AB606" t="s">
        <v>487</v>
      </c>
      <c r="AC606" t="s">
        <v>374</v>
      </c>
      <c r="AD606" t="s">
        <v>344</v>
      </c>
      <c r="AE606" t="s">
        <v>488</v>
      </c>
      <c r="AF606" t="s">
        <v>507</v>
      </c>
      <c r="AG606" t="s">
        <v>307</v>
      </c>
      <c r="AH606" t="s">
        <v>508</v>
      </c>
      <c r="AI606" t="s">
        <v>510</v>
      </c>
      <c r="AJ606" t="s">
        <v>374</v>
      </c>
    </row>
    <row r="607" spans="1:36">
      <c r="A607" t="s">
        <v>362</v>
      </c>
      <c r="B607">
        <v>295700709</v>
      </c>
      <c r="C607" t="s">
        <v>377</v>
      </c>
      <c r="D607">
        <v>198105.7</v>
      </c>
      <c r="E607">
        <v>104987.9</v>
      </c>
      <c r="F607">
        <v>93117.8</v>
      </c>
      <c r="G607">
        <v>9730.0400000000009</v>
      </c>
      <c r="H607">
        <v>191</v>
      </c>
      <c r="I607" t="s">
        <v>539</v>
      </c>
      <c r="Y607">
        <v>292602230</v>
      </c>
      <c r="Z607">
        <v>3707.2</v>
      </c>
      <c r="AA607">
        <v>2776.4</v>
      </c>
      <c r="AB607">
        <v>0.74892101855848081</v>
      </c>
      <c r="AC607" t="s">
        <v>539</v>
      </c>
      <c r="AD607">
        <v>3.6203124999999998</v>
      </c>
      <c r="AE607">
        <v>2.7113281250000001</v>
      </c>
      <c r="AF607">
        <v>30.821191406250001</v>
      </c>
      <c r="AG607">
        <v>33.91650390625</v>
      </c>
      <c r="AH607">
        <v>28.10986328125</v>
      </c>
      <c r="AI607">
        <v>0.82879601503001687</v>
      </c>
      <c r="AJ607" t="s">
        <v>539</v>
      </c>
    </row>
    <row r="608" spans="1:36">
      <c r="A608" t="s">
        <v>362</v>
      </c>
      <c r="B608">
        <v>295700709</v>
      </c>
      <c r="C608" t="s">
        <v>378</v>
      </c>
      <c r="D608">
        <v>13207.1</v>
      </c>
      <c r="E608">
        <v>13071.9</v>
      </c>
      <c r="F608">
        <v>135.19999999999999</v>
      </c>
      <c r="G608">
        <v>9730.0400000000009</v>
      </c>
      <c r="H608">
        <v>191</v>
      </c>
      <c r="I608" t="s">
        <v>539</v>
      </c>
      <c r="Y608">
        <v>292602231</v>
      </c>
      <c r="Z608">
        <v>55794.7</v>
      </c>
      <c r="AA608">
        <v>41038</v>
      </c>
      <c r="AB608">
        <v>0.73551788969203169</v>
      </c>
      <c r="AC608" t="s">
        <v>539</v>
      </c>
      <c r="AD608">
        <v>54.487011718749997</v>
      </c>
      <c r="AE608">
        <v>40.076171875</v>
      </c>
      <c r="AF608">
        <v>82.61962890625</v>
      </c>
      <c r="AG608">
        <v>23.724511718750001</v>
      </c>
      <c r="AH608">
        <v>42.54345703125</v>
      </c>
      <c r="AI608">
        <v>1.7932279296448901</v>
      </c>
      <c r="AJ608" t="s">
        <v>539</v>
      </c>
    </row>
    <row r="609" spans="1:38">
      <c r="A609" t="s">
        <v>362</v>
      </c>
      <c r="B609">
        <v>295700710</v>
      </c>
      <c r="C609" t="s">
        <v>333</v>
      </c>
      <c r="D609">
        <v>207619.5</v>
      </c>
      <c r="E609">
        <v>140934</v>
      </c>
      <c r="F609">
        <v>66685.399999999994</v>
      </c>
      <c r="G609">
        <v>8000.01</v>
      </c>
      <c r="H609">
        <v>4095</v>
      </c>
      <c r="I609" t="s">
        <v>539</v>
      </c>
      <c r="Y609">
        <v>292604330</v>
      </c>
      <c r="Z609">
        <v>37070</v>
      </c>
      <c r="AA609">
        <v>7016.4</v>
      </c>
      <c r="AB609">
        <v>0.18927434583220931</v>
      </c>
      <c r="AC609" t="s">
        <v>539</v>
      </c>
      <c r="AD609">
        <v>36.201171875</v>
      </c>
      <c r="AE609">
        <v>6.8519531249999996</v>
      </c>
      <c r="AF609">
        <v>86.567578124999997</v>
      </c>
      <c r="AG609">
        <v>129.11328125</v>
      </c>
      <c r="AH609">
        <v>79.715625000000003</v>
      </c>
      <c r="AI609">
        <v>0.61740840468338731</v>
      </c>
      <c r="AJ609" t="s">
        <v>539</v>
      </c>
    </row>
    <row r="610" spans="1:38">
      <c r="A610" t="s">
        <v>362</v>
      </c>
      <c r="B610">
        <v>295700712</v>
      </c>
      <c r="C610" t="s">
        <v>354</v>
      </c>
      <c r="D610">
        <v>207619.5</v>
      </c>
      <c r="E610">
        <v>136779.70000000001</v>
      </c>
      <c r="F610">
        <v>70839.8</v>
      </c>
      <c r="G610">
        <v>7985.04</v>
      </c>
      <c r="H610">
        <v>1984</v>
      </c>
      <c r="I610" t="s">
        <v>539</v>
      </c>
      <c r="Y610">
        <v>292604652</v>
      </c>
      <c r="Z610">
        <v>144244</v>
      </c>
      <c r="AA610">
        <v>63533.5</v>
      </c>
      <c r="AB610">
        <v>0.44045852860430934</v>
      </c>
      <c r="AC610" t="s">
        <v>539</v>
      </c>
      <c r="AD610">
        <v>140.86328125</v>
      </c>
      <c r="AE610">
        <v>62.04443359375</v>
      </c>
      <c r="AF610">
        <v>141.42353515625001</v>
      </c>
      <c r="AG610">
        <v>127.8798828125</v>
      </c>
      <c r="AH610">
        <v>79.379101562500011</v>
      </c>
      <c r="AI610">
        <v>0.62073173525571035</v>
      </c>
      <c r="AJ610" t="s">
        <v>539</v>
      </c>
    </row>
    <row r="611" spans="1:38">
      <c r="A611" t="s">
        <v>362</v>
      </c>
      <c r="B611">
        <v>295700713</v>
      </c>
      <c r="C611" t="s">
        <v>379</v>
      </c>
      <c r="D611">
        <v>177661.7</v>
      </c>
      <c r="E611">
        <v>10936.6</v>
      </c>
      <c r="F611">
        <v>166725</v>
      </c>
      <c r="G611">
        <v>6400</v>
      </c>
      <c r="H611">
        <v>5200</v>
      </c>
      <c r="I611" t="s">
        <v>539</v>
      </c>
      <c r="Y611">
        <v>292603286</v>
      </c>
      <c r="Z611">
        <v>134002</v>
      </c>
      <c r="AA611">
        <v>59368.4</v>
      </c>
      <c r="AB611">
        <v>0.44304114863957256</v>
      </c>
      <c r="AC611" t="s">
        <v>539</v>
      </c>
      <c r="AD611">
        <v>130.861328125</v>
      </c>
      <c r="AE611">
        <v>57.976953125000001</v>
      </c>
      <c r="AF611">
        <v>115.02060546875001</v>
      </c>
      <c r="AG611">
        <v>103.8212890625</v>
      </c>
      <c r="AH611">
        <v>57.043652343750004</v>
      </c>
      <c r="AI611">
        <v>0.54944080215966062</v>
      </c>
      <c r="AJ611" t="s">
        <v>539</v>
      </c>
    </row>
    <row r="612" spans="1:38">
      <c r="A612" t="s">
        <v>362</v>
      </c>
      <c r="B612">
        <v>295700713</v>
      </c>
      <c r="C612" t="s">
        <v>380</v>
      </c>
      <c r="D612">
        <v>13207.1</v>
      </c>
      <c r="E612">
        <v>4242.8999999999996</v>
      </c>
      <c r="F612">
        <v>8964.2000000000007</v>
      </c>
      <c r="G612">
        <v>6400</v>
      </c>
      <c r="H612">
        <v>5200</v>
      </c>
      <c r="I612" t="s">
        <v>539</v>
      </c>
      <c r="Y612">
        <v>292603696</v>
      </c>
      <c r="Z612">
        <v>161760</v>
      </c>
      <c r="AA612">
        <v>28498.7</v>
      </c>
      <c r="AB612">
        <v>0.17617890702274977</v>
      </c>
      <c r="AC612" t="s">
        <v>539</v>
      </c>
      <c r="AD612">
        <v>157.96875</v>
      </c>
      <c r="AE612">
        <v>27.830761718750001</v>
      </c>
      <c r="AF612">
        <v>55.79736328125</v>
      </c>
      <c r="AG612">
        <v>51.306738281249999</v>
      </c>
      <c r="AH612">
        <v>27.966601562499999</v>
      </c>
      <c r="AI612">
        <v>0.54508632782685329</v>
      </c>
      <c r="AJ612" t="s">
        <v>539</v>
      </c>
    </row>
    <row r="613" spans="1:38">
      <c r="A613" t="s">
        <v>371</v>
      </c>
      <c r="B613">
        <v>298701383</v>
      </c>
      <c r="C613" t="s">
        <v>531</v>
      </c>
      <c r="D613">
        <v>59722.9</v>
      </c>
      <c r="E613">
        <v>19595.900000000001</v>
      </c>
      <c r="F613">
        <v>40127</v>
      </c>
      <c r="G613">
        <v>2480</v>
      </c>
      <c r="H613">
        <v>653</v>
      </c>
      <c r="I613" t="s">
        <v>539</v>
      </c>
      <c r="Y613">
        <v>295700671</v>
      </c>
      <c r="Z613">
        <v>134831</v>
      </c>
      <c r="AA613">
        <v>27777.9</v>
      </c>
      <c r="AB613">
        <v>0.20602012890210708</v>
      </c>
      <c r="AC613" t="s">
        <v>539</v>
      </c>
      <c r="AD613">
        <v>131.6708984375</v>
      </c>
      <c r="AE613">
        <v>27.126855468750001</v>
      </c>
      <c r="AF613">
        <v>54.25244140625</v>
      </c>
      <c r="AG613">
        <v>92.461132812499997</v>
      </c>
      <c r="AH613">
        <v>27.125585937499999</v>
      </c>
      <c r="AI613">
        <v>0.29337284881105025</v>
      </c>
      <c r="AJ613" t="s">
        <v>539</v>
      </c>
    </row>
    <row r="614" spans="1:38">
      <c r="A614" t="s">
        <v>372</v>
      </c>
      <c r="B614">
        <v>492600377</v>
      </c>
      <c r="C614" t="s">
        <v>27</v>
      </c>
      <c r="D614">
        <v>33090.5</v>
      </c>
      <c r="E614">
        <v>14757.2</v>
      </c>
      <c r="F614">
        <v>18333.3</v>
      </c>
      <c r="G614">
        <v>1570</v>
      </c>
      <c r="H614">
        <v>293</v>
      </c>
      <c r="I614" t="s">
        <v>539</v>
      </c>
      <c r="Y614">
        <v>295700710</v>
      </c>
      <c r="Z614">
        <v>134810</v>
      </c>
      <c r="AA614">
        <v>70702.899999999994</v>
      </c>
      <c r="AB614">
        <v>0.52446331874490015</v>
      </c>
      <c r="AC614" t="s">
        <v>539</v>
      </c>
      <c r="AD614">
        <v>131.650390625</v>
      </c>
      <c r="AE614">
        <v>69.045800781249994</v>
      </c>
      <c r="AF614">
        <v>138.11865234375</v>
      </c>
      <c r="AG614">
        <v>104.712890625</v>
      </c>
      <c r="AH614">
        <v>69.072851562500006</v>
      </c>
      <c r="AI614">
        <v>0.65964038572734229</v>
      </c>
      <c r="AJ614" t="s">
        <v>539</v>
      </c>
    </row>
    <row r="615" spans="1:38">
      <c r="A615" t="s">
        <v>70</v>
      </c>
      <c r="B615">
        <v>292600623</v>
      </c>
      <c r="C615" t="s">
        <v>22</v>
      </c>
      <c r="D615">
        <v>143392.20000000001</v>
      </c>
      <c r="E615">
        <v>2823.2</v>
      </c>
      <c r="F615">
        <v>140569</v>
      </c>
      <c r="G615">
        <v>1215</v>
      </c>
      <c r="H615">
        <v>514</v>
      </c>
      <c r="I615" t="s">
        <v>539</v>
      </c>
      <c r="Y615">
        <v>295700712</v>
      </c>
      <c r="Z615">
        <v>134843</v>
      </c>
      <c r="AA615">
        <v>68469</v>
      </c>
      <c r="AB615">
        <v>0.50776829349688157</v>
      </c>
      <c r="AC615" t="s">
        <v>539</v>
      </c>
      <c r="AD615">
        <v>131.6826171875</v>
      </c>
      <c r="AE615">
        <v>66.8642578125</v>
      </c>
      <c r="AF615">
        <v>133.62646484375</v>
      </c>
      <c r="AG615">
        <v>120.32421875</v>
      </c>
      <c r="AH615">
        <v>66.76220703125</v>
      </c>
      <c r="AI615">
        <v>0.5548526117585949</v>
      </c>
      <c r="AJ615" t="s">
        <v>539</v>
      </c>
    </row>
    <row r="616" spans="1:38">
      <c r="A616" t="s">
        <v>70</v>
      </c>
      <c r="B616">
        <v>292600623</v>
      </c>
      <c r="C616" t="s">
        <v>23</v>
      </c>
      <c r="D616">
        <v>9191.7999999999993</v>
      </c>
      <c r="E616">
        <v>1499.2</v>
      </c>
      <c r="F616">
        <v>7692.6</v>
      </c>
      <c r="G616">
        <v>1215</v>
      </c>
      <c r="H616">
        <v>514</v>
      </c>
      <c r="I616" t="s">
        <v>539</v>
      </c>
    </row>
    <row r="617" spans="1:38">
      <c r="A617" t="s">
        <v>70</v>
      </c>
      <c r="B617">
        <v>292600623</v>
      </c>
      <c r="C617" t="s">
        <v>24</v>
      </c>
      <c r="D617">
        <v>97433.1</v>
      </c>
      <c r="E617">
        <v>13639</v>
      </c>
      <c r="F617">
        <v>83794.100000000006</v>
      </c>
      <c r="G617">
        <v>1215</v>
      </c>
      <c r="H617">
        <v>514</v>
      </c>
      <c r="I617" t="s">
        <v>539</v>
      </c>
    </row>
    <row r="618" spans="1:38">
      <c r="A618" t="s">
        <v>70</v>
      </c>
      <c r="B618">
        <v>292600745</v>
      </c>
      <c r="C618" t="s">
        <v>31</v>
      </c>
      <c r="I618" t="s">
        <v>539</v>
      </c>
    </row>
    <row r="619" spans="1:38">
      <c r="A619" t="s">
        <v>70</v>
      </c>
      <c r="B619">
        <v>295700703</v>
      </c>
      <c r="C619" t="s">
        <v>453</v>
      </c>
      <c r="D619">
        <v>83195</v>
      </c>
      <c r="E619">
        <v>35440.6</v>
      </c>
      <c r="F619">
        <v>47754.400000000001</v>
      </c>
      <c r="G619">
        <v>5941.01</v>
      </c>
      <c r="H619">
        <v>543</v>
      </c>
      <c r="I619" t="s">
        <v>539</v>
      </c>
    </row>
    <row r="620" spans="1:38">
      <c r="A620" t="s">
        <v>70</v>
      </c>
      <c r="B620">
        <v>295700703</v>
      </c>
      <c r="C620" t="s">
        <v>454</v>
      </c>
      <c r="D620">
        <v>8804.7999999999993</v>
      </c>
      <c r="E620">
        <v>8681.7000000000007</v>
      </c>
      <c r="F620">
        <v>123.1</v>
      </c>
      <c r="G620">
        <v>5941.01</v>
      </c>
      <c r="H620">
        <v>543</v>
      </c>
      <c r="I620" t="s">
        <v>539</v>
      </c>
    </row>
    <row r="621" spans="1:38">
      <c r="A621" t="s">
        <v>70</v>
      </c>
      <c r="B621">
        <v>295700703</v>
      </c>
      <c r="C621" t="s">
        <v>455</v>
      </c>
      <c r="D621">
        <v>132070.5</v>
      </c>
      <c r="E621">
        <v>54066.1</v>
      </c>
      <c r="F621">
        <v>78004.3</v>
      </c>
      <c r="G621">
        <v>5941.01</v>
      </c>
      <c r="H621">
        <v>543</v>
      </c>
      <c r="I621" t="s">
        <v>539</v>
      </c>
    </row>
    <row r="622" spans="1:38">
      <c r="A622" t="s">
        <v>70</v>
      </c>
      <c r="B622">
        <v>295700705</v>
      </c>
      <c r="C622" t="s">
        <v>456</v>
      </c>
      <c r="D622">
        <v>156192</v>
      </c>
      <c r="E622">
        <v>40688.199999999997</v>
      </c>
      <c r="F622">
        <v>115503.7</v>
      </c>
      <c r="G622">
        <v>4676</v>
      </c>
      <c r="H622">
        <v>2951</v>
      </c>
      <c r="I622" t="s">
        <v>539</v>
      </c>
    </row>
    <row r="623" spans="1:38">
      <c r="A623" t="s">
        <v>367</v>
      </c>
      <c r="B623">
        <v>292600678</v>
      </c>
      <c r="C623" t="s">
        <v>41</v>
      </c>
      <c r="D623">
        <v>181997.8</v>
      </c>
      <c r="E623">
        <v>102663</v>
      </c>
      <c r="F623">
        <v>79334.8</v>
      </c>
      <c r="G623">
        <v>6524.03</v>
      </c>
      <c r="H623">
        <v>2264</v>
      </c>
      <c r="I623" t="s">
        <v>541</v>
      </c>
      <c r="K623" s="150" t="s">
        <v>315</v>
      </c>
      <c r="L623" s="150" t="s">
        <v>316</v>
      </c>
      <c r="M623" t="s">
        <v>317</v>
      </c>
      <c r="N623" t="s">
        <v>318</v>
      </c>
      <c r="O623" t="s">
        <v>319</v>
      </c>
      <c r="P623" t="s">
        <v>320</v>
      </c>
      <c r="Q623" t="s">
        <v>321</v>
      </c>
      <c r="R623" t="s">
        <v>374</v>
      </c>
      <c r="T623" t="s">
        <v>59</v>
      </c>
      <c r="U623" t="s">
        <v>387</v>
      </c>
      <c r="V623" t="s">
        <v>61</v>
      </c>
      <c r="W623" t="s">
        <v>388</v>
      </c>
      <c r="X623" t="s">
        <v>389</v>
      </c>
      <c r="Y623" t="s">
        <v>390</v>
      </c>
      <c r="Z623" t="s">
        <v>391</v>
      </c>
      <c r="AA623" t="s">
        <v>392</v>
      </c>
      <c r="AB623" t="s">
        <v>393</v>
      </c>
      <c r="AC623" t="s">
        <v>394</v>
      </c>
      <c r="AD623" t="s">
        <v>395</v>
      </c>
      <c r="AE623" t="s">
        <v>396</v>
      </c>
      <c r="AF623" t="s">
        <v>397</v>
      </c>
      <c r="AG623" t="s">
        <v>398</v>
      </c>
      <c r="AH623" t="s">
        <v>399</v>
      </c>
      <c r="AI623" t="s">
        <v>400</v>
      </c>
      <c r="AJ623" t="s">
        <v>401</v>
      </c>
      <c r="AK623" t="s">
        <v>402</v>
      </c>
      <c r="AL623" t="s">
        <v>374</v>
      </c>
    </row>
    <row r="624" spans="1:38">
      <c r="A624" t="s">
        <v>367</v>
      </c>
      <c r="B624">
        <v>292602230</v>
      </c>
      <c r="C624" t="s">
        <v>368</v>
      </c>
      <c r="D624">
        <v>170967.6</v>
      </c>
      <c r="E624">
        <v>40615.800000000003</v>
      </c>
      <c r="F624">
        <v>130351.8</v>
      </c>
      <c r="G624">
        <v>2069.41</v>
      </c>
      <c r="H624">
        <v>1204</v>
      </c>
      <c r="I624" t="s">
        <v>541</v>
      </c>
      <c r="K624" s="150">
        <v>292600552</v>
      </c>
      <c r="R624" t="s">
        <v>541</v>
      </c>
      <c r="T624" t="s">
        <v>70</v>
      </c>
      <c r="U624" t="s">
        <v>118</v>
      </c>
      <c r="V624" t="s">
        <v>122</v>
      </c>
      <c r="W624">
        <v>210214</v>
      </c>
      <c r="X624" t="s">
        <v>403</v>
      </c>
      <c r="Y624" t="s">
        <v>405</v>
      </c>
      <c r="Z624">
        <v>74800.78</v>
      </c>
      <c r="AA624">
        <v>51739.81</v>
      </c>
      <c r="AB624">
        <v>23060.97</v>
      </c>
      <c r="AC624">
        <v>69.17</v>
      </c>
      <c r="AD624">
        <v>26.26</v>
      </c>
      <c r="AE624">
        <v>94441.93</v>
      </c>
      <c r="AF624">
        <v>37223.96</v>
      </c>
      <c r="AG624">
        <v>0</v>
      </c>
      <c r="AH624">
        <v>57217.97</v>
      </c>
      <c r="AI624">
        <v>51739.81</v>
      </c>
      <c r="AJ624">
        <v>5478.16</v>
      </c>
      <c r="AK624">
        <v>9.57</v>
      </c>
      <c r="AL624" t="s">
        <v>541</v>
      </c>
    </row>
    <row r="625" spans="1:38">
      <c r="A625" t="s">
        <v>367</v>
      </c>
      <c r="B625">
        <v>292603073</v>
      </c>
      <c r="C625" t="s">
        <v>51</v>
      </c>
      <c r="D625">
        <v>132132.20000000001</v>
      </c>
      <c r="E625">
        <v>66412.800000000003</v>
      </c>
      <c r="F625">
        <v>65719.399999999994</v>
      </c>
      <c r="G625">
        <v>12549.7</v>
      </c>
      <c r="H625">
        <v>2167</v>
      </c>
      <c r="I625" t="s">
        <v>541</v>
      </c>
      <c r="K625" s="150">
        <v>292600678</v>
      </c>
      <c r="L625" s="150">
        <v>181998.8</v>
      </c>
      <c r="M625">
        <v>79330.399999999994</v>
      </c>
      <c r="N625">
        <v>102667.4</v>
      </c>
      <c r="O625">
        <v>6540</v>
      </c>
      <c r="P625">
        <v>2264</v>
      </c>
      <c r="Q625">
        <v>94562.4</v>
      </c>
      <c r="R625" t="s">
        <v>541</v>
      </c>
      <c r="T625" t="s">
        <v>102</v>
      </c>
      <c r="U625" t="s">
        <v>118</v>
      </c>
      <c r="V625" t="s">
        <v>135</v>
      </c>
      <c r="W625">
        <v>18779</v>
      </c>
      <c r="X625" t="s">
        <v>404</v>
      </c>
      <c r="Y625" t="s">
        <v>406</v>
      </c>
      <c r="Z625">
        <v>12184.09</v>
      </c>
      <c r="AA625">
        <v>5713.54</v>
      </c>
      <c r="AB625">
        <v>6470.55</v>
      </c>
      <c r="AC625">
        <v>46.89</v>
      </c>
      <c r="AD625">
        <v>84.45</v>
      </c>
      <c r="AE625">
        <v>22474.1</v>
      </c>
      <c r="AF625">
        <v>14313.88</v>
      </c>
      <c r="AG625">
        <v>0</v>
      </c>
      <c r="AH625">
        <v>8160.22</v>
      </c>
      <c r="AI625">
        <v>1624.16</v>
      </c>
      <c r="AJ625">
        <v>6536.07</v>
      </c>
      <c r="AK625">
        <v>80.099999999999994</v>
      </c>
      <c r="AL625" t="s">
        <v>541</v>
      </c>
    </row>
    <row r="626" spans="1:38">
      <c r="A626" t="s">
        <v>367</v>
      </c>
      <c r="B626">
        <v>292603073</v>
      </c>
      <c r="C626" t="s">
        <v>369</v>
      </c>
      <c r="D626">
        <v>13787.7</v>
      </c>
      <c r="E626">
        <v>13398.7</v>
      </c>
      <c r="F626">
        <v>389</v>
      </c>
      <c r="G626">
        <v>12549.7</v>
      </c>
      <c r="H626">
        <v>2167</v>
      </c>
      <c r="I626" t="s">
        <v>541</v>
      </c>
      <c r="K626" s="150">
        <v>292602230</v>
      </c>
      <c r="L626" s="150">
        <v>171975.5</v>
      </c>
      <c r="M626">
        <v>134578.6</v>
      </c>
      <c r="N626">
        <v>37395.800000000003</v>
      </c>
      <c r="O626">
        <v>1915</v>
      </c>
      <c r="P626">
        <v>1068</v>
      </c>
      <c r="Q626">
        <v>39445</v>
      </c>
      <c r="R626" t="s">
        <v>541</v>
      </c>
      <c r="T626" t="s">
        <v>102</v>
      </c>
      <c r="U626" t="s">
        <v>118</v>
      </c>
      <c r="V626" t="s">
        <v>135</v>
      </c>
      <c r="W626">
        <v>18779</v>
      </c>
      <c r="X626" t="s">
        <v>403</v>
      </c>
      <c r="Y626" t="s">
        <v>407</v>
      </c>
      <c r="Z626">
        <v>82668.37</v>
      </c>
      <c r="AA626">
        <v>75099.05</v>
      </c>
      <c r="AB626">
        <v>7569.33</v>
      </c>
      <c r="AC626">
        <v>90.84</v>
      </c>
      <c r="AD626">
        <v>34.14</v>
      </c>
      <c r="AE626">
        <v>110890.01</v>
      </c>
      <c r="AF626">
        <v>85834.52</v>
      </c>
      <c r="AG626">
        <v>0</v>
      </c>
      <c r="AH626">
        <v>25055.49</v>
      </c>
      <c r="AI626">
        <v>16994.22</v>
      </c>
      <c r="AJ626">
        <v>8061.27</v>
      </c>
      <c r="AK626">
        <v>32.17</v>
      </c>
      <c r="AL626" t="s">
        <v>541</v>
      </c>
    </row>
    <row r="627" spans="1:38">
      <c r="A627" t="s">
        <v>367</v>
      </c>
      <c r="B627">
        <v>292603073</v>
      </c>
      <c r="C627" t="s">
        <v>52</v>
      </c>
      <c r="D627">
        <v>243582.9</v>
      </c>
      <c r="E627">
        <v>130944.9</v>
      </c>
      <c r="F627">
        <v>112638</v>
      </c>
      <c r="G627">
        <v>12549.7</v>
      </c>
      <c r="H627">
        <v>2167</v>
      </c>
      <c r="I627" t="s">
        <v>541</v>
      </c>
      <c r="K627" s="150">
        <v>292603073</v>
      </c>
      <c r="L627" s="150">
        <v>389505</v>
      </c>
      <c r="M627">
        <v>178674.8</v>
      </c>
      <c r="N627">
        <v>210828.1</v>
      </c>
      <c r="O627">
        <v>12548</v>
      </c>
      <c r="P627">
        <v>2167</v>
      </c>
      <c r="Q627">
        <v>353061</v>
      </c>
      <c r="R627" t="s">
        <v>541</v>
      </c>
      <c r="T627" t="s">
        <v>102</v>
      </c>
      <c r="U627" t="s">
        <v>118</v>
      </c>
      <c r="V627" t="s">
        <v>136</v>
      </c>
      <c r="W627">
        <v>78398</v>
      </c>
      <c r="X627" t="s">
        <v>403</v>
      </c>
      <c r="Y627" t="s">
        <v>408</v>
      </c>
      <c r="Z627">
        <v>31940.05</v>
      </c>
      <c r="AA627">
        <v>10742.82</v>
      </c>
      <c r="AB627">
        <v>21197.24</v>
      </c>
      <c r="AC627">
        <v>33.630000000000003</v>
      </c>
      <c r="AD627">
        <v>0</v>
      </c>
      <c r="AE627">
        <v>17617.27</v>
      </c>
      <c r="AF627">
        <v>8304.65</v>
      </c>
      <c r="AG627">
        <v>0</v>
      </c>
      <c r="AH627">
        <v>9312.6200000000008</v>
      </c>
      <c r="AI627">
        <v>5626.19</v>
      </c>
      <c r="AJ627">
        <v>3686.43</v>
      </c>
      <c r="AK627">
        <v>39.590000000000003</v>
      </c>
      <c r="AL627" t="s">
        <v>541</v>
      </c>
    </row>
    <row r="628" spans="1:38">
      <c r="A628" t="s">
        <v>367</v>
      </c>
      <c r="B628">
        <v>292603286</v>
      </c>
      <c r="C628" t="s">
        <v>42</v>
      </c>
      <c r="D628">
        <v>165452.5</v>
      </c>
      <c r="E628">
        <v>117893.5</v>
      </c>
      <c r="F628">
        <v>47559</v>
      </c>
      <c r="G628">
        <v>8254.5</v>
      </c>
      <c r="H628">
        <v>5062</v>
      </c>
      <c r="I628" t="s">
        <v>541</v>
      </c>
      <c r="K628" s="150">
        <v>292603286</v>
      </c>
      <c r="L628" s="150">
        <v>165765.70000000001</v>
      </c>
      <c r="M628">
        <v>47868.2</v>
      </c>
      <c r="N628">
        <v>117896.5</v>
      </c>
      <c r="O628">
        <v>8255</v>
      </c>
      <c r="P628">
        <v>5062</v>
      </c>
      <c r="Q628">
        <v>105369</v>
      </c>
      <c r="R628" t="s">
        <v>541</v>
      </c>
      <c r="T628" t="s">
        <v>102</v>
      </c>
      <c r="U628" t="s">
        <v>118</v>
      </c>
      <c r="V628" t="s">
        <v>136</v>
      </c>
      <c r="W628">
        <v>78398</v>
      </c>
      <c r="X628" t="s">
        <v>403</v>
      </c>
      <c r="Y628" t="s">
        <v>409</v>
      </c>
      <c r="Z628">
        <v>37576.53</v>
      </c>
      <c r="AA628">
        <v>18589.830000000002</v>
      </c>
      <c r="AB628">
        <v>18986.7</v>
      </c>
      <c r="AC628">
        <v>49.47</v>
      </c>
      <c r="AD628">
        <v>0</v>
      </c>
      <c r="AE628">
        <v>30249.9</v>
      </c>
      <c r="AF628">
        <v>16200.35</v>
      </c>
      <c r="AG628">
        <v>0</v>
      </c>
      <c r="AH628">
        <v>14049.55</v>
      </c>
      <c r="AI628">
        <v>7056.87</v>
      </c>
      <c r="AJ628">
        <v>6992.68</v>
      </c>
      <c r="AK628">
        <v>49.77</v>
      </c>
      <c r="AL628" t="s">
        <v>541</v>
      </c>
    </row>
    <row r="629" spans="1:38">
      <c r="A629" t="s">
        <v>367</v>
      </c>
      <c r="B629">
        <v>292603696</v>
      </c>
      <c r="C629" t="s">
        <v>370</v>
      </c>
      <c r="D629">
        <v>165452.5</v>
      </c>
      <c r="E629">
        <v>30867.5</v>
      </c>
      <c r="F629">
        <v>134585.1</v>
      </c>
      <c r="G629">
        <v>8158</v>
      </c>
      <c r="H629">
        <v>7113</v>
      </c>
      <c r="I629" t="s">
        <v>541</v>
      </c>
      <c r="K629" s="150">
        <v>292603696</v>
      </c>
      <c r="L629" s="150">
        <v>166078</v>
      </c>
      <c r="M629">
        <v>135207.5</v>
      </c>
      <c r="N629">
        <v>30869.4</v>
      </c>
      <c r="O629">
        <v>8157</v>
      </c>
      <c r="P629">
        <v>7113</v>
      </c>
      <c r="Q629">
        <v>35477.4</v>
      </c>
      <c r="R629" t="s">
        <v>541</v>
      </c>
      <c r="T629" t="s">
        <v>102</v>
      </c>
      <c r="U629" t="s">
        <v>118</v>
      </c>
      <c r="V629" t="s">
        <v>136</v>
      </c>
      <c r="W629">
        <v>78398</v>
      </c>
      <c r="X629" t="s">
        <v>403</v>
      </c>
      <c r="Y629" t="s">
        <v>410</v>
      </c>
      <c r="Z629">
        <v>39389.67</v>
      </c>
      <c r="AA629">
        <v>17512.060000000001</v>
      </c>
      <c r="AB629">
        <v>21877.61</v>
      </c>
      <c r="AC629">
        <v>44.46</v>
      </c>
      <c r="AD629">
        <v>0</v>
      </c>
      <c r="AE629">
        <v>27890.959999999999</v>
      </c>
      <c r="AF629">
        <v>21681.4</v>
      </c>
      <c r="AG629">
        <v>0</v>
      </c>
      <c r="AH629">
        <v>6209.55</v>
      </c>
      <c r="AI629">
        <v>4693.1899999999996</v>
      </c>
      <c r="AJ629">
        <v>1516.36</v>
      </c>
      <c r="AK629">
        <v>24.42</v>
      </c>
      <c r="AL629" t="s">
        <v>541</v>
      </c>
    </row>
    <row r="630" spans="1:38">
      <c r="A630" t="s">
        <v>367</v>
      </c>
      <c r="B630">
        <v>292604330</v>
      </c>
      <c r="C630" t="s">
        <v>43</v>
      </c>
      <c r="D630">
        <v>121379.6</v>
      </c>
      <c r="E630">
        <v>89615.3</v>
      </c>
      <c r="F630">
        <v>31764.3</v>
      </c>
      <c r="G630">
        <v>5233</v>
      </c>
      <c r="H630">
        <v>1330</v>
      </c>
      <c r="I630" t="s">
        <v>541</v>
      </c>
      <c r="K630" s="150">
        <v>292604330</v>
      </c>
      <c r="L630" s="150">
        <v>124019.2</v>
      </c>
      <c r="M630">
        <v>34319.699999999997</v>
      </c>
      <c r="N630">
        <v>89696.6</v>
      </c>
      <c r="O630">
        <v>5265</v>
      </c>
      <c r="P630">
        <v>1330</v>
      </c>
      <c r="Q630">
        <v>133594</v>
      </c>
      <c r="R630" t="s">
        <v>541</v>
      </c>
      <c r="T630" t="s">
        <v>102</v>
      </c>
      <c r="U630" t="s">
        <v>118</v>
      </c>
      <c r="V630" t="s">
        <v>136</v>
      </c>
      <c r="W630">
        <v>78398</v>
      </c>
      <c r="X630" t="s">
        <v>403</v>
      </c>
      <c r="Y630" t="s">
        <v>411</v>
      </c>
      <c r="Z630">
        <v>31940.05</v>
      </c>
      <c r="AA630">
        <v>28755.91</v>
      </c>
      <c r="AB630">
        <v>3184.14</v>
      </c>
      <c r="AC630">
        <v>90.03</v>
      </c>
      <c r="AD630">
        <v>47.82</v>
      </c>
      <c r="AE630">
        <v>47214.11</v>
      </c>
      <c r="AF630">
        <v>0.28999999999999998</v>
      </c>
      <c r="AG630">
        <v>47.82</v>
      </c>
      <c r="AH630">
        <v>47213.82</v>
      </c>
      <c r="AI630">
        <v>28755.91</v>
      </c>
      <c r="AJ630">
        <v>18457.91</v>
      </c>
      <c r="AK630">
        <v>39.090000000000003</v>
      </c>
      <c r="AL630" t="s">
        <v>541</v>
      </c>
    </row>
    <row r="631" spans="1:38">
      <c r="A631" t="s">
        <v>367</v>
      </c>
      <c r="B631">
        <v>295700347</v>
      </c>
      <c r="C631" t="s">
        <v>38</v>
      </c>
      <c r="D631">
        <v>83195</v>
      </c>
      <c r="E631">
        <v>41858.699999999997</v>
      </c>
      <c r="F631">
        <v>41336.300000000003</v>
      </c>
      <c r="G631">
        <v>6357.01</v>
      </c>
      <c r="H631">
        <v>425</v>
      </c>
      <c r="I631" t="s">
        <v>541</v>
      </c>
      <c r="K631" s="150">
        <v>295700347</v>
      </c>
      <c r="L631" s="150">
        <v>224071.2</v>
      </c>
      <c r="M631">
        <v>120661.2</v>
      </c>
      <c r="N631">
        <v>103409</v>
      </c>
      <c r="O631">
        <v>6348</v>
      </c>
      <c r="P631">
        <v>425</v>
      </c>
      <c r="Q631">
        <v>199391</v>
      </c>
      <c r="R631" t="s">
        <v>541</v>
      </c>
      <c r="T631" t="s">
        <v>102</v>
      </c>
      <c r="U631" t="s">
        <v>118</v>
      </c>
      <c r="V631" t="s">
        <v>137</v>
      </c>
      <c r="W631">
        <v>97026</v>
      </c>
      <c r="X631" t="s">
        <v>403</v>
      </c>
      <c r="Y631" t="s">
        <v>412</v>
      </c>
      <c r="Z631">
        <v>210428.2</v>
      </c>
      <c r="AA631">
        <v>103879.47</v>
      </c>
      <c r="AB631">
        <v>106548.73</v>
      </c>
      <c r="AC631">
        <v>49.37</v>
      </c>
      <c r="AD631">
        <v>45.41</v>
      </c>
      <c r="AE631">
        <v>305985.78000000003</v>
      </c>
      <c r="AF631">
        <v>55665.4</v>
      </c>
      <c r="AG631">
        <v>18.96</v>
      </c>
      <c r="AH631">
        <v>250320.39</v>
      </c>
      <c r="AI631">
        <v>101924.54</v>
      </c>
      <c r="AJ631">
        <v>148395.84</v>
      </c>
      <c r="AK631">
        <v>59.28</v>
      </c>
      <c r="AL631" t="s">
        <v>541</v>
      </c>
    </row>
    <row r="632" spans="1:38">
      <c r="A632" t="s">
        <v>367</v>
      </c>
      <c r="B632">
        <v>295700347</v>
      </c>
      <c r="C632" t="s">
        <v>39</v>
      </c>
      <c r="D632">
        <v>132070.5</v>
      </c>
      <c r="E632">
        <v>52739</v>
      </c>
      <c r="F632">
        <v>79331.5</v>
      </c>
      <c r="G632">
        <v>6357.01</v>
      </c>
      <c r="H632">
        <v>425</v>
      </c>
      <c r="I632" t="s">
        <v>541</v>
      </c>
      <c r="K632" s="150">
        <v>295700485</v>
      </c>
      <c r="L632" s="150">
        <v>190871.2</v>
      </c>
      <c r="M632">
        <v>158060.79999999999</v>
      </c>
      <c r="N632">
        <v>32808.1</v>
      </c>
      <c r="O632">
        <v>6400</v>
      </c>
      <c r="P632">
        <v>3609</v>
      </c>
      <c r="Q632">
        <v>92645.4</v>
      </c>
      <c r="R632" t="s">
        <v>541</v>
      </c>
      <c r="T632" t="s">
        <v>102</v>
      </c>
      <c r="U632" t="s">
        <v>118</v>
      </c>
      <c r="V632" t="s">
        <v>139</v>
      </c>
      <c r="W632">
        <v>90365</v>
      </c>
      <c r="X632" t="s">
        <v>403</v>
      </c>
      <c r="Y632" t="s">
        <v>413</v>
      </c>
      <c r="Z632">
        <v>202908.01</v>
      </c>
      <c r="AA632">
        <v>142980.68</v>
      </c>
      <c r="AB632">
        <v>59927.33</v>
      </c>
      <c r="AC632">
        <v>70.47</v>
      </c>
      <c r="AD632">
        <v>13.12</v>
      </c>
      <c r="AE632">
        <v>229526.72</v>
      </c>
      <c r="AF632">
        <v>30537.58</v>
      </c>
      <c r="AG632">
        <v>0</v>
      </c>
      <c r="AH632">
        <v>198989.14</v>
      </c>
      <c r="AI632">
        <v>122754.6</v>
      </c>
      <c r="AJ632">
        <v>76234.539999999994</v>
      </c>
      <c r="AK632">
        <v>38.31</v>
      </c>
      <c r="AL632" t="s">
        <v>541</v>
      </c>
    </row>
    <row r="633" spans="1:38">
      <c r="A633" t="s">
        <v>367</v>
      </c>
      <c r="B633">
        <v>295700347</v>
      </c>
      <c r="C633" t="s">
        <v>40</v>
      </c>
      <c r="D633">
        <v>8804.7999999999993</v>
      </c>
      <c r="E633">
        <v>8712.2999999999993</v>
      </c>
      <c r="F633">
        <v>92.4</v>
      </c>
      <c r="G633">
        <v>6357.01</v>
      </c>
      <c r="H633">
        <v>425</v>
      </c>
      <c r="I633" t="s">
        <v>541</v>
      </c>
      <c r="K633" s="150">
        <v>295700671</v>
      </c>
      <c r="L633" s="150">
        <v>209496.5</v>
      </c>
      <c r="M633">
        <v>168104.7</v>
      </c>
      <c r="N633">
        <v>41386.300000000003</v>
      </c>
      <c r="O633">
        <v>6896</v>
      </c>
      <c r="P633">
        <v>3297</v>
      </c>
      <c r="Q633">
        <v>78903.899999999994</v>
      </c>
      <c r="R633" t="s">
        <v>541</v>
      </c>
      <c r="T633" t="s">
        <v>102</v>
      </c>
      <c r="U633" t="s">
        <v>118</v>
      </c>
      <c r="V633" t="s">
        <v>133</v>
      </c>
      <c r="W633">
        <v>210516</v>
      </c>
      <c r="X633" t="s">
        <v>403</v>
      </c>
      <c r="Y633" t="s">
        <v>414</v>
      </c>
      <c r="Z633">
        <v>38650.15</v>
      </c>
      <c r="AA633">
        <v>10989.94</v>
      </c>
      <c r="AB633">
        <v>27660.2</v>
      </c>
      <c r="AC633">
        <v>28.43</v>
      </c>
      <c r="AD633">
        <v>28.89</v>
      </c>
      <c r="AE633">
        <v>49817.72</v>
      </c>
      <c r="AF633">
        <v>35055.58</v>
      </c>
      <c r="AG633">
        <v>0</v>
      </c>
      <c r="AH633">
        <v>14762.14</v>
      </c>
      <c r="AI633">
        <v>10989.94</v>
      </c>
      <c r="AJ633">
        <v>3772.19</v>
      </c>
      <c r="AK633">
        <v>25.55</v>
      </c>
      <c r="AL633" t="s">
        <v>541</v>
      </c>
    </row>
    <row r="634" spans="1:38">
      <c r="A634" t="s">
        <v>367</v>
      </c>
      <c r="B634">
        <v>295700485</v>
      </c>
      <c r="C634" t="s">
        <v>529</v>
      </c>
      <c r="D634">
        <v>177661.7</v>
      </c>
      <c r="E634">
        <v>25079.7</v>
      </c>
      <c r="F634">
        <v>152581.9</v>
      </c>
      <c r="G634">
        <v>6400</v>
      </c>
      <c r="H634">
        <v>3630</v>
      </c>
      <c r="I634" t="s">
        <v>541</v>
      </c>
      <c r="K634" s="150">
        <v>295700688</v>
      </c>
      <c r="L634" s="150">
        <v>156194.1</v>
      </c>
      <c r="M634">
        <v>115266.2</v>
      </c>
      <c r="N634">
        <v>40925.599999999999</v>
      </c>
      <c r="O634">
        <v>4676</v>
      </c>
      <c r="P634">
        <v>2951</v>
      </c>
      <c r="Q634">
        <v>58206.8</v>
      </c>
      <c r="R634" t="s">
        <v>541</v>
      </c>
      <c r="T634" t="s">
        <v>83</v>
      </c>
      <c r="U634" t="s">
        <v>118</v>
      </c>
      <c r="V634" t="s">
        <v>124</v>
      </c>
      <c r="W634">
        <v>18850</v>
      </c>
      <c r="X634" t="s">
        <v>404</v>
      </c>
      <c r="Y634" t="s">
        <v>415</v>
      </c>
      <c r="AL634" t="s">
        <v>541</v>
      </c>
    </row>
    <row r="635" spans="1:38">
      <c r="A635" t="s">
        <v>367</v>
      </c>
      <c r="B635">
        <v>295700485</v>
      </c>
      <c r="C635" t="s">
        <v>530</v>
      </c>
      <c r="D635">
        <v>13207.1</v>
      </c>
      <c r="E635">
        <v>7417.6</v>
      </c>
      <c r="F635">
        <v>5789.5</v>
      </c>
      <c r="G635">
        <v>6400</v>
      </c>
      <c r="H635">
        <v>3630</v>
      </c>
      <c r="I635" t="s">
        <v>541</v>
      </c>
      <c r="K635" s="150">
        <v>295700689</v>
      </c>
      <c r="L635" s="150">
        <v>102196.5</v>
      </c>
      <c r="M635">
        <v>28433.5</v>
      </c>
      <c r="N635">
        <v>73760.600000000006</v>
      </c>
      <c r="O635">
        <v>3999</v>
      </c>
      <c r="P635">
        <v>733</v>
      </c>
      <c r="Q635">
        <v>110194</v>
      </c>
      <c r="R635" t="s">
        <v>541</v>
      </c>
      <c r="T635" t="s">
        <v>83</v>
      </c>
      <c r="U635" t="s">
        <v>118</v>
      </c>
      <c r="V635" t="s">
        <v>124</v>
      </c>
      <c r="W635">
        <v>18850</v>
      </c>
      <c r="X635" t="s">
        <v>403</v>
      </c>
      <c r="Y635" t="s">
        <v>416</v>
      </c>
      <c r="AL635" t="s">
        <v>541</v>
      </c>
    </row>
    <row r="636" spans="1:38">
      <c r="A636" t="s">
        <v>367</v>
      </c>
      <c r="B636">
        <v>295700671</v>
      </c>
      <c r="C636" t="s">
        <v>44</v>
      </c>
      <c r="D636">
        <v>207619.5</v>
      </c>
      <c r="E636">
        <v>41371.699999999997</v>
      </c>
      <c r="F636">
        <v>166247.79999999999</v>
      </c>
      <c r="G636">
        <v>6897.02</v>
      </c>
      <c r="H636">
        <v>3297</v>
      </c>
      <c r="I636" t="s">
        <v>541</v>
      </c>
      <c r="K636" s="150">
        <v>295700699</v>
      </c>
      <c r="L636" s="150">
        <v>224071.2</v>
      </c>
      <c r="M636">
        <v>183158.5</v>
      </c>
      <c r="N636">
        <v>40911.800000000003</v>
      </c>
      <c r="O636">
        <v>6399</v>
      </c>
      <c r="P636">
        <v>2078</v>
      </c>
      <c r="Q636">
        <v>145725</v>
      </c>
      <c r="R636" t="s">
        <v>541</v>
      </c>
      <c r="T636" t="s">
        <v>83</v>
      </c>
      <c r="U636" t="s">
        <v>118</v>
      </c>
      <c r="V636" t="s">
        <v>124</v>
      </c>
      <c r="W636">
        <v>18850</v>
      </c>
      <c r="X636" t="s">
        <v>403</v>
      </c>
      <c r="Y636" t="s">
        <v>417</v>
      </c>
      <c r="AL636" t="s">
        <v>541</v>
      </c>
    </row>
    <row r="637" spans="1:38">
      <c r="A637" t="s">
        <v>367</v>
      </c>
      <c r="B637">
        <v>295700688</v>
      </c>
      <c r="C637" t="s">
        <v>457</v>
      </c>
      <c r="D637">
        <v>156192</v>
      </c>
      <c r="E637">
        <v>40925.4</v>
      </c>
      <c r="F637">
        <v>115266.6</v>
      </c>
      <c r="G637">
        <v>4676</v>
      </c>
      <c r="H637">
        <v>2951</v>
      </c>
      <c r="I637" t="s">
        <v>541</v>
      </c>
      <c r="K637" s="150">
        <v>295700704</v>
      </c>
      <c r="L637" s="150">
        <v>224071.2</v>
      </c>
      <c r="M637">
        <v>116985.60000000001</v>
      </c>
      <c r="N637">
        <v>107084.6</v>
      </c>
      <c r="O637">
        <v>7975</v>
      </c>
      <c r="P637">
        <v>744</v>
      </c>
      <c r="Q637">
        <v>244007</v>
      </c>
      <c r="R637" t="s">
        <v>541</v>
      </c>
      <c r="T637" t="s">
        <v>83</v>
      </c>
      <c r="U637" t="s">
        <v>118</v>
      </c>
      <c r="V637" t="s">
        <v>124</v>
      </c>
      <c r="W637">
        <v>18850</v>
      </c>
      <c r="X637" t="s">
        <v>403</v>
      </c>
      <c r="Y637" t="s">
        <v>418</v>
      </c>
      <c r="AL637" t="s">
        <v>541</v>
      </c>
    </row>
    <row r="638" spans="1:38">
      <c r="A638" t="s">
        <v>367</v>
      </c>
      <c r="B638">
        <v>295700689</v>
      </c>
      <c r="C638" t="s">
        <v>334</v>
      </c>
      <c r="D638">
        <v>100322.6</v>
      </c>
      <c r="E638">
        <v>73670.3</v>
      </c>
      <c r="F638">
        <v>26652.3</v>
      </c>
      <c r="G638">
        <v>4000.01</v>
      </c>
      <c r="H638">
        <v>733</v>
      </c>
      <c r="I638" t="s">
        <v>541</v>
      </c>
      <c r="K638" s="150">
        <v>295700706</v>
      </c>
      <c r="L638" s="150">
        <v>102196.5</v>
      </c>
      <c r="M638">
        <v>28557.599999999999</v>
      </c>
      <c r="N638">
        <v>73636.5</v>
      </c>
      <c r="O638">
        <v>3954</v>
      </c>
      <c r="P638">
        <v>157</v>
      </c>
      <c r="Q638">
        <v>128109</v>
      </c>
      <c r="R638" t="s">
        <v>541</v>
      </c>
      <c r="T638" t="s">
        <v>83</v>
      </c>
      <c r="U638" t="s">
        <v>118</v>
      </c>
      <c r="V638" t="s">
        <v>125</v>
      </c>
      <c r="W638">
        <v>78378</v>
      </c>
      <c r="X638" t="s">
        <v>403</v>
      </c>
      <c r="Y638" t="s">
        <v>419</v>
      </c>
      <c r="Z638">
        <v>31940.05</v>
      </c>
      <c r="AA638">
        <v>9023.07</v>
      </c>
      <c r="AB638">
        <v>22916.98</v>
      </c>
      <c r="AC638">
        <v>28.25</v>
      </c>
      <c r="AD638">
        <v>0</v>
      </c>
      <c r="AE638">
        <v>15209.18</v>
      </c>
      <c r="AF638">
        <v>3983.32</v>
      </c>
      <c r="AG638">
        <v>0</v>
      </c>
      <c r="AH638">
        <v>11225.86</v>
      </c>
      <c r="AI638">
        <v>6932.04</v>
      </c>
      <c r="AJ638">
        <v>4293.82</v>
      </c>
      <c r="AK638">
        <v>38.25</v>
      </c>
      <c r="AL638" t="s">
        <v>541</v>
      </c>
    </row>
    <row r="639" spans="1:38">
      <c r="A639" t="s">
        <v>367</v>
      </c>
      <c r="B639">
        <v>295700699</v>
      </c>
      <c r="C639" t="s">
        <v>482</v>
      </c>
      <c r="D639">
        <v>83195</v>
      </c>
      <c r="E639">
        <v>27074.5</v>
      </c>
      <c r="F639">
        <v>56120.6</v>
      </c>
      <c r="G639">
        <v>6400.03</v>
      </c>
      <c r="H639">
        <v>2256</v>
      </c>
      <c r="I639" t="s">
        <v>541</v>
      </c>
      <c r="K639" s="150">
        <v>295701144</v>
      </c>
      <c r="L639" s="150">
        <v>102196.5</v>
      </c>
      <c r="M639">
        <v>102195.5</v>
      </c>
      <c r="N639">
        <v>1.2</v>
      </c>
      <c r="O639">
        <v>192</v>
      </c>
      <c r="P639">
        <v>0</v>
      </c>
      <c r="Q639">
        <v>6477.88</v>
      </c>
      <c r="R639" t="s">
        <v>541</v>
      </c>
      <c r="T639" t="s">
        <v>83</v>
      </c>
      <c r="U639" t="s">
        <v>118</v>
      </c>
      <c r="V639" t="s">
        <v>125</v>
      </c>
      <c r="W639">
        <v>78378</v>
      </c>
      <c r="X639" t="s">
        <v>403</v>
      </c>
      <c r="Y639" t="s">
        <v>420</v>
      </c>
      <c r="Z639">
        <v>15030.61</v>
      </c>
      <c r="AA639">
        <v>8869.7900000000009</v>
      </c>
      <c r="AB639">
        <v>6160.82</v>
      </c>
      <c r="AC639">
        <v>59.01</v>
      </c>
      <c r="AD639">
        <v>0</v>
      </c>
      <c r="AE639">
        <v>11794.68</v>
      </c>
      <c r="AF639">
        <v>4370.97</v>
      </c>
      <c r="AG639">
        <v>0</v>
      </c>
      <c r="AH639">
        <v>7423.71</v>
      </c>
      <c r="AI639">
        <v>5449.58</v>
      </c>
      <c r="AJ639">
        <v>1974.13</v>
      </c>
      <c r="AK639">
        <v>26.59</v>
      </c>
      <c r="AL639" t="s">
        <v>541</v>
      </c>
    </row>
    <row r="640" spans="1:38">
      <c r="A640" t="s">
        <v>367</v>
      </c>
      <c r="B640">
        <v>295700699</v>
      </c>
      <c r="C640" t="s">
        <v>484</v>
      </c>
      <c r="D640">
        <v>8804.7999999999993</v>
      </c>
      <c r="E640">
        <v>8389.5</v>
      </c>
      <c r="F640">
        <v>415.3</v>
      </c>
      <c r="G640">
        <v>6400.03</v>
      </c>
      <c r="H640">
        <v>2256</v>
      </c>
      <c r="I640" t="s">
        <v>541</v>
      </c>
      <c r="K640" s="150">
        <v>292600879</v>
      </c>
      <c r="L640" s="150">
        <v>193029.1</v>
      </c>
      <c r="M640">
        <v>154705.60000000001</v>
      </c>
      <c r="N640">
        <v>38322.400000000001</v>
      </c>
      <c r="O640">
        <v>3704</v>
      </c>
      <c r="P640">
        <v>1473</v>
      </c>
      <c r="Q640">
        <v>72666.100000000006</v>
      </c>
      <c r="R640" t="s">
        <v>541</v>
      </c>
      <c r="T640" t="s">
        <v>83</v>
      </c>
      <c r="U640" t="s">
        <v>118</v>
      </c>
      <c r="V640" t="s">
        <v>126</v>
      </c>
      <c r="W640">
        <v>78998</v>
      </c>
      <c r="X640" t="s">
        <v>403</v>
      </c>
      <c r="Y640" t="s">
        <v>421</v>
      </c>
      <c r="AL640" t="s">
        <v>541</v>
      </c>
    </row>
    <row r="641" spans="1:38">
      <c r="A641" t="s">
        <v>367</v>
      </c>
      <c r="B641">
        <v>295700699</v>
      </c>
      <c r="C641" t="s">
        <v>485</v>
      </c>
      <c r="D641">
        <v>132070.5</v>
      </c>
      <c r="E641">
        <v>4962.8999999999996</v>
      </c>
      <c r="F641">
        <v>127107.5</v>
      </c>
      <c r="G641">
        <v>6400.03</v>
      </c>
      <c r="H641">
        <v>2256</v>
      </c>
      <c r="I641" t="s">
        <v>541</v>
      </c>
      <c r="K641" s="150">
        <v>292602231</v>
      </c>
      <c r="L641" s="150">
        <v>276130.40000000002</v>
      </c>
      <c r="M641">
        <v>189913.3</v>
      </c>
      <c r="N641">
        <v>86216.5</v>
      </c>
      <c r="O641">
        <v>3538</v>
      </c>
      <c r="P641">
        <v>2250</v>
      </c>
      <c r="Q641">
        <v>24085.8</v>
      </c>
      <c r="R641" t="s">
        <v>541</v>
      </c>
      <c r="T641" t="s">
        <v>83</v>
      </c>
      <c r="U641" t="s">
        <v>118</v>
      </c>
      <c r="V641" t="s">
        <v>127</v>
      </c>
      <c r="W641">
        <v>53518</v>
      </c>
      <c r="X641" t="s">
        <v>403</v>
      </c>
      <c r="Y641" t="s">
        <v>422</v>
      </c>
      <c r="Z641">
        <v>172851.74</v>
      </c>
      <c r="AA641">
        <v>71518.59</v>
      </c>
      <c r="AB641">
        <v>101333.15</v>
      </c>
      <c r="AC641">
        <v>41.38</v>
      </c>
      <c r="AD641">
        <v>22.97</v>
      </c>
      <c r="AE641">
        <v>212547.86</v>
      </c>
      <c r="AF641">
        <v>66838.8</v>
      </c>
      <c r="AG641">
        <v>0</v>
      </c>
      <c r="AH641">
        <v>145709.04999999999</v>
      </c>
      <c r="AI641">
        <v>70280.5</v>
      </c>
      <c r="AJ641">
        <v>75428.55</v>
      </c>
      <c r="AK641">
        <v>51.77</v>
      </c>
      <c r="AL641" t="s">
        <v>541</v>
      </c>
    </row>
    <row r="642" spans="1:38">
      <c r="A642" t="s">
        <v>367</v>
      </c>
      <c r="B642">
        <v>295700704</v>
      </c>
      <c r="C642" t="s">
        <v>439</v>
      </c>
      <c r="D642">
        <v>83195</v>
      </c>
      <c r="E642">
        <v>45259.4</v>
      </c>
      <c r="F642">
        <v>37935.599999999999</v>
      </c>
      <c r="G642">
        <v>7976.02</v>
      </c>
      <c r="H642">
        <v>744</v>
      </c>
      <c r="I642" t="s">
        <v>541</v>
      </c>
      <c r="K642" s="150">
        <v>292602804</v>
      </c>
      <c r="L642" s="150">
        <v>83038.8</v>
      </c>
      <c r="M642">
        <v>23584.9</v>
      </c>
      <c r="N642">
        <v>59453.599999999999</v>
      </c>
      <c r="O642">
        <v>4271</v>
      </c>
      <c r="P642">
        <v>1030</v>
      </c>
      <c r="Q642">
        <v>109308</v>
      </c>
      <c r="R642" t="s">
        <v>541</v>
      </c>
      <c r="T642" t="s">
        <v>83</v>
      </c>
      <c r="U642" t="s">
        <v>118</v>
      </c>
      <c r="V642" t="s">
        <v>127</v>
      </c>
      <c r="W642">
        <v>53518</v>
      </c>
      <c r="X642" t="s">
        <v>403</v>
      </c>
      <c r="Y642" t="s">
        <v>423</v>
      </c>
      <c r="Z642">
        <v>76590.89</v>
      </c>
      <c r="AA642">
        <v>50885.599999999999</v>
      </c>
      <c r="AB642">
        <v>25705.3</v>
      </c>
      <c r="AC642">
        <v>66.44</v>
      </c>
      <c r="AD642">
        <v>25.02</v>
      </c>
      <c r="AE642">
        <v>95756.4</v>
      </c>
      <c r="AF642">
        <v>42618.34</v>
      </c>
      <c r="AG642">
        <v>0</v>
      </c>
      <c r="AH642">
        <v>53138.06</v>
      </c>
      <c r="AI642">
        <v>50885.599999999999</v>
      </c>
      <c r="AJ642">
        <v>2252.46</v>
      </c>
      <c r="AK642">
        <v>4.24</v>
      </c>
      <c r="AL642" t="s">
        <v>541</v>
      </c>
    </row>
    <row r="643" spans="1:38">
      <c r="A643" t="s">
        <v>367</v>
      </c>
      <c r="B643">
        <v>295700704</v>
      </c>
      <c r="C643" t="s">
        <v>441</v>
      </c>
      <c r="D643">
        <v>8804.7999999999993</v>
      </c>
      <c r="E643">
        <v>8540.4</v>
      </c>
      <c r="F643">
        <v>264.3</v>
      </c>
      <c r="G643">
        <v>7976.02</v>
      </c>
      <c r="H643">
        <v>744</v>
      </c>
      <c r="I643" t="s">
        <v>541</v>
      </c>
      <c r="K643" s="150">
        <v>292603004</v>
      </c>
      <c r="L643" s="150">
        <v>438219.9</v>
      </c>
      <c r="M643">
        <v>232153.5</v>
      </c>
      <c r="N643">
        <v>206065.9</v>
      </c>
      <c r="O643">
        <v>13813</v>
      </c>
      <c r="P643">
        <v>2496</v>
      </c>
      <c r="Q643">
        <v>379114</v>
      </c>
      <c r="R643" t="s">
        <v>541</v>
      </c>
      <c r="T643" t="s">
        <v>83</v>
      </c>
      <c r="U643" t="s">
        <v>118</v>
      </c>
      <c r="V643" t="s">
        <v>131</v>
      </c>
      <c r="W643">
        <v>55362</v>
      </c>
      <c r="X643" t="s">
        <v>403</v>
      </c>
      <c r="Y643" t="s">
        <v>424</v>
      </c>
      <c r="Z643">
        <v>172851.74</v>
      </c>
      <c r="AA643">
        <v>105517.86</v>
      </c>
      <c r="AB643">
        <v>67333.88</v>
      </c>
      <c r="AC643">
        <v>61.05</v>
      </c>
      <c r="AD643">
        <v>32.369999999999997</v>
      </c>
      <c r="AE643">
        <v>228801.79</v>
      </c>
      <c r="AF643">
        <v>33615.78</v>
      </c>
      <c r="AG643">
        <v>12.92</v>
      </c>
      <c r="AH643">
        <v>195186.01</v>
      </c>
      <c r="AI643">
        <v>102834.7</v>
      </c>
      <c r="AJ643">
        <v>92351.3</v>
      </c>
      <c r="AK643">
        <v>47.31</v>
      </c>
      <c r="AL643" t="s">
        <v>541</v>
      </c>
    </row>
    <row r="644" spans="1:38">
      <c r="A644" t="s">
        <v>367</v>
      </c>
      <c r="B644">
        <v>295700704</v>
      </c>
      <c r="C644" t="s">
        <v>440</v>
      </c>
      <c r="D644">
        <v>132070.5</v>
      </c>
      <c r="E644">
        <v>51131.4</v>
      </c>
      <c r="F644">
        <v>80939</v>
      </c>
      <c r="G644">
        <v>7976.02</v>
      </c>
      <c r="H644">
        <v>744</v>
      </c>
      <c r="I644" t="s">
        <v>541</v>
      </c>
      <c r="K644" s="150">
        <v>292603875</v>
      </c>
      <c r="L644" s="150">
        <v>83038.8</v>
      </c>
      <c r="M644">
        <v>67144.100000000006</v>
      </c>
      <c r="N644">
        <v>15894.4</v>
      </c>
      <c r="O644">
        <v>4018</v>
      </c>
      <c r="P644">
        <v>3037</v>
      </c>
      <c r="Q644">
        <v>33121.5</v>
      </c>
      <c r="R644" t="s">
        <v>541</v>
      </c>
      <c r="T644" t="s">
        <v>83</v>
      </c>
      <c r="U644" t="s">
        <v>118</v>
      </c>
      <c r="V644" t="s">
        <v>116</v>
      </c>
      <c r="W644">
        <v>210204</v>
      </c>
      <c r="X644" t="s">
        <v>403</v>
      </c>
      <c r="Y644" t="s">
        <v>425</v>
      </c>
      <c r="Z644">
        <v>38650.15</v>
      </c>
      <c r="AA644">
        <v>31902.66</v>
      </c>
      <c r="AB644">
        <v>6747.49</v>
      </c>
      <c r="AC644">
        <v>82.54</v>
      </c>
      <c r="AD644">
        <v>15.54</v>
      </c>
      <c r="AE644">
        <v>44656.58</v>
      </c>
      <c r="AF644">
        <v>6321.8</v>
      </c>
      <c r="AG644">
        <v>0</v>
      </c>
      <c r="AH644">
        <v>38334.78</v>
      </c>
      <c r="AI644">
        <v>31372.7</v>
      </c>
      <c r="AJ644">
        <v>6962.07</v>
      </c>
      <c r="AK644">
        <v>18.16</v>
      </c>
      <c r="AL644" t="s">
        <v>541</v>
      </c>
    </row>
    <row r="645" spans="1:38">
      <c r="A645" t="s">
        <v>367</v>
      </c>
      <c r="B645">
        <v>295700706</v>
      </c>
      <c r="C645" t="s">
        <v>355</v>
      </c>
      <c r="D645">
        <v>100322.6</v>
      </c>
      <c r="E645">
        <v>73608.399999999994</v>
      </c>
      <c r="F645">
        <v>26714.2</v>
      </c>
      <c r="G645">
        <v>3955.02</v>
      </c>
      <c r="H645">
        <v>157</v>
      </c>
      <c r="I645" t="s">
        <v>541</v>
      </c>
      <c r="K645" s="150">
        <v>292604652</v>
      </c>
      <c r="L645" s="150">
        <v>191618.2</v>
      </c>
      <c r="M645">
        <v>45201</v>
      </c>
      <c r="N645">
        <v>146411.9</v>
      </c>
      <c r="O645">
        <v>8436</v>
      </c>
      <c r="P645">
        <v>4196</v>
      </c>
      <c r="Q645">
        <v>132028</v>
      </c>
      <c r="R645" t="s">
        <v>541</v>
      </c>
    </row>
    <row r="646" spans="1:38">
      <c r="A646" t="s">
        <v>367</v>
      </c>
      <c r="B646">
        <v>295701144</v>
      </c>
      <c r="C646" t="s">
        <v>540</v>
      </c>
      <c r="D646">
        <v>100322.6</v>
      </c>
      <c r="E646">
        <v>0.8</v>
      </c>
      <c r="F646">
        <v>100321.8</v>
      </c>
      <c r="G646">
        <v>192.001</v>
      </c>
      <c r="H646">
        <v>0</v>
      </c>
      <c r="I646" t="s">
        <v>541</v>
      </c>
      <c r="K646" s="150">
        <v>295700349</v>
      </c>
      <c r="L646" s="150">
        <v>262288.90000000002</v>
      </c>
      <c r="M646">
        <v>93062.3</v>
      </c>
      <c r="N646">
        <v>169225.1</v>
      </c>
      <c r="O646">
        <v>10061</v>
      </c>
      <c r="P646">
        <v>1466</v>
      </c>
      <c r="Q646">
        <v>290496</v>
      </c>
      <c r="R646" t="s">
        <v>541</v>
      </c>
      <c r="T646" t="s">
        <v>356</v>
      </c>
      <c r="U646" t="s">
        <v>513</v>
      </c>
      <c r="V646" t="s">
        <v>518</v>
      </c>
      <c r="W646" t="s">
        <v>374</v>
      </c>
      <c r="Y646" t="s">
        <v>512</v>
      </c>
    </row>
    <row r="647" spans="1:38">
      <c r="A647" t="s">
        <v>362</v>
      </c>
      <c r="B647">
        <v>292600879</v>
      </c>
      <c r="C647" t="s">
        <v>54</v>
      </c>
      <c r="D647">
        <v>193027.9</v>
      </c>
      <c r="E647">
        <v>38321.599999999999</v>
      </c>
      <c r="F647">
        <v>154706.29999999999</v>
      </c>
      <c r="G647">
        <v>3704.01</v>
      </c>
      <c r="H647">
        <v>1473</v>
      </c>
      <c r="I647" t="s">
        <v>541</v>
      </c>
      <c r="K647" s="150">
        <v>295700667</v>
      </c>
      <c r="L647" s="150">
        <v>102196.5</v>
      </c>
      <c r="M647">
        <v>81752.800000000003</v>
      </c>
      <c r="N647">
        <v>20441.3</v>
      </c>
      <c r="O647">
        <v>3422</v>
      </c>
      <c r="P647">
        <v>1134</v>
      </c>
      <c r="Q647">
        <v>77184.399999999994</v>
      </c>
      <c r="R647" t="s">
        <v>541</v>
      </c>
      <c r="T647">
        <v>290103544</v>
      </c>
      <c r="W647" t="s">
        <v>541</v>
      </c>
      <c r="Y647" t="s">
        <v>10</v>
      </c>
      <c r="Z647" t="s">
        <v>264</v>
      </c>
      <c r="AA647" t="s">
        <v>239</v>
      </c>
      <c r="AB647" t="s">
        <v>487</v>
      </c>
      <c r="AC647" t="s">
        <v>374</v>
      </c>
      <c r="AD647" t="s">
        <v>344</v>
      </c>
      <c r="AE647" t="s">
        <v>488</v>
      </c>
      <c r="AF647" t="s">
        <v>507</v>
      </c>
      <c r="AG647" t="s">
        <v>307</v>
      </c>
      <c r="AH647" t="s">
        <v>508</v>
      </c>
      <c r="AI647" t="s">
        <v>510</v>
      </c>
      <c r="AJ647" t="s">
        <v>374</v>
      </c>
    </row>
    <row r="648" spans="1:38">
      <c r="A648" t="s">
        <v>362</v>
      </c>
      <c r="B648">
        <v>292602231</v>
      </c>
      <c r="C648" t="s">
        <v>46</v>
      </c>
      <c r="D648">
        <v>275754.2</v>
      </c>
      <c r="E648">
        <v>89414.6</v>
      </c>
      <c r="F648">
        <v>186339.6</v>
      </c>
      <c r="G648">
        <v>3668.39</v>
      </c>
      <c r="H648">
        <v>2370</v>
      </c>
      <c r="I648" t="s">
        <v>541</v>
      </c>
      <c r="K648" s="150">
        <v>295700709</v>
      </c>
      <c r="L648" s="150">
        <v>328695.2</v>
      </c>
      <c r="M648">
        <v>135448.70000000001</v>
      </c>
      <c r="N648">
        <v>193243</v>
      </c>
      <c r="O648">
        <v>9998</v>
      </c>
      <c r="P648">
        <v>253</v>
      </c>
      <c r="Q648">
        <v>328740</v>
      </c>
      <c r="R648" t="s">
        <v>541</v>
      </c>
      <c r="T648">
        <v>290103564</v>
      </c>
      <c r="W648" t="s">
        <v>541</v>
      </c>
      <c r="Y648">
        <v>292602230</v>
      </c>
      <c r="Z648">
        <v>5324.6</v>
      </c>
      <c r="AA648">
        <v>4747.3</v>
      </c>
      <c r="AB648">
        <v>0.89157871013785073</v>
      </c>
      <c r="AC648" t="s">
        <v>541</v>
      </c>
      <c r="AD648">
        <v>5.1998046875000004</v>
      </c>
      <c r="AE648">
        <v>4.6360351562500002</v>
      </c>
      <c r="AF648">
        <v>36.519335937500003</v>
      </c>
      <c r="AG648">
        <v>38.5205078125</v>
      </c>
      <c r="AH648">
        <v>31.883300781250004</v>
      </c>
      <c r="AI648">
        <v>0.82769679300291554</v>
      </c>
      <c r="AJ648" t="s">
        <v>541</v>
      </c>
    </row>
    <row r="649" spans="1:38">
      <c r="A649" t="s">
        <v>362</v>
      </c>
      <c r="B649">
        <v>292602804</v>
      </c>
      <c r="C649" t="s">
        <v>47</v>
      </c>
      <c r="D649">
        <v>82726.3</v>
      </c>
      <c r="E649">
        <v>59451.8</v>
      </c>
      <c r="F649">
        <v>23274.5</v>
      </c>
      <c r="G649">
        <v>4271.25</v>
      </c>
      <c r="H649">
        <v>1030</v>
      </c>
      <c r="I649" t="s">
        <v>541</v>
      </c>
      <c r="K649" s="150">
        <v>295700710</v>
      </c>
      <c r="L649" s="150">
        <v>209496.5</v>
      </c>
      <c r="M649">
        <v>63643.199999999997</v>
      </c>
      <c r="N649">
        <v>145847.6</v>
      </c>
      <c r="O649">
        <v>7999</v>
      </c>
      <c r="P649">
        <v>4023</v>
      </c>
      <c r="Q649">
        <v>110193</v>
      </c>
      <c r="R649" t="s">
        <v>541</v>
      </c>
      <c r="T649">
        <v>290103810</v>
      </c>
      <c r="W649" t="s">
        <v>541</v>
      </c>
      <c r="Y649">
        <v>292602231</v>
      </c>
      <c r="Z649">
        <v>16814.2</v>
      </c>
      <c r="AA649">
        <v>11760.6</v>
      </c>
      <c r="AB649">
        <v>0.69944451713432698</v>
      </c>
      <c r="AC649" t="s">
        <v>541</v>
      </c>
      <c r="AD649">
        <v>16.420117187500001</v>
      </c>
      <c r="AE649">
        <v>11.4849609375</v>
      </c>
      <c r="AF649">
        <v>84.19580078125</v>
      </c>
      <c r="AG649">
        <v>23.521289062499999</v>
      </c>
      <c r="AH649">
        <v>72.710839843749994</v>
      </c>
      <c r="AI649">
        <v>3.0912778483587839</v>
      </c>
      <c r="AJ649" t="s">
        <v>541</v>
      </c>
    </row>
    <row r="650" spans="1:38">
      <c r="A650" t="s">
        <v>362</v>
      </c>
      <c r="B650">
        <v>292603004</v>
      </c>
      <c r="C650" t="s">
        <v>55</v>
      </c>
      <c r="D650">
        <v>132132.20000000001</v>
      </c>
      <c r="E650">
        <v>73941.3</v>
      </c>
      <c r="F650">
        <v>58190.9</v>
      </c>
      <c r="G650">
        <v>13818.4</v>
      </c>
      <c r="H650">
        <v>2496</v>
      </c>
      <c r="I650" t="s">
        <v>541</v>
      </c>
      <c r="K650" s="150">
        <v>295700712</v>
      </c>
      <c r="L650" s="150">
        <v>209496.5</v>
      </c>
      <c r="M650">
        <v>71345.2</v>
      </c>
      <c r="N650">
        <v>138145.4</v>
      </c>
      <c r="O650">
        <v>7924</v>
      </c>
      <c r="P650">
        <v>1888</v>
      </c>
      <c r="Q650">
        <v>124156</v>
      </c>
      <c r="R650" t="s">
        <v>541</v>
      </c>
      <c r="T650">
        <v>290103943</v>
      </c>
      <c r="W650" t="s">
        <v>541</v>
      </c>
      <c r="Y650">
        <v>292604330</v>
      </c>
      <c r="Z650">
        <v>22848.6</v>
      </c>
      <c r="AA650">
        <v>6724.2</v>
      </c>
      <c r="AB650">
        <v>0.29429374228617949</v>
      </c>
      <c r="AC650" t="s">
        <v>541</v>
      </c>
      <c r="AD650">
        <v>22.313085937499999</v>
      </c>
      <c r="AE650">
        <v>6.5666015624999998</v>
      </c>
      <c r="AF650">
        <v>87.594335937500006</v>
      </c>
      <c r="AG650">
        <v>130.462890625</v>
      </c>
      <c r="AH650">
        <v>81.027734375000009</v>
      </c>
      <c r="AI650">
        <v>0.62107879096366614</v>
      </c>
      <c r="AJ650" t="s">
        <v>541</v>
      </c>
    </row>
    <row r="651" spans="1:38">
      <c r="A651" t="s">
        <v>362</v>
      </c>
      <c r="B651">
        <v>292603004</v>
      </c>
      <c r="C651" t="s">
        <v>56</v>
      </c>
      <c r="D651">
        <v>13787.7</v>
      </c>
      <c r="E651">
        <v>13644.2</v>
      </c>
      <c r="F651">
        <v>143.5</v>
      </c>
      <c r="G651">
        <v>13818.4</v>
      </c>
      <c r="H651">
        <v>2496</v>
      </c>
      <c r="I651" t="s">
        <v>541</v>
      </c>
      <c r="K651" s="150">
        <v>295700713</v>
      </c>
      <c r="L651" s="150">
        <v>190871.2</v>
      </c>
      <c r="M651">
        <v>169498.7</v>
      </c>
      <c r="N651">
        <v>21370.1</v>
      </c>
      <c r="O651">
        <v>6400</v>
      </c>
      <c r="P651">
        <v>2236</v>
      </c>
      <c r="Q651">
        <v>140449</v>
      </c>
      <c r="R651" t="s">
        <v>541</v>
      </c>
      <c r="T651">
        <v>290105349</v>
      </c>
      <c r="U651">
        <v>10018.1748046875</v>
      </c>
      <c r="V651">
        <v>9.7833738327026367</v>
      </c>
      <c r="W651" t="s">
        <v>541</v>
      </c>
      <c r="Y651">
        <v>292604652</v>
      </c>
      <c r="Z651">
        <v>98546.9</v>
      </c>
      <c r="AA651">
        <v>64110.5</v>
      </c>
      <c r="AB651">
        <v>0.65055826210667211</v>
      </c>
      <c r="AC651" t="s">
        <v>541</v>
      </c>
      <c r="AD651">
        <v>96.237207031249994</v>
      </c>
      <c r="AE651">
        <v>62.60791015625</v>
      </c>
      <c r="AF651">
        <v>142.98037109374999</v>
      </c>
      <c r="AG651">
        <v>128.93359375</v>
      </c>
      <c r="AH651">
        <v>80.372460937499994</v>
      </c>
      <c r="AI651">
        <v>0.62336322598236737</v>
      </c>
      <c r="AJ651" t="s">
        <v>541</v>
      </c>
    </row>
    <row r="652" spans="1:38">
      <c r="A652" t="s">
        <v>362</v>
      </c>
      <c r="B652">
        <v>292603004</v>
      </c>
      <c r="C652" t="s">
        <v>363</v>
      </c>
      <c r="D652">
        <v>292299.40000000002</v>
      </c>
      <c r="E652">
        <v>118296.5</v>
      </c>
      <c r="F652">
        <v>174002.9</v>
      </c>
      <c r="G652">
        <v>13818.4</v>
      </c>
      <c r="H652">
        <v>2496</v>
      </c>
      <c r="I652" t="s">
        <v>541</v>
      </c>
      <c r="K652" s="150">
        <v>295701124</v>
      </c>
      <c r="L652" s="150">
        <v>207350.5</v>
      </c>
      <c r="M652">
        <v>207347</v>
      </c>
      <c r="N652">
        <v>4.4000000000000004</v>
      </c>
      <c r="O652">
        <v>4192</v>
      </c>
      <c r="P652">
        <v>3808</v>
      </c>
      <c r="Q652">
        <v>6477.88</v>
      </c>
      <c r="R652" t="s">
        <v>541</v>
      </c>
      <c r="T652">
        <v>290103452</v>
      </c>
      <c r="W652" t="s">
        <v>541</v>
      </c>
      <c r="Y652">
        <v>292603286</v>
      </c>
      <c r="Z652">
        <v>113415</v>
      </c>
      <c r="AA652">
        <v>57971.6</v>
      </c>
      <c r="AB652">
        <v>0.51114579200282151</v>
      </c>
      <c r="AC652" t="s">
        <v>541</v>
      </c>
      <c r="AD652">
        <v>110.7568359375</v>
      </c>
      <c r="AE652">
        <v>56.612890624999999</v>
      </c>
      <c r="AF652">
        <v>115.13330078125</v>
      </c>
      <c r="AG652">
        <v>102.8994140625</v>
      </c>
      <c r="AH652">
        <v>58.520410156250001</v>
      </c>
      <c r="AI652">
        <v>0.56871470736174778</v>
      </c>
      <c r="AJ652" t="s">
        <v>541</v>
      </c>
    </row>
    <row r="653" spans="1:38">
      <c r="A653" t="s">
        <v>362</v>
      </c>
      <c r="B653">
        <v>292603875</v>
      </c>
      <c r="C653" t="s">
        <v>48</v>
      </c>
      <c r="D653">
        <v>82726.3</v>
      </c>
      <c r="E653">
        <v>15893.4</v>
      </c>
      <c r="F653">
        <v>66832.899999999994</v>
      </c>
      <c r="G653">
        <v>4019</v>
      </c>
      <c r="H653">
        <v>3037</v>
      </c>
      <c r="I653" t="s">
        <v>541</v>
      </c>
      <c r="K653" s="150">
        <v>292600623</v>
      </c>
      <c r="L653" s="150">
        <v>250018.4</v>
      </c>
      <c r="M653">
        <v>232044</v>
      </c>
      <c r="N653">
        <v>17973.099999999999</v>
      </c>
      <c r="O653">
        <v>1207</v>
      </c>
      <c r="P653">
        <v>514</v>
      </c>
      <c r="Q653">
        <v>25322.400000000001</v>
      </c>
      <c r="R653" t="s">
        <v>541</v>
      </c>
      <c r="T653">
        <v>290103720</v>
      </c>
      <c r="W653" t="s">
        <v>541</v>
      </c>
      <c r="Y653">
        <v>292603696</v>
      </c>
      <c r="Z653">
        <v>41181.4</v>
      </c>
      <c r="AA653">
        <v>15125.9</v>
      </c>
      <c r="AB653">
        <v>0.36729931473917832</v>
      </c>
      <c r="AC653" t="s">
        <v>541</v>
      </c>
      <c r="AD653">
        <v>40.216210937500001</v>
      </c>
      <c r="AE653">
        <v>14.77138671875</v>
      </c>
      <c r="AF653">
        <v>30.145898437500001</v>
      </c>
      <c r="AG653">
        <v>34.645898437500001</v>
      </c>
      <c r="AH653">
        <v>15.374511718750002</v>
      </c>
      <c r="AI653">
        <v>0.4437613804844775</v>
      </c>
      <c r="AJ653" t="s">
        <v>541</v>
      </c>
    </row>
    <row r="654" spans="1:38">
      <c r="A654" t="s">
        <v>362</v>
      </c>
      <c r="B654">
        <v>292604652</v>
      </c>
      <c r="C654" t="s">
        <v>50</v>
      </c>
      <c r="D654">
        <v>188976.6</v>
      </c>
      <c r="E654">
        <v>146270.79999999999</v>
      </c>
      <c r="F654">
        <v>42705.8</v>
      </c>
      <c r="G654">
        <v>8437</v>
      </c>
      <c r="H654">
        <v>4228</v>
      </c>
      <c r="I654" t="s">
        <v>541</v>
      </c>
      <c r="K654" s="150">
        <v>292600745</v>
      </c>
      <c r="R654" t="s">
        <v>541</v>
      </c>
      <c r="T654">
        <v>290105373</v>
      </c>
      <c r="U654">
        <v>1943.0361328125</v>
      </c>
      <c r="V654">
        <v>1.897496223449707</v>
      </c>
      <c r="W654" t="s">
        <v>541</v>
      </c>
      <c r="Y654">
        <v>295700671</v>
      </c>
      <c r="Z654">
        <v>78249.2</v>
      </c>
      <c r="AA654">
        <v>20435</v>
      </c>
      <c r="AB654">
        <v>0.26115282967749193</v>
      </c>
      <c r="AC654" t="s">
        <v>541</v>
      </c>
      <c r="AD654">
        <v>76.415234374999997</v>
      </c>
      <c r="AE654">
        <v>19.9560546875</v>
      </c>
      <c r="AF654">
        <v>40.416308593750003</v>
      </c>
      <c r="AG654">
        <v>77.054589843749994</v>
      </c>
      <c r="AH654">
        <v>20.460253906250003</v>
      </c>
      <c r="AI654">
        <v>0.26552933378451515</v>
      </c>
      <c r="AJ654" t="s">
        <v>541</v>
      </c>
    </row>
    <row r="655" spans="1:38">
      <c r="A655" t="s">
        <v>362</v>
      </c>
      <c r="B655">
        <v>295700349</v>
      </c>
      <c r="C655" t="s">
        <v>364</v>
      </c>
      <c r="D655">
        <v>117009.8</v>
      </c>
      <c r="E655">
        <v>50579.8</v>
      </c>
      <c r="F655">
        <v>66430</v>
      </c>
      <c r="G655">
        <v>10062</v>
      </c>
      <c r="H655">
        <v>1466</v>
      </c>
      <c r="I655" t="s">
        <v>541</v>
      </c>
      <c r="K655" s="150">
        <v>295700703</v>
      </c>
      <c r="L655" s="150">
        <v>224071.2</v>
      </c>
      <c r="M655">
        <v>122643.4</v>
      </c>
      <c r="N655">
        <v>101426.9</v>
      </c>
      <c r="O655">
        <v>5940</v>
      </c>
      <c r="P655">
        <v>543</v>
      </c>
      <c r="Q655">
        <v>182023</v>
      </c>
      <c r="R655" t="s">
        <v>541</v>
      </c>
      <c r="T655">
        <v>290102838</v>
      </c>
      <c r="U655">
        <v>744.083984375</v>
      </c>
      <c r="V655">
        <v>0.72664451599121094</v>
      </c>
      <c r="W655" t="s">
        <v>541</v>
      </c>
      <c r="Y655">
        <v>295700710</v>
      </c>
      <c r="Z655">
        <v>110108</v>
      </c>
      <c r="AA655">
        <v>72757</v>
      </c>
      <c r="AB655">
        <v>0.66077850837359686</v>
      </c>
      <c r="AC655" t="s">
        <v>541</v>
      </c>
      <c r="AD655">
        <v>107.52734375</v>
      </c>
      <c r="AE655">
        <v>71.0517578125</v>
      </c>
      <c r="AF655">
        <v>142.42929687500001</v>
      </c>
      <c r="AG655">
        <v>107.6103515625</v>
      </c>
      <c r="AH655">
        <v>71.377539062500006</v>
      </c>
      <c r="AI655">
        <v>0.66329621663808047</v>
      </c>
      <c r="AJ655" t="s">
        <v>541</v>
      </c>
    </row>
    <row r="656" spans="1:38">
      <c r="A656" t="s">
        <v>362</v>
      </c>
      <c r="B656">
        <v>295700349</v>
      </c>
      <c r="C656" t="s">
        <v>365</v>
      </c>
      <c r="D656">
        <v>132070.5</v>
      </c>
      <c r="E656">
        <v>105538.4</v>
      </c>
      <c r="F656">
        <v>26532.1</v>
      </c>
      <c r="G656">
        <v>10062</v>
      </c>
      <c r="H656">
        <v>1466</v>
      </c>
      <c r="I656" t="s">
        <v>541</v>
      </c>
      <c r="K656" s="150">
        <v>295700705</v>
      </c>
      <c r="L656" s="150">
        <v>156194.1</v>
      </c>
      <c r="M656">
        <v>115291.7</v>
      </c>
      <c r="N656">
        <v>40900.300000000003</v>
      </c>
      <c r="O656">
        <v>4676</v>
      </c>
      <c r="P656">
        <v>2951</v>
      </c>
      <c r="Q656">
        <v>58193.1</v>
      </c>
      <c r="R656" t="s">
        <v>541</v>
      </c>
      <c r="T656">
        <v>290102819</v>
      </c>
      <c r="U656">
        <v>13689.21093749996</v>
      </c>
      <c r="V656">
        <v>13.368370056152305</v>
      </c>
      <c r="W656" t="s">
        <v>541</v>
      </c>
      <c r="Y656">
        <v>295700712</v>
      </c>
      <c r="Z656">
        <v>124766</v>
      </c>
      <c r="AA656">
        <v>69022.3</v>
      </c>
      <c r="AB656">
        <v>0.55321401663914849</v>
      </c>
      <c r="AC656" t="s">
        <v>541</v>
      </c>
      <c r="AD656">
        <v>121.841796875</v>
      </c>
      <c r="AE656">
        <v>67.404589843750003</v>
      </c>
      <c r="AF656">
        <v>134.90761718749999</v>
      </c>
      <c r="AG656">
        <v>121.24609375</v>
      </c>
      <c r="AH656">
        <v>67.503027343749991</v>
      </c>
      <c r="AI656">
        <v>0.55674393504945385</v>
      </c>
      <c r="AJ656" t="s">
        <v>541</v>
      </c>
    </row>
    <row r="657" spans="1:36">
      <c r="A657" t="s">
        <v>362</v>
      </c>
      <c r="B657">
        <v>295700349</v>
      </c>
      <c r="C657" t="s">
        <v>366</v>
      </c>
      <c r="D657">
        <v>13207.1</v>
      </c>
      <c r="E657">
        <v>13074.1</v>
      </c>
      <c r="F657">
        <v>133.1</v>
      </c>
      <c r="G657">
        <v>10062</v>
      </c>
      <c r="H657">
        <v>1466</v>
      </c>
      <c r="I657" t="s">
        <v>541</v>
      </c>
      <c r="K657" s="150">
        <v>492600377</v>
      </c>
      <c r="L657" s="150">
        <v>33090.5</v>
      </c>
      <c r="M657">
        <v>14757.2</v>
      </c>
      <c r="N657">
        <v>18333.3</v>
      </c>
      <c r="O657">
        <v>1570</v>
      </c>
      <c r="P657">
        <v>293</v>
      </c>
      <c r="Q657">
        <v>42854.1</v>
      </c>
      <c r="R657" t="s">
        <v>541</v>
      </c>
      <c r="T657">
        <v>290102839</v>
      </c>
      <c r="W657" t="s">
        <v>541</v>
      </c>
    </row>
    <row r="658" spans="1:36">
      <c r="A658" t="s">
        <v>362</v>
      </c>
      <c r="B658">
        <v>295700667</v>
      </c>
      <c r="C658" t="s">
        <v>45</v>
      </c>
      <c r="D658">
        <v>100322.6</v>
      </c>
      <c r="E658">
        <v>20433.900000000001</v>
      </c>
      <c r="F658">
        <v>79888.7</v>
      </c>
      <c r="G658">
        <v>3423.01</v>
      </c>
      <c r="H658">
        <v>1134</v>
      </c>
      <c r="I658" t="s">
        <v>541</v>
      </c>
      <c r="K658" s="150">
        <v>298701383</v>
      </c>
      <c r="L658" s="150">
        <v>59722.9</v>
      </c>
      <c r="M658">
        <v>19595.900000000001</v>
      </c>
      <c r="N658">
        <v>40127</v>
      </c>
      <c r="O658">
        <v>2480</v>
      </c>
      <c r="P658">
        <v>653</v>
      </c>
      <c r="Q658">
        <v>61297.2</v>
      </c>
      <c r="R658" t="s">
        <v>541</v>
      </c>
      <c r="T658">
        <v>290105364</v>
      </c>
      <c r="U658">
        <v>4.6875E-2</v>
      </c>
      <c r="V658">
        <v>4.57763671875E-5</v>
      </c>
      <c r="W658" t="s">
        <v>541</v>
      </c>
      <c r="Y658" t="s">
        <v>511</v>
      </c>
    </row>
    <row r="659" spans="1:36">
      <c r="A659" t="s">
        <v>362</v>
      </c>
      <c r="B659">
        <v>295700709</v>
      </c>
      <c r="C659" t="s">
        <v>376</v>
      </c>
      <c r="D659">
        <v>117378.8</v>
      </c>
      <c r="E659">
        <v>69590.2</v>
      </c>
      <c r="F659">
        <v>47788.6</v>
      </c>
      <c r="G659">
        <v>9999.0400000000009</v>
      </c>
      <c r="H659">
        <v>253</v>
      </c>
      <c r="I659" t="s">
        <v>541</v>
      </c>
      <c r="Y659" t="s">
        <v>10</v>
      </c>
      <c r="Z659" t="s">
        <v>264</v>
      </c>
      <c r="AA659" t="s">
        <v>239</v>
      </c>
      <c r="AB659" t="s">
        <v>487</v>
      </c>
      <c r="AC659" t="s">
        <v>374</v>
      </c>
      <c r="AD659" t="s">
        <v>344</v>
      </c>
      <c r="AE659" t="s">
        <v>488</v>
      </c>
      <c r="AF659" t="s">
        <v>507</v>
      </c>
      <c r="AG659" t="s">
        <v>307</v>
      </c>
      <c r="AH659" t="s">
        <v>508</v>
      </c>
      <c r="AI659" t="s">
        <v>510</v>
      </c>
      <c r="AJ659" t="s">
        <v>374</v>
      </c>
    </row>
    <row r="660" spans="1:36">
      <c r="A660" t="s">
        <v>362</v>
      </c>
      <c r="B660">
        <v>295700709</v>
      </c>
      <c r="C660" t="s">
        <v>377</v>
      </c>
      <c r="D660">
        <v>198105.7</v>
      </c>
      <c r="E660">
        <v>110069.3</v>
      </c>
      <c r="F660">
        <v>88036.3</v>
      </c>
      <c r="G660">
        <v>9999.0400000000009</v>
      </c>
      <c r="H660">
        <v>253</v>
      </c>
      <c r="I660" t="s">
        <v>541</v>
      </c>
      <c r="Y660">
        <v>292602230</v>
      </c>
      <c r="Z660">
        <v>8627.4</v>
      </c>
      <c r="AA660">
        <v>7175.2</v>
      </c>
      <c r="AB660">
        <v>0.8316758235389573</v>
      </c>
      <c r="AC660" t="s">
        <v>541</v>
      </c>
      <c r="AD660">
        <v>8.4251953124999996</v>
      </c>
      <c r="AE660">
        <v>7.0070312499999998</v>
      </c>
      <c r="AF660">
        <v>36.519335937500003</v>
      </c>
      <c r="AG660">
        <v>38.5205078125</v>
      </c>
      <c r="AH660">
        <v>29.512304687500002</v>
      </c>
      <c r="AI660">
        <v>0.76614526555964002</v>
      </c>
      <c r="AJ660" s="388" t="s">
        <v>541</v>
      </c>
    </row>
    <row r="661" spans="1:36">
      <c r="A661" t="s">
        <v>362</v>
      </c>
      <c r="B661">
        <v>295700709</v>
      </c>
      <c r="C661" t="s">
        <v>378</v>
      </c>
      <c r="D661">
        <v>13207.1</v>
      </c>
      <c r="E661">
        <v>13072.2</v>
      </c>
      <c r="F661">
        <v>135</v>
      </c>
      <c r="G661">
        <v>9999.0400000000009</v>
      </c>
      <c r="H661">
        <v>253</v>
      </c>
      <c r="I661" t="s">
        <v>541</v>
      </c>
      <c r="Y661">
        <v>292602231</v>
      </c>
      <c r="Z661">
        <v>55794.7</v>
      </c>
      <c r="AA661">
        <v>41188.1</v>
      </c>
      <c r="AB661">
        <v>0.73820810937239556</v>
      </c>
      <c r="AC661" t="s">
        <v>541</v>
      </c>
      <c r="AD661">
        <v>54.487011718749997</v>
      </c>
      <c r="AE661">
        <v>40.222753906249999</v>
      </c>
      <c r="AF661">
        <v>84.19580078125</v>
      </c>
      <c r="AG661">
        <v>23.521289062499999</v>
      </c>
      <c r="AH661">
        <v>43.973046875000001</v>
      </c>
      <c r="AI661">
        <v>1.8694998712934594</v>
      </c>
      <c r="AJ661" s="388" t="s">
        <v>541</v>
      </c>
    </row>
    <row r="662" spans="1:36">
      <c r="A662" t="s">
        <v>362</v>
      </c>
      <c r="B662">
        <v>295700710</v>
      </c>
      <c r="C662" t="s">
        <v>333</v>
      </c>
      <c r="D662">
        <v>207619.5</v>
      </c>
      <c r="E662">
        <v>145668.29999999999</v>
      </c>
      <c r="F662">
        <v>61951.199999999997</v>
      </c>
      <c r="G662">
        <v>8000.01</v>
      </c>
      <c r="H662">
        <v>4023</v>
      </c>
      <c r="I662" t="s">
        <v>541</v>
      </c>
      <c r="Y662">
        <v>292604330</v>
      </c>
      <c r="Z662">
        <v>37070</v>
      </c>
      <c r="AA662">
        <v>7063.1</v>
      </c>
      <c r="AB662">
        <v>0.19053412462908012</v>
      </c>
      <c r="AC662" t="s">
        <v>541</v>
      </c>
      <c r="AD662">
        <v>36.201171875</v>
      </c>
      <c r="AE662">
        <v>6.8975585937500004</v>
      </c>
      <c r="AF662">
        <v>87.594335937500006</v>
      </c>
      <c r="AG662">
        <v>130.462890625</v>
      </c>
      <c r="AH662">
        <v>80.69677734375</v>
      </c>
      <c r="AI662">
        <v>0.61854200038923901</v>
      </c>
      <c r="AJ662" s="388" t="s">
        <v>541</v>
      </c>
    </row>
    <row r="663" spans="1:36">
      <c r="A663" t="s">
        <v>362</v>
      </c>
      <c r="B663">
        <v>295700712</v>
      </c>
      <c r="C663" t="s">
        <v>354</v>
      </c>
      <c r="D663">
        <v>207619.5</v>
      </c>
      <c r="E663">
        <v>138051</v>
      </c>
      <c r="F663">
        <v>69568.399999999994</v>
      </c>
      <c r="G663">
        <v>7925.04</v>
      </c>
      <c r="H663">
        <v>1888</v>
      </c>
      <c r="I663" t="s">
        <v>541</v>
      </c>
      <c r="Y663">
        <v>292604652</v>
      </c>
      <c r="Z663">
        <v>144244</v>
      </c>
      <c r="AA663">
        <v>64232.6</v>
      </c>
      <c r="AB663">
        <v>0.44530517733839881</v>
      </c>
      <c r="AC663" t="s">
        <v>541</v>
      </c>
      <c r="AD663">
        <v>140.86328125</v>
      </c>
      <c r="AE663">
        <v>62.727148437499999</v>
      </c>
      <c r="AF663">
        <v>142.98037109374999</v>
      </c>
      <c r="AG663">
        <v>128.93359375</v>
      </c>
      <c r="AH663">
        <v>80.253222656249989</v>
      </c>
      <c r="AI663">
        <v>0.62243842215287659</v>
      </c>
      <c r="AJ663" s="388" t="s">
        <v>541</v>
      </c>
    </row>
    <row r="664" spans="1:36">
      <c r="A664" t="s">
        <v>362</v>
      </c>
      <c r="B664">
        <v>295700713</v>
      </c>
      <c r="C664" t="s">
        <v>379</v>
      </c>
      <c r="D664">
        <v>177661.7</v>
      </c>
      <c r="E664">
        <v>14458.1</v>
      </c>
      <c r="F664">
        <v>163203.6</v>
      </c>
      <c r="G664">
        <v>6400.01</v>
      </c>
      <c r="H664">
        <v>2479</v>
      </c>
      <c r="I664" t="s">
        <v>541</v>
      </c>
      <c r="Y664">
        <v>292603286</v>
      </c>
      <c r="Z664">
        <v>134002</v>
      </c>
      <c r="AA664">
        <v>59425.8</v>
      </c>
      <c r="AB664">
        <v>0.4434695004552171</v>
      </c>
      <c r="AC664" t="s">
        <v>541</v>
      </c>
      <c r="AD664">
        <v>130.861328125</v>
      </c>
      <c r="AE664">
        <v>58.033007812500003</v>
      </c>
      <c r="AF664">
        <v>115.13330078125</v>
      </c>
      <c r="AG664">
        <v>102.8994140625</v>
      </c>
      <c r="AH664">
        <v>57.100292968749997</v>
      </c>
      <c r="AI664">
        <v>0.55491368429044596</v>
      </c>
      <c r="AJ664" s="388" t="s">
        <v>541</v>
      </c>
    </row>
    <row r="665" spans="1:36">
      <c r="A665" t="s">
        <v>362</v>
      </c>
      <c r="B665">
        <v>295700713</v>
      </c>
      <c r="C665" t="s">
        <v>380</v>
      </c>
      <c r="D665">
        <v>13207.1</v>
      </c>
      <c r="E665">
        <v>6697.9</v>
      </c>
      <c r="F665">
        <v>6509.3</v>
      </c>
      <c r="G665">
        <v>6400.01</v>
      </c>
      <c r="H665">
        <v>2479</v>
      </c>
      <c r="I665" t="s">
        <v>541</v>
      </c>
      <c r="Y665">
        <v>292603696</v>
      </c>
      <c r="Z665">
        <v>137563</v>
      </c>
      <c r="AA665">
        <v>15187</v>
      </c>
      <c r="AB665">
        <v>0.11040032566896622</v>
      </c>
      <c r="AC665" t="s">
        <v>541</v>
      </c>
      <c r="AD665">
        <v>134.3388671875</v>
      </c>
      <c r="AE665">
        <v>14.8310546875</v>
      </c>
      <c r="AF665">
        <v>30.145898437500001</v>
      </c>
      <c r="AG665">
        <v>34.645898437500001</v>
      </c>
      <c r="AH665">
        <v>15.314843750000001</v>
      </c>
      <c r="AI665">
        <v>0.44203915732268995</v>
      </c>
      <c r="AJ665" s="388" t="s">
        <v>541</v>
      </c>
    </row>
    <row r="666" spans="1:36">
      <c r="A666" t="s">
        <v>362</v>
      </c>
      <c r="B666">
        <v>295701124</v>
      </c>
      <c r="C666" t="s">
        <v>542</v>
      </c>
      <c r="D666">
        <v>100322.6</v>
      </c>
      <c r="E666">
        <v>0.1</v>
      </c>
      <c r="F666">
        <v>100322.5</v>
      </c>
      <c r="G666">
        <v>96.000699999999995</v>
      </c>
      <c r="H666">
        <v>0</v>
      </c>
      <c r="I666" t="s">
        <v>541</v>
      </c>
      <c r="Y666">
        <v>295700671</v>
      </c>
      <c r="Z666">
        <v>115387</v>
      </c>
      <c r="AA666">
        <v>20435</v>
      </c>
      <c r="AB666">
        <v>0.17709967327341902</v>
      </c>
      <c r="AC666" t="s">
        <v>541</v>
      </c>
      <c r="AD666">
        <v>112.6826171875</v>
      </c>
      <c r="AE666">
        <v>19.9560546875</v>
      </c>
      <c r="AF666">
        <v>40.416308593750003</v>
      </c>
      <c r="AG666">
        <v>77.054589843749994</v>
      </c>
      <c r="AH666">
        <v>20.460253906250003</v>
      </c>
      <c r="AI666">
        <v>0.26552933378451515</v>
      </c>
      <c r="AJ666" s="388" t="s">
        <v>541</v>
      </c>
    </row>
    <row r="667" spans="1:36">
      <c r="A667" t="s">
        <v>371</v>
      </c>
      <c r="B667">
        <v>298701383</v>
      </c>
      <c r="C667" t="s">
        <v>531</v>
      </c>
      <c r="D667">
        <v>59722.9</v>
      </c>
      <c r="E667">
        <v>19595.900000000001</v>
      </c>
      <c r="F667">
        <v>40127</v>
      </c>
      <c r="G667">
        <v>2480</v>
      </c>
      <c r="H667">
        <v>653</v>
      </c>
      <c r="I667" t="s">
        <v>541</v>
      </c>
      <c r="Y667">
        <v>295700710</v>
      </c>
      <c r="Z667">
        <v>134810</v>
      </c>
      <c r="AA667">
        <v>72901.8</v>
      </c>
      <c r="AB667">
        <v>0.54077442326236924</v>
      </c>
      <c r="AC667" t="s">
        <v>541</v>
      </c>
      <c r="AD667">
        <v>131.650390625</v>
      </c>
      <c r="AE667">
        <v>71.193164062500003</v>
      </c>
      <c r="AF667">
        <v>142.42929687500001</v>
      </c>
      <c r="AG667">
        <v>107.6103515625</v>
      </c>
      <c r="AH667">
        <v>71.236132812500003</v>
      </c>
      <c r="AI667">
        <v>0.66198215857631615</v>
      </c>
      <c r="AJ667" s="388" t="s">
        <v>541</v>
      </c>
    </row>
    <row r="668" spans="1:36">
      <c r="A668" t="s">
        <v>372</v>
      </c>
      <c r="B668">
        <v>492600377</v>
      </c>
      <c r="C668" t="s">
        <v>27</v>
      </c>
      <c r="D668">
        <v>33090.5</v>
      </c>
      <c r="E668">
        <v>14757.2</v>
      </c>
      <c r="F668">
        <v>18333.3</v>
      </c>
      <c r="G668">
        <v>1570</v>
      </c>
      <c r="H668">
        <v>293</v>
      </c>
      <c r="I668" t="s">
        <v>541</v>
      </c>
      <c r="Y668">
        <v>295700712</v>
      </c>
      <c r="Z668">
        <v>133832</v>
      </c>
      <c r="AA668">
        <v>69112.899999999994</v>
      </c>
      <c r="AB668">
        <v>0.51641535656644144</v>
      </c>
      <c r="AC668" t="s">
        <v>541</v>
      </c>
      <c r="AD668">
        <v>130.6953125</v>
      </c>
      <c r="AE668">
        <v>67.493066406249994</v>
      </c>
      <c r="AF668">
        <v>134.90761718749999</v>
      </c>
      <c r="AG668">
        <v>121.24609375</v>
      </c>
      <c r="AH668">
        <v>67.41455078125</v>
      </c>
      <c r="AI668">
        <v>0.55601420793195655</v>
      </c>
      <c r="AJ668" s="388" t="s">
        <v>541</v>
      </c>
    </row>
    <row r="669" spans="1:36">
      <c r="A669" t="s">
        <v>70</v>
      </c>
      <c r="B669">
        <v>292600623</v>
      </c>
      <c r="C669" t="s">
        <v>22</v>
      </c>
      <c r="D669">
        <v>143392.20000000001</v>
      </c>
      <c r="E669">
        <v>2834.7</v>
      </c>
      <c r="F669">
        <v>140557.5</v>
      </c>
      <c r="G669">
        <v>1215</v>
      </c>
      <c r="H669">
        <v>514</v>
      </c>
      <c r="I669" t="s">
        <v>541</v>
      </c>
    </row>
    <row r="670" spans="1:36">
      <c r="A670" t="s">
        <v>70</v>
      </c>
      <c r="B670">
        <v>292600623</v>
      </c>
      <c r="C670" t="s">
        <v>23</v>
      </c>
      <c r="D670">
        <v>9191.7999999999993</v>
      </c>
      <c r="E670">
        <v>1499.2</v>
      </c>
      <c r="F670">
        <v>7692.6</v>
      </c>
      <c r="G670">
        <v>1215</v>
      </c>
      <c r="H670">
        <v>514</v>
      </c>
      <c r="I670" t="s">
        <v>541</v>
      </c>
    </row>
    <row r="671" spans="1:36">
      <c r="A671" t="s">
        <v>70</v>
      </c>
      <c r="B671">
        <v>292600623</v>
      </c>
      <c r="C671" t="s">
        <v>24</v>
      </c>
      <c r="D671">
        <v>97433.1</v>
      </c>
      <c r="E671">
        <v>13639</v>
      </c>
      <c r="F671">
        <v>83794.100000000006</v>
      </c>
      <c r="G671">
        <v>1215</v>
      </c>
      <c r="H671">
        <v>514</v>
      </c>
      <c r="I671" t="s">
        <v>541</v>
      </c>
    </row>
    <row r="672" spans="1:36">
      <c r="A672" t="s">
        <v>70</v>
      </c>
      <c r="B672">
        <v>295700703</v>
      </c>
      <c r="C672" t="s">
        <v>453</v>
      </c>
      <c r="D672">
        <v>83195</v>
      </c>
      <c r="E672">
        <v>44277</v>
      </c>
      <c r="F672">
        <v>38918</v>
      </c>
      <c r="G672">
        <v>5941.01</v>
      </c>
      <c r="H672">
        <v>543</v>
      </c>
      <c r="I672" t="s">
        <v>541</v>
      </c>
    </row>
    <row r="673" spans="1:38">
      <c r="A673" t="s">
        <v>70</v>
      </c>
      <c r="B673">
        <v>295700703</v>
      </c>
      <c r="C673" t="s">
        <v>454</v>
      </c>
      <c r="D673">
        <v>8804.7999999999993</v>
      </c>
      <c r="E673">
        <v>8704.5</v>
      </c>
      <c r="F673">
        <v>100.2</v>
      </c>
      <c r="G673">
        <v>5941.01</v>
      </c>
      <c r="H673">
        <v>543</v>
      </c>
      <c r="I673" t="s">
        <v>541</v>
      </c>
    </row>
    <row r="674" spans="1:38">
      <c r="A674" t="s">
        <v>70</v>
      </c>
      <c r="B674">
        <v>295700703</v>
      </c>
      <c r="C674" t="s">
        <v>455</v>
      </c>
      <c r="D674">
        <v>132070.5</v>
      </c>
      <c r="E674">
        <v>48248.6</v>
      </c>
      <c r="F674">
        <v>83821.899999999994</v>
      </c>
      <c r="G674">
        <v>5941.01</v>
      </c>
      <c r="H674">
        <v>543</v>
      </c>
      <c r="I674" t="s">
        <v>541</v>
      </c>
    </row>
    <row r="675" spans="1:38">
      <c r="A675" t="s">
        <v>70</v>
      </c>
      <c r="B675">
        <v>295700705</v>
      </c>
      <c r="C675" t="s">
        <v>456</v>
      </c>
      <c r="D675">
        <v>156192</v>
      </c>
      <c r="E675">
        <v>40899.9</v>
      </c>
      <c r="F675">
        <v>115292.1</v>
      </c>
      <c r="G675">
        <v>4676</v>
      </c>
      <c r="H675">
        <v>2951</v>
      </c>
      <c r="I675" t="s">
        <v>541</v>
      </c>
    </row>
    <row r="676" spans="1:38">
      <c r="A676" t="s">
        <v>59</v>
      </c>
      <c r="B676" t="s">
        <v>356</v>
      </c>
      <c r="C676" t="s">
        <v>357</v>
      </c>
      <c r="D676" t="s">
        <v>346</v>
      </c>
      <c r="E676" t="s">
        <v>358</v>
      </c>
      <c r="F676" t="s">
        <v>359</v>
      </c>
      <c r="G676" t="s">
        <v>360</v>
      </c>
      <c r="H676" t="s">
        <v>361</v>
      </c>
      <c r="I676" t="s">
        <v>374</v>
      </c>
      <c r="K676" s="150" t="s">
        <v>315</v>
      </c>
      <c r="L676" s="150" t="s">
        <v>316</v>
      </c>
      <c r="M676" t="s">
        <v>317</v>
      </c>
      <c r="N676" t="s">
        <v>318</v>
      </c>
      <c r="O676" t="s">
        <v>319</v>
      </c>
      <c r="P676" t="s">
        <v>320</v>
      </c>
      <c r="Q676" t="s">
        <v>321</v>
      </c>
      <c r="R676" t="s">
        <v>374</v>
      </c>
      <c r="T676" t="s">
        <v>59</v>
      </c>
      <c r="U676" t="s">
        <v>387</v>
      </c>
      <c r="V676" t="s">
        <v>61</v>
      </c>
      <c r="W676" t="s">
        <v>388</v>
      </c>
      <c r="X676" t="s">
        <v>389</v>
      </c>
      <c r="Y676" t="s">
        <v>390</v>
      </c>
      <c r="Z676" t="s">
        <v>391</v>
      </c>
      <c r="AA676" t="s">
        <v>392</v>
      </c>
      <c r="AB676" t="s">
        <v>393</v>
      </c>
      <c r="AC676" t="s">
        <v>394</v>
      </c>
      <c r="AD676" t="s">
        <v>395</v>
      </c>
      <c r="AE676" t="s">
        <v>396</v>
      </c>
      <c r="AF676" t="s">
        <v>397</v>
      </c>
      <c r="AG676" t="s">
        <v>398</v>
      </c>
      <c r="AH676" t="s">
        <v>399</v>
      </c>
      <c r="AI676" t="s">
        <v>400</v>
      </c>
      <c r="AJ676" t="s">
        <v>401</v>
      </c>
      <c r="AK676" t="s">
        <v>402</v>
      </c>
      <c r="AL676" t="s">
        <v>374</v>
      </c>
    </row>
    <row r="677" spans="1:38">
      <c r="A677" t="s">
        <v>367</v>
      </c>
      <c r="B677">
        <v>292600678</v>
      </c>
      <c r="C677" t="s">
        <v>41</v>
      </c>
      <c r="D677">
        <v>181997.8</v>
      </c>
      <c r="E677">
        <v>102920</v>
      </c>
      <c r="F677">
        <v>79077.8</v>
      </c>
      <c r="G677">
        <v>6524.03</v>
      </c>
      <c r="H677">
        <v>2264</v>
      </c>
      <c r="I677" t="s">
        <v>547</v>
      </c>
      <c r="K677" s="150">
        <v>292600552</v>
      </c>
      <c r="R677" t="s">
        <v>547</v>
      </c>
      <c r="T677" t="s">
        <v>70</v>
      </c>
      <c r="U677" t="s">
        <v>118</v>
      </c>
      <c r="V677" t="s">
        <v>122</v>
      </c>
      <c r="W677">
        <v>210214</v>
      </c>
      <c r="X677" t="s">
        <v>403</v>
      </c>
      <c r="Y677" t="s">
        <v>405</v>
      </c>
      <c r="Z677">
        <v>74800.78</v>
      </c>
      <c r="AA677">
        <v>63958</v>
      </c>
      <c r="AB677">
        <v>10842.779999999999</v>
      </c>
      <c r="AC677">
        <v>69.17</v>
      </c>
      <c r="AD677">
        <v>26.26</v>
      </c>
      <c r="AE677">
        <v>94441.93</v>
      </c>
      <c r="AF677">
        <v>37223.96</v>
      </c>
      <c r="AG677">
        <v>0</v>
      </c>
      <c r="AH677">
        <v>57217.97</v>
      </c>
      <c r="AI677">
        <v>51739.81</v>
      </c>
      <c r="AJ677">
        <v>5478.16</v>
      </c>
      <c r="AK677">
        <v>9.57</v>
      </c>
      <c r="AL677" t="s">
        <v>547</v>
      </c>
    </row>
    <row r="678" spans="1:38">
      <c r="A678" t="s">
        <v>367</v>
      </c>
      <c r="B678">
        <v>292602230</v>
      </c>
      <c r="C678" t="s">
        <v>368</v>
      </c>
      <c r="D678">
        <v>170967.6</v>
      </c>
      <c r="E678">
        <v>64561.9</v>
      </c>
      <c r="F678">
        <v>106405.7</v>
      </c>
      <c r="G678">
        <v>2815.41</v>
      </c>
      <c r="H678">
        <v>1985</v>
      </c>
      <c r="I678" t="s">
        <v>547</v>
      </c>
      <c r="K678" s="150">
        <v>292600678</v>
      </c>
      <c r="L678" s="150">
        <v>181998.8</v>
      </c>
      <c r="M678">
        <v>79041.899999999994</v>
      </c>
      <c r="N678">
        <v>102955.9</v>
      </c>
      <c r="O678">
        <v>6540</v>
      </c>
      <c r="P678">
        <v>2264</v>
      </c>
      <c r="Q678">
        <v>94562.4</v>
      </c>
      <c r="R678" t="s">
        <v>547</v>
      </c>
      <c r="T678" t="s">
        <v>102</v>
      </c>
      <c r="U678" t="s">
        <v>118</v>
      </c>
      <c r="V678" t="s">
        <v>135</v>
      </c>
      <c r="W678">
        <v>18779</v>
      </c>
      <c r="X678" t="s">
        <v>404</v>
      </c>
      <c r="Y678" t="s">
        <v>406</v>
      </c>
      <c r="Z678">
        <v>12184.09</v>
      </c>
      <c r="AA678">
        <v>5713.54</v>
      </c>
      <c r="AB678">
        <v>6470.55</v>
      </c>
      <c r="AC678">
        <v>46.89</v>
      </c>
      <c r="AD678">
        <v>84.45</v>
      </c>
      <c r="AE678">
        <v>22474.1</v>
      </c>
      <c r="AF678">
        <v>14313.88</v>
      </c>
      <c r="AG678">
        <v>0</v>
      </c>
      <c r="AH678">
        <v>8160.22</v>
      </c>
      <c r="AI678">
        <v>1624.16</v>
      </c>
      <c r="AJ678">
        <v>6536.07</v>
      </c>
      <c r="AK678">
        <v>80.099999999999994</v>
      </c>
      <c r="AL678" t="s">
        <v>547</v>
      </c>
    </row>
    <row r="679" spans="1:38">
      <c r="A679" t="s">
        <v>367</v>
      </c>
      <c r="B679">
        <v>292603073</v>
      </c>
      <c r="C679" t="s">
        <v>51</v>
      </c>
      <c r="D679">
        <v>132132.20000000001</v>
      </c>
      <c r="E679">
        <v>68131.600000000006</v>
      </c>
      <c r="F679">
        <v>64000.6</v>
      </c>
      <c r="G679">
        <v>12542.7</v>
      </c>
      <c r="H679">
        <v>2878</v>
      </c>
      <c r="I679" t="s">
        <v>547</v>
      </c>
      <c r="K679" s="150">
        <v>292602230</v>
      </c>
      <c r="L679" s="150">
        <v>171975.5</v>
      </c>
      <c r="M679">
        <v>107412.6</v>
      </c>
      <c r="N679">
        <v>64561.9</v>
      </c>
      <c r="O679">
        <v>2812</v>
      </c>
      <c r="P679">
        <v>1985</v>
      </c>
      <c r="Q679">
        <v>32823.1</v>
      </c>
      <c r="R679" t="s">
        <v>547</v>
      </c>
      <c r="T679" t="s">
        <v>102</v>
      </c>
      <c r="U679" t="s">
        <v>118</v>
      </c>
      <c r="V679" t="s">
        <v>135</v>
      </c>
      <c r="W679">
        <v>18779</v>
      </c>
      <c r="X679" t="s">
        <v>403</v>
      </c>
      <c r="Y679" t="s">
        <v>407</v>
      </c>
      <c r="Z679">
        <v>82668.37</v>
      </c>
      <c r="AA679">
        <v>75099.05</v>
      </c>
      <c r="AB679">
        <v>7569.3199999999924</v>
      </c>
      <c r="AC679">
        <v>90.84</v>
      </c>
      <c r="AD679">
        <v>34.14</v>
      </c>
      <c r="AE679">
        <v>110890.01</v>
      </c>
      <c r="AF679">
        <v>85834.52</v>
      </c>
      <c r="AG679">
        <v>0</v>
      </c>
      <c r="AH679">
        <v>25055.49</v>
      </c>
      <c r="AI679">
        <v>16994.22</v>
      </c>
      <c r="AJ679">
        <v>8061.27</v>
      </c>
      <c r="AK679">
        <v>32.17</v>
      </c>
      <c r="AL679" t="s">
        <v>547</v>
      </c>
    </row>
    <row r="680" spans="1:38">
      <c r="A680" t="s">
        <v>367</v>
      </c>
      <c r="B680">
        <v>292603073</v>
      </c>
      <c r="C680" t="s">
        <v>369</v>
      </c>
      <c r="D680">
        <v>13787.7</v>
      </c>
      <c r="E680">
        <v>13417.2</v>
      </c>
      <c r="F680">
        <v>370.5</v>
      </c>
      <c r="G680">
        <v>12542.7</v>
      </c>
      <c r="H680">
        <v>2878</v>
      </c>
      <c r="I680" t="s">
        <v>547</v>
      </c>
      <c r="K680" s="150">
        <v>292603073</v>
      </c>
      <c r="L680" s="150">
        <v>389505</v>
      </c>
      <c r="M680">
        <v>176704.4</v>
      </c>
      <c r="N680">
        <v>212798.5</v>
      </c>
      <c r="O680">
        <v>12541</v>
      </c>
      <c r="P680">
        <v>2878</v>
      </c>
      <c r="Q680">
        <v>327291</v>
      </c>
      <c r="R680" t="s">
        <v>547</v>
      </c>
      <c r="T680" t="s">
        <v>102</v>
      </c>
      <c r="U680" t="s">
        <v>118</v>
      </c>
      <c r="V680" t="s">
        <v>136</v>
      </c>
      <c r="W680">
        <v>78398</v>
      </c>
      <c r="X680" t="s">
        <v>403</v>
      </c>
      <c r="Y680" t="s">
        <v>408</v>
      </c>
      <c r="Z680">
        <v>31940.05</v>
      </c>
      <c r="AA680">
        <v>10742.82</v>
      </c>
      <c r="AB680">
        <v>21197.23</v>
      </c>
      <c r="AC680">
        <v>33.630000000000003</v>
      </c>
      <c r="AD680">
        <v>0</v>
      </c>
      <c r="AE680">
        <v>17617.27</v>
      </c>
      <c r="AF680">
        <v>8304.65</v>
      </c>
      <c r="AG680">
        <v>0</v>
      </c>
      <c r="AH680">
        <v>9312.6200000000008</v>
      </c>
      <c r="AI680">
        <v>5626.19</v>
      </c>
      <c r="AJ680">
        <v>3686.43</v>
      </c>
      <c r="AK680">
        <v>39.590000000000003</v>
      </c>
      <c r="AL680" t="s">
        <v>547</v>
      </c>
    </row>
    <row r="681" spans="1:38">
      <c r="A681" t="s">
        <v>367</v>
      </c>
      <c r="B681">
        <v>292603073</v>
      </c>
      <c r="C681" t="s">
        <v>52</v>
      </c>
      <c r="D681">
        <v>243582.9</v>
      </c>
      <c r="E681">
        <v>131132.9</v>
      </c>
      <c r="F681">
        <v>112450</v>
      </c>
      <c r="G681">
        <v>12542.7</v>
      </c>
      <c r="H681">
        <v>2878</v>
      </c>
      <c r="I681" t="s">
        <v>547</v>
      </c>
      <c r="K681" s="150">
        <v>292603286</v>
      </c>
      <c r="L681" s="150">
        <v>165765.70000000001</v>
      </c>
      <c r="M681">
        <v>47614.2</v>
      </c>
      <c r="N681">
        <v>118150.6</v>
      </c>
      <c r="O681">
        <v>8255</v>
      </c>
      <c r="P681">
        <v>5297</v>
      </c>
      <c r="Q681">
        <v>97126.399999999994</v>
      </c>
      <c r="R681" t="s">
        <v>547</v>
      </c>
      <c r="T681" t="s">
        <v>102</v>
      </c>
      <c r="U681" t="s">
        <v>118</v>
      </c>
      <c r="V681" t="s">
        <v>136</v>
      </c>
      <c r="W681">
        <v>78398</v>
      </c>
      <c r="X681" t="s">
        <v>403</v>
      </c>
      <c r="Y681" t="s">
        <v>409</v>
      </c>
      <c r="Z681">
        <v>37576.53</v>
      </c>
      <c r="AA681">
        <v>18589.830000000002</v>
      </c>
      <c r="AB681">
        <v>18986.699999999997</v>
      </c>
      <c r="AC681">
        <v>49.47</v>
      </c>
      <c r="AD681">
        <v>0</v>
      </c>
      <c r="AE681">
        <v>30249.9</v>
      </c>
      <c r="AF681">
        <v>16200.35</v>
      </c>
      <c r="AG681">
        <v>0</v>
      </c>
      <c r="AH681">
        <v>14049.55</v>
      </c>
      <c r="AI681">
        <v>7056.87</v>
      </c>
      <c r="AJ681">
        <v>6992.68</v>
      </c>
      <c r="AK681">
        <v>49.77</v>
      </c>
      <c r="AL681" t="s">
        <v>547</v>
      </c>
    </row>
    <row r="682" spans="1:38">
      <c r="A682" t="s">
        <v>367</v>
      </c>
      <c r="B682">
        <v>292603286</v>
      </c>
      <c r="C682" t="s">
        <v>42</v>
      </c>
      <c r="D682">
        <v>165452.5</v>
      </c>
      <c r="E682">
        <v>118079.2</v>
      </c>
      <c r="F682">
        <v>47373.4</v>
      </c>
      <c r="G682">
        <v>8254.5</v>
      </c>
      <c r="H682">
        <v>5297</v>
      </c>
      <c r="I682" t="s">
        <v>547</v>
      </c>
      <c r="K682" s="150">
        <v>292603696</v>
      </c>
      <c r="L682" s="150">
        <v>166078</v>
      </c>
      <c r="M682">
        <v>135027.29999999999</v>
      </c>
      <c r="N682">
        <v>31049.7</v>
      </c>
      <c r="O682">
        <v>8157</v>
      </c>
      <c r="P682">
        <v>7113</v>
      </c>
      <c r="Q682">
        <v>35477.4</v>
      </c>
      <c r="R682" t="s">
        <v>547</v>
      </c>
      <c r="T682" t="s">
        <v>102</v>
      </c>
      <c r="U682" t="s">
        <v>118</v>
      </c>
      <c r="V682" t="s">
        <v>136</v>
      </c>
      <c r="W682">
        <v>78398</v>
      </c>
      <c r="X682" t="s">
        <v>403</v>
      </c>
      <c r="Y682" t="s">
        <v>410</v>
      </c>
      <c r="Z682">
        <v>39389.67</v>
      </c>
      <c r="AA682">
        <v>17512.060000000001</v>
      </c>
      <c r="AB682">
        <v>21877.609999999997</v>
      </c>
      <c r="AC682">
        <v>44.46</v>
      </c>
      <c r="AD682">
        <v>0</v>
      </c>
      <c r="AE682">
        <v>27890.959999999999</v>
      </c>
      <c r="AF682">
        <v>21681.4</v>
      </c>
      <c r="AG682">
        <v>0</v>
      </c>
      <c r="AH682">
        <v>6209.55</v>
      </c>
      <c r="AI682">
        <v>4693.1899999999996</v>
      </c>
      <c r="AJ682">
        <v>1516.36</v>
      </c>
      <c r="AK682">
        <v>24.42</v>
      </c>
      <c r="AL682" t="s">
        <v>547</v>
      </c>
    </row>
    <row r="683" spans="1:38">
      <c r="A683" t="s">
        <v>367</v>
      </c>
      <c r="B683">
        <v>292603696</v>
      </c>
      <c r="C683" t="s">
        <v>370</v>
      </c>
      <c r="D683">
        <v>165452.5</v>
      </c>
      <c r="E683">
        <v>31021.4</v>
      </c>
      <c r="F683">
        <v>134431.1</v>
      </c>
      <c r="G683">
        <v>8158</v>
      </c>
      <c r="H683">
        <v>7113</v>
      </c>
      <c r="I683" t="s">
        <v>547</v>
      </c>
      <c r="K683" s="150">
        <v>292604330</v>
      </c>
      <c r="L683" s="150">
        <v>124019.2</v>
      </c>
      <c r="M683">
        <v>33496.6</v>
      </c>
      <c r="N683">
        <v>90519.6</v>
      </c>
      <c r="O683">
        <v>5299</v>
      </c>
      <c r="P683">
        <v>1330</v>
      </c>
      <c r="Q683">
        <v>134742</v>
      </c>
      <c r="R683" t="s">
        <v>547</v>
      </c>
      <c r="T683" t="s">
        <v>102</v>
      </c>
      <c r="U683" t="s">
        <v>118</v>
      </c>
      <c r="V683" t="s">
        <v>136</v>
      </c>
      <c r="W683">
        <v>78398</v>
      </c>
      <c r="X683" t="s">
        <v>403</v>
      </c>
      <c r="Y683" t="s">
        <v>411</v>
      </c>
      <c r="Z683">
        <v>31940.05</v>
      </c>
      <c r="AA683">
        <v>28755.91</v>
      </c>
      <c r="AB683">
        <v>3184.1399999999994</v>
      </c>
      <c r="AC683">
        <v>90.03</v>
      </c>
      <c r="AD683">
        <v>47.82</v>
      </c>
      <c r="AE683">
        <v>47214.11</v>
      </c>
      <c r="AF683">
        <v>0.28999999999999998</v>
      </c>
      <c r="AG683">
        <v>47.82</v>
      </c>
      <c r="AH683">
        <v>47213.82</v>
      </c>
      <c r="AI683">
        <v>28755.91</v>
      </c>
      <c r="AJ683">
        <v>18457.91</v>
      </c>
      <c r="AK683">
        <v>39.090000000000003</v>
      </c>
      <c r="AL683" t="s">
        <v>547</v>
      </c>
    </row>
    <row r="684" spans="1:38">
      <c r="A684" t="s">
        <v>367</v>
      </c>
      <c r="B684">
        <v>292604330</v>
      </c>
      <c r="C684" t="s">
        <v>43</v>
      </c>
      <c r="D684">
        <v>121379.6</v>
      </c>
      <c r="E684">
        <v>90440.5</v>
      </c>
      <c r="F684">
        <v>30939.1</v>
      </c>
      <c r="G684">
        <v>5299</v>
      </c>
      <c r="H684">
        <v>1330</v>
      </c>
      <c r="I684" t="s">
        <v>547</v>
      </c>
      <c r="K684" s="150">
        <v>295700347</v>
      </c>
      <c r="L684" s="150">
        <v>224071.2</v>
      </c>
      <c r="M684">
        <v>124309.4</v>
      </c>
      <c r="N684">
        <v>99760.8</v>
      </c>
      <c r="O684">
        <v>6068</v>
      </c>
      <c r="P684">
        <v>433</v>
      </c>
      <c r="Q684">
        <v>189680</v>
      </c>
      <c r="R684" t="s">
        <v>547</v>
      </c>
      <c r="T684" t="s">
        <v>102</v>
      </c>
      <c r="U684" t="s">
        <v>118</v>
      </c>
      <c r="V684" t="s">
        <v>137</v>
      </c>
      <c r="W684">
        <v>97026</v>
      </c>
      <c r="X684" t="s">
        <v>403</v>
      </c>
      <c r="Y684" t="s">
        <v>412</v>
      </c>
      <c r="Z684">
        <v>210428.2</v>
      </c>
      <c r="AA684">
        <v>114180.98</v>
      </c>
      <c r="AB684">
        <v>96247.220000000016</v>
      </c>
      <c r="AC684">
        <v>49.37</v>
      </c>
      <c r="AD684">
        <v>45.41</v>
      </c>
      <c r="AE684">
        <v>305985.78000000003</v>
      </c>
      <c r="AF684">
        <v>55665.4</v>
      </c>
      <c r="AG684">
        <v>18.96</v>
      </c>
      <c r="AH684">
        <v>250320.39</v>
      </c>
      <c r="AI684">
        <v>101924.54</v>
      </c>
      <c r="AJ684">
        <v>148395.84</v>
      </c>
      <c r="AK684">
        <v>59.28</v>
      </c>
      <c r="AL684" t="s">
        <v>547</v>
      </c>
    </row>
    <row r="685" spans="1:38">
      <c r="A685" t="s">
        <v>367</v>
      </c>
      <c r="B685">
        <v>295700347</v>
      </c>
      <c r="C685" t="s">
        <v>38</v>
      </c>
      <c r="D685">
        <v>83195</v>
      </c>
      <c r="E685">
        <v>35723.199999999997</v>
      </c>
      <c r="F685">
        <v>47471.9</v>
      </c>
      <c r="G685">
        <v>6072</v>
      </c>
      <c r="H685">
        <v>433</v>
      </c>
      <c r="I685" t="s">
        <v>547</v>
      </c>
      <c r="K685" s="150">
        <v>295700485</v>
      </c>
      <c r="L685" s="150">
        <v>190871.2</v>
      </c>
      <c r="M685">
        <v>150536.70000000001</v>
      </c>
      <c r="N685">
        <v>40332.199999999997</v>
      </c>
      <c r="O685">
        <v>6275</v>
      </c>
      <c r="P685">
        <v>2039</v>
      </c>
      <c r="Q685">
        <v>141793</v>
      </c>
      <c r="R685" t="s">
        <v>547</v>
      </c>
      <c r="T685" t="s">
        <v>102</v>
      </c>
      <c r="U685" t="s">
        <v>118</v>
      </c>
      <c r="V685" t="s">
        <v>139</v>
      </c>
      <c r="W685">
        <v>90365</v>
      </c>
      <c r="X685" t="s">
        <v>403</v>
      </c>
      <c r="Y685" t="s">
        <v>413</v>
      </c>
      <c r="Z685">
        <v>202908.01</v>
      </c>
      <c r="AA685">
        <v>124398.34</v>
      </c>
      <c r="AB685">
        <v>78509.670000000013</v>
      </c>
      <c r="AC685">
        <v>70.47</v>
      </c>
      <c r="AD685">
        <v>13.12</v>
      </c>
      <c r="AE685">
        <v>229526.72</v>
      </c>
      <c r="AF685">
        <v>30537.58</v>
      </c>
      <c r="AG685">
        <v>0</v>
      </c>
      <c r="AH685">
        <v>198989.14</v>
      </c>
      <c r="AI685">
        <v>122754.6</v>
      </c>
      <c r="AJ685">
        <v>76234.539999999994</v>
      </c>
      <c r="AK685">
        <v>38.31</v>
      </c>
      <c r="AL685" t="s">
        <v>547</v>
      </c>
    </row>
    <row r="686" spans="1:38">
      <c r="A686" t="s">
        <v>367</v>
      </c>
      <c r="B686">
        <v>295700347</v>
      </c>
      <c r="C686" t="s">
        <v>39</v>
      </c>
      <c r="D686">
        <v>132070.5</v>
      </c>
      <c r="E686">
        <v>55197.2</v>
      </c>
      <c r="F686">
        <v>76873.2</v>
      </c>
      <c r="G686">
        <v>6072</v>
      </c>
      <c r="H686">
        <v>433</v>
      </c>
      <c r="I686" t="s">
        <v>547</v>
      </c>
      <c r="K686" s="150">
        <v>295700671</v>
      </c>
      <c r="L686" s="150">
        <v>209496.5</v>
      </c>
      <c r="M686">
        <v>165348.79999999999</v>
      </c>
      <c r="N686">
        <v>44142</v>
      </c>
      <c r="O686">
        <v>5644</v>
      </c>
      <c r="P686">
        <v>3304</v>
      </c>
      <c r="Q686">
        <v>57763.3</v>
      </c>
      <c r="R686" t="s">
        <v>547</v>
      </c>
      <c r="T686" t="s">
        <v>102</v>
      </c>
      <c r="U686" t="s">
        <v>118</v>
      </c>
      <c r="V686" t="s">
        <v>133</v>
      </c>
      <c r="W686">
        <v>210516</v>
      </c>
      <c r="X686" t="s">
        <v>403</v>
      </c>
      <c r="Y686" t="s">
        <v>414</v>
      </c>
      <c r="Z686">
        <v>38650.15</v>
      </c>
      <c r="AA686">
        <v>13705.29</v>
      </c>
      <c r="AB686">
        <v>24944.86</v>
      </c>
      <c r="AC686">
        <v>28.43</v>
      </c>
      <c r="AD686">
        <v>28.89</v>
      </c>
      <c r="AE686">
        <v>49817.72</v>
      </c>
      <c r="AF686">
        <v>35055.58</v>
      </c>
      <c r="AG686">
        <v>0</v>
      </c>
      <c r="AH686">
        <v>14762.14</v>
      </c>
      <c r="AI686">
        <v>10989.94</v>
      </c>
      <c r="AJ686">
        <v>3772.19</v>
      </c>
      <c r="AK686">
        <v>25.55</v>
      </c>
      <c r="AL686" t="s">
        <v>547</v>
      </c>
    </row>
    <row r="687" spans="1:38">
      <c r="A687" t="s">
        <v>367</v>
      </c>
      <c r="B687">
        <v>295700347</v>
      </c>
      <c r="C687" t="s">
        <v>40</v>
      </c>
      <c r="D687">
        <v>8804.7999999999993</v>
      </c>
      <c r="E687">
        <v>8710.9</v>
      </c>
      <c r="F687">
        <v>93.9</v>
      </c>
      <c r="G687">
        <v>6072</v>
      </c>
      <c r="H687">
        <v>433</v>
      </c>
      <c r="I687" t="s">
        <v>547</v>
      </c>
      <c r="K687" s="150">
        <v>295700688</v>
      </c>
      <c r="L687" s="150">
        <v>156194.1</v>
      </c>
      <c r="M687">
        <v>116090.8</v>
      </c>
      <c r="N687">
        <v>40101.199999999997</v>
      </c>
      <c r="O687">
        <v>4607</v>
      </c>
      <c r="P687">
        <v>2951</v>
      </c>
      <c r="Q687">
        <v>55880.3</v>
      </c>
      <c r="R687" t="s">
        <v>547</v>
      </c>
      <c r="T687" t="s">
        <v>83</v>
      </c>
      <c r="U687" t="s">
        <v>118</v>
      </c>
      <c r="V687" t="s">
        <v>124</v>
      </c>
      <c r="W687">
        <v>18850</v>
      </c>
      <c r="X687" t="s">
        <v>404</v>
      </c>
      <c r="Y687" t="s">
        <v>415</v>
      </c>
      <c r="AB687">
        <v>0</v>
      </c>
      <c r="AL687" t="s">
        <v>547</v>
      </c>
    </row>
    <row r="688" spans="1:38">
      <c r="A688" t="s">
        <v>367</v>
      </c>
      <c r="B688">
        <v>295700485</v>
      </c>
      <c r="C688" t="s">
        <v>529</v>
      </c>
      <c r="D688">
        <v>177661.7</v>
      </c>
      <c r="E688">
        <v>30192</v>
      </c>
      <c r="F688">
        <v>147469.70000000001</v>
      </c>
      <c r="G688">
        <v>6275.01</v>
      </c>
      <c r="H688">
        <v>2055</v>
      </c>
      <c r="I688" t="s">
        <v>547</v>
      </c>
      <c r="K688" s="150">
        <v>295700689</v>
      </c>
      <c r="L688" s="150">
        <v>102196.5</v>
      </c>
      <c r="M688">
        <v>27710.7</v>
      </c>
      <c r="N688">
        <v>74483.399999999994</v>
      </c>
      <c r="O688">
        <v>3999</v>
      </c>
      <c r="P688">
        <v>753</v>
      </c>
      <c r="Q688">
        <v>109520</v>
      </c>
      <c r="R688" t="s">
        <v>547</v>
      </c>
      <c r="T688" t="s">
        <v>83</v>
      </c>
      <c r="U688" t="s">
        <v>118</v>
      </c>
      <c r="V688" t="s">
        <v>124</v>
      </c>
      <c r="W688">
        <v>18850</v>
      </c>
      <c r="X688" t="s">
        <v>403</v>
      </c>
      <c r="Y688" t="s">
        <v>416</v>
      </c>
      <c r="AB688">
        <v>0</v>
      </c>
      <c r="AL688" t="s">
        <v>547</v>
      </c>
    </row>
    <row r="689" spans="1:38">
      <c r="A689" t="s">
        <v>367</v>
      </c>
      <c r="B689">
        <v>295700485</v>
      </c>
      <c r="C689" t="s">
        <v>530</v>
      </c>
      <c r="D689">
        <v>13207.1</v>
      </c>
      <c r="E689">
        <v>9665</v>
      </c>
      <c r="F689">
        <v>3542.2</v>
      </c>
      <c r="G689">
        <v>6275.01</v>
      </c>
      <c r="H689">
        <v>2055</v>
      </c>
      <c r="I689" t="s">
        <v>547</v>
      </c>
      <c r="K689" s="150">
        <v>295700699</v>
      </c>
      <c r="L689" s="150">
        <v>224071.2</v>
      </c>
      <c r="M689">
        <v>170844.3</v>
      </c>
      <c r="N689">
        <v>53225.9</v>
      </c>
      <c r="O689">
        <v>6399</v>
      </c>
      <c r="P689">
        <v>1315</v>
      </c>
      <c r="Q689">
        <v>171470</v>
      </c>
      <c r="R689" t="s">
        <v>547</v>
      </c>
      <c r="T689" t="s">
        <v>83</v>
      </c>
      <c r="U689" t="s">
        <v>118</v>
      </c>
      <c r="V689" t="s">
        <v>124</v>
      </c>
      <c r="W689">
        <v>18850</v>
      </c>
      <c r="X689" t="s">
        <v>403</v>
      </c>
      <c r="Y689" t="s">
        <v>417</v>
      </c>
      <c r="AB689">
        <v>0</v>
      </c>
      <c r="AL689" t="s">
        <v>547</v>
      </c>
    </row>
    <row r="690" spans="1:38">
      <c r="A690" t="s">
        <v>367</v>
      </c>
      <c r="B690">
        <v>295700671</v>
      </c>
      <c r="C690" t="s">
        <v>44</v>
      </c>
      <c r="D690">
        <v>207619.5</v>
      </c>
      <c r="E690">
        <v>44061.2</v>
      </c>
      <c r="F690">
        <v>163558.29999999999</v>
      </c>
      <c r="G690">
        <v>5645.01</v>
      </c>
      <c r="H690">
        <v>3304</v>
      </c>
      <c r="I690" t="s">
        <v>547</v>
      </c>
      <c r="K690" s="150">
        <v>295700704</v>
      </c>
      <c r="L690" s="150">
        <v>224071.2</v>
      </c>
      <c r="M690">
        <v>112622</v>
      </c>
      <c r="N690">
        <v>111448.1</v>
      </c>
      <c r="O690">
        <v>7721</v>
      </c>
      <c r="P690">
        <v>565</v>
      </c>
      <c r="Q690">
        <v>241478</v>
      </c>
      <c r="R690" t="s">
        <v>547</v>
      </c>
      <c r="T690" t="s">
        <v>83</v>
      </c>
      <c r="U690" t="s">
        <v>118</v>
      </c>
      <c r="V690" t="s">
        <v>124</v>
      </c>
      <c r="W690">
        <v>18850</v>
      </c>
      <c r="X690" t="s">
        <v>403</v>
      </c>
      <c r="Y690" t="s">
        <v>418</v>
      </c>
      <c r="AB690">
        <v>0</v>
      </c>
      <c r="AL690" t="s">
        <v>547</v>
      </c>
    </row>
    <row r="691" spans="1:38">
      <c r="A691" t="s">
        <v>367</v>
      </c>
      <c r="B691">
        <v>295700688</v>
      </c>
      <c r="C691" t="s">
        <v>457</v>
      </c>
      <c r="D691">
        <v>156192</v>
      </c>
      <c r="E691">
        <v>40099.4</v>
      </c>
      <c r="F691">
        <v>116092.6</v>
      </c>
      <c r="G691">
        <v>4607</v>
      </c>
      <c r="H691">
        <v>2951</v>
      </c>
      <c r="I691" t="s">
        <v>547</v>
      </c>
      <c r="K691" s="150">
        <v>295700706</v>
      </c>
      <c r="L691" s="150">
        <v>102196.5</v>
      </c>
      <c r="M691">
        <v>25528.5</v>
      </c>
      <c r="N691">
        <v>76665.5</v>
      </c>
      <c r="O691">
        <v>3954</v>
      </c>
      <c r="P691">
        <v>177</v>
      </c>
      <c r="Q691">
        <v>127434</v>
      </c>
      <c r="R691" t="s">
        <v>547</v>
      </c>
      <c r="T691" t="s">
        <v>83</v>
      </c>
      <c r="U691" t="s">
        <v>118</v>
      </c>
      <c r="V691" t="s">
        <v>125</v>
      </c>
      <c r="W691">
        <v>78378</v>
      </c>
      <c r="X691" t="s">
        <v>403</v>
      </c>
      <c r="Y691" t="s">
        <v>419</v>
      </c>
      <c r="Z691">
        <v>31940.05</v>
      </c>
      <c r="AA691">
        <v>9023.07</v>
      </c>
      <c r="AB691">
        <v>22916.98</v>
      </c>
      <c r="AC691">
        <v>28.25</v>
      </c>
      <c r="AD691">
        <v>0</v>
      </c>
      <c r="AE691">
        <v>15209.18</v>
      </c>
      <c r="AF691">
        <v>3983.32</v>
      </c>
      <c r="AG691">
        <v>0</v>
      </c>
      <c r="AH691">
        <v>11225.86</v>
      </c>
      <c r="AI691">
        <v>6932.04</v>
      </c>
      <c r="AJ691">
        <v>4293.82</v>
      </c>
      <c r="AK691">
        <v>38.25</v>
      </c>
      <c r="AL691" t="s">
        <v>547</v>
      </c>
    </row>
    <row r="692" spans="1:38">
      <c r="A692" t="s">
        <v>367</v>
      </c>
      <c r="B692">
        <v>295700689</v>
      </c>
      <c r="C692" t="s">
        <v>334</v>
      </c>
      <c r="D692">
        <v>100322.6</v>
      </c>
      <c r="E692">
        <v>74472.3</v>
      </c>
      <c r="F692">
        <v>25850.3</v>
      </c>
      <c r="G692">
        <v>4000.01</v>
      </c>
      <c r="H692">
        <v>753</v>
      </c>
      <c r="I692" t="s">
        <v>547</v>
      </c>
      <c r="K692" s="150">
        <v>295701144</v>
      </c>
      <c r="L692" s="150">
        <v>102196.5</v>
      </c>
      <c r="M692">
        <v>86500.4</v>
      </c>
      <c r="N692">
        <v>15693.5</v>
      </c>
      <c r="O692">
        <v>1481</v>
      </c>
      <c r="P692">
        <v>0</v>
      </c>
      <c r="Q692">
        <v>49951.6</v>
      </c>
      <c r="R692" t="s">
        <v>547</v>
      </c>
      <c r="T692" t="s">
        <v>83</v>
      </c>
      <c r="U692" t="s">
        <v>118</v>
      </c>
      <c r="V692" t="s">
        <v>125</v>
      </c>
      <c r="W692">
        <v>78378</v>
      </c>
      <c r="X692" t="s">
        <v>403</v>
      </c>
      <c r="Y692" t="s">
        <v>420</v>
      </c>
      <c r="Z692">
        <v>15030.61</v>
      </c>
      <c r="AA692">
        <v>8869.7900000000009</v>
      </c>
      <c r="AB692">
        <v>6160.82</v>
      </c>
      <c r="AC692">
        <v>59.01</v>
      </c>
      <c r="AD692">
        <v>0</v>
      </c>
      <c r="AE692">
        <v>11794.68</v>
      </c>
      <c r="AF692">
        <v>4370.97</v>
      </c>
      <c r="AG692">
        <v>0</v>
      </c>
      <c r="AH692">
        <v>7423.71</v>
      </c>
      <c r="AI692">
        <v>5449.58</v>
      </c>
      <c r="AJ692">
        <v>1974.13</v>
      </c>
      <c r="AK692">
        <v>26.59</v>
      </c>
      <c r="AL692" t="s">
        <v>547</v>
      </c>
    </row>
    <row r="693" spans="1:38">
      <c r="A693" t="s">
        <v>367</v>
      </c>
      <c r="B693">
        <v>295700699</v>
      </c>
      <c r="C693" t="s">
        <v>482</v>
      </c>
      <c r="D693">
        <v>83195</v>
      </c>
      <c r="E693">
        <v>29810.799999999999</v>
      </c>
      <c r="F693">
        <v>53384.2</v>
      </c>
      <c r="G693">
        <v>6400.03</v>
      </c>
      <c r="H693">
        <v>1423</v>
      </c>
      <c r="I693" t="s">
        <v>547</v>
      </c>
      <c r="K693" s="150">
        <v>292600879</v>
      </c>
      <c r="L693" s="150">
        <v>193029.1</v>
      </c>
      <c r="M693">
        <v>154682.9</v>
      </c>
      <c r="N693">
        <v>38345</v>
      </c>
      <c r="O693">
        <v>3704</v>
      </c>
      <c r="P693">
        <v>1473</v>
      </c>
      <c r="Q693">
        <v>72666.100000000006</v>
      </c>
      <c r="R693" t="s">
        <v>547</v>
      </c>
      <c r="T693" t="s">
        <v>83</v>
      </c>
      <c r="U693" t="s">
        <v>118</v>
      </c>
      <c r="V693" t="s">
        <v>126</v>
      </c>
      <c r="W693">
        <v>78998</v>
      </c>
      <c r="X693" t="s">
        <v>403</v>
      </c>
      <c r="Y693" t="s">
        <v>421</v>
      </c>
      <c r="AB693">
        <v>0</v>
      </c>
      <c r="AL693" t="s">
        <v>547</v>
      </c>
    </row>
    <row r="694" spans="1:38">
      <c r="A694" t="s">
        <v>367</v>
      </c>
      <c r="B694">
        <v>295700699</v>
      </c>
      <c r="C694" t="s">
        <v>484</v>
      </c>
      <c r="D694">
        <v>8804.7999999999993</v>
      </c>
      <c r="E694">
        <v>8562.2999999999993</v>
      </c>
      <c r="F694">
        <v>242.5</v>
      </c>
      <c r="G694">
        <v>6400.03</v>
      </c>
      <c r="H694">
        <v>1423</v>
      </c>
      <c r="I694" t="s">
        <v>547</v>
      </c>
      <c r="K694" s="150">
        <v>292602231</v>
      </c>
      <c r="L694" s="150">
        <v>276130.40000000002</v>
      </c>
      <c r="M694">
        <v>175595.3</v>
      </c>
      <c r="N694">
        <v>100534.3</v>
      </c>
      <c r="O694">
        <v>4003</v>
      </c>
      <c r="P694">
        <v>2983</v>
      </c>
      <c r="Q694">
        <v>10855.4</v>
      </c>
      <c r="R694" t="s">
        <v>547</v>
      </c>
      <c r="T694" t="s">
        <v>83</v>
      </c>
      <c r="U694" t="s">
        <v>118</v>
      </c>
      <c r="V694" t="s">
        <v>127</v>
      </c>
      <c r="W694">
        <v>53518</v>
      </c>
      <c r="X694" t="s">
        <v>403</v>
      </c>
      <c r="Y694" t="s">
        <v>422</v>
      </c>
      <c r="Z694">
        <v>172851.74</v>
      </c>
      <c r="AA694">
        <v>98726</v>
      </c>
      <c r="AB694">
        <v>74125.739999999991</v>
      </c>
      <c r="AC694">
        <v>41.38</v>
      </c>
      <c r="AD694">
        <v>22.97</v>
      </c>
      <c r="AE694">
        <v>212547.86</v>
      </c>
      <c r="AF694">
        <v>66838.8</v>
      </c>
      <c r="AG694">
        <v>0</v>
      </c>
      <c r="AH694">
        <v>145709.04999999999</v>
      </c>
      <c r="AI694">
        <v>70280.5</v>
      </c>
      <c r="AJ694">
        <v>75428.55</v>
      </c>
      <c r="AK694">
        <v>51.77</v>
      </c>
      <c r="AL694" t="s">
        <v>547</v>
      </c>
    </row>
    <row r="695" spans="1:38">
      <c r="A695" t="s">
        <v>367</v>
      </c>
      <c r="B695">
        <v>295700699</v>
      </c>
      <c r="C695" t="s">
        <v>485</v>
      </c>
      <c r="D695">
        <v>132070.5</v>
      </c>
      <c r="E695">
        <v>14767.2</v>
      </c>
      <c r="F695">
        <v>117303.2</v>
      </c>
      <c r="G695">
        <v>6400.03</v>
      </c>
      <c r="H695">
        <v>1423</v>
      </c>
      <c r="I695" t="s">
        <v>547</v>
      </c>
      <c r="K695" s="150">
        <v>292602804</v>
      </c>
      <c r="L695" s="150">
        <v>83038.8</v>
      </c>
      <c r="M695">
        <v>23460.400000000001</v>
      </c>
      <c r="N695">
        <v>59578.1</v>
      </c>
      <c r="O695">
        <v>4271</v>
      </c>
      <c r="P695">
        <v>1053</v>
      </c>
      <c r="Q695">
        <v>108532</v>
      </c>
      <c r="R695" t="s">
        <v>547</v>
      </c>
      <c r="T695" t="s">
        <v>83</v>
      </c>
      <c r="U695" t="s">
        <v>118</v>
      </c>
      <c r="V695" t="s">
        <v>127</v>
      </c>
      <c r="W695">
        <v>53518</v>
      </c>
      <c r="X695" t="s">
        <v>403</v>
      </c>
      <c r="Y695" t="s">
        <v>423</v>
      </c>
      <c r="Z695">
        <v>76590.89</v>
      </c>
      <c r="AA695">
        <v>52819</v>
      </c>
      <c r="AB695">
        <v>23771.89</v>
      </c>
      <c r="AC695">
        <v>66.44</v>
      </c>
      <c r="AD695">
        <v>25.02</v>
      </c>
      <c r="AE695">
        <v>95756.4</v>
      </c>
      <c r="AF695">
        <v>42618.34</v>
      </c>
      <c r="AG695">
        <v>0</v>
      </c>
      <c r="AH695">
        <v>53138.06</v>
      </c>
      <c r="AI695">
        <v>50885.599999999999</v>
      </c>
      <c r="AJ695">
        <v>2252.46</v>
      </c>
      <c r="AK695">
        <v>4.24</v>
      </c>
      <c r="AL695" t="s">
        <v>547</v>
      </c>
    </row>
    <row r="696" spans="1:38">
      <c r="A696" t="s">
        <v>367</v>
      </c>
      <c r="B696">
        <v>295700704</v>
      </c>
      <c r="C696" t="s">
        <v>439</v>
      </c>
      <c r="D696">
        <v>83195</v>
      </c>
      <c r="E696">
        <v>42732.3</v>
      </c>
      <c r="F696">
        <v>40462.800000000003</v>
      </c>
      <c r="G696">
        <v>7722.02</v>
      </c>
      <c r="H696">
        <v>565</v>
      </c>
      <c r="I696" t="s">
        <v>547</v>
      </c>
      <c r="K696" s="150">
        <v>292603004</v>
      </c>
      <c r="L696" s="150">
        <v>438219.9</v>
      </c>
      <c r="M696">
        <v>228725.7</v>
      </c>
      <c r="N696">
        <v>209493.5</v>
      </c>
      <c r="O696">
        <v>13807</v>
      </c>
      <c r="P696">
        <v>2624</v>
      </c>
      <c r="Q696">
        <v>374596</v>
      </c>
      <c r="R696" t="s">
        <v>547</v>
      </c>
      <c r="T696" t="s">
        <v>83</v>
      </c>
      <c r="U696" t="s">
        <v>118</v>
      </c>
      <c r="V696" t="s">
        <v>131</v>
      </c>
      <c r="W696">
        <v>55362</v>
      </c>
      <c r="X696" t="s">
        <v>403</v>
      </c>
      <c r="Y696" t="s">
        <v>424</v>
      </c>
      <c r="Z696">
        <v>172851.74</v>
      </c>
      <c r="AA696">
        <v>105953</v>
      </c>
      <c r="AB696">
        <v>66898.739999999991</v>
      </c>
      <c r="AC696">
        <v>61.05</v>
      </c>
      <c r="AD696">
        <v>32.369999999999997</v>
      </c>
      <c r="AE696">
        <v>228801.79</v>
      </c>
      <c r="AF696">
        <v>33615.78</v>
      </c>
      <c r="AG696">
        <v>12.92</v>
      </c>
      <c r="AH696">
        <v>195186.01</v>
      </c>
      <c r="AI696">
        <v>102834.7</v>
      </c>
      <c r="AJ696">
        <v>92351.3</v>
      </c>
      <c r="AK696">
        <v>47.31</v>
      </c>
      <c r="AL696" t="s">
        <v>547</v>
      </c>
    </row>
    <row r="697" spans="1:38">
      <c r="A697" t="s">
        <v>367</v>
      </c>
      <c r="B697">
        <v>295700704</v>
      </c>
      <c r="C697" t="s">
        <v>441</v>
      </c>
      <c r="D697">
        <v>8804.7999999999993</v>
      </c>
      <c r="E697">
        <v>8651.2000000000007</v>
      </c>
      <c r="F697">
        <v>153.5</v>
      </c>
      <c r="G697">
        <v>7722.02</v>
      </c>
      <c r="H697">
        <v>565</v>
      </c>
      <c r="I697" t="s">
        <v>547</v>
      </c>
      <c r="K697" s="150">
        <v>292603875</v>
      </c>
      <c r="L697" s="150">
        <v>83038.8</v>
      </c>
      <c r="M697">
        <v>67021.2</v>
      </c>
      <c r="N697">
        <v>16017.3</v>
      </c>
      <c r="O697">
        <v>4018</v>
      </c>
      <c r="P697">
        <v>3037</v>
      </c>
      <c r="Q697">
        <v>33121.5</v>
      </c>
      <c r="R697" t="s">
        <v>547</v>
      </c>
      <c r="T697" t="s">
        <v>83</v>
      </c>
      <c r="U697" t="s">
        <v>118</v>
      </c>
      <c r="V697" t="s">
        <v>116</v>
      </c>
      <c r="W697">
        <v>210204</v>
      </c>
      <c r="X697" t="s">
        <v>403</v>
      </c>
      <c r="Y697" t="s">
        <v>425</v>
      </c>
      <c r="Z697">
        <v>38650.15</v>
      </c>
      <c r="AA697">
        <v>31157</v>
      </c>
      <c r="AB697">
        <v>7493.1500000000015</v>
      </c>
      <c r="AC697">
        <v>82.54</v>
      </c>
      <c r="AD697">
        <v>15.54</v>
      </c>
      <c r="AE697">
        <v>44656.58</v>
      </c>
      <c r="AF697">
        <v>6321.8</v>
      </c>
      <c r="AG697">
        <v>0</v>
      </c>
      <c r="AH697">
        <v>38334.78</v>
      </c>
      <c r="AI697">
        <v>31372.7</v>
      </c>
      <c r="AJ697">
        <v>6962.07</v>
      </c>
      <c r="AK697">
        <v>18.16</v>
      </c>
      <c r="AL697" t="s">
        <v>547</v>
      </c>
    </row>
    <row r="698" spans="1:38">
      <c r="A698" t="s">
        <v>367</v>
      </c>
      <c r="B698">
        <v>295700704</v>
      </c>
      <c r="C698" t="s">
        <v>440</v>
      </c>
      <c r="D698">
        <v>132070.5</v>
      </c>
      <c r="E698">
        <v>59472</v>
      </c>
      <c r="F698">
        <v>72598.399999999994</v>
      </c>
      <c r="G698">
        <v>7722.02</v>
      </c>
      <c r="H698">
        <v>565</v>
      </c>
      <c r="I698" t="s">
        <v>547</v>
      </c>
      <c r="K698" s="150">
        <v>292604652</v>
      </c>
      <c r="L698" s="150">
        <v>191618.2</v>
      </c>
      <c r="M698">
        <v>43646.9</v>
      </c>
      <c r="N698">
        <v>147966.1</v>
      </c>
      <c r="O698">
        <v>8470</v>
      </c>
      <c r="P698">
        <v>4196</v>
      </c>
      <c r="Q698">
        <v>133175</v>
      </c>
      <c r="R698" t="s">
        <v>547</v>
      </c>
    </row>
    <row r="699" spans="1:38">
      <c r="A699" t="s">
        <v>367</v>
      </c>
      <c r="B699">
        <v>295700706</v>
      </c>
      <c r="C699" t="s">
        <v>355</v>
      </c>
      <c r="D699">
        <v>100322.6</v>
      </c>
      <c r="E699">
        <v>76496.3</v>
      </c>
      <c r="F699">
        <v>23826.2</v>
      </c>
      <c r="G699">
        <v>3955.02</v>
      </c>
      <c r="H699">
        <v>177</v>
      </c>
      <c r="I699" t="s">
        <v>547</v>
      </c>
      <c r="K699" s="150">
        <v>295700349</v>
      </c>
      <c r="L699" s="150">
        <v>262288.90000000002</v>
      </c>
      <c r="M699">
        <v>91076.3</v>
      </c>
      <c r="N699">
        <v>171211.1</v>
      </c>
      <c r="O699">
        <v>10188</v>
      </c>
      <c r="P699">
        <v>1468</v>
      </c>
      <c r="Q699">
        <v>294710</v>
      </c>
      <c r="R699" t="s">
        <v>547</v>
      </c>
      <c r="T699" t="s">
        <v>356</v>
      </c>
      <c r="U699" t="s">
        <v>513</v>
      </c>
      <c r="V699" t="s">
        <v>518</v>
      </c>
      <c r="W699" t="s">
        <v>374</v>
      </c>
      <c r="Y699" t="s">
        <v>512</v>
      </c>
    </row>
    <row r="700" spans="1:38">
      <c r="A700" t="s">
        <v>367</v>
      </c>
      <c r="B700">
        <v>295701144</v>
      </c>
      <c r="C700" t="s">
        <v>540</v>
      </c>
      <c r="D700">
        <v>100322.6</v>
      </c>
      <c r="E700">
        <v>15656.8</v>
      </c>
      <c r="F700">
        <v>84665.8</v>
      </c>
      <c r="G700">
        <v>1481.01</v>
      </c>
      <c r="H700">
        <v>0</v>
      </c>
      <c r="I700" t="s">
        <v>547</v>
      </c>
      <c r="K700" s="150">
        <v>295700667</v>
      </c>
      <c r="L700" s="150">
        <v>102196.5</v>
      </c>
      <c r="M700">
        <v>80375</v>
      </c>
      <c r="N700">
        <v>21819.1</v>
      </c>
      <c r="O700">
        <v>2790</v>
      </c>
      <c r="P700">
        <v>1136</v>
      </c>
      <c r="Q700">
        <v>55807.8</v>
      </c>
      <c r="R700" t="s">
        <v>547</v>
      </c>
      <c r="T700">
        <v>290103544</v>
      </c>
      <c r="W700" t="s">
        <v>547</v>
      </c>
      <c r="Y700" t="s">
        <v>10</v>
      </c>
      <c r="Z700" t="s">
        <v>264</v>
      </c>
      <c r="AA700" t="s">
        <v>239</v>
      </c>
      <c r="AB700" t="s">
        <v>487</v>
      </c>
      <c r="AC700" t="s">
        <v>374</v>
      </c>
      <c r="AD700" t="s">
        <v>344</v>
      </c>
      <c r="AE700" t="s">
        <v>488</v>
      </c>
      <c r="AF700" t="s">
        <v>507</v>
      </c>
      <c r="AG700" t="s">
        <v>307</v>
      </c>
      <c r="AH700" t="s">
        <v>508</v>
      </c>
      <c r="AI700" t="s">
        <v>510</v>
      </c>
      <c r="AJ700" t="s">
        <v>374</v>
      </c>
    </row>
    <row r="701" spans="1:38">
      <c r="A701" t="s">
        <v>362</v>
      </c>
      <c r="B701">
        <v>292600879</v>
      </c>
      <c r="C701" t="s">
        <v>54</v>
      </c>
      <c r="D701">
        <v>193027.9</v>
      </c>
      <c r="E701">
        <v>38344.300000000003</v>
      </c>
      <c r="F701">
        <v>154683.6</v>
      </c>
      <c r="G701">
        <v>3704.01</v>
      </c>
      <c r="H701">
        <v>1473</v>
      </c>
      <c r="I701" t="s">
        <v>547</v>
      </c>
      <c r="K701" s="150">
        <v>295700709</v>
      </c>
      <c r="L701" s="150">
        <v>328695.2</v>
      </c>
      <c r="M701">
        <v>132172.5</v>
      </c>
      <c r="N701">
        <v>196519</v>
      </c>
      <c r="O701">
        <v>9657</v>
      </c>
      <c r="P701">
        <v>116</v>
      </c>
      <c r="Q701">
        <v>323143</v>
      </c>
      <c r="R701" t="s">
        <v>547</v>
      </c>
      <c r="T701">
        <v>290103564</v>
      </c>
      <c r="W701" t="s">
        <v>547</v>
      </c>
      <c r="Y701">
        <v>292602230</v>
      </c>
      <c r="Z701">
        <v>24736.7</v>
      </c>
      <c r="AA701">
        <v>20673</v>
      </c>
      <c r="AB701">
        <v>0.83572182223174474</v>
      </c>
      <c r="AC701" t="s">
        <v>547</v>
      </c>
      <c r="AD701">
        <v>24.156933593750001</v>
      </c>
      <c r="AE701">
        <v>20.1884765625</v>
      </c>
      <c r="AF701">
        <v>63.048730468750001</v>
      </c>
      <c r="AG701">
        <v>32.053808593749999</v>
      </c>
      <c r="AH701">
        <v>42.860253906250001</v>
      </c>
      <c r="AI701">
        <v>1.337134518068068</v>
      </c>
      <c r="AJ701" t="s">
        <v>547</v>
      </c>
    </row>
    <row r="702" spans="1:38">
      <c r="A702" t="s">
        <v>362</v>
      </c>
      <c r="B702">
        <v>292602231</v>
      </c>
      <c r="C702" t="s">
        <v>46</v>
      </c>
      <c r="D702">
        <v>275754.2</v>
      </c>
      <c r="E702">
        <v>100534.2</v>
      </c>
      <c r="F702">
        <v>175220</v>
      </c>
      <c r="G702">
        <v>4012.39</v>
      </c>
      <c r="H702">
        <v>2983</v>
      </c>
      <c r="I702" t="s">
        <v>547</v>
      </c>
      <c r="K702" s="150">
        <v>295700710</v>
      </c>
      <c r="L702" s="150">
        <v>209496.5</v>
      </c>
      <c r="M702">
        <v>62193.3</v>
      </c>
      <c r="N702">
        <v>147297.5</v>
      </c>
      <c r="O702">
        <v>7999</v>
      </c>
      <c r="P702">
        <v>4043</v>
      </c>
      <c r="Q702">
        <v>109519</v>
      </c>
      <c r="R702" t="s">
        <v>547</v>
      </c>
      <c r="T702">
        <v>290103810</v>
      </c>
      <c r="W702" t="s">
        <v>547</v>
      </c>
      <c r="Y702">
        <v>292602231</v>
      </c>
      <c r="Z702">
        <v>55794.7</v>
      </c>
      <c r="AA702">
        <v>41300.5</v>
      </c>
      <c r="AB702">
        <v>0.7402226376340405</v>
      </c>
      <c r="AC702" t="s">
        <v>547</v>
      </c>
      <c r="AD702">
        <v>54.487011718749997</v>
      </c>
      <c r="AE702">
        <v>40.33251953125</v>
      </c>
      <c r="AF702">
        <v>98.178027343750003</v>
      </c>
      <c r="AG702">
        <v>10.6009765625</v>
      </c>
      <c r="AH702">
        <v>57.845507812500003</v>
      </c>
      <c r="AI702">
        <v>5.456620668054609</v>
      </c>
      <c r="AJ702" t="s">
        <v>547</v>
      </c>
    </row>
    <row r="703" spans="1:38">
      <c r="A703" t="s">
        <v>362</v>
      </c>
      <c r="B703">
        <v>292602804</v>
      </c>
      <c r="C703" t="s">
        <v>47</v>
      </c>
      <c r="D703">
        <v>82726.3</v>
      </c>
      <c r="E703">
        <v>59542</v>
      </c>
      <c r="F703">
        <v>23184.3</v>
      </c>
      <c r="G703">
        <v>4271.25</v>
      </c>
      <c r="H703">
        <v>1053</v>
      </c>
      <c r="I703" t="s">
        <v>547</v>
      </c>
      <c r="K703" s="150">
        <v>295700712</v>
      </c>
      <c r="L703" s="150">
        <v>209496.5</v>
      </c>
      <c r="M703">
        <v>69694.7</v>
      </c>
      <c r="N703">
        <v>139795.9</v>
      </c>
      <c r="O703">
        <v>7924</v>
      </c>
      <c r="P703">
        <v>1991</v>
      </c>
      <c r="Q703">
        <v>120684</v>
      </c>
      <c r="R703" t="s">
        <v>547</v>
      </c>
      <c r="T703">
        <v>290103943</v>
      </c>
      <c r="W703" t="s">
        <v>547</v>
      </c>
      <c r="Y703">
        <v>292604330</v>
      </c>
      <c r="Z703">
        <v>37070</v>
      </c>
      <c r="AA703">
        <v>7082.4</v>
      </c>
      <c r="AB703">
        <v>0.19105476126247639</v>
      </c>
      <c r="AC703" t="s">
        <v>547</v>
      </c>
      <c r="AD703">
        <v>36.201171875</v>
      </c>
      <c r="AE703">
        <v>6.9164062499999996</v>
      </c>
      <c r="AF703">
        <v>88.398046875000006</v>
      </c>
      <c r="AG703">
        <v>131.583984375</v>
      </c>
      <c r="AH703">
        <v>81.481640625000011</v>
      </c>
      <c r="AI703">
        <v>0.61923676359264379</v>
      </c>
      <c r="AJ703" t="s">
        <v>547</v>
      </c>
    </row>
    <row r="704" spans="1:38">
      <c r="A704" t="s">
        <v>362</v>
      </c>
      <c r="B704">
        <v>292603004</v>
      </c>
      <c r="C704" t="s">
        <v>55</v>
      </c>
      <c r="D704">
        <v>132132.20000000001</v>
      </c>
      <c r="E704">
        <v>78413</v>
      </c>
      <c r="F704">
        <v>53719.3</v>
      </c>
      <c r="G704">
        <v>13812.4</v>
      </c>
      <c r="H704">
        <v>2624</v>
      </c>
      <c r="I704" t="s">
        <v>547</v>
      </c>
      <c r="K704" s="150">
        <v>295700713</v>
      </c>
      <c r="L704" s="150">
        <v>190871.2</v>
      </c>
      <c r="M704">
        <v>149201.4</v>
      </c>
      <c r="N704">
        <v>41667.599999999999</v>
      </c>
      <c r="O704">
        <v>6400</v>
      </c>
      <c r="P704">
        <v>520</v>
      </c>
      <c r="Q704">
        <v>198313</v>
      </c>
      <c r="R704" t="s">
        <v>547</v>
      </c>
      <c r="T704">
        <v>290105349</v>
      </c>
      <c r="U704">
        <v>10018.1748046875</v>
      </c>
      <c r="V704">
        <v>9.7833738327026367</v>
      </c>
      <c r="W704" t="s">
        <v>547</v>
      </c>
      <c r="Y704">
        <v>292604652</v>
      </c>
      <c r="Z704">
        <v>144244</v>
      </c>
      <c r="AA704">
        <v>65045.8</v>
      </c>
      <c r="AB704">
        <v>0.45094284684284963</v>
      </c>
      <c r="AC704" t="s">
        <v>547</v>
      </c>
      <c r="AD704">
        <v>140.86328125</v>
      </c>
      <c r="AE704">
        <v>63.521289062500003</v>
      </c>
      <c r="AF704">
        <v>144.49814453125001</v>
      </c>
      <c r="AG704">
        <v>130.0537109375</v>
      </c>
      <c r="AH704">
        <v>80.976855468750003</v>
      </c>
      <c r="AI704">
        <v>0.62264163694387087</v>
      </c>
      <c r="AJ704" t="s">
        <v>547</v>
      </c>
    </row>
    <row r="705" spans="1:36">
      <c r="A705" t="s">
        <v>362</v>
      </c>
      <c r="B705">
        <v>292603004</v>
      </c>
      <c r="C705" t="s">
        <v>56</v>
      </c>
      <c r="D705">
        <v>13787.7</v>
      </c>
      <c r="E705">
        <v>13643.7</v>
      </c>
      <c r="F705">
        <v>144</v>
      </c>
      <c r="G705">
        <v>13812.4</v>
      </c>
      <c r="H705">
        <v>2624</v>
      </c>
      <c r="I705" t="s">
        <v>547</v>
      </c>
      <c r="K705" s="150">
        <v>295701124</v>
      </c>
      <c r="L705" s="150">
        <v>207350.5</v>
      </c>
      <c r="M705">
        <v>182897.3</v>
      </c>
      <c r="N705">
        <v>24447.7</v>
      </c>
      <c r="O705">
        <v>5481</v>
      </c>
      <c r="P705">
        <v>3269</v>
      </c>
      <c r="Q705">
        <v>49778.8</v>
      </c>
      <c r="R705" t="s">
        <v>547</v>
      </c>
      <c r="T705">
        <v>290103452</v>
      </c>
      <c r="W705" t="s">
        <v>547</v>
      </c>
      <c r="Y705">
        <v>292603286</v>
      </c>
      <c r="Z705">
        <v>134002</v>
      </c>
      <c r="AA705">
        <v>59579.7</v>
      </c>
      <c r="AB705">
        <v>0.44461799077625702</v>
      </c>
      <c r="AC705" t="s">
        <v>547</v>
      </c>
      <c r="AD705">
        <v>130.861328125</v>
      </c>
      <c r="AE705">
        <v>58.183300781249997</v>
      </c>
      <c r="AF705">
        <v>115.38144531250001</v>
      </c>
      <c r="AG705">
        <v>94.85</v>
      </c>
      <c r="AH705">
        <v>57.198144531250009</v>
      </c>
      <c r="AI705">
        <v>0.60303789700843446</v>
      </c>
      <c r="AJ705" t="s">
        <v>547</v>
      </c>
    </row>
    <row r="706" spans="1:36">
      <c r="A706" t="s">
        <v>362</v>
      </c>
      <c r="B706">
        <v>292603004</v>
      </c>
      <c r="C706" t="s">
        <v>363</v>
      </c>
      <c r="D706">
        <v>292299.40000000002</v>
      </c>
      <c r="E706">
        <v>117274.1</v>
      </c>
      <c r="F706">
        <v>175025.3</v>
      </c>
      <c r="G706">
        <v>13812.4</v>
      </c>
      <c r="H706">
        <v>2624</v>
      </c>
      <c r="I706" t="s">
        <v>547</v>
      </c>
      <c r="K706" s="150">
        <v>292600623</v>
      </c>
      <c r="L706" s="150">
        <v>250018.4</v>
      </c>
      <c r="M706">
        <v>232024</v>
      </c>
      <c r="N706">
        <v>17993.2</v>
      </c>
      <c r="O706">
        <v>1207</v>
      </c>
      <c r="P706">
        <v>514</v>
      </c>
      <c r="Q706">
        <v>25322.400000000001</v>
      </c>
      <c r="R706" t="s">
        <v>547</v>
      </c>
      <c r="T706">
        <v>290103720</v>
      </c>
      <c r="W706" t="s">
        <v>547</v>
      </c>
      <c r="Y706">
        <v>292603696</v>
      </c>
      <c r="Z706">
        <v>137563</v>
      </c>
      <c r="AA706">
        <v>14209.7</v>
      </c>
      <c r="AB706">
        <v>0.10329594440365505</v>
      </c>
      <c r="AC706" t="s">
        <v>547</v>
      </c>
      <c r="AD706">
        <v>134.3388671875</v>
      </c>
      <c r="AE706">
        <v>13.876660156250001</v>
      </c>
      <c r="AF706">
        <v>30.321972656250001</v>
      </c>
      <c r="AG706">
        <v>34.645898437500001</v>
      </c>
      <c r="AH706">
        <v>16.4453125</v>
      </c>
      <c r="AI706">
        <v>0.47466838043374088</v>
      </c>
      <c r="AJ706" t="s">
        <v>547</v>
      </c>
    </row>
    <row r="707" spans="1:36">
      <c r="A707" t="s">
        <v>362</v>
      </c>
      <c r="B707">
        <v>292603875</v>
      </c>
      <c r="C707" t="s">
        <v>48</v>
      </c>
      <c r="D707">
        <v>82726.3</v>
      </c>
      <c r="E707">
        <v>16003.1</v>
      </c>
      <c r="F707">
        <v>66723.100000000006</v>
      </c>
      <c r="G707">
        <v>4019</v>
      </c>
      <c r="H707">
        <v>3037</v>
      </c>
      <c r="I707" t="s">
        <v>547</v>
      </c>
      <c r="K707" s="150">
        <v>292600745</v>
      </c>
      <c r="R707" t="s">
        <v>547</v>
      </c>
      <c r="T707">
        <v>290105373</v>
      </c>
      <c r="U707">
        <v>1943.0361328125</v>
      </c>
      <c r="V707">
        <v>1.897496223449707</v>
      </c>
      <c r="W707" t="s">
        <v>547</v>
      </c>
      <c r="Y707">
        <v>295700671</v>
      </c>
      <c r="Z707">
        <v>94476.800000000003</v>
      </c>
      <c r="AA707">
        <v>21842.3</v>
      </c>
      <c r="AB707">
        <v>0.2311922080341417</v>
      </c>
      <c r="AC707" t="s">
        <v>547</v>
      </c>
      <c r="AD707">
        <v>92.262500000000003</v>
      </c>
      <c r="AE707">
        <v>21.330371093749999</v>
      </c>
      <c r="AF707">
        <v>43.107421875</v>
      </c>
      <c r="AG707">
        <v>56.409472656250003</v>
      </c>
      <c r="AH707">
        <v>21.777050781250001</v>
      </c>
      <c r="AI707">
        <v>0.38605308214731499</v>
      </c>
      <c r="AJ707" t="s">
        <v>547</v>
      </c>
    </row>
    <row r="708" spans="1:36">
      <c r="A708" t="s">
        <v>362</v>
      </c>
      <c r="B708">
        <v>292604652</v>
      </c>
      <c r="C708" t="s">
        <v>50</v>
      </c>
      <c r="D708">
        <v>188976.6</v>
      </c>
      <c r="E708">
        <v>147825.29999999999</v>
      </c>
      <c r="F708">
        <v>41151.300000000003</v>
      </c>
      <c r="G708">
        <v>8471</v>
      </c>
      <c r="H708">
        <v>4196</v>
      </c>
      <c r="I708" t="s">
        <v>547</v>
      </c>
      <c r="K708" s="150">
        <v>295700703</v>
      </c>
      <c r="L708" s="150">
        <v>224071.2</v>
      </c>
      <c r="M708">
        <v>120006</v>
      </c>
      <c r="N708">
        <v>104064.1</v>
      </c>
      <c r="O708">
        <v>5830</v>
      </c>
      <c r="P708">
        <v>415</v>
      </c>
      <c r="Q708">
        <v>182630</v>
      </c>
      <c r="R708" t="s">
        <v>547</v>
      </c>
      <c r="T708">
        <v>290102838</v>
      </c>
      <c r="U708">
        <v>744.083984375</v>
      </c>
      <c r="V708">
        <v>0.72664451599121094</v>
      </c>
      <c r="W708" t="s">
        <v>547</v>
      </c>
      <c r="Y708">
        <v>295700710</v>
      </c>
      <c r="Z708">
        <v>134810</v>
      </c>
      <c r="AA708">
        <v>73714.2</v>
      </c>
      <c r="AB708">
        <v>0.54680068244195534</v>
      </c>
      <c r="AC708" t="s">
        <v>547</v>
      </c>
      <c r="AD708">
        <v>131.650390625</v>
      </c>
      <c r="AE708">
        <v>71.986523437499997</v>
      </c>
      <c r="AF708">
        <v>143.84521484375</v>
      </c>
      <c r="AG708">
        <v>106.9521484375</v>
      </c>
      <c r="AH708">
        <v>71.858691406250003</v>
      </c>
      <c r="AI708">
        <v>0.67187702590418108</v>
      </c>
      <c r="AJ708" t="s">
        <v>547</v>
      </c>
    </row>
    <row r="709" spans="1:36">
      <c r="A709" t="s">
        <v>362</v>
      </c>
      <c r="B709">
        <v>295700349</v>
      </c>
      <c r="C709" t="s">
        <v>364</v>
      </c>
      <c r="D709">
        <v>117009.8</v>
      </c>
      <c r="E709">
        <v>58159</v>
      </c>
      <c r="F709">
        <v>58850.8</v>
      </c>
      <c r="G709">
        <v>10185</v>
      </c>
      <c r="H709">
        <v>1469</v>
      </c>
      <c r="I709" t="s">
        <v>547</v>
      </c>
      <c r="K709" s="150">
        <v>295700705</v>
      </c>
      <c r="L709" s="150">
        <v>156194.1</v>
      </c>
      <c r="M709">
        <v>116116.3</v>
      </c>
      <c r="N709">
        <v>40075.800000000003</v>
      </c>
      <c r="O709">
        <v>4607</v>
      </c>
      <c r="P709">
        <v>2951</v>
      </c>
      <c r="Q709">
        <v>55866.6</v>
      </c>
      <c r="R709" t="s">
        <v>547</v>
      </c>
      <c r="T709">
        <v>290102819</v>
      </c>
      <c r="U709">
        <v>13689.21093749996</v>
      </c>
      <c r="V709">
        <v>13.368370056152305</v>
      </c>
      <c r="W709" t="s">
        <v>547</v>
      </c>
      <c r="Y709">
        <v>295700712</v>
      </c>
      <c r="Z709">
        <v>133832</v>
      </c>
      <c r="AA709">
        <v>70243.600000000006</v>
      </c>
      <c r="AB709">
        <v>0.5248640086078068</v>
      </c>
      <c r="AC709" t="s">
        <v>547</v>
      </c>
      <c r="AD709">
        <v>130.6953125</v>
      </c>
      <c r="AE709">
        <v>68.597265625000006</v>
      </c>
      <c r="AF709">
        <v>136.51943359374999</v>
      </c>
      <c r="AG709">
        <v>117.85546875</v>
      </c>
      <c r="AH709">
        <v>67.922167968749989</v>
      </c>
      <c r="AI709">
        <v>0.57631749030525992</v>
      </c>
      <c r="AJ709" t="s">
        <v>547</v>
      </c>
    </row>
    <row r="710" spans="1:36">
      <c r="A710" t="s">
        <v>362</v>
      </c>
      <c r="B710">
        <v>295700349</v>
      </c>
      <c r="C710" t="s">
        <v>365</v>
      </c>
      <c r="D710">
        <v>132070.5</v>
      </c>
      <c r="E710">
        <v>99793.600000000006</v>
      </c>
      <c r="F710">
        <v>32276.799999999999</v>
      </c>
      <c r="G710">
        <v>10185</v>
      </c>
      <c r="H710">
        <v>1469</v>
      </c>
      <c r="I710" t="s">
        <v>547</v>
      </c>
      <c r="K710" s="150">
        <v>492600377</v>
      </c>
      <c r="L710" s="150">
        <v>33090.5</v>
      </c>
      <c r="M710">
        <v>14757.2</v>
      </c>
      <c r="N710">
        <v>18333.3</v>
      </c>
      <c r="O710">
        <v>1570</v>
      </c>
      <c r="P710">
        <v>293</v>
      </c>
      <c r="Q710">
        <v>42854.1</v>
      </c>
      <c r="R710" t="s">
        <v>547</v>
      </c>
      <c r="T710">
        <v>290102839</v>
      </c>
      <c r="W710" t="s">
        <v>547</v>
      </c>
    </row>
    <row r="711" spans="1:36">
      <c r="A711" t="s">
        <v>362</v>
      </c>
      <c r="B711">
        <v>295700349</v>
      </c>
      <c r="C711" t="s">
        <v>366</v>
      </c>
      <c r="D711">
        <v>13207.1</v>
      </c>
      <c r="E711">
        <v>13072.9</v>
      </c>
      <c r="F711">
        <v>134.30000000000001</v>
      </c>
      <c r="G711">
        <v>10185</v>
      </c>
      <c r="H711">
        <v>1469</v>
      </c>
      <c r="I711" t="s">
        <v>547</v>
      </c>
      <c r="K711" s="150">
        <v>298701383</v>
      </c>
      <c r="L711" s="150">
        <v>59722.9</v>
      </c>
      <c r="M711">
        <v>19595.900000000001</v>
      </c>
      <c r="N711">
        <v>40127</v>
      </c>
      <c r="O711">
        <v>2480</v>
      </c>
      <c r="P711">
        <v>653</v>
      </c>
      <c r="Q711">
        <v>61297.2</v>
      </c>
      <c r="R711" t="s">
        <v>547</v>
      </c>
      <c r="T711">
        <v>290105364</v>
      </c>
      <c r="U711">
        <v>4.6875E-2</v>
      </c>
      <c r="V711">
        <v>4.57763671875E-5</v>
      </c>
      <c r="W711" t="s">
        <v>547</v>
      </c>
      <c r="Y711" t="s">
        <v>511</v>
      </c>
    </row>
    <row r="712" spans="1:36">
      <c r="A712" t="s">
        <v>362</v>
      </c>
      <c r="B712">
        <v>295700667</v>
      </c>
      <c r="C712" t="s">
        <v>45</v>
      </c>
      <c r="D712">
        <v>100322.6</v>
      </c>
      <c r="E712">
        <v>21778.7</v>
      </c>
      <c r="F712">
        <v>78543.899999999994</v>
      </c>
      <c r="G712">
        <v>2791</v>
      </c>
      <c r="H712">
        <v>1136</v>
      </c>
      <c r="I712" t="s">
        <v>547</v>
      </c>
      <c r="Y712" t="s">
        <v>10</v>
      </c>
      <c r="Z712" t="s">
        <v>264</v>
      </c>
      <c r="AA712" t="s">
        <v>239</v>
      </c>
      <c r="AB712" t="s">
        <v>487</v>
      </c>
      <c r="AC712" t="s">
        <v>374</v>
      </c>
      <c r="AD712" t="s">
        <v>344</v>
      </c>
      <c r="AE712" t="s">
        <v>488</v>
      </c>
      <c r="AF712" t="s">
        <v>507</v>
      </c>
      <c r="AG712" t="s">
        <v>307</v>
      </c>
      <c r="AH712" t="s">
        <v>508</v>
      </c>
      <c r="AI712" t="s">
        <v>510</v>
      </c>
      <c r="AJ712" t="s">
        <v>374</v>
      </c>
    </row>
    <row r="713" spans="1:36">
      <c r="A713" t="s">
        <v>362</v>
      </c>
      <c r="B713">
        <v>295700709</v>
      </c>
      <c r="C713" t="s">
        <v>376</v>
      </c>
      <c r="D713">
        <v>117378.8</v>
      </c>
      <c r="E713">
        <v>74634.600000000006</v>
      </c>
      <c r="F713">
        <v>42744.2</v>
      </c>
      <c r="G713">
        <v>9658.0400000000009</v>
      </c>
      <c r="H713">
        <v>116</v>
      </c>
      <c r="I713" t="s">
        <v>547</v>
      </c>
      <c r="Y713">
        <v>292602230</v>
      </c>
      <c r="Z713">
        <v>24736.7</v>
      </c>
      <c r="AA713">
        <v>20673</v>
      </c>
      <c r="AB713">
        <v>0.83572182223174474</v>
      </c>
      <c r="AC713" t="s">
        <v>547</v>
      </c>
      <c r="AD713">
        <v>24.156933593750001</v>
      </c>
      <c r="AE713">
        <v>20.1884765625</v>
      </c>
      <c r="AF713">
        <v>63.048730468750001</v>
      </c>
      <c r="AG713">
        <v>32.053808593749999</v>
      </c>
      <c r="AH713">
        <v>42.860253906250001</v>
      </c>
      <c r="AI713">
        <v>1.337134518068068</v>
      </c>
      <c r="AJ713" t="s">
        <v>541</v>
      </c>
    </row>
    <row r="714" spans="1:36">
      <c r="A714" t="s">
        <v>362</v>
      </c>
      <c r="B714">
        <v>295700709</v>
      </c>
      <c r="C714" t="s">
        <v>377</v>
      </c>
      <c r="D714">
        <v>198105.7</v>
      </c>
      <c r="E714">
        <v>108276.7</v>
      </c>
      <c r="F714">
        <v>89829</v>
      </c>
      <c r="G714">
        <v>9658.0400000000009</v>
      </c>
      <c r="H714">
        <v>116</v>
      </c>
      <c r="I714" t="s">
        <v>547</v>
      </c>
      <c r="Y714">
        <v>292602231</v>
      </c>
      <c r="Z714">
        <v>55794.7</v>
      </c>
      <c r="AA714">
        <v>41300.5</v>
      </c>
      <c r="AB714">
        <v>0.7402226376340405</v>
      </c>
      <c r="AC714" t="s">
        <v>547</v>
      </c>
      <c r="AD714">
        <v>54.487011718749997</v>
      </c>
      <c r="AE714">
        <v>40.33251953125</v>
      </c>
      <c r="AF714">
        <v>98.178027343750003</v>
      </c>
      <c r="AG714">
        <v>10.6009765625</v>
      </c>
      <c r="AH714">
        <v>57.845507812500003</v>
      </c>
      <c r="AI714">
        <v>5.456620668054609</v>
      </c>
      <c r="AJ714" t="s">
        <v>541</v>
      </c>
    </row>
    <row r="715" spans="1:36">
      <c r="A715" t="s">
        <v>362</v>
      </c>
      <c r="B715">
        <v>295700709</v>
      </c>
      <c r="C715" t="s">
        <v>378</v>
      </c>
      <c r="D715">
        <v>13207.1</v>
      </c>
      <c r="E715">
        <v>13073</v>
      </c>
      <c r="F715">
        <v>134.19999999999999</v>
      </c>
      <c r="G715">
        <v>9658.0400000000009</v>
      </c>
      <c r="H715">
        <v>116</v>
      </c>
      <c r="I715" t="s">
        <v>547</v>
      </c>
      <c r="Y715">
        <v>292604330</v>
      </c>
      <c r="Z715">
        <v>37070</v>
      </c>
      <c r="AA715">
        <v>7082.4</v>
      </c>
      <c r="AB715">
        <v>0.19105476126247639</v>
      </c>
      <c r="AC715" t="s">
        <v>547</v>
      </c>
      <c r="AD715">
        <v>36.201171875</v>
      </c>
      <c r="AE715">
        <v>6.9164062499999996</v>
      </c>
      <c r="AF715">
        <v>88.398046875000006</v>
      </c>
      <c r="AG715">
        <v>131.583984375</v>
      </c>
      <c r="AH715">
        <v>81.481640625000011</v>
      </c>
      <c r="AI715">
        <v>0.61923676359264379</v>
      </c>
      <c r="AJ715" t="s">
        <v>541</v>
      </c>
    </row>
    <row r="716" spans="1:36">
      <c r="A716" t="s">
        <v>362</v>
      </c>
      <c r="B716">
        <v>295700710</v>
      </c>
      <c r="C716" t="s">
        <v>333</v>
      </c>
      <c r="D716">
        <v>207619.5</v>
      </c>
      <c r="E716">
        <v>147275</v>
      </c>
      <c r="F716">
        <v>60344.5</v>
      </c>
      <c r="G716">
        <v>8000.01</v>
      </c>
      <c r="H716">
        <v>4043</v>
      </c>
      <c r="I716" t="s">
        <v>547</v>
      </c>
      <c r="Y716">
        <v>292604652</v>
      </c>
      <c r="Z716">
        <v>144244</v>
      </c>
      <c r="AA716">
        <v>65045.9</v>
      </c>
      <c r="AB716">
        <v>0.45094354011258703</v>
      </c>
      <c r="AC716" t="s">
        <v>547</v>
      </c>
      <c r="AD716">
        <v>140.86328125</v>
      </c>
      <c r="AE716">
        <v>63.521386718750001</v>
      </c>
      <c r="AF716">
        <v>144.49814453125001</v>
      </c>
      <c r="AG716">
        <v>130.0537109375</v>
      </c>
      <c r="AH716">
        <v>80.976757812500011</v>
      </c>
      <c r="AI716">
        <v>0.62264088605218704</v>
      </c>
      <c r="AJ716" t="s">
        <v>541</v>
      </c>
    </row>
    <row r="717" spans="1:36">
      <c r="A717" t="s">
        <v>362</v>
      </c>
      <c r="B717">
        <v>295700712</v>
      </c>
      <c r="C717" t="s">
        <v>354</v>
      </c>
      <c r="D717">
        <v>207619.5</v>
      </c>
      <c r="E717">
        <v>139447.9</v>
      </c>
      <c r="F717">
        <v>68171.600000000006</v>
      </c>
      <c r="G717">
        <v>7925.04</v>
      </c>
      <c r="H717">
        <v>1991</v>
      </c>
      <c r="I717" t="s">
        <v>547</v>
      </c>
      <c r="Y717">
        <v>292603286</v>
      </c>
      <c r="Z717">
        <v>134002</v>
      </c>
      <c r="AA717">
        <v>59579.7</v>
      </c>
      <c r="AB717">
        <v>0.44461799077625702</v>
      </c>
      <c r="AC717" t="s">
        <v>547</v>
      </c>
      <c r="AD717">
        <v>130.861328125</v>
      </c>
      <c r="AE717">
        <v>58.183300781249997</v>
      </c>
      <c r="AF717">
        <v>115.38144531250001</v>
      </c>
      <c r="AG717">
        <v>94.85</v>
      </c>
      <c r="AH717">
        <v>57.198144531250009</v>
      </c>
      <c r="AI717">
        <v>0.60303789700843446</v>
      </c>
      <c r="AJ717" t="s">
        <v>541</v>
      </c>
    </row>
    <row r="718" spans="1:36">
      <c r="A718" t="s">
        <v>362</v>
      </c>
      <c r="B718">
        <v>295700713</v>
      </c>
      <c r="C718" t="s">
        <v>379</v>
      </c>
      <c r="D718">
        <v>177661.7</v>
      </c>
      <c r="E718">
        <v>30368.2</v>
      </c>
      <c r="F718">
        <v>147293.5</v>
      </c>
      <c r="G718">
        <v>6400.01</v>
      </c>
      <c r="H718">
        <v>542</v>
      </c>
      <c r="I718" t="s">
        <v>547</v>
      </c>
      <c r="Y718">
        <v>292603696</v>
      </c>
      <c r="Z718">
        <v>137563</v>
      </c>
      <c r="AA718">
        <v>14210.4</v>
      </c>
      <c r="AB718">
        <v>0.10330103298125222</v>
      </c>
      <c r="AC718" t="s">
        <v>547</v>
      </c>
      <c r="AD718">
        <v>134.3388671875</v>
      </c>
      <c r="AE718">
        <v>13.87734375</v>
      </c>
      <c r="AF718">
        <v>30.321972656250001</v>
      </c>
      <c r="AG718">
        <v>34.645898437500001</v>
      </c>
      <c r="AH718">
        <v>16.444628906250003</v>
      </c>
      <c r="AI718">
        <v>0.47464864956282032</v>
      </c>
      <c r="AJ718" t="s">
        <v>541</v>
      </c>
    </row>
    <row r="719" spans="1:36">
      <c r="A719" t="s">
        <v>362</v>
      </c>
      <c r="B719">
        <v>295700713</v>
      </c>
      <c r="C719" t="s">
        <v>380</v>
      </c>
      <c r="D719">
        <v>13207.1</v>
      </c>
      <c r="E719">
        <v>11057.9</v>
      </c>
      <c r="F719">
        <v>2149.1999999999998</v>
      </c>
      <c r="G719">
        <v>6400.01</v>
      </c>
      <c r="H719">
        <v>542</v>
      </c>
      <c r="I719" t="s">
        <v>547</v>
      </c>
      <c r="Y719">
        <v>295700671</v>
      </c>
      <c r="Z719">
        <v>94476.800000000003</v>
      </c>
      <c r="AA719">
        <v>21842.3</v>
      </c>
      <c r="AB719">
        <v>0.2311922080341417</v>
      </c>
      <c r="AC719" t="s">
        <v>547</v>
      </c>
      <c r="AD719">
        <v>92.262500000000003</v>
      </c>
      <c r="AE719">
        <v>21.330371093749999</v>
      </c>
      <c r="AF719">
        <v>43.107421875</v>
      </c>
      <c r="AG719">
        <v>56.409472656250003</v>
      </c>
      <c r="AH719">
        <v>21.777050781250001</v>
      </c>
      <c r="AI719">
        <v>0.38605308214731499</v>
      </c>
      <c r="AJ719" t="s">
        <v>541</v>
      </c>
    </row>
    <row r="720" spans="1:36">
      <c r="A720" t="s">
        <v>362</v>
      </c>
      <c r="B720">
        <v>295701124</v>
      </c>
      <c r="C720" t="s">
        <v>542</v>
      </c>
      <c r="D720">
        <v>205473.5</v>
      </c>
      <c r="E720">
        <v>24376</v>
      </c>
      <c r="F720">
        <v>181097.5</v>
      </c>
      <c r="G720">
        <v>5481.01</v>
      </c>
      <c r="H720">
        <v>3269</v>
      </c>
      <c r="I720" t="s">
        <v>547</v>
      </c>
      <c r="Y720">
        <v>295700710</v>
      </c>
      <c r="Z720">
        <v>134810</v>
      </c>
      <c r="AA720">
        <v>73714.2</v>
      </c>
      <c r="AB720">
        <v>0.54680068244195534</v>
      </c>
      <c r="AC720" t="s">
        <v>547</v>
      </c>
      <c r="AD720">
        <v>131.650390625</v>
      </c>
      <c r="AE720">
        <v>71.986523437499997</v>
      </c>
      <c r="AF720">
        <v>143.84521484375</v>
      </c>
      <c r="AG720">
        <v>106.9521484375</v>
      </c>
      <c r="AH720">
        <v>71.858691406250003</v>
      </c>
      <c r="AI720">
        <v>0.67187702590418108</v>
      </c>
      <c r="AJ720" t="s">
        <v>541</v>
      </c>
    </row>
    <row r="721" spans="1:36">
      <c r="A721" t="s">
        <v>371</v>
      </c>
      <c r="B721">
        <v>298701383</v>
      </c>
      <c r="C721" t="s">
        <v>531</v>
      </c>
      <c r="D721">
        <v>59722.9</v>
      </c>
      <c r="E721">
        <v>19595.900000000001</v>
      </c>
      <c r="F721">
        <v>40127</v>
      </c>
      <c r="G721">
        <v>2480</v>
      </c>
      <c r="H721">
        <v>653</v>
      </c>
      <c r="I721" t="s">
        <v>547</v>
      </c>
      <c r="Y721">
        <v>295700712</v>
      </c>
      <c r="Z721">
        <v>133832</v>
      </c>
      <c r="AA721">
        <v>70243.399999999994</v>
      </c>
      <c r="AB721">
        <v>0.52486251419690355</v>
      </c>
      <c r="AC721" t="s">
        <v>547</v>
      </c>
      <c r="AD721">
        <v>130.6953125</v>
      </c>
      <c r="AE721">
        <v>68.597070312499994</v>
      </c>
      <c r="AF721">
        <v>136.51943359374999</v>
      </c>
      <c r="AG721">
        <v>117.85546875</v>
      </c>
      <c r="AH721">
        <v>67.92236328125</v>
      </c>
      <c r="AI721">
        <v>0.57631914752576974</v>
      </c>
      <c r="AJ721" t="s">
        <v>541</v>
      </c>
    </row>
    <row r="722" spans="1:36">
      <c r="A722" t="s">
        <v>372</v>
      </c>
      <c r="B722">
        <v>492600377</v>
      </c>
      <c r="C722" t="s">
        <v>27</v>
      </c>
      <c r="D722">
        <v>33090.5</v>
      </c>
      <c r="E722">
        <v>14757.2</v>
      </c>
      <c r="F722">
        <v>18333.3</v>
      </c>
      <c r="G722">
        <v>1570</v>
      </c>
      <c r="H722">
        <v>293</v>
      </c>
      <c r="I722" t="s">
        <v>547</v>
      </c>
    </row>
    <row r="723" spans="1:36">
      <c r="A723" t="s">
        <v>70</v>
      </c>
      <c r="B723">
        <v>292600623</v>
      </c>
      <c r="C723" t="s">
        <v>22</v>
      </c>
      <c r="D723">
        <v>143392.20000000001</v>
      </c>
      <c r="E723">
        <v>3042.5</v>
      </c>
      <c r="F723">
        <v>140349.6</v>
      </c>
      <c r="G723">
        <v>1215</v>
      </c>
      <c r="H723">
        <v>514</v>
      </c>
      <c r="I723" t="s">
        <v>547</v>
      </c>
    </row>
    <row r="724" spans="1:36">
      <c r="A724" t="s">
        <v>70</v>
      </c>
      <c r="B724">
        <v>292600623</v>
      </c>
      <c r="C724" t="s">
        <v>23</v>
      </c>
      <c r="D724">
        <v>9191.7999999999993</v>
      </c>
      <c r="E724">
        <v>1363</v>
      </c>
      <c r="F724">
        <v>7828.8</v>
      </c>
      <c r="G724">
        <v>1215</v>
      </c>
      <c r="H724">
        <v>514</v>
      </c>
      <c r="I724" t="s">
        <v>547</v>
      </c>
    </row>
    <row r="725" spans="1:36">
      <c r="A725" t="s">
        <v>70</v>
      </c>
      <c r="B725">
        <v>292600623</v>
      </c>
      <c r="C725" t="s">
        <v>24</v>
      </c>
      <c r="D725">
        <v>97433.1</v>
      </c>
      <c r="E725">
        <v>13586.8</v>
      </c>
      <c r="F725">
        <v>83846.3</v>
      </c>
      <c r="G725">
        <v>1215</v>
      </c>
      <c r="H725">
        <v>514</v>
      </c>
      <c r="I725" t="s">
        <v>547</v>
      </c>
    </row>
    <row r="726" spans="1:36">
      <c r="A726" t="s">
        <v>70</v>
      </c>
      <c r="B726">
        <v>295700703</v>
      </c>
      <c r="C726" t="s">
        <v>453</v>
      </c>
      <c r="D726">
        <v>83195</v>
      </c>
      <c r="E726">
        <v>44571.8</v>
      </c>
      <c r="F726">
        <v>38623.300000000003</v>
      </c>
      <c r="G726">
        <v>5831.01</v>
      </c>
      <c r="H726">
        <v>415</v>
      </c>
      <c r="I726" t="s">
        <v>547</v>
      </c>
    </row>
    <row r="727" spans="1:36">
      <c r="A727" t="s">
        <v>70</v>
      </c>
      <c r="B727">
        <v>295700703</v>
      </c>
      <c r="C727" t="s">
        <v>454</v>
      </c>
      <c r="D727">
        <v>8804.7999999999993</v>
      </c>
      <c r="E727">
        <v>8707</v>
      </c>
      <c r="F727">
        <v>97.8</v>
      </c>
      <c r="G727">
        <v>5831.01</v>
      </c>
      <c r="H727">
        <v>415</v>
      </c>
      <c r="I727" t="s">
        <v>547</v>
      </c>
    </row>
    <row r="728" spans="1:36">
      <c r="A728" t="s">
        <v>70</v>
      </c>
      <c r="B728">
        <v>295700703</v>
      </c>
      <c r="C728" t="s">
        <v>455</v>
      </c>
      <c r="D728">
        <v>132070.5</v>
      </c>
      <c r="E728">
        <v>50670.1</v>
      </c>
      <c r="F728">
        <v>81400.3</v>
      </c>
      <c r="G728">
        <v>5831.01</v>
      </c>
      <c r="H728">
        <v>415</v>
      </c>
      <c r="I728" t="s">
        <v>547</v>
      </c>
    </row>
    <row r="729" spans="1:36">
      <c r="A729" t="s">
        <v>70</v>
      </c>
      <c r="B729">
        <v>295700705</v>
      </c>
      <c r="C729" t="s">
        <v>456</v>
      </c>
      <c r="D729">
        <v>156192</v>
      </c>
      <c r="E729">
        <v>40074</v>
      </c>
      <c r="F729">
        <v>116118</v>
      </c>
      <c r="G729">
        <v>4607</v>
      </c>
      <c r="H729">
        <v>2951</v>
      </c>
      <c r="I729" t="s">
        <v>547</v>
      </c>
    </row>
    <row r="730" spans="1:36">
      <c r="A730" t="s">
        <v>83</v>
      </c>
      <c r="B730" t="s">
        <v>247</v>
      </c>
      <c r="C730" t="s">
        <v>247</v>
      </c>
      <c r="D730">
        <v>447807</v>
      </c>
      <c r="E730">
        <v>429728</v>
      </c>
      <c r="F730">
        <v>18079</v>
      </c>
      <c r="I730" t="s">
        <v>547</v>
      </c>
    </row>
    <row r="731" spans="1:36">
      <c r="A731" t="s">
        <v>83</v>
      </c>
      <c r="B731" t="s">
        <v>250</v>
      </c>
      <c r="C731" t="s">
        <v>250</v>
      </c>
      <c r="D731">
        <v>447807</v>
      </c>
      <c r="E731">
        <v>429728</v>
      </c>
      <c r="F731">
        <v>18079</v>
      </c>
      <c r="I731" t="s">
        <v>547</v>
      </c>
    </row>
    <row r="732" spans="1:36">
      <c r="A732" t="s">
        <v>102</v>
      </c>
      <c r="B732" t="s">
        <v>252</v>
      </c>
      <c r="C732" t="s">
        <v>252</v>
      </c>
      <c r="D732">
        <v>258708</v>
      </c>
      <c r="E732">
        <v>226561</v>
      </c>
      <c r="F732">
        <v>32147</v>
      </c>
      <c r="I732" t="s">
        <v>547</v>
      </c>
    </row>
    <row r="733" spans="1:36">
      <c r="A733" t="s">
        <v>102</v>
      </c>
      <c r="B733" t="s">
        <v>254</v>
      </c>
      <c r="C733" t="s">
        <v>254</v>
      </c>
      <c r="D733">
        <v>212747</v>
      </c>
      <c r="E733">
        <v>178168</v>
      </c>
      <c r="F733">
        <v>34579</v>
      </c>
      <c r="I733" t="s">
        <v>547</v>
      </c>
    </row>
    <row r="734" spans="1:36">
      <c r="A734" t="s">
        <v>102</v>
      </c>
      <c r="B734" t="s">
        <v>559</v>
      </c>
      <c r="C734" t="s">
        <v>559</v>
      </c>
      <c r="D734">
        <v>243392.52</v>
      </c>
      <c r="E734">
        <v>107034</v>
      </c>
      <c r="F734">
        <v>136358.51999999999</v>
      </c>
      <c r="I734" t="s">
        <v>547</v>
      </c>
    </row>
    <row r="735" spans="1:36">
      <c r="A735" t="s">
        <v>83</v>
      </c>
      <c r="B735" t="s">
        <v>560</v>
      </c>
      <c r="C735" t="s">
        <v>560</v>
      </c>
      <c r="D735">
        <v>240983.38</v>
      </c>
      <c r="E735">
        <v>130093.84</v>
      </c>
      <c r="F735">
        <v>110889.54000000001</v>
      </c>
      <c r="I735" t="s">
        <v>547</v>
      </c>
    </row>
    <row r="736" spans="1:36">
      <c r="A736" t="s">
        <v>565</v>
      </c>
      <c r="B736">
        <v>294900877</v>
      </c>
      <c r="C736" t="s">
        <v>564</v>
      </c>
      <c r="D736">
        <v>4725</v>
      </c>
      <c r="E736">
        <v>4282</v>
      </c>
      <c r="F736">
        <v>443</v>
      </c>
      <c r="I736" t="s">
        <v>547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0"/>
  <sheetViews>
    <sheetView workbookViewId="0">
      <selection activeCell="B6" sqref="B6"/>
    </sheetView>
  </sheetViews>
  <sheetFormatPr defaultRowHeight="15"/>
  <cols>
    <col min="1" max="1" width="13" customWidth="1"/>
    <col min="2" max="2" width="17.7109375" style="225" customWidth="1"/>
    <col min="3" max="3" width="21.7109375" style="225" customWidth="1"/>
    <col min="4" max="4" width="17.5703125" style="225" customWidth="1"/>
    <col min="5" max="5" width="24.7109375" style="225" customWidth="1"/>
    <col min="6" max="6" width="16.85546875" style="225" customWidth="1"/>
    <col min="7" max="7" width="13.85546875" style="225" customWidth="1"/>
    <col min="8" max="8" width="12.140625" style="225" customWidth="1"/>
    <col min="9" max="9" width="11.28515625" style="225" customWidth="1"/>
    <col min="10" max="10" width="22.28515625" style="225" customWidth="1"/>
    <col min="11" max="11" width="16.140625" style="225" customWidth="1"/>
    <col min="12" max="12" width="13.85546875" bestFit="1" customWidth="1"/>
  </cols>
  <sheetData>
    <row r="2" spans="1:12">
      <c r="A2" s="354" t="s">
        <v>261</v>
      </c>
      <c r="B2" s="336" t="s">
        <v>324</v>
      </c>
    </row>
    <row r="4" spans="1:12">
      <c r="A4" s="354" t="s">
        <v>1</v>
      </c>
      <c r="B4" s="336" t="s">
        <v>426</v>
      </c>
      <c r="C4" s="336" t="s">
        <v>427</v>
      </c>
      <c r="D4" s="336" t="s">
        <v>428</v>
      </c>
      <c r="E4" s="336" t="s">
        <v>429</v>
      </c>
      <c r="F4" s="336" t="s">
        <v>430</v>
      </c>
      <c r="G4" s="336" t="s">
        <v>431</v>
      </c>
      <c r="H4" s="336" t="s">
        <v>432</v>
      </c>
      <c r="I4" s="336" t="s">
        <v>433</v>
      </c>
      <c r="J4" s="336" t="s">
        <v>434</v>
      </c>
      <c r="K4" s="336" t="s">
        <v>435</v>
      </c>
      <c r="L4" s="388" t="s">
        <v>436</v>
      </c>
    </row>
    <row r="5" spans="1:12">
      <c r="A5" s="337" t="s">
        <v>70</v>
      </c>
      <c r="B5" s="336">
        <v>1210068</v>
      </c>
      <c r="C5" s="336">
        <v>1099477.828125</v>
      </c>
      <c r="D5" s="336">
        <v>110590.171875</v>
      </c>
      <c r="E5" s="336">
        <v>1037828.1676190477</v>
      </c>
      <c r="F5" s="336">
        <v>332747.98761904764</v>
      </c>
      <c r="G5" s="336">
        <v>705080.17999999993</v>
      </c>
      <c r="H5" s="336">
        <v>225973.2</v>
      </c>
      <c r="I5" s="336">
        <v>479106.9800000001</v>
      </c>
      <c r="J5" s="336">
        <v>28126.953125</v>
      </c>
      <c r="K5" s="336">
        <v>327777</v>
      </c>
      <c r="L5" s="336">
        <v>4</v>
      </c>
    </row>
    <row r="6" spans="1:12">
      <c r="A6" s="337" t="s">
        <v>102</v>
      </c>
      <c r="B6" s="336">
        <v>6854412.1500125006</v>
      </c>
      <c r="C6" s="336">
        <v>6222810.5894999998</v>
      </c>
      <c r="D6" s="336">
        <v>631601.56051250012</v>
      </c>
      <c r="E6" s="336">
        <v>5650212.6218898818</v>
      </c>
      <c r="F6" s="336">
        <v>1930296.7273195684</v>
      </c>
      <c r="G6" s="336">
        <v>3719915.8945703125</v>
      </c>
      <c r="H6" s="336">
        <v>1984206.9848046873</v>
      </c>
      <c r="I6" s="336">
        <v>1735708.9097656249</v>
      </c>
      <c r="J6" s="336">
        <v>104248.3828125</v>
      </c>
      <c r="K6" s="336">
        <v>3024896.0848046872</v>
      </c>
      <c r="L6" s="336">
        <v>20</v>
      </c>
    </row>
    <row r="7" spans="1:12">
      <c r="A7" s="337" t="s">
        <v>83</v>
      </c>
      <c r="B7" s="336">
        <v>7640478</v>
      </c>
      <c r="C7" s="336">
        <v>6943411.4247343745</v>
      </c>
      <c r="D7" s="336">
        <v>697066.57526562491</v>
      </c>
      <c r="E7" s="336">
        <v>6377973.4797142856</v>
      </c>
      <c r="F7" s="336">
        <v>2235923.479714286</v>
      </c>
      <c r="G7" s="336">
        <v>4142050.0000000005</v>
      </c>
      <c r="H7" s="336">
        <v>2249789.6361328126</v>
      </c>
      <c r="I7" s="336">
        <v>1892260.3638671876</v>
      </c>
      <c r="J7" s="336">
        <v>109063.445234375</v>
      </c>
      <c r="K7" s="336">
        <v>3446838.0722656255</v>
      </c>
      <c r="L7" s="336">
        <v>21</v>
      </c>
    </row>
    <row r="8" spans="1:12">
      <c r="A8" s="337" t="s">
        <v>197</v>
      </c>
      <c r="B8" s="336">
        <v>184200</v>
      </c>
      <c r="C8" s="336">
        <v>167374.7265625</v>
      </c>
      <c r="D8" s="336">
        <v>16825.2734375</v>
      </c>
      <c r="E8" s="336">
        <v>157263.51428571428</v>
      </c>
      <c r="F8" s="336">
        <v>64450.114285714284</v>
      </c>
      <c r="G8" s="336">
        <v>92813.4</v>
      </c>
      <c r="H8" s="336">
        <v>34353.100000000006</v>
      </c>
      <c r="I8" s="336">
        <v>58460.3</v>
      </c>
      <c r="J8" s="336">
        <v>5996.9765625</v>
      </c>
      <c r="K8" s="336">
        <v>104151.29999999999</v>
      </c>
      <c r="L8" s="336">
        <v>2</v>
      </c>
    </row>
    <row r="9" spans="1:12">
      <c r="A9" s="337" t="s">
        <v>2</v>
      </c>
      <c r="B9" s="336">
        <v>15889158.150012501</v>
      </c>
      <c r="C9" s="336">
        <v>14433074.568921875</v>
      </c>
      <c r="D9" s="336">
        <v>1456083.5810906254</v>
      </c>
      <c r="E9" s="336">
        <v>13223277.783508927</v>
      </c>
      <c r="F9" s="336">
        <v>4563418.3089386187</v>
      </c>
      <c r="G9" s="336">
        <v>8659859.4745703116</v>
      </c>
      <c r="H9" s="336">
        <v>4494322.9209375</v>
      </c>
      <c r="I9" s="336">
        <v>4165536.5536328121</v>
      </c>
      <c r="J9" s="336">
        <v>247435.75773437499</v>
      </c>
      <c r="K9" s="336">
        <v>6903662.4570703106</v>
      </c>
      <c r="L9" s="336">
        <v>47</v>
      </c>
    </row>
    <row r="10" spans="1:12">
      <c r="B10"/>
      <c r="C10"/>
      <c r="D10"/>
      <c r="E10"/>
      <c r="F10"/>
      <c r="G10"/>
      <c r="H10"/>
      <c r="I10"/>
      <c r="J10"/>
      <c r="K10"/>
    </row>
    <row r="11" spans="1:12">
      <c r="B11"/>
      <c r="C11"/>
      <c r="D11"/>
      <c r="E11">
        <f>E9/1024</f>
        <v>12913.357210457936</v>
      </c>
      <c r="F11"/>
      <c r="G11"/>
      <c r="H11"/>
      <c r="I11"/>
      <c r="J11"/>
      <c r="K11"/>
    </row>
    <row r="12" spans="1:12">
      <c r="B12"/>
      <c r="C12"/>
      <c r="D12"/>
      <c r="E12">
        <f>E11/1024</f>
        <v>12.610700400837828</v>
      </c>
      <c r="F12"/>
      <c r="G12"/>
      <c r="H12"/>
      <c r="I12"/>
      <c r="J12"/>
      <c r="K12"/>
    </row>
    <row r="13" spans="1:12">
      <c r="B13"/>
      <c r="C13"/>
      <c r="D13"/>
      <c r="E13"/>
      <c r="F13"/>
      <c r="G13"/>
      <c r="H13"/>
      <c r="I13"/>
      <c r="J13"/>
      <c r="K13"/>
    </row>
    <row r="14" spans="1:12">
      <c r="B14"/>
      <c r="C14"/>
      <c r="D14"/>
      <c r="E14"/>
      <c r="F14"/>
      <c r="G14"/>
      <c r="H14"/>
      <c r="I14"/>
      <c r="J14"/>
      <c r="K14"/>
    </row>
    <row r="15" spans="1:12">
      <c r="B15"/>
      <c r="F15"/>
      <c r="G15"/>
      <c r="H15"/>
      <c r="I15"/>
      <c r="J15"/>
      <c r="K15"/>
    </row>
    <row r="16" spans="1:12">
      <c r="B16"/>
      <c r="C16"/>
      <c r="D16"/>
      <c r="E16"/>
      <c r="F16"/>
      <c r="G16"/>
      <c r="H16"/>
      <c r="I16"/>
      <c r="J16"/>
      <c r="K16"/>
    </row>
    <row r="17" spans="2:11" s="254" customFormat="1"/>
    <row r="18" spans="2:11" s="254" customFormat="1"/>
    <row r="19" spans="2:11" s="254" customFormat="1"/>
    <row r="20" spans="2:11" s="254" customFormat="1"/>
    <row r="21" spans="2:11" s="254" customFormat="1"/>
    <row r="22" spans="2:11" s="254" customFormat="1"/>
    <row r="23" spans="2:11" s="254" customFormat="1"/>
    <row r="24" spans="2:11" s="254" customFormat="1"/>
    <row r="25" spans="2:11" s="254" customFormat="1"/>
    <row r="26" spans="2:11" s="254" customFormat="1"/>
    <row r="27" spans="2:11">
      <c r="B27"/>
      <c r="C27"/>
      <c r="D27"/>
      <c r="E27"/>
      <c r="F27"/>
      <c r="G27"/>
      <c r="H27"/>
      <c r="I27"/>
      <c r="J27"/>
      <c r="K27"/>
    </row>
    <row r="28" spans="2:11">
      <c r="B28"/>
      <c r="C28"/>
      <c r="D28"/>
      <c r="E28"/>
      <c r="F28"/>
      <c r="G28"/>
      <c r="H28"/>
      <c r="I28"/>
      <c r="J28"/>
      <c r="K28"/>
    </row>
    <row r="29" spans="2:11">
      <c r="B29"/>
      <c r="C29"/>
      <c r="D29"/>
      <c r="E29"/>
      <c r="F29"/>
      <c r="G29"/>
      <c r="H29"/>
      <c r="I29"/>
      <c r="J29"/>
      <c r="K29"/>
    </row>
    <row r="30" spans="2:11">
      <c r="B30"/>
      <c r="C30"/>
      <c r="D30"/>
      <c r="E30"/>
      <c r="F30"/>
      <c r="G30"/>
      <c r="H30"/>
      <c r="I30"/>
      <c r="J30"/>
      <c r="K30"/>
    </row>
    <row r="31" spans="2:11">
      <c r="B31"/>
      <c r="C31"/>
      <c r="D31"/>
      <c r="E31"/>
      <c r="F31"/>
      <c r="G31"/>
      <c r="H31"/>
      <c r="I31"/>
      <c r="J31"/>
      <c r="K31"/>
    </row>
    <row r="32" spans="2:11">
      <c r="B32"/>
      <c r="C32"/>
      <c r="D32"/>
      <c r="E32"/>
      <c r="F32"/>
      <c r="G32"/>
      <c r="H32"/>
      <c r="I32"/>
      <c r="J32"/>
      <c r="K32"/>
    </row>
    <row r="33" spans="2:11">
      <c r="B33"/>
      <c r="C33"/>
      <c r="D33" s="478" t="s">
        <v>444</v>
      </c>
      <c r="E33" s="478"/>
      <c r="F33" s="478" t="s">
        <v>443</v>
      </c>
      <c r="G33" s="478"/>
      <c r="H33"/>
      <c r="I33"/>
      <c r="J33"/>
      <c r="K33"/>
    </row>
    <row r="34" spans="2:11">
      <c r="B34"/>
      <c r="C34"/>
      <c r="D34" t="s">
        <v>307</v>
      </c>
      <c r="E34" t="s">
        <v>442</v>
      </c>
      <c r="F34" s="219" t="s">
        <v>307</v>
      </c>
      <c r="G34" s="219" t="s">
        <v>442</v>
      </c>
      <c r="H34"/>
      <c r="I34"/>
      <c r="J34"/>
      <c r="K34"/>
    </row>
    <row r="35" spans="2:11">
      <c r="B35"/>
      <c r="C35" t="s">
        <v>233</v>
      </c>
      <c r="D35">
        <v>3810</v>
      </c>
      <c r="E35">
        <v>2077</v>
      </c>
      <c r="F35">
        <v>3932</v>
      </c>
      <c r="G35">
        <v>2111</v>
      </c>
      <c r="H35"/>
      <c r="I35"/>
      <c r="J35"/>
      <c r="K35"/>
    </row>
    <row r="36" spans="2:11">
      <c r="B36"/>
      <c r="C36" t="s">
        <v>118</v>
      </c>
      <c r="D36">
        <v>1834</v>
      </c>
      <c r="E36">
        <v>1066</v>
      </c>
      <c r="F36">
        <v>1190</v>
      </c>
      <c r="G36">
        <v>819</v>
      </c>
      <c r="H36"/>
      <c r="I36"/>
      <c r="J36"/>
      <c r="K36"/>
    </row>
    <row r="37" spans="2:11">
      <c r="B37"/>
      <c r="C37" t="s">
        <v>445</v>
      </c>
      <c r="D37">
        <v>326</v>
      </c>
      <c r="E37">
        <v>95</v>
      </c>
      <c r="F37">
        <v>218</v>
      </c>
      <c r="G37">
        <v>179</v>
      </c>
      <c r="H37"/>
      <c r="I37"/>
      <c r="J37"/>
      <c r="K37"/>
    </row>
    <row r="38" spans="2:11">
      <c r="B38"/>
      <c r="C38"/>
      <c r="D38" s="219">
        <f>SUM(D35:D37)</f>
        <v>5970</v>
      </c>
      <c r="E38" s="219">
        <f>SUM(E35:E37)</f>
        <v>3238</v>
      </c>
      <c r="F38">
        <f>SUM(F35:F37)</f>
        <v>5340</v>
      </c>
      <c r="G38" s="219">
        <f>SUM(G35:G37)</f>
        <v>3109</v>
      </c>
      <c r="H38"/>
      <c r="I38"/>
      <c r="J38"/>
      <c r="K38"/>
    </row>
    <row r="39" spans="2:11">
      <c r="B39"/>
      <c r="C39"/>
      <c r="D39"/>
      <c r="E39"/>
      <c r="F39"/>
      <c r="G39"/>
      <c r="H39"/>
      <c r="I39"/>
      <c r="J39"/>
      <c r="K39"/>
    </row>
    <row r="40" spans="2:11">
      <c r="B40"/>
      <c r="C40"/>
      <c r="D40"/>
      <c r="E40"/>
      <c r="F40"/>
      <c r="G40"/>
      <c r="H40"/>
      <c r="I40"/>
      <c r="J40"/>
      <c r="K40"/>
    </row>
    <row r="41" spans="2:11">
      <c r="B41"/>
      <c r="C41"/>
      <c r="D41"/>
      <c r="E41"/>
      <c r="F41"/>
      <c r="G41"/>
      <c r="H41"/>
      <c r="I41"/>
      <c r="J41"/>
      <c r="K41"/>
    </row>
    <row r="42" spans="2:11">
      <c r="B42"/>
      <c r="C42"/>
      <c r="D42"/>
      <c r="E42"/>
      <c r="F42"/>
      <c r="G42"/>
      <c r="H42"/>
      <c r="I42"/>
      <c r="J42"/>
      <c r="K42"/>
    </row>
    <row r="43" spans="2:11">
      <c r="B43"/>
      <c r="C43"/>
      <c r="D43"/>
      <c r="E43"/>
      <c r="F43"/>
      <c r="G43"/>
      <c r="H43"/>
      <c r="I43"/>
      <c r="J43"/>
      <c r="K43"/>
    </row>
    <row r="44" spans="2:11">
      <c r="B44"/>
      <c r="C44"/>
      <c r="D44"/>
      <c r="E44"/>
      <c r="F44"/>
      <c r="G44"/>
      <c r="H44"/>
      <c r="I44"/>
      <c r="J44"/>
      <c r="K44"/>
    </row>
    <row r="45" spans="2:11">
      <c r="B45"/>
      <c r="C45"/>
      <c r="D45"/>
      <c r="E45"/>
      <c r="F45"/>
      <c r="G45"/>
      <c r="H45"/>
      <c r="I45"/>
      <c r="J45"/>
      <c r="K45"/>
    </row>
    <row r="46" spans="2:11">
      <c r="B46"/>
      <c r="C46"/>
      <c r="D46"/>
      <c r="E46"/>
      <c r="F46"/>
      <c r="G46"/>
      <c r="H46"/>
      <c r="I46"/>
      <c r="J46"/>
      <c r="K46"/>
    </row>
    <row r="47" spans="2:11">
      <c r="B47"/>
      <c r="C47"/>
      <c r="D47"/>
      <c r="E47"/>
      <c r="F47"/>
      <c r="G47"/>
      <c r="H47"/>
      <c r="I47"/>
      <c r="J47"/>
      <c r="K47"/>
    </row>
    <row r="48" spans="2:11">
      <c r="B48"/>
      <c r="C48"/>
      <c r="D48"/>
      <c r="E48"/>
      <c r="F48"/>
      <c r="G48"/>
      <c r="H48"/>
      <c r="I48"/>
      <c r="J48"/>
      <c r="K48"/>
    </row>
    <row r="49" spans="2:11">
      <c r="B49"/>
      <c r="C49"/>
      <c r="D49"/>
      <c r="E49"/>
      <c r="F49"/>
      <c r="G49"/>
      <c r="H49"/>
      <c r="I49"/>
      <c r="J49"/>
      <c r="K49"/>
    </row>
    <row r="50" spans="2:11">
      <c r="B50"/>
      <c r="C50"/>
      <c r="D50"/>
      <c r="E50"/>
      <c r="F50"/>
      <c r="G50"/>
      <c r="H50"/>
      <c r="I50"/>
      <c r="J50"/>
      <c r="K50"/>
    </row>
    <row r="51" spans="2:11">
      <c r="B51"/>
      <c r="C51"/>
      <c r="D51"/>
      <c r="E51"/>
      <c r="F51"/>
      <c r="G51"/>
      <c r="H51"/>
      <c r="I51"/>
      <c r="J51"/>
      <c r="K51"/>
    </row>
    <row r="52" spans="2:11">
      <c r="B52"/>
      <c r="C52"/>
      <c r="D52"/>
      <c r="E52"/>
      <c r="F52"/>
      <c r="G52"/>
      <c r="H52"/>
      <c r="I52"/>
      <c r="J52"/>
      <c r="K52"/>
    </row>
    <row r="53" spans="2:11">
      <c r="B53"/>
      <c r="C53"/>
      <c r="D53"/>
      <c r="E53"/>
      <c r="F53"/>
      <c r="G53"/>
      <c r="H53"/>
      <c r="I53"/>
      <c r="J53"/>
      <c r="K53"/>
    </row>
    <row r="54" spans="2:11">
      <c r="B54"/>
      <c r="C54"/>
      <c r="D54"/>
      <c r="E54"/>
      <c r="F54"/>
      <c r="G54"/>
      <c r="H54"/>
      <c r="I54"/>
      <c r="J54"/>
      <c r="K54"/>
    </row>
    <row r="55" spans="2:11">
      <c r="B55"/>
      <c r="C55"/>
      <c r="D55"/>
      <c r="E55"/>
      <c r="F55"/>
      <c r="G55"/>
      <c r="H55"/>
      <c r="I55"/>
      <c r="J55"/>
      <c r="K55"/>
    </row>
    <row r="56" spans="2:11">
      <c r="B56"/>
      <c r="C56"/>
      <c r="D56"/>
      <c r="E56"/>
      <c r="F56"/>
      <c r="G56"/>
      <c r="H56"/>
      <c r="I56"/>
      <c r="J56"/>
      <c r="K56"/>
    </row>
    <row r="57" spans="2:11">
      <c r="B57"/>
      <c r="C57"/>
      <c r="D57"/>
      <c r="E57"/>
      <c r="F57"/>
      <c r="G57"/>
      <c r="H57"/>
      <c r="I57"/>
      <c r="J57"/>
      <c r="K57"/>
    </row>
    <row r="58" spans="2:11">
      <c r="B58"/>
      <c r="C58"/>
      <c r="D58"/>
      <c r="E58"/>
      <c r="F58"/>
      <c r="G58"/>
      <c r="H58"/>
      <c r="I58"/>
      <c r="J58"/>
      <c r="K58"/>
    </row>
    <row r="59" spans="2:11">
      <c r="B59"/>
      <c r="C59"/>
      <c r="D59"/>
      <c r="E59"/>
      <c r="F59"/>
      <c r="G59"/>
      <c r="H59"/>
      <c r="I59"/>
      <c r="J59"/>
      <c r="K59"/>
    </row>
    <row r="60" spans="2:11">
      <c r="B60"/>
      <c r="C60"/>
      <c r="D60"/>
      <c r="E60"/>
      <c r="F60"/>
      <c r="G60"/>
      <c r="H60"/>
      <c r="I60"/>
      <c r="J60"/>
      <c r="K60"/>
    </row>
    <row r="61" spans="2:11">
      <c r="B61"/>
      <c r="C61"/>
      <c r="D61"/>
      <c r="E61"/>
      <c r="F61"/>
      <c r="G61"/>
      <c r="H61"/>
      <c r="I61"/>
      <c r="J61"/>
      <c r="K61"/>
    </row>
    <row r="62" spans="2:11">
      <c r="B62"/>
      <c r="C62"/>
      <c r="D62"/>
      <c r="E62"/>
      <c r="F62"/>
      <c r="G62"/>
      <c r="H62"/>
      <c r="I62"/>
      <c r="J62"/>
      <c r="K62"/>
    </row>
    <row r="63" spans="2:11">
      <c r="B63"/>
      <c r="C63"/>
      <c r="D63"/>
      <c r="E63"/>
      <c r="F63"/>
      <c r="G63"/>
      <c r="H63"/>
      <c r="I63"/>
      <c r="J63"/>
      <c r="K63"/>
    </row>
    <row r="64" spans="2:11">
      <c r="B64"/>
      <c r="C64"/>
      <c r="D64"/>
      <c r="E64"/>
      <c r="F64"/>
      <c r="G64"/>
      <c r="H64"/>
      <c r="I64"/>
      <c r="J64"/>
      <c r="K64"/>
    </row>
    <row r="65" spans="2:11">
      <c r="B65"/>
      <c r="C65"/>
      <c r="D65"/>
      <c r="E65"/>
      <c r="F65"/>
      <c r="G65"/>
      <c r="H65"/>
      <c r="I65"/>
      <c r="J65"/>
      <c r="K65"/>
    </row>
    <row r="66" spans="2:11">
      <c r="B66"/>
      <c r="C66"/>
      <c r="D66"/>
      <c r="E66"/>
      <c r="F66"/>
      <c r="G66"/>
      <c r="H66"/>
      <c r="I66"/>
      <c r="J66"/>
      <c r="K66"/>
    </row>
    <row r="67" spans="2:11">
      <c r="B67"/>
      <c r="C67"/>
      <c r="D67"/>
      <c r="E67"/>
      <c r="F67"/>
      <c r="G67"/>
      <c r="H67"/>
      <c r="I67"/>
      <c r="J67"/>
      <c r="K67"/>
    </row>
    <row r="68" spans="2:11">
      <c r="B68"/>
      <c r="C68"/>
      <c r="D68"/>
      <c r="E68"/>
      <c r="F68"/>
      <c r="G68"/>
      <c r="H68"/>
      <c r="I68"/>
      <c r="J68"/>
      <c r="K68"/>
    </row>
    <row r="69" spans="2:11">
      <c r="B69"/>
      <c r="C69"/>
      <c r="D69"/>
      <c r="E69"/>
      <c r="F69"/>
      <c r="G69"/>
      <c r="H69"/>
      <c r="I69"/>
      <c r="J69"/>
      <c r="K69"/>
    </row>
    <row r="70" spans="2:11">
      <c r="B70"/>
      <c r="C70"/>
      <c r="D70"/>
      <c r="E70"/>
      <c r="F70"/>
      <c r="G70"/>
      <c r="H70"/>
      <c r="I70"/>
      <c r="J70"/>
      <c r="K70"/>
    </row>
    <row r="71" spans="2:11">
      <c r="B71"/>
      <c r="C71"/>
      <c r="D71"/>
      <c r="E71"/>
      <c r="F71"/>
      <c r="G71"/>
      <c r="H71"/>
      <c r="I71"/>
      <c r="J71"/>
      <c r="K71"/>
    </row>
    <row r="72" spans="2:11">
      <c r="B72"/>
      <c r="C72"/>
      <c r="D72"/>
      <c r="E72"/>
      <c r="F72"/>
      <c r="G72"/>
      <c r="H72"/>
      <c r="I72"/>
      <c r="J72"/>
      <c r="K72"/>
    </row>
    <row r="73" spans="2:11">
      <c r="B73"/>
      <c r="C73"/>
      <c r="D73"/>
      <c r="E73"/>
      <c r="F73"/>
      <c r="G73"/>
      <c r="H73"/>
      <c r="I73"/>
      <c r="J73"/>
      <c r="K73"/>
    </row>
    <row r="74" spans="2:11">
      <c r="B74"/>
      <c r="C74"/>
      <c r="D74"/>
      <c r="E74"/>
      <c r="F74"/>
      <c r="G74"/>
      <c r="H74"/>
      <c r="I74"/>
      <c r="J74"/>
      <c r="K74"/>
    </row>
    <row r="75" spans="2:11">
      <c r="B75"/>
      <c r="C75"/>
      <c r="D75"/>
      <c r="E75"/>
      <c r="F75"/>
      <c r="G75"/>
      <c r="H75"/>
      <c r="I75"/>
      <c r="J75"/>
      <c r="K75"/>
    </row>
    <row r="76" spans="2:11">
      <c r="B76"/>
      <c r="C76"/>
      <c r="D76"/>
      <c r="E76"/>
      <c r="F76"/>
      <c r="G76"/>
      <c r="H76"/>
      <c r="I76"/>
      <c r="J76"/>
      <c r="K76"/>
    </row>
    <row r="77" spans="2:11">
      <c r="B77"/>
      <c r="C77"/>
      <c r="D77"/>
      <c r="E77"/>
      <c r="F77"/>
      <c r="G77"/>
      <c r="H77"/>
      <c r="I77"/>
      <c r="J77"/>
      <c r="K77"/>
    </row>
    <row r="78" spans="2:11">
      <c r="B78"/>
      <c r="C78"/>
      <c r="D78"/>
      <c r="E78"/>
      <c r="F78"/>
      <c r="G78"/>
      <c r="H78"/>
      <c r="I78"/>
      <c r="J78"/>
      <c r="K78"/>
    </row>
    <row r="79" spans="2:11">
      <c r="B79"/>
      <c r="C79"/>
      <c r="D79"/>
      <c r="E79"/>
      <c r="F79"/>
      <c r="G79"/>
      <c r="H79"/>
      <c r="I79"/>
      <c r="J79"/>
      <c r="K79"/>
    </row>
    <row r="80" spans="2:11">
      <c r="B80"/>
      <c r="C80"/>
      <c r="D80"/>
      <c r="E80"/>
      <c r="F80"/>
      <c r="G80"/>
      <c r="H80"/>
      <c r="I80"/>
      <c r="J80"/>
      <c r="K80"/>
    </row>
    <row r="81" spans="2:11">
      <c r="B81"/>
      <c r="C81"/>
      <c r="D81"/>
      <c r="E81"/>
      <c r="F81"/>
      <c r="G81"/>
      <c r="H81"/>
      <c r="I81"/>
      <c r="J81"/>
      <c r="K81"/>
    </row>
    <row r="82" spans="2:11">
      <c r="B82"/>
      <c r="C82"/>
      <c r="D82"/>
      <c r="E82"/>
      <c r="F82"/>
      <c r="G82"/>
      <c r="H82"/>
      <c r="I82"/>
      <c r="J82"/>
      <c r="K82"/>
    </row>
    <row r="83" spans="2:11">
      <c r="B83"/>
      <c r="C83"/>
      <c r="D83"/>
      <c r="E83"/>
      <c r="F83"/>
      <c r="G83"/>
      <c r="H83"/>
      <c r="I83"/>
      <c r="J83"/>
      <c r="K83"/>
    </row>
    <row r="84" spans="2:11">
      <c r="B84"/>
      <c r="C84"/>
      <c r="D84"/>
      <c r="E84"/>
      <c r="F84"/>
      <c r="G84"/>
      <c r="H84"/>
      <c r="I84"/>
      <c r="J84"/>
      <c r="K84"/>
    </row>
    <row r="85" spans="2:11">
      <c r="B85"/>
      <c r="C85"/>
      <c r="D85"/>
      <c r="E85"/>
      <c r="F85"/>
      <c r="G85"/>
      <c r="H85"/>
      <c r="I85"/>
      <c r="J85"/>
      <c r="K85"/>
    </row>
    <row r="86" spans="2:11">
      <c r="B86"/>
      <c r="C86"/>
      <c r="D86"/>
      <c r="E86"/>
      <c r="F86"/>
      <c r="G86"/>
      <c r="H86"/>
      <c r="I86"/>
      <c r="J86"/>
      <c r="K86"/>
    </row>
    <row r="87" spans="2:11">
      <c r="B87"/>
      <c r="C87"/>
      <c r="D87"/>
      <c r="E87"/>
      <c r="F87"/>
      <c r="G87"/>
      <c r="H87"/>
      <c r="I87"/>
      <c r="J87"/>
      <c r="K87"/>
    </row>
    <row r="88" spans="2:11">
      <c r="B88"/>
      <c r="C88"/>
      <c r="D88"/>
      <c r="E88"/>
      <c r="F88"/>
      <c r="G88"/>
      <c r="H88"/>
      <c r="I88"/>
      <c r="J88"/>
      <c r="K88"/>
    </row>
    <row r="89" spans="2:11">
      <c r="B89"/>
      <c r="C89"/>
      <c r="D89"/>
      <c r="E89"/>
      <c r="F89"/>
      <c r="G89"/>
      <c r="H89"/>
      <c r="I89"/>
      <c r="J89"/>
      <c r="K89"/>
    </row>
    <row r="90" spans="2:11">
      <c r="B90"/>
      <c r="C90"/>
      <c r="D90"/>
      <c r="E90"/>
      <c r="F90"/>
      <c r="G90"/>
      <c r="H90"/>
      <c r="I90"/>
      <c r="J90"/>
      <c r="K90"/>
    </row>
    <row r="91" spans="2:11">
      <c r="B91"/>
      <c r="C91"/>
      <c r="D91"/>
      <c r="E91"/>
      <c r="F91"/>
      <c r="G91"/>
      <c r="H91"/>
      <c r="I91"/>
      <c r="J91"/>
      <c r="K91"/>
    </row>
    <row r="92" spans="2:11">
      <c r="B92"/>
      <c r="C92"/>
      <c r="D92"/>
      <c r="E92"/>
      <c r="F92"/>
      <c r="G92"/>
      <c r="H92"/>
      <c r="I92"/>
      <c r="J92"/>
      <c r="K92"/>
    </row>
    <row r="93" spans="2:11">
      <c r="B93"/>
      <c r="C93"/>
      <c r="D93"/>
      <c r="E93"/>
      <c r="F93"/>
      <c r="G93"/>
      <c r="H93"/>
      <c r="I93"/>
      <c r="J93"/>
      <c r="K93"/>
    </row>
    <row r="94" spans="2:11">
      <c r="B94"/>
      <c r="C94"/>
      <c r="D94"/>
      <c r="E94"/>
      <c r="F94"/>
      <c r="G94"/>
      <c r="H94"/>
      <c r="I94"/>
      <c r="J94"/>
      <c r="K94"/>
    </row>
    <row r="95" spans="2:11">
      <c r="B95"/>
      <c r="C95"/>
      <c r="D95"/>
      <c r="E95"/>
      <c r="F95"/>
      <c r="G95"/>
      <c r="H95"/>
      <c r="I95"/>
      <c r="J95"/>
      <c r="K95"/>
    </row>
    <row r="96" spans="2:11">
      <c r="B96"/>
      <c r="C96"/>
      <c r="D96"/>
      <c r="E96"/>
      <c r="F96"/>
      <c r="G96"/>
      <c r="H96"/>
      <c r="I96"/>
      <c r="J96"/>
      <c r="K96"/>
    </row>
    <row r="97" spans="2:11">
      <c r="B97"/>
      <c r="C97"/>
      <c r="D97"/>
      <c r="E97"/>
      <c r="F97"/>
      <c r="G97"/>
      <c r="H97"/>
      <c r="I97"/>
      <c r="J97"/>
      <c r="K97"/>
    </row>
    <row r="98" spans="2:11">
      <c r="B98"/>
      <c r="C98"/>
      <c r="D98"/>
      <c r="E98"/>
      <c r="F98"/>
      <c r="G98"/>
      <c r="H98"/>
      <c r="I98"/>
      <c r="J98"/>
      <c r="K98"/>
    </row>
    <row r="99" spans="2:11">
      <c r="B99"/>
      <c r="C99"/>
      <c r="D99"/>
      <c r="E99"/>
      <c r="F99"/>
      <c r="G99"/>
      <c r="H99"/>
      <c r="I99"/>
      <c r="J99"/>
      <c r="K99"/>
    </row>
    <row r="100" spans="2:11">
      <c r="B100"/>
      <c r="C100"/>
      <c r="D100"/>
      <c r="E100"/>
      <c r="F100"/>
      <c r="G100"/>
      <c r="H100"/>
      <c r="I100"/>
      <c r="J100"/>
      <c r="K100"/>
    </row>
    <row r="101" spans="2:11">
      <c r="B101"/>
      <c r="C101"/>
      <c r="D101"/>
      <c r="E101"/>
      <c r="F101"/>
      <c r="G101"/>
      <c r="H101"/>
      <c r="I101"/>
      <c r="J101"/>
      <c r="K101"/>
    </row>
    <row r="102" spans="2:11">
      <c r="B102"/>
      <c r="C102"/>
      <c r="D102"/>
      <c r="E102"/>
      <c r="F102"/>
      <c r="G102"/>
      <c r="H102"/>
      <c r="I102"/>
      <c r="J102"/>
      <c r="K102"/>
    </row>
    <row r="103" spans="2:11">
      <c r="B103"/>
      <c r="C103"/>
      <c r="D103"/>
      <c r="E103"/>
      <c r="F103"/>
      <c r="G103"/>
      <c r="H103"/>
      <c r="I103"/>
      <c r="J103"/>
      <c r="K103"/>
    </row>
    <row r="104" spans="2:11">
      <c r="B104"/>
      <c r="C104"/>
      <c r="D104"/>
      <c r="E104"/>
      <c r="F104"/>
      <c r="G104"/>
      <c r="H104"/>
      <c r="I104"/>
      <c r="J104"/>
      <c r="K104"/>
    </row>
    <row r="105" spans="2:11">
      <c r="B105"/>
      <c r="C105"/>
      <c r="D105"/>
      <c r="E105"/>
      <c r="F105"/>
      <c r="G105"/>
      <c r="H105"/>
      <c r="I105"/>
      <c r="J105"/>
      <c r="K105"/>
    </row>
    <row r="106" spans="2:11">
      <c r="B106"/>
      <c r="C106"/>
      <c r="D106"/>
      <c r="E106"/>
      <c r="F106"/>
      <c r="G106"/>
      <c r="H106"/>
      <c r="I106"/>
      <c r="J106"/>
      <c r="K106"/>
    </row>
    <row r="107" spans="2:11">
      <c r="B107"/>
      <c r="C107"/>
      <c r="D107"/>
      <c r="E107"/>
      <c r="F107"/>
      <c r="G107"/>
      <c r="H107"/>
      <c r="I107"/>
      <c r="J107"/>
      <c r="K107"/>
    </row>
    <row r="108" spans="2:11">
      <c r="B108"/>
      <c r="C108"/>
      <c r="D108"/>
      <c r="E108"/>
      <c r="F108"/>
      <c r="G108"/>
      <c r="H108"/>
      <c r="I108"/>
      <c r="J108"/>
      <c r="K108"/>
    </row>
    <row r="109" spans="2:11">
      <c r="B109"/>
      <c r="C109"/>
      <c r="D109"/>
      <c r="E109"/>
      <c r="F109"/>
      <c r="G109"/>
      <c r="H109"/>
      <c r="I109"/>
      <c r="J109"/>
      <c r="K109"/>
    </row>
    <row r="110" spans="2:11">
      <c r="B110"/>
      <c r="C110"/>
      <c r="D110"/>
      <c r="E110"/>
      <c r="F110"/>
      <c r="G110"/>
      <c r="H110"/>
      <c r="I110"/>
      <c r="J110"/>
      <c r="K110"/>
    </row>
    <row r="111" spans="2:11">
      <c r="B111"/>
      <c r="C111"/>
      <c r="D111"/>
      <c r="E111"/>
      <c r="F111"/>
      <c r="G111"/>
      <c r="H111"/>
      <c r="I111"/>
      <c r="J111"/>
      <c r="K111"/>
    </row>
    <row r="112" spans="2:11">
      <c r="B112"/>
      <c r="C112"/>
      <c r="D112"/>
      <c r="E112"/>
      <c r="F112"/>
      <c r="G112"/>
      <c r="H112"/>
      <c r="I112"/>
      <c r="J112"/>
      <c r="K112"/>
    </row>
    <row r="113" spans="2:11">
      <c r="B113"/>
      <c r="C113"/>
      <c r="D113"/>
      <c r="E113"/>
      <c r="F113"/>
      <c r="G113"/>
      <c r="H113"/>
      <c r="I113"/>
      <c r="J113"/>
      <c r="K113"/>
    </row>
    <row r="114" spans="2:11">
      <c r="B114"/>
      <c r="C114"/>
      <c r="D114"/>
      <c r="E114"/>
      <c r="F114"/>
      <c r="G114"/>
      <c r="H114"/>
      <c r="I114"/>
      <c r="J114"/>
      <c r="K114"/>
    </row>
    <row r="115" spans="2:11">
      <c r="B115"/>
      <c r="C115"/>
      <c r="D115"/>
      <c r="E115"/>
      <c r="F115"/>
      <c r="G115"/>
      <c r="H115"/>
      <c r="I115"/>
      <c r="J115"/>
      <c r="K115"/>
    </row>
    <row r="116" spans="2:11">
      <c r="B116"/>
      <c r="C116"/>
      <c r="D116"/>
      <c r="E116"/>
      <c r="F116"/>
      <c r="G116"/>
      <c r="H116"/>
      <c r="I116"/>
      <c r="J116"/>
      <c r="K116"/>
    </row>
    <row r="117" spans="2:11">
      <c r="B117"/>
      <c r="C117"/>
      <c r="D117"/>
      <c r="E117"/>
      <c r="F117"/>
      <c r="G117"/>
      <c r="H117"/>
      <c r="I117"/>
      <c r="J117"/>
      <c r="K117"/>
    </row>
    <row r="118" spans="2:11">
      <c r="B118"/>
      <c r="C118"/>
      <c r="D118"/>
      <c r="E118"/>
      <c r="F118"/>
      <c r="G118"/>
      <c r="H118"/>
      <c r="I118"/>
      <c r="J118"/>
      <c r="K118"/>
    </row>
    <row r="119" spans="2:11">
      <c r="B119"/>
      <c r="C119"/>
      <c r="D119"/>
      <c r="E119"/>
      <c r="F119"/>
      <c r="G119"/>
      <c r="H119"/>
      <c r="I119"/>
      <c r="J119"/>
      <c r="K119"/>
    </row>
    <row r="120" spans="2:11">
      <c r="B120"/>
      <c r="C120"/>
      <c r="D120"/>
      <c r="E120"/>
      <c r="F120"/>
      <c r="G120"/>
      <c r="H120"/>
      <c r="I120"/>
      <c r="J120"/>
      <c r="K120"/>
    </row>
    <row r="121" spans="2:11">
      <c r="B121"/>
      <c r="C121"/>
      <c r="D121"/>
      <c r="E121"/>
      <c r="F121"/>
      <c r="G121"/>
      <c r="H121"/>
      <c r="I121"/>
      <c r="J121"/>
      <c r="K121"/>
    </row>
    <row r="122" spans="2:11">
      <c r="B122"/>
      <c r="C122"/>
      <c r="D122"/>
      <c r="E122"/>
      <c r="F122"/>
      <c r="G122"/>
      <c r="H122"/>
      <c r="I122"/>
      <c r="J122"/>
      <c r="K122"/>
    </row>
    <row r="123" spans="2:11">
      <c r="B123"/>
      <c r="C123"/>
      <c r="D123"/>
      <c r="E123"/>
      <c r="F123"/>
      <c r="G123"/>
      <c r="H123"/>
      <c r="I123"/>
      <c r="J123"/>
      <c r="K123"/>
    </row>
    <row r="124" spans="2:11">
      <c r="B124"/>
      <c r="C124"/>
      <c r="D124"/>
      <c r="E124"/>
      <c r="F124"/>
      <c r="G124"/>
      <c r="H124"/>
      <c r="I124"/>
      <c r="J124"/>
      <c r="K124"/>
    </row>
    <row r="125" spans="2:11">
      <c r="B125"/>
      <c r="C125"/>
      <c r="D125"/>
      <c r="E125"/>
      <c r="F125"/>
      <c r="G125"/>
      <c r="H125"/>
      <c r="I125"/>
      <c r="J125"/>
      <c r="K125"/>
    </row>
    <row r="126" spans="2:11">
      <c r="B126"/>
      <c r="C126"/>
      <c r="D126"/>
      <c r="E126"/>
      <c r="F126"/>
      <c r="G126"/>
      <c r="H126"/>
      <c r="I126"/>
      <c r="J126"/>
      <c r="K126"/>
    </row>
    <row r="127" spans="2:11">
      <c r="B127"/>
      <c r="C127"/>
      <c r="D127"/>
      <c r="E127"/>
      <c r="F127"/>
      <c r="G127"/>
      <c r="H127"/>
      <c r="I127"/>
      <c r="J127"/>
      <c r="K127"/>
    </row>
    <row r="128" spans="2:11">
      <c r="B128"/>
      <c r="C128"/>
      <c r="D128"/>
      <c r="E128"/>
      <c r="F128"/>
      <c r="G128"/>
      <c r="H128"/>
      <c r="I128"/>
      <c r="J128"/>
      <c r="K128"/>
    </row>
    <row r="129" spans="2:11">
      <c r="B129"/>
      <c r="C129"/>
      <c r="D129"/>
      <c r="E129"/>
      <c r="F129"/>
      <c r="G129"/>
      <c r="H129"/>
      <c r="I129"/>
      <c r="J129"/>
      <c r="K129"/>
    </row>
    <row r="130" spans="2:11">
      <c r="B130"/>
      <c r="C130"/>
      <c r="D130"/>
      <c r="E130"/>
      <c r="F130"/>
      <c r="G130"/>
      <c r="H130"/>
      <c r="I130"/>
      <c r="J130"/>
      <c r="K130"/>
    </row>
  </sheetData>
  <mergeCells count="2">
    <mergeCell ref="D33:E33"/>
    <mergeCell ref="F33:G3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V130"/>
  <sheetViews>
    <sheetView topLeftCell="A16" workbookViewId="0">
      <selection activeCell="K32" sqref="K32"/>
    </sheetView>
  </sheetViews>
  <sheetFormatPr defaultRowHeight="15"/>
  <cols>
    <col min="1" max="1" width="24.7109375" style="254" customWidth="1"/>
    <col min="2" max="2" width="16.140625" style="297" customWidth="1"/>
    <col min="3" max="3" width="7.85546875" style="297" customWidth="1"/>
    <col min="4" max="4" width="6.5703125" style="297" customWidth="1"/>
    <col min="5" max="7" width="9.140625" style="297" customWidth="1"/>
    <col min="8" max="8" width="7.5703125" style="297" customWidth="1"/>
    <col min="9" max="10" width="11.28515625" style="297" customWidth="1"/>
    <col min="11" max="11" width="7.85546875" style="297" customWidth="1"/>
    <col min="12" max="12" width="13.85546875" style="254" customWidth="1"/>
    <col min="13" max="13" width="16.140625" style="254" customWidth="1"/>
    <col min="14" max="14" width="7.85546875" style="254" customWidth="1"/>
    <col min="15" max="15" width="6.5703125" style="254" customWidth="1"/>
    <col min="16" max="16" width="7.5703125" style="254" customWidth="1"/>
    <col min="17" max="18" width="9.140625" style="254" customWidth="1"/>
    <col min="19" max="19" width="7.5703125" style="254" customWidth="1"/>
    <col min="20" max="21" width="11.28515625" style="254" customWidth="1"/>
    <col min="22" max="22" width="13" style="254" customWidth="1"/>
    <col min="23" max="24" width="24.7109375" style="254" customWidth="1"/>
    <col min="25" max="25" width="13" style="254" customWidth="1"/>
    <col min="26" max="26" width="17.7109375" style="254" customWidth="1"/>
    <col min="27" max="27" width="9.140625" style="254" customWidth="1"/>
    <col min="28" max="28" width="7.85546875" style="254" customWidth="1"/>
    <col min="29" max="30" width="9.140625" style="254" customWidth="1"/>
    <col min="31" max="31" width="7.5703125" style="254" customWidth="1"/>
    <col min="32" max="32" width="11.28515625" style="254" customWidth="1"/>
    <col min="33" max="33" width="4" style="254" customWidth="1"/>
    <col min="34" max="34" width="19.140625" style="254" customWidth="1"/>
    <col min="35" max="35" width="26.7109375" style="254" customWidth="1"/>
    <col min="36" max="36" width="29.85546875" style="254" customWidth="1"/>
    <col min="37" max="37" width="18.85546875" style="254" customWidth="1"/>
    <col min="38" max="38" width="7.85546875" style="254" customWidth="1"/>
    <col min="39" max="39" width="6" style="254" customWidth="1"/>
    <col min="40" max="40" width="4.85546875" style="254" customWidth="1"/>
    <col min="41" max="41" width="4" style="254" customWidth="1"/>
    <col min="42" max="42" width="19.140625" style="254" bestFit="1" customWidth="1"/>
    <col min="43" max="43" width="26.7109375" style="254" customWidth="1"/>
    <col min="44" max="44" width="22.5703125" style="254" customWidth="1"/>
    <col min="45" max="45" width="29.85546875" style="254" customWidth="1"/>
    <col min="46" max="46" width="18.85546875" style="254" customWidth="1"/>
    <col min="47" max="47" width="6" style="254" customWidth="1"/>
    <col min="48" max="48" width="4.85546875" style="254" customWidth="1"/>
    <col min="49" max="49" width="4" style="254" customWidth="1"/>
    <col min="50" max="50" width="19.140625" style="254" bestFit="1" customWidth="1"/>
    <col min="51" max="51" width="26.7109375" style="254" customWidth="1"/>
    <col min="52" max="52" width="22.5703125" style="254" customWidth="1"/>
    <col min="53" max="53" width="29.85546875" style="254" customWidth="1"/>
    <col min="54" max="54" width="22" style="254" customWidth="1"/>
    <col min="55" max="55" width="18.85546875" style="254" customWidth="1"/>
    <col min="56" max="56" width="4.85546875" style="254" customWidth="1"/>
    <col min="57" max="57" width="4" style="254" customWidth="1"/>
    <col min="58" max="58" width="19.140625" style="254" bestFit="1" customWidth="1"/>
    <col min="59" max="59" width="26.7109375" style="254" customWidth="1"/>
    <col min="60" max="60" width="22.5703125" style="254" customWidth="1"/>
    <col min="61" max="61" width="29.85546875" style="254" customWidth="1"/>
    <col min="62" max="62" width="22" style="254" customWidth="1"/>
    <col min="63" max="64" width="18.85546875" style="254" customWidth="1"/>
    <col min="65" max="65" width="4" style="254" customWidth="1"/>
    <col min="66" max="66" width="19.140625" style="254" customWidth="1"/>
    <col min="67" max="67" width="26.7109375" style="254" customWidth="1"/>
    <col min="68" max="68" width="22.5703125" style="254" customWidth="1"/>
    <col min="69" max="69" width="29.85546875" style="254" customWidth="1"/>
    <col min="70" max="70" width="22" style="254" customWidth="1"/>
    <col min="71" max="71" width="18.85546875" style="254" customWidth="1"/>
    <col min="72" max="72" width="17.28515625" style="254" customWidth="1"/>
    <col min="73" max="73" width="18.85546875" style="254" customWidth="1"/>
    <col min="74" max="74" width="19.140625" style="254" customWidth="1"/>
    <col min="75" max="75" width="26.7109375" style="254" customWidth="1"/>
    <col min="76" max="76" width="22.5703125" style="254" customWidth="1"/>
    <col min="77" max="77" width="29.85546875" style="254" customWidth="1"/>
    <col min="78" max="78" width="22" style="254" customWidth="1"/>
    <col min="79" max="79" width="18.85546875" style="254" customWidth="1"/>
    <col min="80" max="80" width="17.28515625" style="254" customWidth="1"/>
    <col min="81" max="81" width="16.28515625" style="254" customWidth="1"/>
    <col min="82" max="82" width="18.85546875" style="254" customWidth="1"/>
    <col min="83" max="83" width="26.7109375" style="254" customWidth="1"/>
    <col min="84" max="84" width="22.5703125" style="254" customWidth="1"/>
    <col min="85" max="85" width="29.85546875" style="254" customWidth="1"/>
    <col min="86" max="86" width="22" style="254" customWidth="1"/>
    <col min="87" max="87" width="18.85546875" style="254" customWidth="1"/>
    <col min="88" max="88" width="17.28515625" style="254" customWidth="1"/>
    <col min="89" max="89" width="16.28515625" style="254" customWidth="1"/>
    <col min="90" max="90" width="27.28515625" style="254" bestFit="1" customWidth="1"/>
    <col min="91" max="91" width="18.85546875" style="254" customWidth="1"/>
    <col min="92" max="92" width="22.5703125" style="254" bestFit="1" customWidth="1"/>
    <col min="93" max="93" width="29.85546875" style="254" bestFit="1" customWidth="1"/>
    <col min="94" max="94" width="22" style="254" bestFit="1" customWidth="1"/>
    <col min="95" max="95" width="18.85546875" style="254" bestFit="1" customWidth="1"/>
    <col min="96" max="96" width="17.28515625" style="254" bestFit="1" customWidth="1"/>
    <col min="97" max="97" width="16.28515625" style="254" bestFit="1" customWidth="1"/>
    <col min="98" max="98" width="27.28515625" style="254" bestFit="1" customWidth="1"/>
    <col min="99" max="99" width="21.140625" style="254" bestFit="1" customWidth="1"/>
    <col min="100" max="100" width="18.85546875" style="254" bestFit="1" customWidth="1"/>
    <col min="101" max="16384" width="9.140625" style="254"/>
  </cols>
  <sheetData>
    <row r="2" spans="1:100">
      <c r="A2"/>
    </row>
    <row r="4" spans="1:100">
      <c r="A4" s="354" t="s">
        <v>429</v>
      </c>
      <c r="B4" s="352" t="s">
        <v>478</v>
      </c>
      <c r="C4" s="336"/>
      <c r="D4" s="336"/>
      <c r="E4" s="336"/>
      <c r="F4" s="336"/>
      <c r="G4" s="336"/>
      <c r="H4" s="336"/>
      <c r="I4" s="336"/>
      <c r="J4"/>
      <c r="K4"/>
      <c r="L4" s="354" t="s">
        <v>431</v>
      </c>
      <c r="M4" s="352" t="s">
        <v>478</v>
      </c>
      <c r="N4" s="336"/>
      <c r="O4" s="336"/>
      <c r="P4" s="336"/>
      <c r="Q4" s="336"/>
      <c r="R4" s="336"/>
      <c r="S4" s="336"/>
      <c r="T4" s="336"/>
      <c r="U4"/>
      <c r="V4" s="356" t="s">
        <v>323</v>
      </c>
      <c r="W4" s="334" t="s">
        <v>324</v>
      </c>
      <c r="X4"/>
      <c r="Y4" s="356" t="s">
        <v>323</v>
      </c>
      <c r="Z4" s="334" t="s">
        <v>324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100">
      <c r="A5" s="356" t="s">
        <v>1</v>
      </c>
      <c r="B5" s="356" t="s">
        <v>164</v>
      </c>
      <c r="C5" s="356" t="s">
        <v>141</v>
      </c>
      <c r="D5" s="356" t="s">
        <v>234</v>
      </c>
      <c r="E5" s="356" t="s">
        <v>118</v>
      </c>
      <c r="F5" s="356" t="s">
        <v>233</v>
      </c>
      <c r="G5" s="356" t="s">
        <v>248</v>
      </c>
      <c r="H5" s="356" t="s">
        <v>337</v>
      </c>
      <c r="I5" s="356" t="s">
        <v>2</v>
      </c>
      <c r="J5"/>
      <c r="K5"/>
      <c r="L5" s="356" t="s">
        <v>1</v>
      </c>
      <c r="M5" s="356" t="s">
        <v>164</v>
      </c>
      <c r="N5" s="356" t="s">
        <v>141</v>
      </c>
      <c r="O5" s="356" t="s">
        <v>234</v>
      </c>
      <c r="P5" s="356" t="s">
        <v>118</v>
      </c>
      <c r="Q5" s="356" t="s">
        <v>233</v>
      </c>
      <c r="R5" s="356" t="s">
        <v>248</v>
      </c>
      <c r="S5" s="356" t="s">
        <v>337</v>
      </c>
      <c r="T5" s="356" t="s">
        <v>2</v>
      </c>
      <c r="U5"/>
      <c r="X5"/>
      <c r="Y5" s="333"/>
      <c r="Z5" s="333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100">
      <c r="A6" s="355" t="s">
        <v>70</v>
      </c>
      <c r="B6" s="334"/>
      <c r="C6" s="334"/>
      <c r="D6" s="334"/>
      <c r="E6" s="334">
        <v>85486.605714285717</v>
      </c>
      <c r="F6" s="334">
        <v>952341.56190476194</v>
      </c>
      <c r="G6" s="334"/>
      <c r="H6" s="334"/>
      <c r="I6" s="334">
        <v>1037828.1676190477</v>
      </c>
      <c r="J6"/>
      <c r="K6"/>
      <c r="L6" s="355" t="s">
        <v>70</v>
      </c>
      <c r="M6" s="334"/>
      <c r="N6" s="334"/>
      <c r="O6" s="334"/>
      <c r="P6" s="334">
        <v>74800.78</v>
      </c>
      <c r="Q6" s="334">
        <v>630279.4</v>
      </c>
      <c r="R6" s="334"/>
      <c r="S6" s="334"/>
      <c r="T6" s="334">
        <v>705080.18</v>
      </c>
      <c r="U6"/>
      <c r="V6" s="352" t="s">
        <v>1</v>
      </c>
      <c r="W6" s="356" t="s">
        <v>429</v>
      </c>
      <c r="X6"/>
      <c r="Y6" s="352" t="s">
        <v>1</v>
      </c>
      <c r="Z6" s="356" t="s">
        <v>431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100">
      <c r="A7" s="355" t="s">
        <v>102</v>
      </c>
      <c r="B7" s="334">
        <v>267706.28571428574</v>
      </c>
      <c r="C7" s="334">
        <v>18004.286560058594</v>
      </c>
      <c r="D7" s="334">
        <v>20426.2109375</v>
      </c>
      <c r="E7" s="334">
        <v>523917.77333333332</v>
      </c>
      <c r="F7" s="334">
        <v>4376146.2476190478</v>
      </c>
      <c r="G7" s="334">
        <v>729722.39</v>
      </c>
      <c r="H7" s="334">
        <v>486785.04</v>
      </c>
      <c r="I7" s="334">
        <v>6422708.2341642249</v>
      </c>
      <c r="J7"/>
      <c r="K7"/>
      <c r="L7" s="355" t="s">
        <v>102</v>
      </c>
      <c r="M7" s="334">
        <v>234243</v>
      </c>
      <c r="N7" s="334">
        <v>9404.2865600585937</v>
      </c>
      <c r="O7" s="334">
        <v>17872.9345703125</v>
      </c>
      <c r="P7" s="334">
        <v>451986.36000000004</v>
      </c>
      <c r="Q7" s="334">
        <v>2778601.6</v>
      </c>
      <c r="R7" s="334">
        <v>471455</v>
      </c>
      <c r="S7" s="334">
        <v>243392.52</v>
      </c>
      <c r="T7" s="334">
        <v>4206955.7011303706</v>
      </c>
      <c r="U7"/>
      <c r="V7" s="357" t="s">
        <v>164</v>
      </c>
      <c r="W7" s="334">
        <v>816287.99999999988</v>
      </c>
      <c r="X7"/>
      <c r="Y7" s="357" t="s">
        <v>164</v>
      </c>
      <c r="Z7" s="334">
        <v>714252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100">
      <c r="A8" s="355" t="s">
        <v>161</v>
      </c>
      <c r="B8" s="334">
        <v>146821.71428571429</v>
      </c>
      <c r="C8" s="334"/>
      <c r="D8" s="334"/>
      <c r="E8" s="334"/>
      <c r="F8" s="334"/>
      <c r="G8" s="334"/>
      <c r="H8" s="334"/>
      <c r="I8" s="334">
        <v>146821.71428571429</v>
      </c>
      <c r="J8"/>
      <c r="K8"/>
      <c r="L8" s="355" t="s">
        <v>161</v>
      </c>
      <c r="M8" s="334">
        <v>128469</v>
      </c>
      <c r="N8" s="334"/>
      <c r="O8" s="334"/>
      <c r="P8" s="334"/>
      <c r="Q8" s="334"/>
      <c r="R8" s="334"/>
      <c r="S8" s="334"/>
      <c r="T8" s="334">
        <v>128469</v>
      </c>
      <c r="U8"/>
      <c r="V8" s="357" t="s">
        <v>141</v>
      </c>
      <c r="W8" s="334">
        <v>116300.46724700928</v>
      </c>
      <c r="X8"/>
      <c r="Y8" s="357" t="s">
        <v>141</v>
      </c>
      <c r="Z8" s="334">
        <v>59578.668395996094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100">
      <c r="A9" s="355" t="s">
        <v>83</v>
      </c>
      <c r="B9" s="334">
        <v>265932.57142857142</v>
      </c>
      <c r="C9" s="334">
        <v>36785.583030700684</v>
      </c>
      <c r="D9" s="334">
        <v>60211.519999999997</v>
      </c>
      <c r="E9" s="334">
        <v>534155.67047619051</v>
      </c>
      <c r="F9" s="334">
        <v>4243794.2952380953</v>
      </c>
      <c r="G9" s="334">
        <v>1539811.9939999999</v>
      </c>
      <c r="H9" s="334">
        <v>481966.76</v>
      </c>
      <c r="I9" s="334">
        <v>7162658.3941735579</v>
      </c>
      <c r="J9"/>
      <c r="K9"/>
      <c r="L9" s="355" t="s">
        <v>83</v>
      </c>
      <c r="M9" s="334">
        <v>232691</v>
      </c>
      <c r="N9" s="334">
        <v>19419.0830078125</v>
      </c>
      <c r="O9" s="334">
        <v>52685.079999999994</v>
      </c>
      <c r="P9" s="334">
        <v>460944.52</v>
      </c>
      <c r="Q9" s="334">
        <v>2732806.4</v>
      </c>
      <c r="R9" s="334">
        <v>895614</v>
      </c>
      <c r="S9" s="334">
        <v>240983.38</v>
      </c>
      <c r="T9" s="334">
        <v>4635143.4630078124</v>
      </c>
      <c r="U9"/>
      <c r="V9" s="357" t="s">
        <v>234</v>
      </c>
      <c r="W9" s="334">
        <v>80637.73093749999</v>
      </c>
      <c r="X9"/>
      <c r="Y9" s="357" t="s">
        <v>234</v>
      </c>
      <c r="Z9" s="334">
        <v>70558.014570312487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100">
      <c r="A10" s="355" t="s">
        <v>203</v>
      </c>
      <c r="B10" s="334"/>
      <c r="C10" s="334">
        <v>57908.59765625</v>
      </c>
      <c r="D10" s="334"/>
      <c r="E10" s="334"/>
      <c r="F10" s="334"/>
      <c r="G10" s="334"/>
      <c r="H10" s="334"/>
      <c r="I10" s="334">
        <v>57908.59765625</v>
      </c>
      <c r="J10"/>
      <c r="K10"/>
      <c r="L10" s="355" t="s">
        <v>203</v>
      </c>
      <c r="M10" s="334"/>
      <c r="N10" s="334">
        <v>28954.298828125</v>
      </c>
      <c r="O10" s="334"/>
      <c r="P10" s="334"/>
      <c r="Q10" s="334"/>
      <c r="R10" s="334"/>
      <c r="S10" s="334"/>
      <c r="T10" s="334">
        <v>28954.298828125</v>
      </c>
      <c r="U10"/>
      <c r="V10" s="357" t="s">
        <v>118</v>
      </c>
      <c r="W10" s="334">
        <v>1143560.0495238097</v>
      </c>
      <c r="X10"/>
      <c r="Y10" s="357" t="s">
        <v>118</v>
      </c>
      <c r="Z10" s="334">
        <v>987731.66</v>
      </c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100">
      <c r="A11" s="355" t="s">
        <v>197</v>
      </c>
      <c r="B11" s="334">
        <v>35108.571428571428</v>
      </c>
      <c r="C11" s="334"/>
      <c r="D11" s="334"/>
      <c r="E11" s="334"/>
      <c r="F11" s="334">
        <v>157263.51428571428</v>
      </c>
      <c r="G11" s="334"/>
      <c r="H11" s="334"/>
      <c r="I11" s="334">
        <v>192372.0857142857</v>
      </c>
      <c r="J11"/>
      <c r="K11"/>
      <c r="L11" s="355" t="s">
        <v>197</v>
      </c>
      <c r="M11" s="334">
        <v>30720</v>
      </c>
      <c r="N11" s="334"/>
      <c r="O11" s="334"/>
      <c r="P11" s="334"/>
      <c r="Q11" s="334">
        <v>92813.4</v>
      </c>
      <c r="R11" s="334"/>
      <c r="S11" s="334"/>
      <c r="T11" s="334">
        <v>123533.4</v>
      </c>
      <c r="U11"/>
      <c r="V11" s="357" t="s">
        <v>233</v>
      </c>
      <c r="W11" s="334">
        <v>9729545.6190476194</v>
      </c>
      <c r="X11"/>
      <c r="Y11" s="357" t="s">
        <v>233</v>
      </c>
      <c r="Z11" s="334">
        <v>6234500.7999999989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100">
      <c r="A12" s="355" t="s">
        <v>212</v>
      </c>
      <c r="B12" s="334">
        <v>100718.85714285714</v>
      </c>
      <c r="C12" s="334">
        <v>3602</v>
      </c>
      <c r="D12" s="334"/>
      <c r="E12" s="334"/>
      <c r="F12" s="334"/>
      <c r="G12" s="334"/>
      <c r="H12" s="334"/>
      <c r="I12" s="334">
        <v>104320.85714285714</v>
      </c>
      <c r="J12"/>
      <c r="K12"/>
      <c r="L12" s="355" t="s">
        <v>212</v>
      </c>
      <c r="M12" s="334">
        <v>88129</v>
      </c>
      <c r="N12" s="334">
        <v>1801</v>
      </c>
      <c r="O12" s="334"/>
      <c r="P12" s="334"/>
      <c r="Q12" s="334"/>
      <c r="R12" s="334"/>
      <c r="S12" s="334"/>
      <c r="T12" s="334">
        <v>89930</v>
      </c>
      <c r="U12"/>
      <c r="V12" s="357" t="s">
        <v>248</v>
      </c>
      <c r="W12" s="334">
        <v>2269534.3840000001</v>
      </c>
      <c r="X12"/>
      <c r="Y12" s="357" t="s">
        <v>248</v>
      </c>
      <c r="Z12" s="334">
        <v>1367069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100">
      <c r="A13" s="355" t="s">
        <v>2</v>
      </c>
      <c r="B13" s="334">
        <v>816288</v>
      </c>
      <c r="C13" s="334">
        <v>116300.46724700928</v>
      </c>
      <c r="D13" s="334">
        <v>80637.73093749999</v>
      </c>
      <c r="E13" s="334">
        <v>1143560.0495238095</v>
      </c>
      <c r="F13" s="334">
        <v>9729545.6190476194</v>
      </c>
      <c r="G13" s="334">
        <v>2269534.3840000001</v>
      </c>
      <c r="H13" s="334">
        <v>968751.8</v>
      </c>
      <c r="I13" s="334">
        <v>15124618.050755937</v>
      </c>
      <c r="J13"/>
      <c r="K13"/>
      <c r="L13" s="355" t="s">
        <v>2</v>
      </c>
      <c r="M13" s="334">
        <v>714252</v>
      </c>
      <c r="N13" s="334">
        <v>59578.668395996094</v>
      </c>
      <c r="O13" s="334">
        <v>70558.014570312487</v>
      </c>
      <c r="P13" s="334">
        <v>987731.66</v>
      </c>
      <c r="Q13" s="334">
        <v>6234500.8000000007</v>
      </c>
      <c r="R13" s="334">
        <v>1367069</v>
      </c>
      <c r="S13" s="334">
        <v>484375.9</v>
      </c>
      <c r="T13" s="334">
        <v>9918066.0429663081</v>
      </c>
      <c r="U13"/>
      <c r="V13" s="357" t="s">
        <v>337</v>
      </c>
      <c r="W13" s="334">
        <v>968751.8</v>
      </c>
      <c r="X13"/>
      <c r="Y13" s="357" t="s">
        <v>337</v>
      </c>
      <c r="Z13" s="334">
        <v>484375.9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100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 s="355" t="s">
        <v>2</v>
      </c>
      <c r="W14" s="334">
        <v>15124618.050755939</v>
      </c>
      <c r="X14"/>
      <c r="Y14" s="355" t="s">
        <v>2</v>
      </c>
      <c r="Z14" s="334">
        <v>9918066.0429663081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5" spans="1:100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 s="333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</row>
    <row r="16" spans="1:100">
      <c r="A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 s="333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26">
      <c r="J17" s="336"/>
      <c r="K17" s="254"/>
      <c r="L17"/>
      <c r="M17"/>
      <c r="N17"/>
      <c r="O17"/>
      <c r="P17"/>
      <c r="Q17"/>
      <c r="R17"/>
      <c r="S17"/>
      <c r="T17"/>
      <c r="V17"/>
      <c r="W17"/>
      <c r="Y17"/>
      <c r="Z17" s="333"/>
    </row>
    <row r="18" spans="1:26" ht="15.75" thickBot="1">
      <c r="J18" s="336"/>
      <c r="K18" s="254"/>
      <c r="L18"/>
      <c r="M18"/>
      <c r="N18"/>
      <c r="O18"/>
      <c r="P18"/>
      <c r="Q18"/>
      <c r="R18"/>
      <c r="S18"/>
      <c r="T18"/>
      <c r="V18"/>
      <c r="W18"/>
      <c r="Y18"/>
      <c r="Z18" s="333"/>
    </row>
    <row r="19" spans="1:26" ht="15.75" thickBot="1">
      <c r="A19" s="308" t="s">
        <v>479</v>
      </c>
      <c r="B19" s="309" t="s">
        <v>164</v>
      </c>
      <c r="C19" s="309" t="s">
        <v>141</v>
      </c>
      <c r="D19" s="309" t="s">
        <v>234</v>
      </c>
      <c r="E19" s="309" t="s">
        <v>118</v>
      </c>
      <c r="F19" s="309" t="s">
        <v>233</v>
      </c>
      <c r="G19" s="309" t="s">
        <v>248</v>
      </c>
      <c r="H19" s="309" t="s">
        <v>337</v>
      </c>
      <c r="I19" s="310" t="s">
        <v>2</v>
      </c>
      <c r="J19" s="336"/>
      <c r="K19" s="254"/>
      <c r="L19" s="303" t="s">
        <v>479</v>
      </c>
      <c r="M19" s="304" t="s">
        <v>164</v>
      </c>
      <c r="N19" s="304" t="s">
        <v>141</v>
      </c>
      <c r="O19" s="304" t="s">
        <v>234</v>
      </c>
      <c r="P19" s="304" t="s">
        <v>118</v>
      </c>
      <c r="Q19" s="304" t="s">
        <v>233</v>
      </c>
      <c r="R19" s="304" t="s">
        <v>248</v>
      </c>
      <c r="S19" s="304" t="s">
        <v>337</v>
      </c>
      <c r="T19" s="305" t="s">
        <v>2</v>
      </c>
      <c r="V19" s="302" t="s">
        <v>479</v>
      </c>
      <c r="W19" s="301" t="s">
        <v>429</v>
      </c>
      <c r="Y19" s="358" t="s">
        <v>1</v>
      </c>
      <c r="Z19" s="301" t="s">
        <v>431</v>
      </c>
    </row>
    <row r="20" spans="1:26">
      <c r="A20" s="307" t="str">
        <f>A6</f>
        <v>CGC</v>
      </c>
      <c r="B20" s="239">
        <f t="shared" ref="B20:I20" si="0">B6/1024</f>
        <v>0</v>
      </c>
      <c r="C20" s="239">
        <f t="shared" si="0"/>
        <v>0</v>
      </c>
      <c r="D20" s="239">
        <f t="shared" si="0"/>
        <v>0</v>
      </c>
      <c r="E20" s="239">
        <f t="shared" si="0"/>
        <v>83.483013392857146</v>
      </c>
      <c r="F20" s="239">
        <f t="shared" si="0"/>
        <v>930.02105654761908</v>
      </c>
      <c r="G20" s="239">
        <f t="shared" si="0"/>
        <v>0</v>
      </c>
      <c r="H20" s="239">
        <f t="shared" si="0"/>
        <v>0</v>
      </c>
      <c r="I20" s="239">
        <f t="shared" si="0"/>
        <v>1013.5040699404763</v>
      </c>
      <c r="J20" s="336"/>
      <c r="K20" s="254"/>
      <c r="L20" s="306" t="str">
        <f>L6</f>
        <v>CGC</v>
      </c>
      <c r="M20" s="299">
        <f t="shared" ref="M20:T20" si="1">M6/1024</f>
        <v>0</v>
      </c>
      <c r="N20" s="299">
        <f t="shared" si="1"/>
        <v>0</v>
      </c>
      <c r="O20" s="299">
        <f t="shared" si="1"/>
        <v>0</v>
      </c>
      <c r="P20" s="299">
        <f t="shared" si="1"/>
        <v>73.047636718749999</v>
      </c>
      <c r="Q20" s="299">
        <f t="shared" si="1"/>
        <v>615.50722656250002</v>
      </c>
      <c r="R20" s="299">
        <f t="shared" si="1"/>
        <v>0</v>
      </c>
      <c r="S20" s="299">
        <f t="shared" si="1"/>
        <v>0</v>
      </c>
      <c r="T20" s="299">
        <f t="shared" si="1"/>
        <v>688.55486328125005</v>
      </c>
      <c r="V20" s="299" t="str">
        <f t="shared" ref="V20:V27" si="2">V7</f>
        <v>Centera</v>
      </c>
      <c r="W20" s="299">
        <f t="shared" ref="W20:W27" si="3">W7/1024</f>
        <v>797.15624999999989</v>
      </c>
      <c r="Y20" s="357" t="s">
        <v>164</v>
      </c>
      <c r="Z20" s="334">
        <f t="shared" ref="Z20:Z27" si="4">Z7/1024</f>
        <v>697.51171875</v>
      </c>
    </row>
    <row r="21" spans="1:26">
      <c r="A21" s="306" t="str">
        <f t="shared" ref="A21:A27" si="5">A7</f>
        <v>FDC</v>
      </c>
      <c r="B21" s="299">
        <f t="shared" ref="B21:I21" si="6">B7/1024</f>
        <v>261.43191964285717</v>
      </c>
      <c r="C21" s="299">
        <f t="shared" si="6"/>
        <v>17.58231109380722</v>
      </c>
      <c r="D21" s="299">
        <f t="shared" si="6"/>
        <v>19.947471618652344</v>
      </c>
      <c r="E21" s="299">
        <f t="shared" si="6"/>
        <v>511.63845052083332</v>
      </c>
      <c r="F21" s="299">
        <f t="shared" si="6"/>
        <v>4273.5803199404763</v>
      </c>
      <c r="G21" s="299">
        <f t="shared" si="6"/>
        <v>712.61952148437501</v>
      </c>
      <c r="H21" s="299">
        <f t="shared" si="6"/>
        <v>475.37601562499998</v>
      </c>
      <c r="I21" s="299">
        <f t="shared" si="6"/>
        <v>6272.1760099260009</v>
      </c>
      <c r="J21" s="336"/>
      <c r="K21" s="254"/>
      <c r="L21" s="306" t="str">
        <f t="shared" ref="L21:L27" si="7">L7</f>
        <v>FDC</v>
      </c>
      <c r="M21" s="299">
        <f t="shared" ref="M21:T21" si="8">M7/1024</f>
        <v>228.7529296875</v>
      </c>
      <c r="N21" s="299">
        <f t="shared" si="8"/>
        <v>9.1838735938072205</v>
      </c>
      <c r="O21" s="299">
        <f t="shared" si="8"/>
        <v>17.454037666320801</v>
      </c>
      <c r="P21" s="299">
        <f t="shared" si="8"/>
        <v>441.39292968750004</v>
      </c>
      <c r="Q21" s="299">
        <f t="shared" si="8"/>
        <v>2713.4781250000001</v>
      </c>
      <c r="R21" s="299">
        <f t="shared" si="8"/>
        <v>460.4052734375</v>
      </c>
      <c r="S21" s="299">
        <f t="shared" si="8"/>
        <v>237.68800781249999</v>
      </c>
      <c r="T21" s="299">
        <f t="shared" si="8"/>
        <v>4108.3551768851275</v>
      </c>
      <c r="V21" s="299" t="str">
        <f t="shared" si="2"/>
        <v>Clariion</v>
      </c>
      <c r="W21" s="299">
        <f t="shared" si="3"/>
        <v>113.5746750459075</v>
      </c>
      <c r="Y21" s="357" t="s">
        <v>141</v>
      </c>
      <c r="Z21" s="334">
        <f t="shared" si="4"/>
        <v>58.182293355464935</v>
      </c>
    </row>
    <row r="22" spans="1:26">
      <c r="A22" s="306" t="str">
        <f t="shared" si="5"/>
        <v>Poland</v>
      </c>
      <c r="B22" s="299">
        <f t="shared" ref="B22:I22" si="9">B8/1024</f>
        <v>143.38058035714286</v>
      </c>
      <c r="C22" s="299">
        <f t="shared" si="9"/>
        <v>0</v>
      </c>
      <c r="D22" s="299">
        <f t="shared" si="9"/>
        <v>0</v>
      </c>
      <c r="E22" s="299">
        <f t="shared" si="9"/>
        <v>0</v>
      </c>
      <c r="F22" s="299">
        <f t="shared" si="9"/>
        <v>0</v>
      </c>
      <c r="G22" s="299">
        <f t="shared" si="9"/>
        <v>0</v>
      </c>
      <c r="H22" s="299">
        <f t="shared" si="9"/>
        <v>0</v>
      </c>
      <c r="I22" s="299">
        <f t="shared" si="9"/>
        <v>143.38058035714286</v>
      </c>
      <c r="J22" s="336"/>
      <c r="K22" s="254"/>
      <c r="L22" s="306" t="str">
        <f t="shared" si="7"/>
        <v>Poland</v>
      </c>
      <c r="M22" s="299">
        <f t="shared" ref="M22:T22" si="10">M8/1024</f>
        <v>125.4580078125</v>
      </c>
      <c r="N22" s="299">
        <f t="shared" si="10"/>
        <v>0</v>
      </c>
      <c r="O22" s="299">
        <f t="shared" si="10"/>
        <v>0</v>
      </c>
      <c r="P22" s="299">
        <f t="shared" si="10"/>
        <v>0</v>
      </c>
      <c r="Q22" s="299">
        <f t="shared" si="10"/>
        <v>0</v>
      </c>
      <c r="R22" s="299">
        <f t="shared" si="10"/>
        <v>0</v>
      </c>
      <c r="S22" s="299">
        <f t="shared" si="10"/>
        <v>0</v>
      </c>
      <c r="T22" s="299">
        <f t="shared" si="10"/>
        <v>125.4580078125</v>
      </c>
      <c r="V22" s="299" t="str">
        <f t="shared" si="2"/>
        <v>DMX</v>
      </c>
      <c r="W22" s="299">
        <f t="shared" si="3"/>
        <v>78.747784118652334</v>
      </c>
      <c r="Y22" s="357" t="s">
        <v>234</v>
      </c>
      <c r="Z22" s="334">
        <f t="shared" si="4"/>
        <v>68.904311103820788</v>
      </c>
    </row>
    <row r="23" spans="1:26">
      <c r="A23" s="306" t="str">
        <f t="shared" si="5"/>
        <v>RDC</v>
      </c>
      <c r="B23" s="299">
        <f t="shared" ref="B23:I23" si="11">B9/1024</f>
        <v>259.69977678571428</v>
      </c>
      <c r="C23" s="299">
        <f t="shared" si="11"/>
        <v>35.923420928418636</v>
      </c>
      <c r="D23" s="299">
        <f t="shared" si="11"/>
        <v>58.800312499999997</v>
      </c>
      <c r="E23" s="299">
        <f t="shared" si="11"/>
        <v>521.6363969494048</v>
      </c>
      <c r="F23" s="299">
        <f t="shared" si="11"/>
        <v>4144.3303664434525</v>
      </c>
      <c r="G23" s="299">
        <f t="shared" si="11"/>
        <v>1503.7226503906249</v>
      </c>
      <c r="H23" s="299">
        <f t="shared" si="11"/>
        <v>470.67066406250001</v>
      </c>
      <c r="I23" s="299">
        <f t="shared" si="11"/>
        <v>6994.7835880601151</v>
      </c>
      <c r="J23" s="336"/>
      <c r="K23" s="254"/>
      <c r="L23" s="306" t="str">
        <f t="shared" si="7"/>
        <v>RDC</v>
      </c>
      <c r="M23" s="299">
        <f t="shared" ref="M23:T23" si="12">M9/1024</f>
        <v>227.2373046875</v>
      </c>
      <c r="N23" s="299">
        <f t="shared" si="12"/>
        <v>18.963948249816895</v>
      </c>
      <c r="O23" s="299">
        <f t="shared" si="12"/>
        <v>51.450273437499995</v>
      </c>
      <c r="P23" s="299">
        <f t="shared" si="12"/>
        <v>450.14113281250002</v>
      </c>
      <c r="Q23" s="299">
        <f t="shared" si="12"/>
        <v>2668.7562499999999</v>
      </c>
      <c r="R23" s="299">
        <f t="shared" si="12"/>
        <v>874.623046875</v>
      </c>
      <c r="S23" s="299">
        <f t="shared" si="12"/>
        <v>235.33533203125</v>
      </c>
      <c r="T23" s="299">
        <f t="shared" si="12"/>
        <v>4526.5072880935668</v>
      </c>
      <c r="V23" s="299" t="str">
        <f t="shared" si="2"/>
        <v>HDS</v>
      </c>
      <c r="W23" s="299">
        <f t="shared" si="3"/>
        <v>1116.7578608630954</v>
      </c>
      <c r="Y23" s="357" t="s">
        <v>118</v>
      </c>
      <c r="Z23" s="334">
        <f t="shared" si="4"/>
        <v>964.58169921875003</v>
      </c>
    </row>
    <row r="24" spans="1:26">
      <c r="A24" s="306" t="str">
        <f t="shared" si="5"/>
        <v>Russia DC</v>
      </c>
      <c r="B24" s="299">
        <f t="shared" ref="B24:I24" si="13">B10/1024</f>
        <v>0</v>
      </c>
      <c r="C24" s="299">
        <f t="shared" si="13"/>
        <v>56.551364898681641</v>
      </c>
      <c r="D24" s="299">
        <f t="shared" si="13"/>
        <v>0</v>
      </c>
      <c r="E24" s="299">
        <f t="shared" si="13"/>
        <v>0</v>
      </c>
      <c r="F24" s="299">
        <f t="shared" si="13"/>
        <v>0</v>
      </c>
      <c r="G24" s="299">
        <f t="shared" si="13"/>
        <v>0</v>
      </c>
      <c r="H24" s="299">
        <f t="shared" si="13"/>
        <v>0</v>
      </c>
      <c r="I24" s="299">
        <f t="shared" si="13"/>
        <v>56.551364898681641</v>
      </c>
      <c r="J24" s="336"/>
      <c r="K24" s="254"/>
      <c r="L24" s="306" t="str">
        <f t="shared" si="7"/>
        <v>Russia DC</v>
      </c>
      <c r="M24" s="299">
        <f t="shared" ref="M24:T24" si="14">M10/1024</f>
        <v>0</v>
      </c>
      <c r="N24" s="299">
        <f t="shared" si="14"/>
        <v>28.27568244934082</v>
      </c>
      <c r="O24" s="299">
        <f t="shared" si="14"/>
        <v>0</v>
      </c>
      <c r="P24" s="299">
        <f t="shared" si="14"/>
        <v>0</v>
      </c>
      <c r="Q24" s="299">
        <f t="shared" si="14"/>
        <v>0</v>
      </c>
      <c r="R24" s="299">
        <f t="shared" si="14"/>
        <v>0</v>
      </c>
      <c r="S24" s="299">
        <f t="shared" si="14"/>
        <v>0</v>
      </c>
      <c r="T24" s="299">
        <f t="shared" si="14"/>
        <v>28.27568244934082</v>
      </c>
      <c r="V24" s="299" t="str">
        <f t="shared" si="2"/>
        <v>Vmax</v>
      </c>
      <c r="W24" s="299">
        <f t="shared" si="3"/>
        <v>9501.5093936011908</v>
      </c>
      <c r="Y24" s="357" t="s">
        <v>233</v>
      </c>
      <c r="Z24" s="334">
        <f t="shared" si="4"/>
        <v>6088.3796874999989</v>
      </c>
    </row>
    <row r="25" spans="1:26">
      <c r="A25" s="306" t="str">
        <f t="shared" si="5"/>
        <v>Swiss</v>
      </c>
      <c r="B25" s="299">
        <f t="shared" ref="B25:I25" si="15">B11/1024</f>
        <v>34.285714285714285</v>
      </c>
      <c r="C25" s="299">
        <f t="shared" si="15"/>
        <v>0</v>
      </c>
      <c r="D25" s="299">
        <f t="shared" si="15"/>
        <v>0</v>
      </c>
      <c r="E25" s="299">
        <f t="shared" si="15"/>
        <v>0</v>
      </c>
      <c r="F25" s="299">
        <f t="shared" si="15"/>
        <v>153.57765066964285</v>
      </c>
      <c r="G25" s="299">
        <f t="shared" si="15"/>
        <v>0</v>
      </c>
      <c r="H25" s="299">
        <f t="shared" si="15"/>
        <v>0</v>
      </c>
      <c r="I25" s="299">
        <f t="shared" si="15"/>
        <v>187.86336495535713</v>
      </c>
      <c r="J25" s="336"/>
      <c r="K25" s="254"/>
      <c r="L25" s="306" t="str">
        <f t="shared" si="7"/>
        <v>Swiss</v>
      </c>
      <c r="M25" s="299">
        <f t="shared" ref="M25:T25" si="16">M11/1024</f>
        <v>30</v>
      </c>
      <c r="N25" s="299">
        <f t="shared" si="16"/>
        <v>0</v>
      </c>
      <c r="O25" s="299">
        <f t="shared" si="16"/>
        <v>0</v>
      </c>
      <c r="P25" s="299">
        <f t="shared" si="16"/>
        <v>0</v>
      </c>
      <c r="Q25" s="299">
        <f t="shared" si="16"/>
        <v>90.638085937499994</v>
      </c>
      <c r="R25" s="299">
        <f t="shared" si="16"/>
        <v>0</v>
      </c>
      <c r="S25" s="299">
        <f t="shared" si="16"/>
        <v>0</v>
      </c>
      <c r="T25" s="299">
        <f t="shared" si="16"/>
        <v>120.63808593749999</v>
      </c>
      <c r="V25" s="299" t="str">
        <f t="shared" si="2"/>
        <v>VNX</v>
      </c>
      <c r="W25" s="299">
        <f t="shared" si="3"/>
        <v>2216.3421718750001</v>
      </c>
      <c r="Y25" s="357" t="s">
        <v>248</v>
      </c>
      <c r="Z25" s="334">
        <f t="shared" si="4"/>
        <v>1335.0283203125</v>
      </c>
    </row>
    <row r="26" spans="1:26">
      <c r="A26" s="306" t="str">
        <f t="shared" si="5"/>
        <v>Turkey DC</v>
      </c>
      <c r="B26" s="299">
        <f t="shared" ref="B26:I26" si="17">B12/1024</f>
        <v>98.358258928571431</v>
      </c>
      <c r="C26" s="299">
        <f t="shared" si="17"/>
        <v>3.517578125</v>
      </c>
      <c r="D26" s="299">
        <f t="shared" si="17"/>
        <v>0</v>
      </c>
      <c r="E26" s="299">
        <f t="shared" si="17"/>
        <v>0</v>
      </c>
      <c r="F26" s="299">
        <f t="shared" si="17"/>
        <v>0</v>
      </c>
      <c r="G26" s="299">
        <f t="shared" si="17"/>
        <v>0</v>
      </c>
      <c r="H26" s="299">
        <f t="shared" si="17"/>
        <v>0</v>
      </c>
      <c r="I26" s="299">
        <f t="shared" si="17"/>
        <v>101.87583705357143</v>
      </c>
      <c r="J26" s="336"/>
      <c r="K26" s="254"/>
      <c r="L26" s="306" t="str">
        <f t="shared" si="7"/>
        <v>Turkey DC</v>
      </c>
      <c r="M26" s="299">
        <f t="shared" ref="M26:T26" si="18">M12/1024</f>
        <v>86.0634765625</v>
      </c>
      <c r="N26" s="299">
        <f t="shared" si="18"/>
        <v>1.7587890625</v>
      </c>
      <c r="O26" s="299">
        <f t="shared" si="18"/>
        <v>0</v>
      </c>
      <c r="P26" s="299">
        <f t="shared" si="18"/>
        <v>0</v>
      </c>
      <c r="Q26" s="299">
        <f t="shared" si="18"/>
        <v>0</v>
      </c>
      <c r="R26" s="299">
        <f t="shared" si="18"/>
        <v>0</v>
      </c>
      <c r="S26" s="299">
        <f t="shared" si="18"/>
        <v>0</v>
      </c>
      <c r="T26" s="299">
        <f t="shared" si="18"/>
        <v>87.822265625</v>
      </c>
      <c r="V26" s="299" t="str">
        <f t="shared" si="2"/>
        <v>XIV</v>
      </c>
      <c r="W26" s="299">
        <f t="shared" si="3"/>
        <v>946.04667968750005</v>
      </c>
      <c r="Y26" s="357" t="s">
        <v>337</v>
      </c>
      <c r="Z26" s="334">
        <f t="shared" si="4"/>
        <v>473.02333984375002</v>
      </c>
    </row>
    <row r="27" spans="1:26">
      <c r="A27" s="207" t="str">
        <f t="shared" si="5"/>
        <v>Grand Total</v>
      </c>
      <c r="B27" s="191">
        <f t="shared" ref="B27:I27" si="19">B13/1024</f>
        <v>797.15625</v>
      </c>
      <c r="C27" s="191">
        <f t="shared" si="19"/>
        <v>113.5746750459075</v>
      </c>
      <c r="D27" s="191">
        <f t="shared" si="19"/>
        <v>78.747784118652334</v>
      </c>
      <c r="E27" s="191">
        <f t="shared" si="19"/>
        <v>1116.7578608630952</v>
      </c>
      <c r="F27" s="191">
        <f t="shared" si="19"/>
        <v>9501.5093936011908</v>
      </c>
      <c r="G27" s="191">
        <f t="shared" si="19"/>
        <v>2216.3421718750001</v>
      </c>
      <c r="H27" s="191">
        <f t="shared" si="19"/>
        <v>946.04667968750005</v>
      </c>
      <c r="I27" s="191">
        <f t="shared" si="19"/>
        <v>14770.134815191344</v>
      </c>
      <c r="J27" s="336"/>
      <c r="K27" s="254"/>
      <c r="L27" s="191" t="str">
        <f t="shared" si="7"/>
        <v>Grand Total</v>
      </c>
      <c r="M27" s="191">
        <f t="shared" ref="M27:T27" si="20">M13/1024</f>
        <v>697.51171875</v>
      </c>
      <c r="N27" s="191">
        <f t="shared" si="20"/>
        <v>58.182293355464935</v>
      </c>
      <c r="O27" s="191">
        <f t="shared" si="20"/>
        <v>68.904311103820788</v>
      </c>
      <c r="P27" s="191">
        <f t="shared" si="20"/>
        <v>964.58169921875003</v>
      </c>
      <c r="Q27" s="191">
        <f t="shared" si="20"/>
        <v>6088.3796875000007</v>
      </c>
      <c r="R27" s="191">
        <f t="shared" si="20"/>
        <v>1335.0283203125</v>
      </c>
      <c r="S27" s="191">
        <f t="shared" si="20"/>
        <v>473.02333984375002</v>
      </c>
      <c r="T27" s="191">
        <f t="shared" si="20"/>
        <v>9685.6113700842852</v>
      </c>
      <c r="V27" s="191" t="str">
        <f t="shared" si="2"/>
        <v>Grand Total</v>
      </c>
      <c r="W27" s="191">
        <f t="shared" si="3"/>
        <v>14770.134815191346</v>
      </c>
      <c r="Y27" s="207" t="s">
        <v>2</v>
      </c>
      <c r="Z27" s="191">
        <f t="shared" si="4"/>
        <v>9685.6113700842852</v>
      </c>
    </row>
    <row r="28" spans="1:26">
      <c r="I28" s="252"/>
      <c r="K28" s="254"/>
      <c r="L28"/>
      <c r="M28"/>
      <c r="N28"/>
      <c r="O28"/>
      <c r="P28"/>
      <c r="Q28"/>
      <c r="R28"/>
      <c r="S28"/>
      <c r="T28"/>
      <c r="W28"/>
      <c r="Y28"/>
    </row>
    <row r="29" spans="1:26">
      <c r="D29" s="479"/>
      <c r="E29" s="479"/>
      <c r="F29" s="479"/>
      <c r="G29" s="479"/>
      <c r="K29" s="254"/>
      <c r="L29"/>
      <c r="M29"/>
      <c r="N29"/>
      <c r="O29"/>
      <c r="P29"/>
      <c r="Q29"/>
      <c r="R29"/>
      <c r="S29"/>
      <c r="T29"/>
      <c r="U29"/>
      <c r="W29"/>
      <c r="X29"/>
      <c r="Y29"/>
    </row>
    <row r="30" spans="1:26">
      <c r="K30" s="254"/>
      <c r="L30"/>
      <c r="M30"/>
      <c r="N30"/>
      <c r="O30"/>
      <c r="P30"/>
      <c r="Q30"/>
      <c r="R30"/>
      <c r="S30"/>
      <c r="T30"/>
      <c r="U30"/>
      <c r="W30"/>
      <c r="X30"/>
      <c r="Y30"/>
    </row>
    <row r="31" spans="1:26">
      <c r="K31" s="254"/>
      <c r="L31"/>
      <c r="M31"/>
      <c r="N31"/>
      <c r="O31"/>
      <c r="P31"/>
      <c r="Q31"/>
      <c r="R31"/>
      <c r="S31"/>
      <c r="T31"/>
      <c r="U31"/>
      <c r="W31"/>
      <c r="X31"/>
      <c r="Y31"/>
    </row>
    <row r="32" spans="1:26">
      <c r="K32" s="254"/>
      <c r="L32"/>
      <c r="M32"/>
      <c r="N32"/>
      <c r="O32"/>
      <c r="P32"/>
      <c r="Q32"/>
      <c r="R32"/>
      <c r="S32"/>
      <c r="T32"/>
      <c r="U32"/>
      <c r="W32"/>
      <c r="X32"/>
      <c r="Y32"/>
    </row>
    <row r="33" spans="11:25">
      <c r="K33" s="254"/>
      <c r="L33"/>
      <c r="M33"/>
      <c r="N33"/>
      <c r="O33"/>
      <c r="P33"/>
      <c r="Q33"/>
      <c r="R33"/>
      <c r="S33"/>
      <c r="T33"/>
      <c r="U33"/>
      <c r="W33"/>
      <c r="X33"/>
      <c r="Y33"/>
    </row>
    <row r="34" spans="11:25">
      <c r="K34" s="254"/>
      <c r="L34"/>
      <c r="M34"/>
      <c r="N34"/>
      <c r="O34"/>
      <c r="P34"/>
      <c r="Q34"/>
      <c r="R34"/>
      <c r="S34"/>
      <c r="T34"/>
      <c r="U34"/>
      <c r="W34"/>
      <c r="X34"/>
      <c r="Y34"/>
    </row>
    <row r="35" spans="11:25">
      <c r="K35" s="254"/>
      <c r="L35"/>
      <c r="M35"/>
      <c r="N35"/>
      <c r="O35"/>
      <c r="P35"/>
      <c r="Q35"/>
      <c r="R35"/>
      <c r="S35"/>
      <c r="T35"/>
      <c r="U35"/>
      <c r="W35"/>
      <c r="X35"/>
      <c r="Y35"/>
    </row>
    <row r="36" spans="11:25">
      <c r="K36" s="254"/>
      <c r="L36"/>
      <c r="M36"/>
      <c r="N36"/>
      <c r="O36"/>
      <c r="P36"/>
      <c r="Q36"/>
      <c r="R36"/>
      <c r="S36"/>
      <c r="T36"/>
      <c r="U36"/>
      <c r="W36"/>
      <c r="X36"/>
      <c r="Y36"/>
    </row>
    <row r="37" spans="11:25">
      <c r="K37" s="254"/>
      <c r="L37"/>
      <c r="M37"/>
      <c r="N37"/>
      <c r="O37"/>
      <c r="P37"/>
      <c r="Q37"/>
      <c r="R37"/>
      <c r="S37"/>
      <c r="T37"/>
      <c r="U37"/>
      <c r="W37"/>
      <c r="X37"/>
      <c r="Y37"/>
    </row>
    <row r="38" spans="11:25">
      <c r="K38" s="254"/>
      <c r="L38"/>
      <c r="M38"/>
      <c r="N38"/>
      <c r="O38"/>
      <c r="P38"/>
      <c r="Q38"/>
      <c r="R38"/>
      <c r="S38"/>
      <c r="T38"/>
      <c r="U38"/>
      <c r="W38"/>
      <c r="X38"/>
      <c r="Y38"/>
    </row>
    <row r="39" spans="11:25">
      <c r="K39" s="254"/>
      <c r="L39"/>
      <c r="M39"/>
      <c r="N39"/>
      <c r="O39"/>
      <c r="P39"/>
      <c r="Q39"/>
      <c r="R39"/>
      <c r="S39"/>
      <c r="T39"/>
      <c r="U39"/>
      <c r="W39"/>
      <c r="X39"/>
      <c r="Y39"/>
    </row>
    <row r="40" spans="11:25">
      <c r="K40" s="254"/>
      <c r="L40"/>
      <c r="M40"/>
      <c r="N40"/>
      <c r="O40"/>
      <c r="P40"/>
      <c r="Q40"/>
      <c r="R40"/>
      <c r="S40"/>
      <c r="T40"/>
      <c r="U40"/>
      <c r="W40"/>
      <c r="X40"/>
      <c r="Y40"/>
    </row>
    <row r="41" spans="11:25">
      <c r="K41" s="254"/>
      <c r="L41"/>
      <c r="M41"/>
      <c r="N41"/>
      <c r="O41"/>
      <c r="P41"/>
      <c r="Q41"/>
      <c r="R41"/>
      <c r="S41"/>
      <c r="T41"/>
      <c r="U41"/>
      <c r="W41"/>
      <c r="X41"/>
      <c r="Y41"/>
    </row>
    <row r="42" spans="11:25">
      <c r="K42" s="254"/>
      <c r="L42"/>
      <c r="M42"/>
      <c r="N42"/>
      <c r="O42"/>
      <c r="P42"/>
      <c r="Q42"/>
      <c r="R42"/>
      <c r="S42"/>
      <c r="T42"/>
      <c r="U42"/>
      <c r="W42"/>
      <c r="X42"/>
      <c r="Y42"/>
    </row>
    <row r="43" spans="11:25">
      <c r="K43" s="254"/>
      <c r="L43"/>
      <c r="M43"/>
      <c r="N43"/>
      <c r="O43"/>
      <c r="P43"/>
      <c r="Q43"/>
      <c r="R43"/>
      <c r="S43"/>
      <c r="T43"/>
      <c r="U43"/>
      <c r="W43"/>
      <c r="X43"/>
      <c r="Y43"/>
    </row>
    <row r="44" spans="11:25">
      <c r="K44" s="254"/>
      <c r="L44"/>
      <c r="M44"/>
      <c r="N44"/>
      <c r="O44"/>
      <c r="P44"/>
      <c r="Q44"/>
      <c r="R44"/>
      <c r="S44"/>
      <c r="T44"/>
      <c r="U44"/>
      <c r="W44"/>
      <c r="X44"/>
      <c r="Y44"/>
    </row>
    <row r="45" spans="11:25">
      <c r="K45" s="254"/>
      <c r="L45"/>
      <c r="M45"/>
      <c r="N45"/>
      <c r="O45"/>
      <c r="P45"/>
      <c r="Q45"/>
      <c r="R45"/>
      <c r="S45"/>
      <c r="T45"/>
      <c r="U45"/>
      <c r="W45"/>
      <c r="X45"/>
      <c r="Y45"/>
    </row>
    <row r="46" spans="11:25">
      <c r="K46" s="254"/>
      <c r="L46"/>
      <c r="M46"/>
      <c r="N46"/>
      <c r="O46"/>
      <c r="P46"/>
      <c r="Q46"/>
      <c r="R46"/>
      <c r="S46"/>
      <c r="T46"/>
      <c r="U46"/>
      <c r="W46"/>
      <c r="X46"/>
      <c r="Y46"/>
    </row>
    <row r="47" spans="11:25">
      <c r="K47" s="254"/>
      <c r="L47"/>
      <c r="M47"/>
      <c r="N47"/>
      <c r="O47"/>
      <c r="P47"/>
      <c r="Q47"/>
      <c r="R47"/>
      <c r="S47"/>
      <c r="T47"/>
      <c r="U47"/>
      <c r="W47"/>
      <c r="X47"/>
      <c r="Y47"/>
    </row>
    <row r="48" spans="11:25">
      <c r="K48" s="254"/>
      <c r="L48"/>
      <c r="M48"/>
      <c r="N48"/>
      <c r="O48"/>
      <c r="P48"/>
      <c r="Q48"/>
      <c r="R48"/>
      <c r="S48"/>
      <c r="T48"/>
      <c r="U48"/>
      <c r="W48"/>
      <c r="X48"/>
      <c r="Y48"/>
    </row>
    <row r="49" spans="11:25">
      <c r="K49" s="254"/>
      <c r="L49"/>
      <c r="M49"/>
      <c r="N49"/>
      <c r="O49"/>
      <c r="P49"/>
      <c r="Q49"/>
      <c r="R49"/>
      <c r="S49"/>
      <c r="T49"/>
      <c r="U49"/>
      <c r="W49"/>
      <c r="X49"/>
      <c r="Y49"/>
    </row>
    <row r="50" spans="11:25">
      <c r="K50" s="254"/>
      <c r="L50"/>
      <c r="M50"/>
      <c r="N50"/>
      <c r="O50"/>
      <c r="P50"/>
      <c r="Q50"/>
      <c r="R50"/>
      <c r="S50"/>
      <c r="T50"/>
      <c r="U50"/>
      <c r="W50"/>
      <c r="X50"/>
      <c r="Y50"/>
    </row>
    <row r="51" spans="11:25">
      <c r="K51" s="254"/>
      <c r="L51"/>
      <c r="M51"/>
      <c r="N51"/>
      <c r="O51"/>
      <c r="P51"/>
      <c r="Q51"/>
      <c r="R51"/>
      <c r="S51"/>
      <c r="T51"/>
      <c r="U51"/>
      <c r="W51"/>
      <c r="X51"/>
      <c r="Y51"/>
    </row>
    <row r="52" spans="11:25">
      <c r="K52" s="254"/>
      <c r="L52"/>
      <c r="M52"/>
      <c r="N52"/>
      <c r="O52"/>
      <c r="P52"/>
      <c r="Q52"/>
      <c r="R52"/>
      <c r="S52"/>
      <c r="T52"/>
      <c r="U52"/>
      <c r="W52"/>
      <c r="X52"/>
      <c r="Y52"/>
    </row>
    <row r="53" spans="11:25">
      <c r="K53" s="254"/>
      <c r="L53"/>
      <c r="M53"/>
      <c r="N53"/>
      <c r="O53"/>
      <c r="P53"/>
      <c r="Q53"/>
      <c r="R53"/>
      <c r="S53"/>
      <c r="T53"/>
      <c r="U53"/>
      <c r="W53"/>
      <c r="X53"/>
      <c r="Y53"/>
    </row>
    <row r="54" spans="11:25">
      <c r="K54" s="254"/>
      <c r="L54"/>
      <c r="M54"/>
      <c r="N54"/>
      <c r="O54"/>
      <c r="P54"/>
      <c r="Q54"/>
      <c r="R54"/>
      <c r="S54"/>
      <c r="T54"/>
      <c r="U54"/>
      <c r="W54"/>
      <c r="X54"/>
      <c r="Y54"/>
    </row>
    <row r="55" spans="11:25">
      <c r="K55" s="254"/>
      <c r="L55"/>
      <c r="M55"/>
      <c r="N55"/>
      <c r="O55"/>
      <c r="P55"/>
      <c r="Q55"/>
      <c r="R55"/>
      <c r="S55"/>
      <c r="T55"/>
      <c r="U55"/>
      <c r="W55"/>
      <c r="X55"/>
      <c r="Y55"/>
    </row>
    <row r="56" spans="11:25">
      <c r="K56" s="254"/>
      <c r="L56"/>
      <c r="M56"/>
      <c r="N56"/>
      <c r="O56"/>
      <c r="P56"/>
      <c r="Q56"/>
      <c r="R56"/>
      <c r="S56"/>
      <c r="T56"/>
      <c r="U56"/>
      <c r="W56"/>
      <c r="X56"/>
      <c r="Y56"/>
    </row>
    <row r="57" spans="11:25">
      <c r="K57" s="254"/>
      <c r="L57"/>
      <c r="M57"/>
      <c r="N57"/>
      <c r="O57"/>
      <c r="P57"/>
      <c r="Q57"/>
      <c r="R57"/>
      <c r="S57"/>
      <c r="T57"/>
      <c r="U57"/>
      <c r="W57"/>
      <c r="X57"/>
      <c r="Y57"/>
    </row>
    <row r="58" spans="11:25">
      <c r="K58" s="254"/>
      <c r="L58"/>
      <c r="M58"/>
      <c r="N58"/>
      <c r="O58"/>
      <c r="P58"/>
      <c r="Q58"/>
      <c r="R58"/>
      <c r="S58"/>
      <c r="T58"/>
      <c r="U58"/>
      <c r="W58"/>
      <c r="X58"/>
      <c r="Y58"/>
    </row>
    <row r="59" spans="11:25">
      <c r="K59" s="254"/>
      <c r="L59"/>
      <c r="M59"/>
      <c r="N59"/>
      <c r="O59"/>
      <c r="P59"/>
      <c r="Q59"/>
      <c r="R59"/>
      <c r="S59"/>
      <c r="T59"/>
      <c r="U59"/>
      <c r="W59"/>
      <c r="X59"/>
      <c r="Y59"/>
    </row>
    <row r="60" spans="11:25">
      <c r="K60" s="254"/>
      <c r="L60"/>
      <c r="M60"/>
      <c r="N60"/>
      <c r="O60"/>
      <c r="P60"/>
      <c r="Q60"/>
      <c r="R60"/>
      <c r="S60"/>
      <c r="T60"/>
      <c r="U60"/>
      <c r="W60"/>
      <c r="X60"/>
      <c r="Y60"/>
    </row>
    <row r="61" spans="11:25">
      <c r="K61" s="254"/>
      <c r="L61"/>
      <c r="M61"/>
      <c r="N61"/>
      <c r="O61"/>
      <c r="P61"/>
      <c r="Q61"/>
      <c r="R61"/>
      <c r="S61"/>
      <c r="T61"/>
      <c r="U61"/>
      <c r="W61"/>
      <c r="X61"/>
      <c r="Y61"/>
    </row>
    <row r="62" spans="11:25">
      <c r="K62" s="254"/>
      <c r="L62"/>
      <c r="M62"/>
      <c r="N62"/>
      <c r="O62"/>
      <c r="P62"/>
      <c r="Q62"/>
      <c r="R62"/>
      <c r="S62"/>
      <c r="T62"/>
      <c r="U62"/>
      <c r="W62"/>
      <c r="X62"/>
      <c r="Y62"/>
    </row>
    <row r="63" spans="11:25">
      <c r="K63" s="254"/>
      <c r="L63"/>
      <c r="M63"/>
      <c r="N63"/>
      <c r="O63"/>
      <c r="P63"/>
      <c r="Q63"/>
      <c r="R63"/>
      <c r="S63"/>
      <c r="T63"/>
      <c r="U63"/>
      <c r="W63"/>
      <c r="X63"/>
      <c r="Y63"/>
    </row>
    <row r="64" spans="11:25">
      <c r="K64" s="254"/>
      <c r="L64"/>
      <c r="M64"/>
      <c r="N64"/>
      <c r="O64"/>
      <c r="P64"/>
      <c r="Q64"/>
      <c r="R64"/>
      <c r="S64"/>
      <c r="T64"/>
      <c r="U64"/>
      <c r="W64"/>
      <c r="X64"/>
      <c r="Y64"/>
    </row>
    <row r="65" spans="11:25">
      <c r="K65" s="254"/>
      <c r="L65"/>
      <c r="M65"/>
      <c r="N65"/>
      <c r="O65"/>
      <c r="P65"/>
      <c r="Q65"/>
      <c r="R65"/>
      <c r="S65"/>
      <c r="T65"/>
      <c r="U65"/>
      <c r="W65"/>
      <c r="X65"/>
      <c r="Y65"/>
    </row>
    <row r="66" spans="11:25">
      <c r="K66" s="254"/>
      <c r="L66"/>
      <c r="M66"/>
      <c r="N66"/>
      <c r="O66"/>
      <c r="P66"/>
      <c r="Q66"/>
      <c r="R66"/>
      <c r="S66"/>
      <c r="T66"/>
      <c r="U66"/>
      <c r="W66"/>
      <c r="X66"/>
      <c r="Y66"/>
    </row>
    <row r="67" spans="11:25">
      <c r="K67" s="254"/>
      <c r="L67"/>
      <c r="M67"/>
      <c r="N67"/>
      <c r="O67"/>
      <c r="P67"/>
      <c r="Q67"/>
      <c r="R67"/>
      <c r="S67"/>
      <c r="T67"/>
      <c r="U67"/>
      <c r="W67"/>
      <c r="X67"/>
      <c r="Y67"/>
    </row>
    <row r="68" spans="11:25">
      <c r="K68" s="254"/>
      <c r="L68"/>
      <c r="M68"/>
      <c r="N68"/>
      <c r="O68"/>
      <c r="P68"/>
      <c r="Q68"/>
      <c r="R68"/>
      <c r="S68"/>
      <c r="T68"/>
      <c r="U68"/>
      <c r="W68"/>
      <c r="X68"/>
      <c r="Y68"/>
    </row>
    <row r="69" spans="11:25">
      <c r="K69" s="254"/>
      <c r="L69"/>
      <c r="M69"/>
      <c r="N69"/>
      <c r="O69"/>
      <c r="P69"/>
      <c r="Q69"/>
      <c r="R69"/>
      <c r="S69"/>
      <c r="T69"/>
      <c r="U69"/>
      <c r="W69"/>
      <c r="X69"/>
      <c r="Y69"/>
    </row>
    <row r="70" spans="11:25">
      <c r="K70" s="254"/>
      <c r="L70"/>
      <c r="M70"/>
      <c r="N70"/>
      <c r="O70"/>
      <c r="P70"/>
      <c r="Q70"/>
      <c r="R70"/>
      <c r="S70"/>
      <c r="T70"/>
      <c r="U70"/>
      <c r="W70"/>
      <c r="X70"/>
      <c r="Y70"/>
    </row>
    <row r="71" spans="11:25">
      <c r="K71" s="254"/>
      <c r="L71"/>
      <c r="M71"/>
      <c r="N71"/>
      <c r="O71"/>
      <c r="P71"/>
      <c r="Q71"/>
      <c r="R71"/>
      <c r="S71"/>
      <c r="T71"/>
      <c r="U71"/>
      <c r="W71"/>
      <c r="X71"/>
      <c r="Y71"/>
    </row>
    <row r="72" spans="11:25">
      <c r="K72" s="254"/>
      <c r="L72"/>
      <c r="M72"/>
      <c r="N72"/>
      <c r="O72"/>
      <c r="P72"/>
      <c r="Q72"/>
      <c r="R72"/>
      <c r="S72"/>
      <c r="T72"/>
      <c r="U72"/>
      <c r="W72"/>
      <c r="X72"/>
      <c r="Y72"/>
    </row>
    <row r="73" spans="11:25">
      <c r="K73" s="254"/>
      <c r="L73"/>
      <c r="M73"/>
      <c r="N73"/>
      <c r="O73"/>
      <c r="P73"/>
      <c r="Q73"/>
      <c r="R73"/>
      <c r="S73"/>
      <c r="T73"/>
      <c r="U73"/>
      <c r="W73"/>
      <c r="X73"/>
      <c r="Y73"/>
    </row>
    <row r="74" spans="11:25">
      <c r="K74" s="254"/>
      <c r="L74"/>
      <c r="M74"/>
      <c r="N74"/>
      <c r="O74"/>
      <c r="P74"/>
      <c r="Q74"/>
      <c r="R74"/>
      <c r="S74"/>
      <c r="T74"/>
      <c r="U74"/>
      <c r="W74"/>
      <c r="X74"/>
      <c r="Y74"/>
    </row>
    <row r="75" spans="11:25">
      <c r="K75" s="254"/>
      <c r="L75"/>
      <c r="M75"/>
      <c r="N75"/>
      <c r="O75"/>
      <c r="P75"/>
      <c r="Q75"/>
      <c r="R75"/>
      <c r="S75"/>
      <c r="T75"/>
      <c r="U75"/>
      <c r="W75"/>
      <c r="X75"/>
      <c r="Y75"/>
    </row>
    <row r="76" spans="11:25">
      <c r="K76" s="254"/>
      <c r="L76"/>
      <c r="M76"/>
      <c r="N76"/>
      <c r="O76"/>
      <c r="P76"/>
      <c r="Q76"/>
      <c r="R76"/>
      <c r="S76"/>
      <c r="T76"/>
      <c r="U76"/>
      <c r="W76"/>
      <c r="X76"/>
      <c r="Y76"/>
    </row>
    <row r="77" spans="11:25">
      <c r="K77" s="254"/>
      <c r="L77"/>
      <c r="M77"/>
      <c r="N77"/>
      <c r="O77"/>
      <c r="P77"/>
      <c r="Q77"/>
      <c r="R77"/>
      <c r="S77"/>
      <c r="T77"/>
      <c r="U77"/>
      <c r="W77"/>
      <c r="X77"/>
      <c r="Y77"/>
    </row>
    <row r="78" spans="11:25">
      <c r="K78" s="254"/>
      <c r="L78"/>
      <c r="M78"/>
      <c r="N78"/>
      <c r="O78"/>
      <c r="P78"/>
      <c r="Q78"/>
      <c r="R78"/>
      <c r="S78"/>
      <c r="T78"/>
      <c r="U78"/>
      <c r="W78"/>
      <c r="X78"/>
      <c r="Y78"/>
    </row>
    <row r="79" spans="11:25">
      <c r="K79" s="254"/>
      <c r="L79"/>
      <c r="M79"/>
      <c r="N79"/>
      <c r="O79"/>
      <c r="P79"/>
      <c r="Q79"/>
      <c r="R79"/>
      <c r="S79"/>
      <c r="T79"/>
      <c r="U79"/>
      <c r="W79"/>
      <c r="X79"/>
      <c r="Y79"/>
    </row>
    <row r="80" spans="11:25">
      <c r="K80" s="254"/>
      <c r="L80"/>
      <c r="M80"/>
      <c r="N80"/>
      <c r="O80"/>
      <c r="P80"/>
      <c r="Q80"/>
      <c r="R80"/>
      <c r="S80"/>
      <c r="T80"/>
      <c r="U80"/>
      <c r="W80"/>
      <c r="X80"/>
      <c r="Y80"/>
    </row>
    <row r="81" spans="11:25">
      <c r="K81" s="254"/>
      <c r="L81"/>
      <c r="M81"/>
      <c r="N81"/>
      <c r="O81"/>
      <c r="P81"/>
      <c r="Q81"/>
      <c r="R81"/>
      <c r="S81"/>
      <c r="T81"/>
      <c r="U81"/>
      <c r="W81"/>
      <c r="X81"/>
      <c r="Y81"/>
    </row>
    <row r="82" spans="11:25">
      <c r="K82" s="254"/>
      <c r="L82"/>
      <c r="M82"/>
      <c r="N82"/>
      <c r="O82"/>
      <c r="P82"/>
      <c r="Q82"/>
      <c r="R82"/>
      <c r="S82"/>
      <c r="T82"/>
      <c r="U82"/>
      <c r="W82"/>
      <c r="X82"/>
      <c r="Y82"/>
    </row>
    <row r="83" spans="11:25">
      <c r="K83" s="254"/>
      <c r="L83"/>
      <c r="M83"/>
      <c r="N83"/>
      <c r="O83"/>
      <c r="P83"/>
      <c r="Q83"/>
      <c r="R83"/>
      <c r="S83"/>
      <c r="T83"/>
      <c r="U83"/>
      <c r="W83"/>
      <c r="X83"/>
      <c r="Y83"/>
    </row>
    <row r="84" spans="11:25">
      <c r="K84" s="254"/>
      <c r="L84"/>
      <c r="M84"/>
      <c r="N84"/>
      <c r="O84"/>
      <c r="P84"/>
      <c r="Q84"/>
      <c r="R84"/>
      <c r="S84"/>
      <c r="T84"/>
      <c r="U84"/>
      <c r="W84"/>
      <c r="X84"/>
    </row>
    <row r="85" spans="11:25">
      <c r="K85" s="254"/>
      <c r="L85"/>
      <c r="M85"/>
      <c r="N85"/>
      <c r="O85"/>
      <c r="P85"/>
      <c r="Q85"/>
      <c r="R85"/>
      <c r="S85"/>
      <c r="T85"/>
      <c r="U85"/>
      <c r="W85"/>
      <c r="X85"/>
    </row>
    <row r="86" spans="11:25">
      <c r="K86" s="254"/>
      <c r="L86"/>
      <c r="M86"/>
      <c r="N86"/>
      <c r="O86"/>
      <c r="P86"/>
      <c r="Q86"/>
      <c r="R86"/>
      <c r="S86"/>
      <c r="T86"/>
      <c r="U86"/>
      <c r="W86"/>
      <c r="X86"/>
    </row>
    <row r="87" spans="11:25">
      <c r="K87" s="254"/>
      <c r="L87"/>
      <c r="M87"/>
      <c r="N87"/>
      <c r="O87"/>
      <c r="P87"/>
      <c r="Q87"/>
      <c r="R87"/>
      <c r="S87"/>
      <c r="T87"/>
      <c r="U87"/>
      <c r="W87"/>
      <c r="X87"/>
    </row>
    <row r="88" spans="11:25">
      <c r="K88" s="254"/>
      <c r="L88"/>
      <c r="M88"/>
      <c r="N88"/>
      <c r="O88"/>
      <c r="P88"/>
      <c r="Q88"/>
      <c r="R88"/>
      <c r="S88"/>
      <c r="T88"/>
      <c r="U88"/>
      <c r="W88"/>
      <c r="X88"/>
    </row>
    <row r="89" spans="11:25">
      <c r="K89" s="254"/>
      <c r="L89"/>
      <c r="M89"/>
      <c r="N89"/>
      <c r="O89"/>
      <c r="P89"/>
      <c r="Q89"/>
      <c r="R89"/>
      <c r="S89"/>
      <c r="T89"/>
      <c r="U89"/>
      <c r="W89"/>
      <c r="X89"/>
    </row>
    <row r="90" spans="11:25">
      <c r="K90" s="254"/>
      <c r="L90"/>
      <c r="M90"/>
      <c r="N90"/>
      <c r="O90"/>
      <c r="P90"/>
      <c r="Q90"/>
      <c r="R90"/>
      <c r="S90"/>
      <c r="T90"/>
      <c r="U90"/>
      <c r="X90"/>
    </row>
    <row r="91" spans="11:25">
      <c r="K91" s="254"/>
      <c r="L91"/>
      <c r="M91"/>
      <c r="N91"/>
      <c r="O91"/>
      <c r="P91"/>
      <c r="Q91"/>
      <c r="R91"/>
      <c r="S91"/>
      <c r="T91"/>
      <c r="U91"/>
    </row>
    <row r="92" spans="11:25">
      <c r="K92" s="254"/>
      <c r="L92"/>
      <c r="M92"/>
      <c r="N92"/>
      <c r="O92"/>
      <c r="P92"/>
      <c r="Q92"/>
      <c r="R92"/>
      <c r="S92"/>
      <c r="T92"/>
      <c r="U92"/>
    </row>
    <row r="93" spans="11:25">
      <c r="K93" s="254"/>
      <c r="L93"/>
      <c r="M93"/>
      <c r="N93"/>
      <c r="O93"/>
      <c r="P93"/>
      <c r="Q93"/>
      <c r="R93"/>
      <c r="S93"/>
      <c r="T93"/>
      <c r="U93"/>
    </row>
    <row r="94" spans="11:25">
      <c r="K94" s="254"/>
      <c r="L94"/>
      <c r="M94"/>
      <c r="N94"/>
      <c r="O94"/>
      <c r="P94"/>
      <c r="Q94"/>
      <c r="R94"/>
      <c r="S94"/>
      <c r="T94"/>
      <c r="U94"/>
    </row>
    <row r="95" spans="11:25">
      <c r="K95" s="254"/>
      <c r="L95"/>
      <c r="M95"/>
      <c r="N95"/>
      <c r="O95"/>
      <c r="P95"/>
      <c r="Q95"/>
      <c r="R95"/>
      <c r="S95"/>
      <c r="T95"/>
      <c r="U95"/>
    </row>
    <row r="96" spans="11:25">
      <c r="K96" s="254"/>
      <c r="L96"/>
      <c r="M96"/>
      <c r="N96"/>
      <c r="O96"/>
      <c r="P96"/>
      <c r="Q96"/>
      <c r="R96"/>
      <c r="S96"/>
      <c r="T96"/>
      <c r="U96"/>
    </row>
    <row r="97" spans="11:21">
      <c r="K97" s="254"/>
      <c r="L97"/>
      <c r="M97"/>
      <c r="N97"/>
      <c r="O97"/>
      <c r="P97"/>
      <c r="Q97"/>
      <c r="R97"/>
      <c r="S97"/>
      <c r="T97"/>
      <c r="U97"/>
    </row>
    <row r="98" spans="11:21">
      <c r="K98" s="254"/>
      <c r="L98"/>
      <c r="M98"/>
      <c r="N98"/>
      <c r="O98"/>
      <c r="P98"/>
      <c r="Q98"/>
      <c r="R98"/>
      <c r="S98"/>
      <c r="T98"/>
      <c r="U98"/>
    </row>
    <row r="99" spans="11:21">
      <c r="K99" s="254"/>
    </row>
    <row r="100" spans="11:21">
      <c r="K100" s="254"/>
    </row>
    <row r="101" spans="11:21">
      <c r="K101" s="254"/>
    </row>
    <row r="102" spans="11:21">
      <c r="K102" s="254"/>
    </row>
    <row r="103" spans="11:21">
      <c r="K103" s="254"/>
    </row>
    <row r="104" spans="11:21">
      <c r="K104" s="254"/>
    </row>
    <row r="105" spans="11:21">
      <c r="K105" s="254"/>
    </row>
    <row r="106" spans="11:21">
      <c r="K106" s="254"/>
    </row>
    <row r="107" spans="11:21">
      <c r="K107" s="254"/>
    </row>
    <row r="108" spans="11:21">
      <c r="K108" s="254"/>
    </row>
    <row r="109" spans="11:21">
      <c r="K109" s="254"/>
    </row>
    <row r="110" spans="11:21">
      <c r="K110" s="254"/>
    </row>
    <row r="111" spans="11:21">
      <c r="K111" s="254"/>
    </row>
    <row r="112" spans="11:21">
      <c r="K112" s="254"/>
    </row>
    <row r="113" spans="11:11">
      <c r="K113" s="254"/>
    </row>
    <row r="114" spans="11:11">
      <c r="K114" s="254"/>
    </row>
    <row r="115" spans="11:11">
      <c r="K115" s="254"/>
    </row>
    <row r="116" spans="11:11">
      <c r="K116" s="254"/>
    </row>
    <row r="117" spans="11:11">
      <c r="K117" s="254"/>
    </row>
    <row r="118" spans="11:11">
      <c r="K118" s="254"/>
    </row>
    <row r="119" spans="11:11">
      <c r="K119" s="254"/>
    </row>
    <row r="120" spans="11:11">
      <c r="K120" s="254"/>
    </row>
    <row r="121" spans="11:11">
      <c r="K121" s="254"/>
    </row>
    <row r="122" spans="11:11">
      <c r="K122" s="254"/>
    </row>
    <row r="123" spans="11:11">
      <c r="K123" s="254"/>
    </row>
    <row r="124" spans="11:11">
      <c r="K124" s="254"/>
    </row>
    <row r="125" spans="11:11">
      <c r="K125" s="254"/>
    </row>
    <row r="126" spans="11:11">
      <c r="K126" s="254"/>
    </row>
    <row r="127" spans="11:11">
      <c r="K127" s="254"/>
    </row>
    <row r="128" spans="11:11">
      <c r="K128" s="254"/>
    </row>
    <row r="129" spans="11:11">
      <c r="K129" s="254"/>
    </row>
    <row r="130" spans="11:11">
      <c r="K130" s="254"/>
    </row>
  </sheetData>
  <mergeCells count="2">
    <mergeCell ref="D29:E29"/>
    <mergeCell ref="F29:G29"/>
  </mergeCells>
  <pageMargins left="0.7" right="0.7" top="0.75" bottom="0.75" header="0.3" footer="0.3"/>
  <pageSetup orientation="portrait" r:id="rId5"/>
  <drawing r:id="rId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6"/>
  <sheetViews>
    <sheetView zoomScaleNormal="100" workbookViewId="0">
      <selection activeCell="B11" sqref="B11:M11"/>
    </sheetView>
  </sheetViews>
  <sheetFormatPr defaultRowHeight="15"/>
  <cols>
    <col min="1" max="1" width="16.140625" style="312" bestFit="1" customWidth="1"/>
    <col min="2" max="2" width="15.85546875" style="312" bestFit="1" customWidth="1"/>
    <col min="3" max="3" width="10.28515625" style="312" bestFit="1" customWidth="1"/>
    <col min="4" max="4" width="11" style="312" bestFit="1" customWidth="1"/>
    <col min="5" max="5" width="12.7109375" style="312" bestFit="1" customWidth="1"/>
    <col min="6" max="6" width="10.140625" style="312" bestFit="1" customWidth="1"/>
    <col min="7" max="8" width="11.5703125" style="312" bestFit="1" customWidth="1"/>
    <col min="9" max="9" width="10" style="312" bestFit="1" customWidth="1"/>
    <col min="10" max="10" width="9.42578125" style="312" bestFit="1" customWidth="1"/>
    <col min="11" max="11" width="7.140625" style="312" bestFit="1" customWidth="1"/>
    <col min="12" max="12" width="15.42578125" style="312" bestFit="1" customWidth="1"/>
    <col min="13" max="13" width="11" style="312" bestFit="1" customWidth="1"/>
    <col min="14" max="14" width="10.7109375" style="312" bestFit="1" customWidth="1"/>
    <col min="15" max="16384" width="9.140625" style="312"/>
  </cols>
  <sheetData>
    <row r="1" spans="1:14" s="388" customFormat="1">
      <c r="C1" s="428" t="s">
        <v>278</v>
      </c>
      <c r="D1" s="428"/>
      <c r="E1" s="428"/>
      <c r="F1" s="428"/>
      <c r="G1" s="428"/>
      <c r="H1" s="428"/>
    </row>
    <row r="2" spans="1:14" s="388" customFormat="1"/>
    <row r="3" spans="1:14" s="388" customFormat="1">
      <c r="A3" s="86" t="s">
        <v>279</v>
      </c>
      <c r="B3" s="89" t="s">
        <v>268</v>
      </c>
      <c r="C3" s="89" t="s">
        <v>240</v>
      </c>
      <c r="D3" s="89" t="s">
        <v>256</v>
      </c>
      <c r="E3" s="89" t="s">
        <v>258</v>
      </c>
      <c r="F3" s="89" t="s">
        <v>257</v>
      </c>
      <c r="G3" s="89" t="s">
        <v>17</v>
      </c>
      <c r="H3" s="89" t="s">
        <v>16</v>
      </c>
      <c r="I3" s="89" t="s">
        <v>18</v>
      </c>
      <c r="J3" s="89" t="s">
        <v>8</v>
      </c>
      <c r="K3" s="89" t="s">
        <v>291</v>
      </c>
      <c r="L3" s="89" t="s">
        <v>266</v>
      </c>
      <c r="M3" s="86" t="s">
        <v>292</v>
      </c>
      <c r="N3" s="314">
        <v>42169</v>
      </c>
    </row>
    <row r="4" spans="1:14" s="388" customFormat="1">
      <c r="A4" s="376" t="s">
        <v>273</v>
      </c>
      <c r="B4" s="334">
        <v>15439546.1797</v>
      </c>
      <c r="C4" s="334">
        <v>14116406.144703124</v>
      </c>
      <c r="D4" s="334">
        <v>1323140.0349968751</v>
      </c>
      <c r="E4" s="342">
        <v>12883753.423999999</v>
      </c>
      <c r="F4" s="334">
        <v>4883222.9640000006</v>
      </c>
      <c r="G4" s="342">
        <v>8000530.4599999981</v>
      </c>
      <c r="H4" s="342">
        <v>4731450.7609374989</v>
      </c>
      <c r="I4" s="334">
        <v>3605393.6100000003</v>
      </c>
      <c r="J4" s="334">
        <v>302084.408203125</v>
      </c>
      <c r="K4" s="253">
        <v>0.59139213138343583</v>
      </c>
      <c r="L4" s="342">
        <v>7140790.2970703114</v>
      </c>
      <c r="M4" s="253">
        <v>0.89253960506392638</v>
      </c>
      <c r="N4" s="314">
        <v>42169</v>
      </c>
    </row>
    <row r="5" spans="1:14" s="388" customFormat="1">
      <c r="A5" s="376" t="s">
        <v>272</v>
      </c>
      <c r="B5" s="334">
        <v>1529611.9703124999</v>
      </c>
      <c r="C5" s="334">
        <v>1385898.4242187501</v>
      </c>
      <c r="D5" s="334">
        <v>143713.54609374999</v>
      </c>
      <c r="E5" s="334">
        <v>1308276.1595089284</v>
      </c>
      <c r="F5" s="334">
        <v>164571.24493861603</v>
      </c>
      <c r="G5" s="334">
        <v>1143704.9145703125</v>
      </c>
      <c r="H5" s="334">
        <v>336313.91093749995</v>
      </c>
      <c r="I5" s="334">
        <v>807391.00363281253</v>
      </c>
      <c r="J5" s="334">
        <v>34453.849531250002</v>
      </c>
      <c r="K5" s="223">
        <v>0.29405654085507921</v>
      </c>
      <c r="L5" s="334">
        <v>330665.04707031249</v>
      </c>
      <c r="M5" s="223">
        <v>0.28911744879101325</v>
      </c>
      <c r="N5" s="314">
        <v>42169</v>
      </c>
    </row>
    <row r="6" spans="1:14" s="388" customFormat="1">
      <c r="A6" s="376" t="s">
        <v>274</v>
      </c>
      <c r="B6" s="334">
        <v>0</v>
      </c>
      <c r="C6" s="334">
        <v>0</v>
      </c>
      <c r="D6" s="334">
        <v>0</v>
      </c>
      <c r="E6" s="334">
        <v>0</v>
      </c>
      <c r="F6" s="334">
        <v>0</v>
      </c>
      <c r="G6" s="334">
        <v>0</v>
      </c>
      <c r="H6" s="334">
        <v>0</v>
      </c>
      <c r="I6" s="334">
        <v>0</v>
      </c>
      <c r="J6" s="334">
        <v>0</v>
      </c>
      <c r="K6" s="223">
        <v>0</v>
      </c>
      <c r="L6" s="334">
        <v>0</v>
      </c>
      <c r="M6" s="223">
        <v>0</v>
      </c>
      <c r="N6" s="314">
        <v>42169</v>
      </c>
    </row>
    <row r="7" spans="1:14" s="388" customFormat="1">
      <c r="A7" s="376" t="s">
        <v>275</v>
      </c>
      <c r="B7" s="334">
        <v>1275146.3999999999</v>
      </c>
      <c r="C7" s="334">
        <v>1159224</v>
      </c>
      <c r="D7" s="334">
        <v>115922.40000000005</v>
      </c>
      <c r="E7" s="334">
        <v>816288</v>
      </c>
      <c r="F7" s="334">
        <v>102036</v>
      </c>
      <c r="G7" s="334">
        <v>714252</v>
      </c>
      <c r="H7" s="334">
        <v>714252</v>
      </c>
      <c r="I7" s="334">
        <v>0</v>
      </c>
      <c r="J7" s="334">
        <v>0</v>
      </c>
      <c r="K7" s="223">
        <v>1</v>
      </c>
      <c r="L7" s="334">
        <v>714252</v>
      </c>
      <c r="M7" s="223">
        <v>1</v>
      </c>
      <c r="N7" s="314">
        <v>42169</v>
      </c>
    </row>
    <row r="8" spans="1:14" s="388" customFormat="1">
      <c r="A8" s="376" t="s">
        <v>143</v>
      </c>
      <c r="B8" s="334">
        <v>127930.51397171021</v>
      </c>
      <c r="C8" s="334">
        <v>117909.04036712646</v>
      </c>
      <c r="D8" s="334">
        <v>10021.473604583756</v>
      </c>
      <c r="E8" s="334">
        <v>116300.46724700928</v>
      </c>
      <c r="F8" s="334">
        <v>56721.798851013184</v>
      </c>
      <c r="G8" s="334">
        <v>59578.668395996094</v>
      </c>
      <c r="H8" s="334">
        <v>58562.190795898438</v>
      </c>
      <c r="I8" s="334">
        <v>1016.4776000976562</v>
      </c>
      <c r="J8" s="334">
        <v>2659.3695678710937</v>
      </c>
      <c r="K8" s="223">
        <v>0.98293890032349285</v>
      </c>
      <c r="L8" s="334">
        <v>58562.190795898438</v>
      </c>
      <c r="M8" s="223">
        <v>0.98293890032349285</v>
      </c>
      <c r="N8" s="314">
        <v>42169</v>
      </c>
    </row>
    <row r="9" spans="1:14" s="338" customFormat="1">
      <c r="A9" s="376" t="s">
        <v>346</v>
      </c>
      <c r="B9" s="233">
        <v>18372235.063984208</v>
      </c>
      <c r="C9" s="233">
        <v>16779437.609288998</v>
      </c>
      <c r="D9" s="233">
        <v>1592797.4546952089</v>
      </c>
      <c r="E9" s="233">
        <v>15124618.050755937</v>
      </c>
      <c r="F9" s="233">
        <v>5206552.0077896295</v>
      </c>
      <c r="G9" s="233">
        <v>9918066.0429663062</v>
      </c>
      <c r="H9" s="233">
        <v>5840578.8626708975</v>
      </c>
      <c r="I9" s="233">
        <v>4413801.0912329108</v>
      </c>
      <c r="J9" s="233">
        <v>339197.62730224611</v>
      </c>
      <c r="K9" s="234">
        <v>0.58888283636837835</v>
      </c>
      <c r="L9" s="233">
        <v>8244269.5349365221</v>
      </c>
      <c r="M9" s="234">
        <v>0.83123761217371539</v>
      </c>
      <c r="N9" s="314">
        <v>42169</v>
      </c>
    </row>
    <row r="10" spans="1:14" s="348" customFormat="1">
      <c r="A10" s="244" t="s">
        <v>344</v>
      </c>
      <c r="B10" s="264">
        <v>17941.635804672078</v>
      </c>
      <c r="C10" s="233">
        <v>16386.169540321287</v>
      </c>
      <c r="D10" s="233">
        <v>1555.46626435079</v>
      </c>
      <c r="E10" s="264">
        <v>14770.134815191344</v>
      </c>
      <c r="F10" s="233">
        <v>5084.5234451070601</v>
      </c>
      <c r="G10" s="264">
        <v>9685.6113700842834</v>
      </c>
      <c r="H10" s="264">
        <v>5703.6902955770483</v>
      </c>
      <c r="I10" s="233">
        <v>4310.3526281571394</v>
      </c>
      <c r="J10" s="233">
        <v>331.24768291234972</v>
      </c>
      <c r="K10" s="234">
        <v>0.58888283636837835</v>
      </c>
      <c r="L10" s="233">
        <v>8051.0444677114474</v>
      </c>
      <c r="M10" s="234">
        <v>0.83123761217371539</v>
      </c>
      <c r="N10" s="314">
        <v>42169</v>
      </c>
    </row>
    <row r="11" spans="1:14" s="177" customFormat="1">
      <c r="A11" s="198" t="s">
        <v>345</v>
      </c>
      <c r="B11" s="178">
        <v>17.521128715500076</v>
      </c>
      <c r="C11" s="178">
        <v>16.002118691720007</v>
      </c>
      <c r="D11" s="178">
        <v>1.5190100237800683</v>
      </c>
      <c r="E11" s="178">
        <v>14.423959780460297</v>
      </c>
      <c r="F11" s="178">
        <v>4.9653549268623633</v>
      </c>
      <c r="G11" s="178">
        <v>9.458604853597933</v>
      </c>
      <c r="H11" s="178">
        <v>5.5700100542744613</v>
      </c>
      <c r="I11" s="178">
        <v>4.2093287384347065</v>
      </c>
      <c r="J11" s="178">
        <v>0.32348406534409152</v>
      </c>
      <c r="K11" s="234">
        <v>0.58888283636837835</v>
      </c>
      <c r="L11" s="178">
        <v>7.8623481129994603</v>
      </c>
      <c r="M11" s="234">
        <v>0.83123761217371539</v>
      </c>
      <c r="N11" s="314">
        <v>42169</v>
      </c>
    </row>
    <row r="12" spans="1:14" s="177" customFormat="1">
      <c r="A12" s="197"/>
      <c r="B12" s="187"/>
      <c r="C12" s="187"/>
      <c r="D12" s="187"/>
      <c r="E12" s="187"/>
      <c r="F12" s="187"/>
      <c r="G12" s="187"/>
      <c r="H12" s="187"/>
      <c r="I12" s="187"/>
      <c r="J12" s="187"/>
      <c r="K12" s="196"/>
      <c r="L12" s="187"/>
      <c r="M12" s="196"/>
    </row>
    <row r="13" spans="1:14" s="388" customFormat="1">
      <c r="C13" s="428" t="s">
        <v>276</v>
      </c>
      <c r="D13" s="428"/>
      <c r="E13" s="428"/>
      <c r="F13" s="428"/>
      <c r="G13" s="428"/>
      <c r="H13" s="428"/>
      <c r="N13" s="388" t="s">
        <v>477</v>
      </c>
    </row>
    <row r="14" spans="1:14" s="388" customFormat="1"/>
    <row r="15" spans="1:14" s="388" customFormat="1">
      <c r="A15" s="86" t="s">
        <v>279</v>
      </c>
      <c r="B15" s="89" t="s">
        <v>268</v>
      </c>
      <c r="C15" s="89" t="s">
        <v>240</v>
      </c>
      <c r="D15" s="89" t="s">
        <v>256</v>
      </c>
      <c r="E15" s="89" t="s">
        <v>258</v>
      </c>
      <c r="F15" s="89" t="s">
        <v>257</v>
      </c>
      <c r="G15" s="89" t="s">
        <v>17</v>
      </c>
      <c r="H15" s="89" t="s">
        <v>16</v>
      </c>
      <c r="I15" s="89" t="s">
        <v>18</v>
      </c>
      <c r="J15" s="89" t="s">
        <v>8</v>
      </c>
      <c r="K15" s="89" t="s">
        <v>291</v>
      </c>
      <c r="L15" s="89" t="s">
        <v>266</v>
      </c>
      <c r="M15" s="86" t="s">
        <v>292</v>
      </c>
      <c r="N15" s="314">
        <v>42169</v>
      </c>
    </row>
    <row r="16" spans="1:14" s="388" customFormat="1">
      <c r="A16" s="376" t="s">
        <v>272</v>
      </c>
      <c r="B16" s="334">
        <v>1529611.9703124999</v>
      </c>
      <c r="C16" s="334">
        <v>1385898.4242187501</v>
      </c>
      <c r="D16" s="334">
        <v>143713.54609374999</v>
      </c>
      <c r="E16" s="334">
        <v>1308276.1595089284</v>
      </c>
      <c r="F16" s="334">
        <v>164571.24493861603</v>
      </c>
      <c r="G16" s="334">
        <v>1143704.9145703125</v>
      </c>
      <c r="H16" s="334">
        <v>336313.91093749995</v>
      </c>
      <c r="I16" s="334">
        <v>807391.00363281253</v>
      </c>
      <c r="J16" s="334">
        <v>34453.849531250002</v>
      </c>
      <c r="K16" s="223">
        <v>0.29405654085507921</v>
      </c>
      <c r="L16" s="334">
        <v>330665.04707031249</v>
      </c>
      <c r="M16" s="223">
        <v>0.28911744879101325</v>
      </c>
      <c r="N16" s="314">
        <v>42169</v>
      </c>
    </row>
    <row r="17" spans="1:14" s="388" customFormat="1">
      <c r="A17" s="376" t="s">
        <v>274</v>
      </c>
      <c r="B17" s="334">
        <v>0</v>
      </c>
      <c r="C17" s="334">
        <v>0</v>
      </c>
      <c r="D17" s="334">
        <v>0</v>
      </c>
      <c r="E17" s="334">
        <v>0</v>
      </c>
      <c r="F17" s="334">
        <v>0</v>
      </c>
      <c r="G17" s="334">
        <v>0</v>
      </c>
      <c r="H17" s="334">
        <v>0</v>
      </c>
      <c r="I17" s="334">
        <v>0</v>
      </c>
      <c r="J17" s="334">
        <v>0</v>
      </c>
      <c r="K17" s="223">
        <v>0</v>
      </c>
      <c r="L17" s="334">
        <v>0</v>
      </c>
      <c r="M17" s="223">
        <v>0</v>
      </c>
      <c r="N17" s="314">
        <v>42169</v>
      </c>
    </row>
    <row r="18" spans="1:14" s="388" customFormat="1">
      <c r="A18" s="376" t="s">
        <v>275</v>
      </c>
      <c r="B18" s="334">
        <v>1275146.3999999999</v>
      </c>
      <c r="C18" s="334">
        <v>1159224</v>
      </c>
      <c r="D18" s="334">
        <v>115922.40000000005</v>
      </c>
      <c r="E18" s="334">
        <v>816288</v>
      </c>
      <c r="F18" s="334">
        <v>102036</v>
      </c>
      <c r="G18" s="334">
        <v>714252</v>
      </c>
      <c r="H18" s="334">
        <v>714252</v>
      </c>
      <c r="I18" s="334">
        <v>0</v>
      </c>
      <c r="J18" s="334">
        <v>0</v>
      </c>
      <c r="K18" s="223">
        <v>1</v>
      </c>
      <c r="L18" s="334">
        <v>714252</v>
      </c>
      <c r="M18" s="223">
        <v>1</v>
      </c>
      <c r="N18" s="314">
        <v>42169</v>
      </c>
    </row>
    <row r="19" spans="1:14" s="388" customFormat="1">
      <c r="A19" s="376" t="s">
        <v>143</v>
      </c>
      <c r="B19" s="334">
        <v>127930.51397171021</v>
      </c>
      <c r="C19" s="334">
        <v>117909.04036712646</v>
      </c>
      <c r="D19" s="334">
        <v>10021.473604583756</v>
      </c>
      <c r="E19" s="334">
        <v>116300.46724700928</v>
      </c>
      <c r="F19" s="334">
        <v>56721.798851013184</v>
      </c>
      <c r="G19" s="334">
        <v>59578.668395996094</v>
      </c>
      <c r="H19" s="334">
        <v>58562.190795898438</v>
      </c>
      <c r="I19" s="334">
        <v>1016.4776000976562</v>
      </c>
      <c r="J19" s="334">
        <v>2659.3695678710937</v>
      </c>
      <c r="K19" s="223">
        <v>0.98293890032349285</v>
      </c>
      <c r="L19" s="334">
        <v>58562.190795898438</v>
      </c>
      <c r="M19" s="223">
        <v>0.98293890032349285</v>
      </c>
      <c r="N19" s="314">
        <v>42169</v>
      </c>
    </row>
    <row r="20" spans="1:14" s="338" customFormat="1">
      <c r="A20" s="372" t="s">
        <v>346</v>
      </c>
      <c r="B20" s="233">
        <v>2932688.8842842099</v>
      </c>
      <c r="C20" s="233">
        <v>2663031.4645858766</v>
      </c>
      <c r="D20" s="233">
        <v>269657.41969833378</v>
      </c>
      <c r="E20" s="233">
        <v>2240864.6267559379</v>
      </c>
      <c r="F20" s="233">
        <v>323329.04378962924</v>
      </c>
      <c r="G20" s="233">
        <v>1917535.5829663086</v>
      </c>
      <c r="H20" s="233">
        <v>1109128.1017333984</v>
      </c>
      <c r="I20" s="233">
        <v>808407.48123291018</v>
      </c>
      <c r="J20" s="233">
        <v>37113.219099121095</v>
      </c>
      <c r="K20" s="234">
        <v>0.57841330903369526</v>
      </c>
      <c r="L20" s="233">
        <v>1103479.237866211</v>
      </c>
      <c r="M20" s="234">
        <v>0.57546741122748657</v>
      </c>
      <c r="N20" s="314">
        <v>42169</v>
      </c>
    </row>
    <row r="21" spans="1:14" s="348" customFormat="1">
      <c r="A21" s="244" t="s">
        <v>344</v>
      </c>
      <c r="B21" s="264">
        <v>2863.9539885587988</v>
      </c>
      <c r="C21" s="233">
        <v>2600.6166646346451</v>
      </c>
      <c r="D21" s="233">
        <v>263.33732392415408</v>
      </c>
      <c r="E21" s="264">
        <v>2188.3443620663456</v>
      </c>
      <c r="F21" s="233">
        <v>315.75101932580981</v>
      </c>
      <c r="G21" s="264">
        <v>1872.5933427405357</v>
      </c>
      <c r="H21" s="264">
        <v>1083.1329118490219</v>
      </c>
      <c r="I21" s="233">
        <v>789.46043089151385</v>
      </c>
      <c r="J21" s="233">
        <v>36.243378026485445</v>
      </c>
      <c r="K21" s="234">
        <v>0.57841330903369526</v>
      </c>
      <c r="L21" s="233">
        <v>1077.6164432287217</v>
      </c>
      <c r="M21" s="234">
        <v>0.57546741122748657</v>
      </c>
      <c r="N21" s="314">
        <v>42169</v>
      </c>
    </row>
    <row r="22" spans="1:14" s="177" customFormat="1">
      <c r="A22" s="198" t="s">
        <v>345</v>
      </c>
      <c r="B22" s="178">
        <v>2.7968300669519519</v>
      </c>
      <c r="C22" s="178">
        <v>2.5396647115572706</v>
      </c>
      <c r="D22" s="178">
        <v>0.25716535539468172</v>
      </c>
      <c r="E22" s="178">
        <v>2.1370550410804157</v>
      </c>
      <c r="F22" s="178">
        <v>0.30835060481036114</v>
      </c>
      <c r="G22" s="178">
        <v>1.8287044362700544</v>
      </c>
      <c r="H22" s="178">
        <v>1.0577469842275604</v>
      </c>
      <c r="I22" s="178">
        <v>0.770957452042494</v>
      </c>
      <c r="J22" s="178">
        <v>3.5393923853989692E-2</v>
      </c>
      <c r="K22" s="234">
        <v>0.57841330903369526</v>
      </c>
      <c r="L22" s="178">
        <v>1.0523598078405485</v>
      </c>
      <c r="M22" s="234">
        <v>0.57546741122748657</v>
      </c>
      <c r="N22" s="314">
        <v>42169</v>
      </c>
    </row>
    <row r="23" spans="1:14" s="388" customFormat="1"/>
    <row r="24" spans="1:14" s="388" customFormat="1">
      <c r="C24" s="428" t="s">
        <v>277</v>
      </c>
      <c r="D24" s="428"/>
      <c r="E24" s="428"/>
      <c r="F24" s="428"/>
      <c r="G24" s="428"/>
      <c r="H24" s="428"/>
    </row>
    <row r="25" spans="1:14" s="388" customFormat="1"/>
    <row r="26" spans="1:14" s="388" customFormat="1">
      <c r="A26" s="86" t="s">
        <v>279</v>
      </c>
      <c r="B26" s="89" t="s">
        <v>268</v>
      </c>
      <c r="C26" s="89" t="s">
        <v>240</v>
      </c>
      <c r="D26" s="89" t="s">
        <v>256</v>
      </c>
      <c r="E26" s="89" t="s">
        <v>258</v>
      </c>
      <c r="F26" s="89" t="s">
        <v>257</v>
      </c>
      <c r="G26" s="89" t="s">
        <v>17</v>
      </c>
      <c r="H26" s="89" t="s">
        <v>16</v>
      </c>
      <c r="I26" s="89" t="s">
        <v>18</v>
      </c>
      <c r="J26" s="89" t="s">
        <v>8</v>
      </c>
      <c r="K26" s="89" t="s">
        <v>291</v>
      </c>
      <c r="L26" s="89" t="s">
        <v>266</v>
      </c>
      <c r="M26" s="86" t="s">
        <v>292</v>
      </c>
      <c r="N26" s="314">
        <v>42169</v>
      </c>
    </row>
    <row r="27" spans="1:14" s="338" customFormat="1">
      <c r="A27" s="376" t="s">
        <v>273</v>
      </c>
      <c r="B27" s="233">
        <v>15439546.179699998</v>
      </c>
      <c r="C27" s="233">
        <v>14116406.144703122</v>
      </c>
      <c r="D27" s="233">
        <v>1323140.0349968751</v>
      </c>
      <c r="E27" s="233">
        <v>12883753.423999999</v>
      </c>
      <c r="F27" s="233">
        <v>4883222.9640000006</v>
      </c>
      <c r="G27" s="233">
        <v>8000530.4599999972</v>
      </c>
      <c r="H27" s="233">
        <v>4731450.7609374989</v>
      </c>
      <c r="I27" s="233">
        <v>3605393.6100000003</v>
      </c>
      <c r="J27" s="233">
        <v>302084.408203125</v>
      </c>
      <c r="K27" s="234">
        <v>0.59139213138343583</v>
      </c>
      <c r="L27" s="233">
        <v>7140790.2970703114</v>
      </c>
      <c r="M27" s="234">
        <v>0.89253960506392649</v>
      </c>
      <c r="N27" s="314">
        <v>42169</v>
      </c>
    </row>
    <row r="28" spans="1:14" s="348" customFormat="1">
      <c r="A28" s="244" t="s">
        <v>344</v>
      </c>
      <c r="B28" s="264">
        <v>15077.68181611328</v>
      </c>
      <c r="C28" s="233">
        <v>13785.552875686642</v>
      </c>
      <c r="D28" s="233">
        <v>1292.1289404266358</v>
      </c>
      <c r="E28" s="264">
        <v>12581.790453124999</v>
      </c>
      <c r="F28" s="233">
        <v>4768.7724257812506</v>
      </c>
      <c r="G28" s="264">
        <v>7813.0180273437472</v>
      </c>
      <c r="H28" s="264">
        <v>4620.5573837280263</v>
      </c>
      <c r="I28" s="233">
        <v>3520.8921972656253</v>
      </c>
      <c r="J28" s="233">
        <v>295.00430488586426</v>
      </c>
      <c r="K28" s="234">
        <v>0.59139213138343583</v>
      </c>
      <c r="L28" s="233">
        <v>6973.428024482726</v>
      </c>
      <c r="M28" s="234">
        <v>0.89253960506392649</v>
      </c>
      <c r="N28" s="314">
        <v>42169</v>
      </c>
    </row>
    <row r="29" spans="1:14" s="177" customFormat="1">
      <c r="A29" s="198" t="s">
        <v>345</v>
      </c>
      <c r="B29" s="178">
        <v>14.724298648548125</v>
      </c>
      <c r="C29" s="178">
        <v>13.462453980162737</v>
      </c>
      <c r="D29" s="178">
        <v>1.2618446683853866</v>
      </c>
      <c r="E29" s="178">
        <v>12.286904739379882</v>
      </c>
      <c r="F29" s="178">
        <v>4.6570043220520025</v>
      </c>
      <c r="G29" s="178">
        <v>7.6299004173278782</v>
      </c>
      <c r="H29" s="178">
        <v>4.5122630700469006</v>
      </c>
      <c r="I29" s="178">
        <v>3.4383712863922122</v>
      </c>
      <c r="J29" s="178">
        <v>0.28809014149010181</v>
      </c>
      <c r="K29" s="234">
        <v>0.59139213138343583</v>
      </c>
      <c r="L29" s="178">
        <v>6.8099883051589121</v>
      </c>
      <c r="M29" s="234">
        <v>0.89253960506392649</v>
      </c>
      <c r="N29" s="314">
        <v>42169</v>
      </c>
    </row>
    <row r="30" spans="1:14" s="388" customFormat="1">
      <c r="C30" s="428" t="s">
        <v>278</v>
      </c>
      <c r="D30" s="428"/>
      <c r="E30" s="428"/>
      <c r="F30" s="428"/>
      <c r="G30" s="428"/>
      <c r="H30" s="428"/>
    </row>
    <row r="31" spans="1:14" s="388" customFormat="1"/>
    <row r="32" spans="1:14" s="388" customFormat="1">
      <c r="A32" s="86" t="s">
        <v>279</v>
      </c>
      <c r="B32" s="89" t="s">
        <v>268</v>
      </c>
      <c r="C32" s="89" t="s">
        <v>240</v>
      </c>
      <c r="D32" s="89" t="s">
        <v>256</v>
      </c>
      <c r="E32" s="89" t="s">
        <v>258</v>
      </c>
      <c r="F32" s="89" t="s">
        <v>257</v>
      </c>
      <c r="G32" s="89" t="s">
        <v>17</v>
      </c>
      <c r="H32" s="89" t="s">
        <v>16</v>
      </c>
      <c r="I32" s="89" t="s">
        <v>18</v>
      </c>
      <c r="J32" s="89" t="s">
        <v>8</v>
      </c>
      <c r="K32" s="89" t="s">
        <v>291</v>
      </c>
      <c r="L32" s="89" t="s">
        <v>266</v>
      </c>
      <c r="M32" s="86" t="s">
        <v>292</v>
      </c>
      <c r="N32" s="314">
        <v>42138</v>
      </c>
    </row>
    <row r="33" spans="1:14" s="388" customFormat="1">
      <c r="A33" s="376" t="s">
        <v>273</v>
      </c>
      <c r="B33" s="334">
        <v>9879792</v>
      </c>
      <c r="C33" s="334">
        <v>8974512.095703125</v>
      </c>
      <c r="D33" s="334">
        <v>905279.904296875</v>
      </c>
      <c r="E33" s="342">
        <v>8282609.3066666676</v>
      </c>
      <c r="F33" s="334">
        <v>2825782.4466666677</v>
      </c>
      <c r="G33" s="342">
        <v>5456826.8599999994</v>
      </c>
      <c r="H33" s="342">
        <v>3026234.7209374993</v>
      </c>
      <c r="I33" s="334">
        <v>2718644.5499999993</v>
      </c>
      <c r="J33" s="334">
        <v>183346.470703125</v>
      </c>
      <c r="K33" s="253">
        <v>0.55457774244600089</v>
      </c>
      <c r="L33" s="342">
        <v>5480774.4870703137</v>
      </c>
      <c r="M33" s="253">
        <v>1.0043885627462101</v>
      </c>
      <c r="N33" s="314">
        <v>42138</v>
      </c>
    </row>
    <row r="34" spans="1:14" s="388" customFormat="1">
      <c r="A34" s="376" t="s">
        <v>272</v>
      </c>
      <c r="B34" s="334">
        <v>1529611.9703124999</v>
      </c>
      <c r="C34" s="334">
        <v>1385898.4242187501</v>
      </c>
      <c r="D34" s="334">
        <v>143713.54609374999</v>
      </c>
      <c r="E34" s="334">
        <v>1308276.1595089284</v>
      </c>
      <c r="F34" s="334">
        <v>164571.24493861603</v>
      </c>
      <c r="G34" s="334">
        <v>1143704.9145703125</v>
      </c>
      <c r="H34" s="334">
        <v>288052.41093750001</v>
      </c>
      <c r="I34" s="334">
        <v>855652.50363281253</v>
      </c>
      <c r="J34" s="334">
        <v>34453.849531250002</v>
      </c>
      <c r="K34" s="223">
        <v>0.25185903047878455</v>
      </c>
      <c r="L34" s="334">
        <v>285030.44707031251</v>
      </c>
      <c r="M34" s="223">
        <v>0.24921677212290186</v>
      </c>
      <c r="N34" s="314">
        <v>42138</v>
      </c>
    </row>
    <row r="35" spans="1:14" s="388" customFormat="1">
      <c r="A35" s="376" t="s">
        <v>274</v>
      </c>
      <c r="B35" s="334">
        <v>862400</v>
      </c>
      <c r="C35" s="334">
        <v>784526.75</v>
      </c>
      <c r="D35" s="334">
        <v>77873.25</v>
      </c>
      <c r="E35" s="334">
        <v>745865.7333333334</v>
      </c>
      <c r="F35" s="334">
        <v>364128.13333333336</v>
      </c>
      <c r="G35" s="334">
        <v>381737.60000000003</v>
      </c>
      <c r="H35" s="334">
        <v>25443.3</v>
      </c>
      <c r="I35" s="334">
        <v>356294.30000000005</v>
      </c>
      <c r="J35" s="334">
        <v>16010.75</v>
      </c>
      <c r="K35" s="223">
        <v>6.665128087985045E-2</v>
      </c>
      <c r="L35" s="334">
        <v>79497.899999999994</v>
      </c>
      <c r="M35" s="223">
        <v>0.20825273695858093</v>
      </c>
      <c r="N35" s="314">
        <v>42138</v>
      </c>
    </row>
    <row r="36" spans="1:14" s="388" customFormat="1">
      <c r="A36" s="376" t="s">
        <v>275</v>
      </c>
      <c r="B36" s="334">
        <v>5211500.5797000006</v>
      </c>
      <c r="C36" s="334">
        <v>4801738.0490000006</v>
      </c>
      <c r="D36" s="334">
        <v>480172.5307</v>
      </c>
      <c r="E36" s="334">
        <v>4007830.3840000001</v>
      </c>
      <c r="F36" s="334">
        <v>1573867.3839999998</v>
      </c>
      <c r="G36" s="334">
        <v>2433963</v>
      </c>
      <c r="H36" s="334">
        <v>1985097</v>
      </c>
      <c r="I36" s="334">
        <v>448866</v>
      </c>
      <c r="J36" s="334">
        <v>0</v>
      </c>
      <c r="K36" s="223">
        <v>0.81558224180071759</v>
      </c>
      <c r="L36" s="334">
        <v>1985097</v>
      </c>
      <c r="M36" s="223">
        <v>0.81558224180071759</v>
      </c>
      <c r="N36" s="314">
        <v>42138</v>
      </c>
    </row>
    <row r="37" spans="1:14" s="388" customFormat="1">
      <c r="A37" s="376" t="s">
        <v>143</v>
      </c>
      <c r="B37" s="334">
        <v>127930.51397171021</v>
      </c>
      <c r="C37" s="334">
        <v>117909.04036712646</v>
      </c>
      <c r="D37" s="334">
        <v>10021.473604583756</v>
      </c>
      <c r="E37" s="334">
        <v>116300.46724700928</v>
      </c>
      <c r="F37" s="334">
        <v>56721.798851013184</v>
      </c>
      <c r="G37" s="334">
        <v>59578.668395996094</v>
      </c>
      <c r="H37" s="334">
        <v>58562.190795898438</v>
      </c>
      <c r="I37" s="334">
        <v>1016.4776000976562</v>
      </c>
      <c r="J37" s="334">
        <v>2659.3695678710937</v>
      </c>
      <c r="K37" s="223">
        <v>0.98293890032349285</v>
      </c>
      <c r="L37" s="334">
        <v>58562.190795898438</v>
      </c>
      <c r="M37" s="223">
        <v>0.98293890032349285</v>
      </c>
      <c r="N37" s="314">
        <v>42138</v>
      </c>
    </row>
    <row r="38" spans="1:14" s="338" customFormat="1">
      <c r="A38" s="376" t="s">
        <v>346</v>
      </c>
      <c r="B38" s="233">
        <v>17611235.063984208</v>
      </c>
      <c r="C38" s="233">
        <v>16064584.359289002</v>
      </c>
      <c r="D38" s="233">
        <v>1617060.7046952087</v>
      </c>
      <c r="E38" s="233">
        <v>14460882.050755937</v>
      </c>
      <c r="F38" s="233">
        <v>4985071.0077896304</v>
      </c>
      <c r="G38" s="233">
        <v>9475811.0429663081</v>
      </c>
      <c r="H38" s="233">
        <v>5383389.6226708982</v>
      </c>
      <c r="I38" s="233">
        <v>4380473.8312329091</v>
      </c>
      <c r="J38" s="233">
        <v>236470.43980224611</v>
      </c>
      <c r="K38" s="234">
        <v>0.56811914022566679</v>
      </c>
      <c r="L38" s="233">
        <v>7888962.0249365252</v>
      </c>
      <c r="M38" s="234">
        <v>0.83253686562189666</v>
      </c>
      <c r="N38" s="314">
        <v>42138</v>
      </c>
    </row>
    <row r="39" spans="1:14" s="348" customFormat="1">
      <c r="A39" s="244" t="s">
        <v>344</v>
      </c>
      <c r="B39" s="264">
        <v>17198.471742172078</v>
      </c>
      <c r="C39" s="233">
        <v>15688.070663368166</v>
      </c>
      <c r="D39" s="233">
        <v>1579.1608444289147</v>
      </c>
      <c r="E39" s="264">
        <v>14121.955127691344</v>
      </c>
      <c r="F39" s="233">
        <v>4868.233406044561</v>
      </c>
      <c r="G39" s="264">
        <v>9253.7217216467852</v>
      </c>
      <c r="H39" s="264">
        <v>5257.216428389549</v>
      </c>
      <c r="I39" s="233">
        <v>4277.8064758133878</v>
      </c>
      <c r="J39" s="233">
        <v>230.92816386938097</v>
      </c>
      <c r="K39" s="234">
        <v>0.56811914022566679</v>
      </c>
      <c r="L39" s="233">
        <v>7704.0644774770753</v>
      </c>
      <c r="M39" s="234">
        <v>0.83253686562189666</v>
      </c>
      <c r="N39" s="314">
        <v>42138</v>
      </c>
    </row>
    <row r="40" spans="1:14" s="177" customFormat="1">
      <c r="A40" s="198" t="s">
        <v>345</v>
      </c>
      <c r="B40" s="178">
        <v>16.79538256071492</v>
      </c>
      <c r="C40" s="178">
        <v>15.320381507195474</v>
      </c>
      <c r="D40" s="178">
        <v>1.5421492621376121</v>
      </c>
      <c r="E40" s="178">
        <v>13.790971804386079</v>
      </c>
      <c r="F40" s="178">
        <v>4.7541341855903916</v>
      </c>
      <c r="G40" s="178">
        <v>9.0368376187956887</v>
      </c>
      <c r="H40" s="178">
        <v>5.134000418349169</v>
      </c>
      <c r="I40" s="178">
        <v>4.1775453865365115</v>
      </c>
      <c r="J40" s="178">
        <v>0.22551578502869235</v>
      </c>
      <c r="K40" s="234">
        <v>0.56811914022566679</v>
      </c>
      <c r="L40" s="178">
        <v>7.5235004662862064</v>
      </c>
      <c r="M40" s="234">
        <v>0.83253686562189666</v>
      </c>
      <c r="N40" s="314">
        <v>42138</v>
      </c>
    </row>
    <row r="41" spans="1:14" s="177" customFormat="1">
      <c r="A41" s="197"/>
      <c r="B41" s="187"/>
      <c r="C41" s="187"/>
      <c r="D41" s="187"/>
      <c r="E41" s="187"/>
      <c r="F41" s="187"/>
      <c r="G41" s="187"/>
      <c r="H41" s="187"/>
      <c r="I41" s="187"/>
      <c r="J41" s="187"/>
      <c r="K41" s="196"/>
      <c r="L41" s="187"/>
      <c r="M41" s="196"/>
    </row>
    <row r="42" spans="1:14" s="388" customFormat="1">
      <c r="C42" s="428" t="s">
        <v>276</v>
      </c>
      <c r="D42" s="428"/>
      <c r="E42" s="428"/>
      <c r="F42" s="428"/>
      <c r="G42" s="428"/>
      <c r="H42" s="428"/>
      <c r="N42" s="388" t="s">
        <v>477</v>
      </c>
    </row>
    <row r="43" spans="1:14" s="388" customFormat="1"/>
    <row r="44" spans="1:14" s="388" customFormat="1">
      <c r="A44" s="86" t="s">
        <v>279</v>
      </c>
      <c r="B44" s="89" t="s">
        <v>268</v>
      </c>
      <c r="C44" s="89" t="s">
        <v>240</v>
      </c>
      <c r="D44" s="89" t="s">
        <v>256</v>
      </c>
      <c r="E44" s="89" t="s">
        <v>258</v>
      </c>
      <c r="F44" s="89" t="s">
        <v>257</v>
      </c>
      <c r="G44" s="89" t="s">
        <v>17</v>
      </c>
      <c r="H44" s="89" t="s">
        <v>16</v>
      </c>
      <c r="I44" s="89" t="s">
        <v>18</v>
      </c>
      <c r="J44" s="89" t="s">
        <v>8</v>
      </c>
      <c r="K44" s="89" t="s">
        <v>291</v>
      </c>
      <c r="L44" s="89" t="s">
        <v>266</v>
      </c>
      <c r="M44" s="86" t="s">
        <v>292</v>
      </c>
      <c r="N44" s="314">
        <v>42138</v>
      </c>
    </row>
    <row r="45" spans="1:14" s="388" customFormat="1">
      <c r="A45" s="376" t="s">
        <v>272</v>
      </c>
      <c r="B45" s="334">
        <v>1529611.9703124999</v>
      </c>
      <c r="C45" s="334">
        <v>1385898.4242187501</v>
      </c>
      <c r="D45" s="334">
        <v>143713.54609374999</v>
      </c>
      <c r="E45" s="334">
        <v>1308276.1595089284</v>
      </c>
      <c r="F45" s="334">
        <v>164571.24493861603</v>
      </c>
      <c r="G45" s="334">
        <v>1143704.9145703125</v>
      </c>
      <c r="H45" s="334">
        <v>288052.41093750001</v>
      </c>
      <c r="I45" s="334">
        <v>855652.50363281253</v>
      </c>
      <c r="J45" s="334">
        <v>34453.849531250002</v>
      </c>
      <c r="K45" s="223">
        <v>0.25185903047878455</v>
      </c>
      <c r="L45" s="334">
        <v>285030.44707031251</v>
      </c>
      <c r="M45" s="223">
        <v>0.24921677212290186</v>
      </c>
      <c r="N45" s="314">
        <v>42138</v>
      </c>
    </row>
    <row r="46" spans="1:14" s="388" customFormat="1">
      <c r="A46" s="376" t="s">
        <v>274</v>
      </c>
      <c r="B46" s="334">
        <v>862400</v>
      </c>
      <c r="C46" s="334">
        <v>784526.75</v>
      </c>
      <c r="D46" s="334">
        <v>77873.25</v>
      </c>
      <c r="E46" s="334">
        <v>745865.7333333334</v>
      </c>
      <c r="F46" s="334">
        <v>364128.13333333336</v>
      </c>
      <c r="G46" s="334">
        <v>381737.60000000003</v>
      </c>
      <c r="H46" s="334">
        <v>25443.3</v>
      </c>
      <c r="I46" s="334">
        <v>356294.30000000005</v>
      </c>
      <c r="J46" s="334">
        <v>16010.75</v>
      </c>
      <c r="K46" s="223">
        <v>6.665128087985045E-2</v>
      </c>
      <c r="L46" s="334">
        <v>79497.899999999994</v>
      </c>
      <c r="M46" s="223">
        <v>0.20825273695858093</v>
      </c>
      <c r="N46" s="314">
        <v>42138</v>
      </c>
    </row>
    <row r="47" spans="1:14" s="388" customFormat="1">
      <c r="A47" s="376" t="s">
        <v>275</v>
      </c>
      <c r="B47" s="334">
        <v>5211500.5797000006</v>
      </c>
      <c r="C47" s="334">
        <v>4801738.0490000006</v>
      </c>
      <c r="D47" s="334">
        <v>480172.5307</v>
      </c>
      <c r="E47" s="334">
        <v>4007830.3840000001</v>
      </c>
      <c r="F47" s="334">
        <v>1573867.3839999998</v>
      </c>
      <c r="G47" s="334">
        <v>2433963</v>
      </c>
      <c r="H47" s="334">
        <v>1985097</v>
      </c>
      <c r="I47" s="334">
        <v>448866</v>
      </c>
      <c r="J47" s="334">
        <v>0</v>
      </c>
      <c r="K47" s="223">
        <v>0.81558224180071759</v>
      </c>
      <c r="L47" s="334">
        <v>1985097</v>
      </c>
      <c r="M47" s="223">
        <v>0.81558224180071759</v>
      </c>
      <c r="N47" s="314">
        <v>42138</v>
      </c>
    </row>
    <row r="48" spans="1:14" s="388" customFormat="1">
      <c r="A48" s="376" t="s">
        <v>143</v>
      </c>
      <c r="B48" s="334">
        <v>127930.51397171021</v>
      </c>
      <c r="C48" s="334">
        <v>117909.04036712646</v>
      </c>
      <c r="D48" s="334">
        <v>10021.473604583756</v>
      </c>
      <c r="E48" s="334">
        <v>116300.46724700928</v>
      </c>
      <c r="F48" s="334">
        <v>56721.798851013184</v>
      </c>
      <c r="G48" s="334">
        <v>59578.668395996094</v>
      </c>
      <c r="H48" s="334">
        <v>58562.190795898438</v>
      </c>
      <c r="I48" s="334">
        <v>1016.4776000976562</v>
      </c>
      <c r="J48" s="334">
        <v>2659.3695678710937</v>
      </c>
      <c r="K48" s="223">
        <v>0.98293890032349285</v>
      </c>
      <c r="L48" s="334">
        <v>58562.190795898438</v>
      </c>
      <c r="M48" s="223">
        <v>0.98293890032349285</v>
      </c>
      <c r="N48" s="314">
        <v>42138</v>
      </c>
    </row>
    <row r="49" spans="1:14" s="338" customFormat="1">
      <c r="A49" s="372" t="s">
        <v>346</v>
      </c>
      <c r="B49" s="233">
        <v>7731443.0639842115</v>
      </c>
      <c r="C49" s="233">
        <v>7090072.2635858767</v>
      </c>
      <c r="D49" s="233">
        <v>711780.80039833381</v>
      </c>
      <c r="E49" s="233">
        <v>6178272.7440892709</v>
      </c>
      <c r="F49" s="233">
        <v>2159288.5611229623</v>
      </c>
      <c r="G49" s="233">
        <v>4018984.1829663087</v>
      </c>
      <c r="H49" s="233">
        <v>2357154.9017333984</v>
      </c>
      <c r="I49" s="233">
        <v>1661829.2812329102</v>
      </c>
      <c r="J49" s="233">
        <v>53123.969099121095</v>
      </c>
      <c r="K49" s="234">
        <v>0.58650514518662356</v>
      </c>
      <c r="L49" s="233">
        <v>2408187.537866211</v>
      </c>
      <c r="M49" s="234">
        <v>0.59920303943291209</v>
      </c>
      <c r="N49" s="314">
        <v>42138</v>
      </c>
    </row>
    <row r="50" spans="1:14" s="348" customFormat="1">
      <c r="A50" s="244" t="s">
        <v>344</v>
      </c>
      <c r="B50" s="264">
        <v>7550.2373671720816</v>
      </c>
      <c r="C50" s="233">
        <v>6923.8986949080827</v>
      </c>
      <c r="D50" s="233">
        <v>695.09843788899786</v>
      </c>
      <c r="E50" s="264">
        <v>6033.4694766496787</v>
      </c>
      <c r="F50" s="233">
        <v>2108.6802354716428</v>
      </c>
      <c r="G50" s="264">
        <v>3924.7892411780358</v>
      </c>
      <c r="H50" s="264">
        <v>2301.9090837240219</v>
      </c>
      <c r="I50" s="233">
        <v>1622.8801574540139</v>
      </c>
      <c r="J50" s="233">
        <v>51.878876073360445</v>
      </c>
      <c r="K50" s="234">
        <v>0.58650514518662356</v>
      </c>
      <c r="L50" s="233">
        <v>2351.7456424474717</v>
      </c>
      <c r="M50" s="234">
        <v>0.59920303943291209</v>
      </c>
      <c r="N50" s="314">
        <v>42138</v>
      </c>
    </row>
    <row r="51" spans="1:14" s="177" customFormat="1">
      <c r="A51" s="198" t="s">
        <v>345</v>
      </c>
      <c r="B51" s="178">
        <v>7.3732786788789859</v>
      </c>
      <c r="C51" s="178">
        <v>6.7616198192461745</v>
      </c>
      <c r="D51" s="178">
        <v>0.67880706825097448</v>
      </c>
      <c r="E51" s="178">
        <v>5.8920600357907018</v>
      </c>
      <c r="F51" s="178">
        <v>2.0592580424527762</v>
      </c>
      <c r="G51" s="178">
        <v>3.8328019933379256</v>
      </c>
      <c r="H51" s="178">
        <v>2.2479580895742401</v>
      </c>
      <c r="I51" s="178">
        <v>1.5848439037636854</v>
      </c>
      <c r="J51" s="178">
        <v>5.0662964915391059E-2</v>
      </c>
      <c r="K51" s="234">
        <v>0.58650514518662356</v>
      </c>
      <c r="L51" s="178">
        <v>2.2966266039526091</v>
      </c>
      <c r="M51" s="234">
        <v>0.59920303943291209</v>
      </c>
      <c r="N51" s="314">
        <v>42138</v>
      </c>
    </row>
    <row r="52" spans="1:14" s="388" customFormat="1"/>
    <row r="53" spans="1:14" s="388" customFormat="1">
      <c r="C53" s="428" t="s">
        <v>277</v>
      </c>
      <c r="D53" s="428"/>
      <c r="E53" s="428"/>
      <c r="F53" s="428"/>
      <c r="G53" s="428"/>
      <c r="H53" s="428"/>
    </row>
    <row r="54" spans="1:14" s="388" customFormat="1"/>
    <row r="55" spans="1:14" s="388" customFormat="1">
      <c r="A55" s="86" t="s">
        <v>279</v>
      </c>
      <c r="B55" s="89" t="s">
        <v>268</v>
      </c>
      <c r="C55" s="89" t="s">
        <v>240</v>
      </c>
      <c r="D55" s="89" t="s">
        <v>256</v>
      </c>
      <c r="E55" s="89" t="s">
        <v>258</v>
      </c>
      <c r="F55" s="89" t="s">
        <v>257</v>
      </c>
      <c r="G55" s="89" t="s">
        <v>17</v>
      </c>
      <c r="H55" s="89" t="s">
        <v>16</v>
      </c>
      <c r="I55" s="89" t="s">
        <v>18</v>
      </c>
      <c r="J55" s="89" t="s">
        <v>8</v>
      </c>
      <c r="K55" s="89" t="s">
        <v>291</v>
      </c>
      <c r="L55" s="89" t="s">
        <v>266</v>
      </c>
      <c r="M55" s="86" t="s">
        <v>292</v>
      </c>
      <c r="N55" s="314">
        <v>42138</v>
      </c>
    </row>
    <row r="56" spans="1:14" s="338" customFormat="1">
      <c r="A56" s="376" t="s">
        <v>273</v>
      </c>
      <c r="B56" s="233">
        <v>9879791.9999999963</v>
      </c>
      <c r="C56" s="233">
        <v>8974512.095703125</v>
      </c>
      <c r="D56" s="233">
        <v>905279.90429687488</v>
      </c>
      <c r="E56" s="233">
        <v>8282609.3066666657</v>
      </c>
      <c r="F56" s="233">
        <v>2825782.4466666682</v>
      </c>
      <c r="G56" s="233">
        <v>5456826.8599999994</v>
      </c>
      <c r="H56" s="233">
        <v>3026234.7209374998</v>
      </c>
      <c r="I56" s="233">
        <v>2718644.5499999989</v>
      </c>
      <c r="J56" s="233">
        <v>183346.470703125</v>
      </c>
      <c r="K56" s="234">
        <v>0.554577742446001</v>
      </c>
      <c r="L56" s="233">
        <v>5480774.4870703146</v>
      </c>
      <c r="M56" s="234">
        <v>1.0043885627462101</v>
      </c>
      <c r="N56" s="314">
        <v>42138</v>
      </c>
    </row>
    <row r="57" spans="1:14" s="348" customFormat="1">
      <c r="A57" s="244" t="s">
        <v>344</v>
      </c>
      <c r="B57" s="264">
        <v>9648.2343749999964</v>
      </c>
      <c r="C57" s="233">
        <v>8764.171968460083</v>
      </c>
      <c r="D57" s="233">
        <v>884.06240653991688</v>
      </c>
      <c r="E57" s="264">
        <v>8088.4856510416657</v>
      </c>
      <c r="F57" s="233">
        <v>2759.5531705729181</v>
      </c>
      <c r="G57" s="264">
        <v>5328.9324804687494</v>
      </c>
      <c r="H57" s="264">
        <v>2955.3073446655271</v>
      </c>
      <c r="I57" s="233">
        <v>2654.9263183593739</v>
      </c>
      <c r="J57" s="233">
        <v>179.04928779602051</v>
      </c>
      <c r="K57" s="234">
        <v>0.554577742446001</v>
      </c>
      <c r="L57" s="233">
        <v>5352.3188350296041</v>
      </c>
      <c r="M57" s="234">
        <v>1.0043885627462101</v>
      </c>
      <c r="N57" s="314">
        <v>42138</v>
      </c>
    </row>
    <row r="58" spans="1:14" s="177" customFormat="1">
      <c r="A58" s="198" t="s">
        <v>345</v>
      </c>
      <c r="B58" s="178">
        <v>9.4221038818359339</v>
      </c>
      <c r="C58" s="178">
        <v>8.5587616879492998</v>
      </c>
      <c r="D58" s="178">
        <v>0.86334219388663758</v>
      </c>
      <c r="E58" s="178">
        <v>7.8989117685953767</v>
      </c>
      <c r="F58" s="178">
        <v>2.6948761431376154</v>
      </c>
      <c r="G58" s="178">
        <v>5.2040356254577631</v>
      </c>
      <c r="H58" s="178">
        <v>2.8860423287749288</v>
      </c>
      <c r="I58" s="178">
        <v>2.5927014827728261</v>
      </c>
      <c r="J58" s="178">
        <v>0.17485282011330128</v>
      </c>
      <c r="K58" s="234">
        <v>0.554577742446001</v>
      </c>
      <c r="L58" s="178">
        <v>5.2268738623335977</v>
      </c>
      <c r="M58" s="234">
        <v>1.0043885627462101</v>
      </c>
      <c r="N58" s="314">
        <v>42138</v>
      </c>
    </row>
    <row r="59" spans="1:14" s="388" customFormat="1">
      <c r="C59" s="428" t="s">
        <v>278</v>
      </c>
      <c r="D59" s="428"/>
      <c r="E59" s="428"/>
      <c r="F59" s="428"/>
      <c r="G59" s="428"/>
      <c r="H59" s="428"/>
    </row>
    <row r="60" spans="1:14" s="388" customFormat="1"/>
    <row r="61" spans="1:14" s="388" customFormat="1">
      <c r="A61" s="86" t="s">
        <v>279</v>
      </c>
      <c r="B61" s="89" t="s">
        <v>268</v>
      </c>
      <c r="C61" s="89" t="s">
        <v>240</v>
      </c>
      <c r="D61" s="89" t="s">
        <v>256</v>
      </c>
      <c r="E61" s="89" t="s">
        <v>258</v>
      </c>
      <c r="F61" s="89" t="s">
        <v>257</v>
      </c>
      <c r="G61" s="89" t="s">
        <v>17</v>
      </c>
      <c r="H61" s="89" t="s">
        <v>16</v>
      </c>
      <c r="I61" s="89" t="s">
        <v>18</v>
      </c>
      <c r="J61" s="89" t="s">
        <v>8</v>
      </c>
      <c r="K61" s="89" t="s">
        <v>291</v>
      </c>
      <c r="L61" s="89" t="s">
        <v>266</v>
      </c>
      <c r="M61" s="86" t="s">
        <v>292</v>
      </c>
      <c r="N61" s="314">
        <v>42108</v>
      </c>
    </row>
    <row r="62" spans="1:14" s="388" customFormat="1">
      <c r="A62" s="376" t="s">
        <v>273</v>
      </c>
      <c r="B62" s="334">
        <v>9879792</v>
      </c>
      <c r="C62" s="334">
        <v>8974512.095703125</v>
      </c>
      <c r="D62" s="334">
        <v>905279.904296875</v>
      </c>
      <c r="E62" s="342">
        <v>8282609.3066666676</v>
      </c>
      <c r="F62" s="334">
        <v>2825782.4466666677</v>
      </c>
      <c r="G62" s="342">
        <v>5456826.8599999994</v>
      </c>
      <c r="H62" s="342">
        <v>3214974.0858593741</v>
      </c>
      <c r="I62" s="334">
        <v>2718644.5499999993</v>
      </c>
      <c r="J62" s="334">
        <v>183346.470703125</v>
      </c>
      <c r="K62" s="253">
        <v>0.58916549275660446</v>
      </c>
      <c r="L62" s="342">
        <v>5623858.601992189</v>
      </c>
      <c r="M62" s="253">
        <v>1.0306096832971881</v>
      </c>
      <c r="N62" s="314">
        <v>42108</v>
      </c>
    </row>
    <row r="63" spans="1:14" s="388" customFormat="1">
      <c r="A63" s="376" t="s">
        <v>272</v>
      </c>
      <c r="B63" s="334">
        <v>2375013.3304687501</v>
      </c>
      <c r="C63" s="334">
        <v>2154893.5989062497</v>
      </c>
      <c r="D63" s="334">
        <v>220119.7315625</v>
      </c>
      <c r="E63" s="334">
        <v>1941926.0892857141</v>
      </c>
      <c r="F63" s="334">
        <v>243777.48616071424</v>
      </c>
      <c r="G63" s="334">
        <v>1698148.6031250001</v>
      </c>
      <c r="H63" s="334">
        <v>462358.48093749996</v>
      </c>
      <c r="I63" s="334">
        <v>1235790.1221875001</v>
      </c>
      <c r="J63" s="334">
        <v>52351.620156249999</v>
      </c>
      <c r="K63" s="223">
        <v>0.27227209685103509</v>
      </c>
      <c r="L63" s="334">
        <v>413681.26707031246</v>
      </c>
      <c r="M63" s="223">
        <v>0.24360722395498241</v>
      </c>
      <c r="N63" s="314">
        <v>42108</v>
      </c>
    </row>
    <row r="64" spans="1:14" s="388" customFormat="1">
      <c r="A64" s="376" t="s">
        <v>274</v>
      </c>
      <c r="B64" s="334">
        <v>862400</v>
      </c>
      <c r="C64" s="334">
        <v>784526.75</v>
      </c>
      <c r="D64" s="334">
        <v>77873.25</v>
      </c>
      <c r="E64" s="334">
        <v>745865.7333333334</v>
      </c>
      <c r="F64" s="334">
        <v>364128.13333333336</v>
      </c>
      <c r="G64" s="334">
        <v>381737.60000000003</v>
      </c>
      <c r="H64" s="334">
        <v>25443.3</v>
      </c>
      <c r="I64" s="334">
        <v>356294.30000000005</v>
      </c>
      <c r="J64" s="334">
        <v>16010.75</v>
      </c>
      <c r="K64" s="223">
        <v>6.665128087985045E-2</v>
      </c>
      <c r="L64" s="334">
        <v>79497.899999999994</v>
      </c>
      <c r="M64" s="223">
        <v>0.20825273695858093</v>
      </c>
      <c r="N64" s="314">
        <v>42108</v>
      </c>
    </row>
    <row r="65" spans="1:14" s="388" customFormat="1">
      <c r="A65" s="376" t="s">
        <v>275</v>
      </c>
      <c r="B65" s="334">
        <v>5211500.5797000006</v>
      </c>
      <c r="C65" s="334">
        <v>4801738.0490000006</v>
      </c>
      <c r="D65" s="334">
        <v>480172.5307</v>
      </c>
      <c r="E65" s="334">
        <v>4007830.3840000001</v>
      </c>
      <c r="F65" s="334">
        <v>1573867.3839999998</v>
      </c>
      <c r="G65" s="334">
        <v>2433963</v>
      </c>
      <c r="H65" s="334">
        <v>1985097</v>
      </c>
      <c r="I65" s="334">
        <v>448866</v>
      </c>
      <c r="J65" s="334">
        <v>0</v>
      </c>
      <c r="K65" s="223">
        <v>0.81558224180071759</v>
      </c>
      <c r="L65" s="334">
        <v>1985097</v>
      </c>
      <c r="M65" s="223">
        <v>0.81558224180071759</v>
      </c>
      <c r="N65" s="314">
        <v>42108</v>
      </c>
    </row>
    <row r="66" spans="1:14" s="388" customFormat="1">
      <c r="A66" s="376" t="s">
        <v>143</v>
      </c>
      <c r="B66" s="334">
        <v>127930.51397171021</v>
      </c>
      <c r="C66" s="334">
        <v>117909.04036712646</v>
      </c>
      <c r="D66" s="334">
        <v>10021.473604583756</v>
      </c>
      <c r="E66" s="334">
        <v>116300.46724700928</v>
      </c>
      <c r="F66" s="334">
        <v>56721.798851013184</v>
      </c>
      <c r="G66" s="334">
        <v>59578.668395996094</v>
      </c>
      <c r="H66" s="334">
        <v>58562.190795898438</v>
      </c>
      <c r="I66" s="334">
        <v>1016.4776000976562</v>
      </c>
      <c r="J66" s="334">
        <v>2659.3695678710937</v>
      </c>
      <c r="K66" s="223">
        <v>0.98293890032349285</v>
      </c>
      <c r="L66" s="334">
        <v>58562.190795898438</v>
      </c>
      <c r="M66" s="223">
        <v>0.98293890032349285</v>
      </c>
      <c r="N66" s="314">
        <v>42108</v>
      </c>
    </row>
    <row r="67" spans="1:14" s="388" customFormat="1">
      <c r="A67" s="376" t="s">
        <v>346</v>
      </c>
      <c r="B67" s="233">
        <v>18456636.424140461</v>
      </c>
      <c r="C67" s="233">
        <v>16833579.533976503</v>
      </c>
      <c r="D67" s="233">
        <v>1693466.8901639585</v>
      </c>
      <c r="E67" s="233">
        <v>15094531.980532724</v>
      </c>
      <c r="F67" s="233">
        <v>5064277.249011728</v>
      </c>
      <c r="G67" s="233">
        <v>10030254.731520995</v>
      </c>
      <c r="H67" s="233">
        <v>5746435.0575927719</v>
      </c>
      <c r="I67" s="233">
        <v>4760611.4497875972</v>
      </c>
      <c r="J67" s="233">
        <v>254368.21042724609</v>
      </c>
      <c r="K67" s="234">
        <v>0.57291018138692662</v>
      </c>
      <c r="L67" s="233">
        <v>8160696.9598583998</v>
      </c>
      <c r="M67" s="234">
        <v>0.8136081463826299</v>
      </c>
      <c r="N67" s="314">
        <v>42108</v>
      </c>
    </row>
    <row r="68" spans="1:14" s="388" customFormat="1">
      <c r="A68" s="244" t="s">
        <v>344</v>
      </c>
      <c r="B68" s="264">
        <v>18024.059007949669</v>
      </c>
      <c r="C68" s="233">
        <v>16439.042513648928</v>
      </c>
      <c r="D68" s="233">
        <v>1653.7762599257408</v>
      </c>
      <c r="E68" s="264">
        <v>14740.753887238989</v>
      </c>
      <c r="F68" s="233">
        <v>4945.5832509880156</v>
      </c>
      <c r="G68" s="264">
        <v>9795.1706362509722</v>
      </c>
      <c r="H68" s="264">
        <v>5611.7529859304414</v>
      </c>
      <c r="I68" s="233">
        <v>4649.0346189332004</v>
      </c>
      <c r="J68" s="233">
        <v>248.40645549535751</v>
      </c>
      <c r="K68" s="234">
        <v>0.57291018138692662</v>
      </c>
      <c r="L68" s="233">
        <v>7969.4306248617186</v>
      </c>
      <c r="M68" s="234">
        <v>0.8136081463826299</v>
      </c>
      <c r="N68" s="314">
        <v>42108</v>
      </c>
    </row>
    <row r="69" spans="1:14" s="388" customFormat="1">
      <c r="A69" s="198" t="s">
        <v>345</v>
      </c>
      <c r="B69" s="178">
        <v>17.601620124950848</v>
      </c>
      <c r="C69" s="178">
        <v>16.053752454735282</v>
      </c>
      <c r="D69" s="178">
        <v>1.6150158788337312</v>
      </c>
      <c r="E69" s="178">
        <v>14.395267468006825</v>
      </c>
      <c r="F69" s="178">
        <v>4.829671143542984</v>
      </c>
      <c r="G69" s="178">
        <v>9.56559632446384</v>
      </c>
      <c r="H69" s="178">
        <v>5.4802275253226966</v>
      </c>
      <c r="I69" s="178">
        <v>4.5400728700519535</v>
      </c>
      <c r="J69" s="178">
        <v>0.24258442919468506</v>
      </c>
      <c r="K69" s="234">
        <v>0.57291018138692662</v>
      </c>
      <c r="L69" s="178">
        <v>7.782647094591522</v>
      </c>
      <c r="M69" s="234">
        <v>0.8136081463826299</v>
      </c>
      <c r="N69" s="314">
        <v>42108</v>
      </c>
    </row>
    <row r="70" spans="1:14" s="388" customFormat="1">
      <c r="A70" s="197"/>
      <c r="B70" s="187"/>
      <c r="C70" s="187"/>
      <c r="D70" s="187"/>
      <c r="E70" s="187"/>
      <c r="F70" s="187"/>
      <c r="G70" s="187"/>
      <c r="H70" s="187"/>
      <c r="I70" s="187"/>
      <c r="J70" s="187"/>
      <c r="K70" s="196"/>
      <c r="L70" s="187"/>
      <c r="M70" s="196"/>
      <c r="N70" s="314"/>
    </row>
    <row r="71" spans="1:14" s="388" customFormat="1">
      <c r="C71" s="428" t="s">
        <v>276</v>
      </c>
      <c r="D71" s="428"/>
      <c r="E71" s="428"/>
      <c r="F71" s="428"/>
      <c r="G71" s="428"/>
      <c r="H71" s="428"/>
      <c r="N71" s="314"/>
    </row>
    <row r="72" spans="1:14" s="388" customFormat="1">
      <c r="N72" s="314"/>
    </row>
    <row r="73" spans="1:14" s="388" customFormat="1">
      <c r="A73" s="86" t="s">
        <v>279</v>
      </c>
      <c r="B73" s="89" t="s">
        <v>268</v>
      </c>
      <c r="C73" s="89" t="s">
        <v>240</v>
      </c>
      <c r="D73" s="89" t="s">
        <v>256</v>
      </c>
      <c r="E73" s="89" t="s">
        <v>258</v>
      </c>
      <c r="F73" s="89" t="s">
        <v>257</v>
      </c>
      <c r="G73" s="89" t="s">
        <v>17</v>
      </c>
      <c r="H73" s="89" t="s">
        <v>16</v>
      </c>
      <c r="I73" s="89" t="s">
        <v>18</v>
      </c>
      <c r="J73" s="89" t="s">
        <v>8</v>
      </c>
      <c r="K73" s="89" t="s">
        <v>291</v>
      </c>
      <c r="L73" s="89" t="s">
        <v>266</v>
      </c>
      <c r="M73" s="86" t="s">
        <v>292</v>
      </c>
      <c r="N73" s="314">
        <v>42108</v>
      </c>
    </row>
    <row r="74" spans="1:14" s="388" customFormat="1">
      <c r="A74" s="376" t="s">
        <v>272</v>
      </c>
      <c r="B74" s="334">
        <v>2375013.3304687501</v>
      </c>
      <c r="C74" s="334">
        <v>2154893.5989062497</v>
      </c>
      <c r="D74" s="334">
        <v>220119.7315625</v>
      </c>
      <c r="E74" s="334">
        <v>1941926.0892857141</v>
      </c>
      <c r="F74" s="334">
        <v>243777.48616071424</v>
      </c>
      <c r="G74" s="334">
        <v>1698148.6031250001</v>
      </c>
      <c r="H74" s="334">
        <v>462358.48093749996</v>
      </c>
      <c r="I74" s="334">
        <v>1235790.1221875001</v>
      </c>
      <c r="J74" s="334">
        <v>52351.620156249999</v>
      </c>
      <c r="K74" s="223">
        <v>0.27227209685103509</v>
      </c>
      <c r="L74" s="334">
        <v>413681.26707031246</v>
      </c>
      <c r="M74" s="223">
        <v>0.24360722395498241</v>
      </c>
      <c r="N74" s="314">
        <v>42108</v>
      </c>
    </row>
    <row r="75" spans="1:14" s="388" customFormat="1">
      <c r="A75" s="376" t="s">
        <v>274</v>
      </c>
      <c r="B75" s="334">
        <v>862400</v>
      </c>
      <c r="C75" s="334">
        <v>784526.75</v>
      </c>
      <c r="D75" s="334">
        <v>77873.25</v>
      </c>
      <c r="E75" s="334">
        <v>745865.7333333334</v>
      </c>
      <c r="F75" s="334">
        <v>364128.13333333336</v>
      </c>
      <c r="G75" s="334">
        <v>381737.60000000003</v>
      </c>
      <c r="H75" s="334">
        <v>25443.3</v>
      </c>
      <c r="I75" s="334">
        <v>356294.30000000005</v>
      </c>
      <c r="J75" s="334">
        <v>16010.75</v>
      </c>
      <c r="K75" s="223">
        <v>6.665128087985045E-2</v>
      </c>
      <c r="L75" s="334">
        <v>79497.899999999994</v>
      </c>
      <c r="M75" s="223">
        <v>0.20825273695858093</v>
      </c>
      <c r="N75" s="314">
        <v>42108</v>
      </c>
    </row>
    <row r="76" spans="1:14" s="388" customFormat="1">
      <c r="A76" s="376" t="s">
        <v>275</v>
      </c>
      <c r="B76" s="334">
        <v>5211500.5797000006</v>
      </c>
      <c r="C76" s="334">
        <v>4801738.0490000006</v>
      </c>
      <c r="D76" s="334">
        <v>480172.5307</v>
      </c>
      <c r="E76" s="334">
        <v>4007830.3840000001</v>
      </c>
      <c r="F76" s="334">
        <v>1573867.3839999998</v>
      </c>
      <c r="G76" s="334">
        <v>2433963</v>
      </c>
      <c r="H76" s="334">
        <v>1985097</v>
      </c>
      <c r="I76" s="334">
        <v>448866</v>
      </c>
      <c r="J76" s="334">
        <v>0</v>
      </c>
      <c r="K76" s="223">
        <v>0.81558224180071759</v>
      </c>
      <c r="L76" s="334">
        <v>1985097</v>
      </c>
      <c r="M76" s="223">
        <v>0.81558224180071759</v>
      </c>
      <c r="N76" s="314">
        <v>42108</v>
      </c>
    </row>
    <row r="77" spans="1:14" s="388" customFormat="1">
      <c r="A77" s="376" t="s">
        <v>143</v>
      </c>
      <c r="B77" s="334">
        <v>127930.51397171021</v>
      </c>
      <c r="C77" s="334">
        <v>117909.04036712646</v>
      </c>
      <c r="D77" s="334">
        <v>10021.473604583756</v>
      </c>
      <c r="E77" s="334">
        <v>116300.46724700928</v>
      </c>
      <c r="F77" s="334">
        <v>56721.798851013184</v>
      </c>
      <c r="G77" s="334">
        <v>59578.668395996094</v>
      </c>
      <c r="H77" s="334">
        <v>58562.190795898438</v>
      </c>
      <c r="I77" s="334">
        <v>1016.4776000976562</v>
      </c>
      <c r="J77" s="334">
        <v>2659.3695678710937</v>
      </c>
      <c r="K77" s="223">
        <v>0.98293890032349285</v>
      </c>
      <c r="L77" s="334">
        <v>58562.190795898438</v>
      </c>
      <c r="M77" s="223">
        <v>0.98293890032349285</v>
      </c>
      <c r="N77" s="314">
        <v>42108</v>
      </c>
    </row>
    <row r="78" spans="1:14" s="388" customFormat="1">
      <c r="A78" s="372" t="s">
        <v>346</v>
      </c>
      <c r="B78" s="233">
        <v>8576844.4241404608</v>
      </c>
      <c r="C78" s="233">
        <v>7859067.4382733768</v>
      </c>
      <c r="D78" s="233">
        <v>788186.98586708377</v>
      </c>
      <c r="E78" s="233">
        <v>6811922.6738660568</v>
      </c>
      <c r="F78" s="233">
        <v>2238494.8023450607</v>
      </c>
      <c r="G78" s="233">
        <v>4573427.8715209961</v>
      </c>
      <c r="H78" s="233">
        <v>2531460.9717333983</v>
      </c>
      <c r="I78" s="233">
        <v>2041966.8997875978</v>
      </c>
      <c r="J78" s="233">
        <v>71021.739724121086</v>
      </c>
      <c r="K78" s="234">
        <v>0.55351500949582133</v>
      </c>
      <c r="L78" s="233">
        <v>2536838.3578662109</v>
      </c>
      <c r="M78" s="234">
        <v>0.55469079848471037</v>
      </c>
      <c r="N78" s="314">
        <v>42108</v>
      </c>
    </row>
    <row r="79" spans="1:14" s="388" customFormat="1">
      <c r="A79" s="244" t="s">
        <v>344</v>
      </c>
      <c r="B79" s="264">
        <v>8375.8246329496687</v>
      </c>
      <c r="C79" s="233">
        <v>7674.8705451888445</v>
      </c>
      <c r="D79" s="233">
        <v>769.713853385824</v>
      </c>
      <c r="E79" s="264">
        <v>6652.2682361973211</v>
      </c>
      <c r="F79" s="233">
        <v>2186.0300804150984</v>
      </c>
      <c r="G79" s="264">
        <v>4466.2381557822227</v>
      </c>
      <c r="H79" s="264">
        <v>2472.1298552083967</v>
      </c>
      <c r="I79" s="233">
        <v>1994.108300573826</v>
      </c>
      <c r="J79" s="233">
        <v>69.357167699336998</v>
      </c>
      <c r="K79" s="234">
        <v>0.55351500949582133</v>
      </c>
      <c r="L79" s="233">
        <v>2477.3812088537215</v>
      </c>
      <c r="M79" s="234">
        <v>0.55469079848471037</v>
      </c>
      <c r="N79" s="314">
        <v>42108</v>
      </c>
    </row>
    <row r="80" spans="1:14" s="388" customFormat="1">
      <c r="A80" s="198" t="s">
        <v>345</v>
      </c>
      <c r="B80" s="178">
        <v>8.1795162431149109</v>
      </c>
      <c r="C80" s="178">
        <v>7.494990766785981</v>
      </c>
      <c r="D80" s="178">
        <v>0.75167368494709375</v>
      </c>
      <c r="E80" s="178">
        <v>6.4963556994114464</v>
      </c>
      <c r="F80" s="178">
        <v>2.1347950004053695</v>
      </c>
      <c r="G80" s="178">
        <v>4.3615606990060769</v>
      </c>
      <c r="H80" s="178">
        <v>2.4141893117269499</v>
      </c>
      <c r="I80" s="178">
        <v>1.947371387279127</v>
      </c>
      <c r="J80" s="178">
        <v>6.7731609081383787E-2</v>
      </c>
      <c r="K80" s="234">
        <v>0.55351500949582133</v>
      </c>
      <c r="L80" s="178">
        <v>2.4193175867712124</v>
      </c>
      <c r="M80" s="234">
        <v>0.55469079848471037</v>
      </c>
      <c r="N80" s="314">
        <v>42108</v>
      </c>
    </row>
    <row r="81" spans="1:14" s="388" customFormat="1">
      <c r="N81" s="314"/>
    </row>
    <row r="82" spans="1:14" s="388" customFormat="1">
      <c r="C82" s="428" t="s">
        <v>277</v>
      </c>
      <c r="D82" s="428"/>
      <c r="E82" s="428"/>
      <c r="F82" s="428"/>
      <c r="G82" s="428"/>
      <c r="H82" s="428"/>
      <c r="N82" s="314"/>
    </row>
    <row r="83" spans="1:14" s="388" customFormat="1">
      <c r="N83" s="314"/>
    </row>
    <row r="84" spans="1:14" s="388" customFormat="1">
      <c r="A84" s="86" t="s">
        <v>279</v>
      </c>
      <c r="B84" s="89" t="s">
        <v>268</v>
      </c>
      <c r="C84" s="89" t="s">
        <v>240</v>
      </c>
      <c r="D84" s="89" t="s">
        <v>256</v>
      </c>
      <c r="E84" s="89" t="s">
        <v>258</v>
      </c>
      <c r="F84" s="89" t="s">
        <v>257</v>
      </c>
      <c r="G84" s="89" t="s">
        <v>17</v>
      </c>
      <c r="H84" s="89" t="s">
        <v>16</v>
      </c>
      <c r="I84" s="89" t="s">
        <v>18</v>
      </c>
      <c r="J84" s="89" t="s">
        <v>8</v>
      </c>
      <c r="K84" s="89" t="s">
        <v>291</v>
      </c>
      <c r="L84" s="89" t="s">
        <v>266</v>
      </c>
      <c r="M84" s="86" t="s">
        <v>292</v>
      </c>
      <c r="N84" s="314">
        <v>42108</v>
      </c>
    </row>
    <row r="85" spans="1:14" s="388" customFormat="1">
      <c r="A85" s="376" t="s">
        <v>273</v>
      </c>
      <c r="B85" s="233">
        <v>9879792</v>
      </c>
      <c r="C85" s="233">
        <v>8974512.095703125</v>
      </c>
      <c r="D85" s="233">
        <v>905279.90429687477</v>
      </c>
      <c r="E85" s="233">
        <v>8282609.3066666676</v>
      </c>
      <c r="F85" s="233">
        <v>2825782.4466666672</v>
      </c>
      <c r="G85" s="233">
        <v>5456826.8599999994</v>
      </c>
      <c r="H85" s="233">
        <v>3214974.0858593737</v>
      </c>
      <c r="I85" s="233">
        <v>2718644.5499999993</v>
      </c>
      <c r="J85" s="233">
        <v>183346.470703125</v>
      </c>
      <c r="K85" s="234">
        <v>0.58916549275660435</v>
      </c>
      <c r="L85" s="233">
        <v>5623858.601992189</v>
      </c>
      <c r="M85" s="234">
        <v>1.0306096832971881</v>
      </c>
      <c r="N85" s="314">
        <v>42108</v>
      </c>
    </row>
    <row r="86" spans="1:14" s="388" customFormat="1">
      <c r="A86" s="244" t="s">
        <v>344</v>
      </c>
      <c r="B86" s="264">
        <v>9648.234375</v>
      </c>
      <c r="C86" s="233">
        <v>8764.171968460083</v>
      </c>
      <c r="D86" s="233">
        <v>884.06240653991676</v>
      </c>
      <c r="E86" s="264">
        <v>8088.4856510416676</v>
      </c>
      <c r="F86" s="233">
        <v>2759.5531705729172</v>
      </c>
      <c r="G86" s="264">
        <v>5328.9324804687494</v>
      </c>
      <c r="H86" s="264">
        <v>3139.6231307220446</v>
      </c>
      <c r="I86" s="233">
        <v>2654.9263183593744</v>
      </c>
      <c r="J86" s="233">
        <v>179.04928779602051</v>
      </c>
      <c r="K86" s="234">
        <v>0.58916549275660435</v>
      </c>
      <c r="L86" s="233">
        <v>5492.049416007997</v>
      </c>
      <c r="M86" s="234">
        <v>1.0306096832971881</v>
      </c>
      <c r="N86" s="314">
        <v>42108</v>
      </c>
    </row>
    <row r="87" spans="1:14" s="388" customFormat="1">
      <c r="A87" s="198" t="s">
        <v>345</v>
      </c>
      <c r="B87" s="178">
        <v>9.4221038818359375</v>
      </c>
      <c r="C87" s="178">
        <v>8.5587616879492998</v>
      </c>
      <c r="D87" s="178">
        <v>0.86334219388663747</v>
      </c>
      <c r="E87" s="178">
        <v>7.8989117685953785</v>
      </c>
      <c r="F87" s="178">
        <v>2.6948761431376145</v>
      </c>
      <c r="G87" s="178">
        <v>5.2040356254577631</v>
      </c>
      <c r="H87" s="178">
        <v>3.0660382135957467</v>
      </c>
      <c r="I87" s="178">
        <v>2.5927014827728265</v>
      </c>
      <c r="J87" s="178">
        <v>0.17485282011330128</v>
      </c>
      <c r="K87" s="234">
        <v>0.58916549275660435</v>
      </c>
      <c r="L87" s="178">
        <v>5.3633295078203096</v>
      </c>
      <c r="M87" s="234">
        <v>1.0306096832971881</v>
      </c>
      <c r="N87" s="314">
        <v>42108</v>
      </c>
    </row>
    <row r="88" spans="1:14" s="388" customFormat="1"/>
    <row r="89" spans="1:14" s="388" customFormat="1">
      <c r="C89" s="428" t="s">
        <v>278</v>
      </c>
      <c r="D89" s="428"/>
      <c r="E89" s="428"/>
      <c r="F89" s="428"/>
      <c r="G89" s="428"/>
      <c r="H89" s="428"/>
    </row>
    <row r="90" spans="1:14" s="388" customFormat="1"/>
    <row r="91" spans="1:14" s="388" customFormat="1">
      <c r="A91" s="86" t="s">
        <v>279</v>
      </c>
      <c r="B91" s="89" t="s">
        <v>268</v>
      </c>
      <c r="C91" s="89" t="s">
        <v>240</v>
      </c>
      <c r="D91" s="89" t="s">
        <v>256</v>
      </c>
      <c r="E91" s="89" t="s">
        <v>258</v>
      </c>
      <c r="F91" s="89" t="s">
        <v>257</v>
      </c>
      <c r="G91" s="89" t="s">
        <v>17</v>
      </c>
      <c r="H91" s="89" t="s">
        <v>16</v>
      </c>
      <c r="I91" s="89" t="s">
        <v>18</v>
      </c>
      <c r="J91" s="89" t="s">
        <v>8</v>
      </c>
      <c r="K91" s="89" t="s">
        <v>291</v>
      </c>
      <c r="L91" s="89" t="s">
        <v>266</v>
      </c>
      <c r="M91" s="86" t="s">
        <v>292</v>
      </c>
      <c r="N91" s="314">
        <v>42077</v>
      </c>
    </row>
    <row r="92" spans="1:14" s="388" customFormat="1">
      <c r="A92" s="376" t="s">
        <v>273</v>
      </c>
      <c r="B92" s="334">
        <v>9879792</v>
      </c>
      <c r="C92" s="334">
        <v>8974512.095703125</v>
      </c>
      <c r="D92" s="334">
        <v>905279.904296875</v>
      </c>
      <c r="E92" s="342">
        <v>8282609.3066666676</v>
      </c>
      <c r="F92" s="334">
        <v>2825782.4466666677</v>
      </c>
      <c r="G92" s="342">
        <v>5456826.8599999994</v>
      </c>
      <c r="H92" s="342">
        <v>3369398.3757031243</v>
      </c>
      <c r="I92" s="334">
        <v>2719626.15</v>
      </c>
      <c r="J92" s="334">
        <v>183346.470703125</v>
      </c>
      <c r="K92" s="253">
        <v>0.61746477616904349</v>
      </c>
      <c r="L92" s="342">
        <v>5837028.8918359373</v>
      </c>
      <c r="M92" s="253">
        <v>1.069674563916059</v>
      </c>
      <c r="N92" s="314">
        <v>42077</v>
      </c>
    </row>
    <row r="93" spans="1:14" s="388" customFormat="1">
      <c r="A93" s="376" t="s">
        <v>272</v>
      </c>
      <c r="B93" s="334">
        <v>2375013.3304687501</v>
      </c>
      <c r="C93" s="334">
        <v>2154893.5989062497</v>
      </c>
      <c r="D93" s="334">
        <v>220119.7315625</v>
      </c>
      <c r="E93" s="334">
        <v>1941926.0892857141</v>
      </c>
      <c r="F93" s="334">
        <v>243777.48616071424</v>
      </c>
      <c r="G93" s="334">
        <v>1698148.6031250001</v>
      </c>
      <c r="H93" s="334">
        <v>632197.66570312507</v>
      </c>
      <c r="I93" s="334">
        <v>1065950.9374218751</v>
      </c>
      <c r="J93" s="334">
        <v>52351.620156249999</v>
      </c>
      <c r="K93" s="223">
        <v>0.37228642095263625</v>
      </c>
      <c r="L93" s="334">
        <v>583242.95183593757</v>
      </c>
      <c r="M93" s="223">
        <v>0.34345813479611315</v>
      </c>
      <c r="N93" s="314">
        <v>42077</v>
      </c>
    </row>
    <row r="94" spans="1:14" s="388" customFormat="1">
      <c r="A94" s="376" t="s">
        <v>274</v>
      </c>
      <c r="B94" s="334">
        <v>862400</v>
      </c>
      <c r="C94" s="334">
        <v>784526.75</v>
      </c>
      <c r="D94" s="334">
        <v>77873.25</v>
      </c>
      <c r="E94" s="334">
        <v>745865.7333333334</v>
      </c>
      <c r="F94" s="334">
        <v>364128.13333333336</v>
      </c>
      <c r="G94" s="334">
        <v>381737.60000000003</v>
      </c>
      <c r="H94" s="334">
        <v>12188.400000000001</v>
      </c>
      <c r="I94" s="334">
        <v>369549.20000000007</v>
      </c>
      <c r="J94" s="334">
        <v>16010.75</v>
      </c>
      <c r="K94" s="223">
        <v>3.1928738484236295E-2</v>
      </c>
      <c r="L94" s="334">
        <v>2629.9059999999999</v>
      </c>
      <c r="M94" s="223">
        <v>6.8893030186180241E-3</v>
      </c>
      <c r="N94" s="314">
        <v>42077</v>
      </c>
    </row>
    <row r="95" spans="1:14" s="388" customFormat="1">
      <c r="A95" s="376" t="s">
        <v>275</v>
      </c>
      <c r="B95" s="334">
        <v>5211500.5797000006</v>
      </c>
      <c r="C95" s="334">
        <v>4801738.0490000006</v>
      </c>
      <c r="D95" s="334">
        <v>480172.5307</v>
      </c>
      <c r="E95" s="334">
        <v>4007830.3840000001</v>
      </c>
      <c r="F95" s="334">
        <v>1573867.3839999998</v>
      </c>
      <c r="G95" s="334">
        <v>2433963</v>
      </c>
      <c r="H95" s="334">
        <v>1985097</v>
      </c>
      <c r="I95" s="334">
        <v>448866</v>
      </c>
      <c r="J95" s="334">
        <v>0</v>
      </c>
      <c r="K95" s="223">
        <v>0.81558224180071759</v>
      </c>
      <c r="L95" s="334">
        <v>1985097</v>
      </c>
      <c r="M95" s="223">
        <v>0.81558224180071759</v>
      </c>
      <c r="N95" s="314">
        <v>42077</v>
      </c>
    </row>
    <row r="96" spans="1:14" s="388" customFormat="1">
      <c r="A96" s="376" t="s">
        <v>143</v>
      </c>
      <c r="B96" s="334">
        <v>127930.51397171021</v>
      </c>
      <c r="C96" s="334">
        <v>117909.04036712646</v>
      </c>
      <c r="D96" s="334">
        <v>10021.473604583756</v>
      </c>
      <c r="E96" s="334">
        <v>116300.46724700928</v>
      </c>
      <c r="F96" s="334">
        <v>56721.798851013184</v>
      </c>
      <c r="G96" s="334">
        <v>59578.668395996094</v>
      </c>
      <c r="H96" s="334">
        <v>58562.190795898438</v>
      </c>
      <c r="I96" s="334">
        <v>1016.4776000976562</v>
      </c>
      <c r="J96" s="334">
        <v>2659.3695678710937</v>
      </c>
      <c r="K96" s="223">
        <v>0.98293890032349285</v>
      </c>
      <c r="L96" s="334">
        <v>58562.190795898438</v>
      </c>
      <c r="M96" s="223">
        <v>0.98293890032349285</v>
      </c>
      <c r="N96" s="314">
        <v>42077</v>
      </c>
    </row>
    <row r="97" spans="1:14" s="388" customFormat="1">
      <c r="A97" s="376" t="s">
        <v>346</v>
      </c>
      <c r="B97" s="233">
        <v>18456636.424140461</v>
      </c>
      <c r="C97" s="233">
        <v>16833579.533976503</v>
      </c>
      <c r="D97" s="233">
        <v>1693466.8901639585</v>
      </c>
      <c r="E97" s="233">
        <v>15094531.980532724</v>
      </c>
      <c r="F97" s="233">
        <v>5064277.249011728</v>
      </c>
      <c r="G97" s="233">
        <v>10030254.731520995</v>
      </c>
      <c r="H97" s="233">
        <v>6057443.6322021484</v>
      </c>
      <c r="I97" s="233">
        <v>4605008.7650219724</v>
      </c>
      <c r="J97" s="233">
        <v>254368.21042724609</v>
      </c>
      <c r="K97" s="234">
        <v>0.60391722786123025</v>
      </c>
      <c r="L97" s="233">
        <v>8466560.9404677749</v>
      </c>
      <c r="M97" s="234">
        <v>0.84410228524514241</v>
      </c>
      <c r="N97" s="314">
        <v>42077</v>
      </c>
    </row>
    <row r="98" spans="1:14" s="388" customFormat="1">
      <c r="A98" s="244" t="s">
        <v>344</v>
      </c>
      <c r="B98" s="264">
        <v>18024.059007949669</v>
      </c>
      <c r="C98" s="233">
        <v>16439.042513648928</v>
      </c>
      <c r="D98" s="233">
        <v>1653.7762599257408</v>
      </c>
      <c r="E98" s="264">
        <v>14740.753887238989</v>
      </c>
      <c r="F98" s="233">
        <v>4945.5832509880156</v>
      </c>
      <c r="G98" s="264">
        <v>9795.1706362509722</v>
      </c>
      <c r="H98" s="264">
        <v>5915.4722970724106</v>
      </c>
      <c r="I98" s="233">
        <v>4497.0788720917699</v>
      </c>
      <c r="J98" s="233">
        <v>248.40645549535751</v>
      </c>
      <c r="K98" s="234">
        <v>0.60391722786123025</v>
      </c>
      <c r="L98" s="233">
        <v>8268.1259184255614</v>
      </c>
      <c r="M98" s="234">
        <v>0.84410228524514241</v>
      </c>
      <c r="N98" s="314">
        <v>42077</v>
      </c>
    </row>
    <row r="99" spans="1:14" s="388" customFormat="1">
      <c r="A99" s="198" t="s">
        <v>345</v>
      </c>
      <c r="B99" s="178">
        <v>17.601620124950848</v>
      </c>
      <c r="C99" s="178">
        <v>16.053752454735282</v>
      </c>
      <c r="D99" s="178">
        <v>1.6150158788337312</v>
      </c>
      <c r="E99" s="178">
        <v>14.395267468006825</v>
      </c>
      <c r="F99" s="178">
        <v>4.829671143542984</v>
      </c>
      <c r="G99" s="178">
        <v>9.56559632446384</v>
      </c>
      <c r="H99" s="178">
        <v>5.776828415109776</v>
      </c>
      <c r="I99" s="178">
        <v>4.391678586027119</v>
      </c>
      <c r="J99" s="178">
        <v>0.24258442919468506</v>
      </c>
      <c r="K99" s="234">
        <v>0.60391722786123025</v>
      </c>
      <c r="L99" s="178">
        <v>8.0743417172124623</v>
      </c>
      <c r="M99" s="234">
        <v>0.84410228524514241</v>
      </c>
      <c r="N99" s="314">
        <v>42077</v>
      </c>
    </row>
    <row r="100" spans="1:14" s="388" customFormat="1">
      <c r="A100" s="197"/>
      <c r="B100" s="187"/>
      <c r="C100" s="187"/>
      <c r="D100" s="187"/>
      <c r="E100" s="187"/>
      <c r="F100" s="187"/>
      <c r="G100" s="187"/>
      <c r="H100" s="187"/>
      <c r="I100" s="187"/>
      <c r="J100" s="187"/>
      <c r="K100" s="196"/>
      <c r="L100" s="187"/>
      <c r="M100" s="196"/>
      <c r="N100" s="314"/>
    </row>
    <row r="101" spans="1:14" s="388" customFormat="1">
      <c r="C101" s="428" t="s">
        <v>276</v>
      </c>
      <c r="D101" s="428"/>
      <c r="E101" s="428"/>
      <c r="F101" s="428"/>
      <c r="G101" s="428"/>
      <c r="H101" s="428"/>
      <c r="N101" s="314"/>
    </row>
    <row r="102" spans="1:14" s="388" customFormat="1">
      <c r="N102" s="314"/>
    </row>
    <row r="103" spans="1:14" s="388" customFormat="1">
      <c r="A103" s="86" t="s">
        <v>279</v>
      </c>
      <c r="B103" s="89" t="s">
        <v>268</v>
      </c>
      <c r="C103" s="89" t="s">
        <v>240</v>
      </c>
      <c r="D103" s="89" t="s">
        <v>256</v>
      </c>
      <c r="E103" s="89" t="s">
        <v>258</v>
      </c>
      <c r="F103" s="89" t="s">
        <v>257</v>
      </c>
      <c r="G103" s="89" t="s">
        <v>17</v>
      </c>
      <c r="H103" s="89" t="s">
        <v>16</v>
      </c>
      <c r="I103" s="89" t="s">
        <v>18</v>
      </c>
      <c r="J103" s="89" t="s">
        <v>8</v>
      </c>
      <c r="K103" s="89" t="s">
        <v>291</v>
      </c>
      <c r="L103" s="89" t="s">
        <v>266</v>
      </c>
      <c r="M103" s="86" t="s">
        <v>292</v>
      </c>
      <c r="N103" s="314">
        <v>42077</v>
      </c>
    </row>
    <row r="104" spans="1:14" s="388" customFormat="1">
      <c r="A104" s="376" t="s">
        <v>272</v>
      </c>
      <c r="B104" s="334">
        <v>2375013.3304687501</v>
      </c>
      <c r="C104" s="334">
        <v>2154893.5989062497</v>
      </c>
      <c r="D104" s="334">
        <v>220119.7315625</v>
      </c>
      <c r="E104" s="334">
        <v>1941926.0892857141</v>
      </c>
      <c r="F104" s="334">
        <v>243777.48616071424</v>
      </c>
      <c r="G104" s="334">
        <v>1698148.6031250001</v>
      </c>
      <c r="H104" s="334">
        <v>632197.66570312507</v>
      </c>
      <c r="I104" s="334">
        <v>1065950.9374218751</v>
      </c>
      <c r="J104" s="334">
        <v>52351.620156249999</v>
      </c>
      <c r="K104" s="223">
        <v>0.37228642095263625</v>
      </c>
      <c r="L104" s="334">
        <v>583242.95183593757</v>
      </c>
      <c r="M104" s="223">
        <v>0.34345813479611315</v>
      </c>
      <c r="N104" s="314">
        <v>42077</v>
      </c>
    </row>
    <row r="105" spans="1:14" s="388" customFormat="1">
      <c r="A105" s="376" t="s">
        <v>274</v>
      </c>
      <c r="B105" s="334">
        <v>862400</v>
      </c>
      <c r="C105" s="334">
        <v>784526.75</v>
      </c>
      <c r="D105" s="334">
        <v>77873.25</v>
      </c>
      <c r="E105" s="334">
        <v>745865.7333333334</v>
      </c>
      <c r="F105" s="334">
        <v>364128.13333333336</v>
      </c>
      <c r="G105" s="334">
        <v>381737.60000000003</v>
      </c>
      <c r="H105" s="334">
        <v>12188.400000000001</v>
      </c>
      <c r="I105" s="334">
        <v>369549.20000000007</v>
      </c>
      <c r="J105" s="334">
        <v>16010.75</v>
      </c>
      <c r="K105" s="223">
        <v>3.1928738484236295E-2</v>
      </c>
      <c r="L105" s="334">
        <v>2629.9059999999999</v>
      </c>
      <c r="M105" s="223">
        <v>6.8893030186180241E-3</v>
      </c>
      <c r="N105" s="314">
        <v>42077</v>
      </c>
    </row>
    <row r="106" spans="1:14" s="388" customFormat="1">
      <c r="A106" s="376" t="s">
        <v>275</v>
      </c>
      <c r="B106" s="334">
        <v>5211500.5797000006</v>
      </c>
      <c r="C106" s="334">
        <v>4801738.0490000006</v>
      </c>
      <c r="D106" s="334">
        <v>480172.5307</v>
      </c>
      <c r="E106" s="334">
        <v>4007830.3840000001</v>
      </c>
      <c r="F106" s="334">
        <v>1573867.3839999998</v>
      </c>
      <c r="G106" s="334">
        <v>2433963</v>
      </c>
      <c r="H106" s="334">
        <v>1985097</v>
      </c>
      <c r="I106" s="334">
        <v>448866</v>
      </c>
      <c r="J106" s="334">
        <v>0</v>
      </c>
      <c r="K106" s="223">
        <v>0.81558224180071759</v>
      </c>
      <c r="L106" s="334">
        <v>1985097</v>
      </c>
      <c r="M106" s="223">
        <v>0.81558224180071759</v>
      </c>
      <c r="N106" s="314">
        <v>42077</v>
      </c>
    </row>
    <row r="107" spans="1:14" s="388" customFormat="1">
      <c r="A107" s="376" t="s">
        <v>143</v>
      </c>
      <c r="B107" s="334">
        <v>127930.51397171021</v>
      </c>
      <c r="C107" s="334">
        <v>117909.04036712646</v>
      </c>
      <c r="D107" s="334">
        <v>10021.473604583756</v>
      </c>
      <c r="E107" s="334">
        <v>116300.46724700928</v>
      </c>
      <c r="F107" s="334">
        <v>56721.798851013184</v>
      </c>
      <c r="G107" s="334">
        <v>59578.668395996094</v>
      </c>
      <c r="H107" s="334">
        <v>58562.190795898438</v>
      </c>
      <c r="I107" s="334">
        <v>1016.4776000976562</v>
      </c>
      <c r="J107" s="334">
        <v>2659.3695678710937</v>
      </c>
      <c r="K107" s="223">
        <v>0.98293890032349285</v>
      </c>
      <c r="L107" s="334">
        <v>58562.190795898438</v>
      </c>
      <c r="M107" s="223">
        <v>0.98293890032349285</v>
      </c>
      <c r="N107" s="314">
        <v>42077</v>
      </c>
    </row>
    <row r="108" spans="1:14" s="388" customFormat="1">
      <c r="A108" s="372" t="s">
        <v>346</v>
      </c>
      <c r="B108" s="233">
        <v>8576844.4241404608</v>
      </c>
      <c r="C108" s="233">
        <v>7859067.4382733768</v>
      </c>
      <c r="D108" s="233">
        <v>788186.98586708377</v>
      </c>
      <c r="E108" s="233">
        <v>6811922.6738660568</v>
      </c>
      <c r="F108" s="233">
        <v>2238494.8023450607</v>
      </c>
      <c r="G108" s="233">
        <v>4573427.8715209961</v>
      </c>
      <c r="H108" s="233">
        <v>2688045.2564990236</v>
      </c>
      <c r="I108" s="233">
        <v>1885382.6150219729</v>
      </c>
      <c r="J108" s="233">
        <v>71021.739724121086</v>
      </c>
      <c r="K108" s="234">
        <v>0.58775284797594363</v>
      </c>
      <c r="L108" s="233">
        <v>2629532.0486318357</v>
      </c>
      <c r="M108" s="234">
        <v>0.57495867924496769</v>
      </c>
      <c r="N108" s="314">
        <v>42077</v>
      </c>
    </row>
    <row r="109" spans="1:14" s="388" customFormat="1">
      <c r="A109" s="244" t="s">
        <v>344</v>
      </c>
      <c r="B109" s="264">
        <v>8375.8246329496687</v>
      </c>
      <c r="C109" s="233">
        <v>7674.8705451888445</v>
      </c>
      <c r="D109" s="233">
        <v>769.713853385824</v>
      </c>
      <c r="E109" s="264">
        <v>6652.2682361973211</v>
      </c>
      <c r="F109" s="233">
        <v>2186.0300804150984</v>
      </c>
      <c r="G109" s="264">
        <v>4466.2381557822227</v>
      </c>
      <c r="H109" s="264">
        <v>2625.0441957998278</v>
      </c>
      <c r="I109" s="233">
        <v>1841.1939599823954</v>
      </c>
      <c r="J109" s="233">
        <v>69.357167699336998</v>
      </c>
      <c r="K109" s="234">
        <v>0.58775284797594363</v>
      </c>
      <c r="L109" s="233">
        <v>2567.9023912420271</v>
      </c>
      <c r="M109" s="234">
        <v>0.57495867924496769</v>
      </c>
      <c r="N109" s="314">
        <v>42077</v>
      </c>
    </row>
    <row r="110" spans="1:14" s="388" customFormat="1">
      <c r="A110" s="198" t="s">
        <v>345</v>
      </c>
      <c r="B110" s="178">
        <v>8.1795162431149109</v>
      </c>
      <c r="C110" s="178">
        <v>7.494990766785981</v>
      </c>
      <c r="D110" s="178">
        <v>0.75167368494709375</v>
      </c>
      <c r="E110" s="178">
        <v>6.4963556994114464</v>
      </c>
      <c r="F110" s="178">
        <v>2.1347950004053695</v>
      </c>
      <c r="G110" s="178">
        <v>4.3615606990060769</v>
      </c>
      <c r="H110" s="178">
        <v>2.5635197224607693</v>
      </c>
      <c r="I110" s="178">
        <v>1.798040976545308</v>
      </c>
      <c r="J110" s="178">
        <v>6.7731609081383787E-2</v>
      </c>
      <c r="K110" s="234">
        <v>0.58775284797594363</v>
      </c>
      <c r="L110" s="178">
        <v>2.5077171789472921</v>
      </c>
      <c r="M110" s="234">
        <v>0.57495867924496769</v>
      </c>
      <c r="N110" s="314">
        <v>42077</v>
      </c>
    </row>
    <row r="111" spans="1:14" s="388" customFormat="1">
      <c r="N111" s="314"/>
    </row>
    <row r="112" spans="1:14" s="388" customFormat="1">
      <c r="C112" s="428" t="s">
        <v>277</v>
      </c>
      <c r="D112" s="428"/>
      <c r="E112" s="428"/>
      <c r="F112" s="428"/>
      <c r="G112" s="428"/>
      <c r="H112" s="428"/>
      <c r="N112" s="314"/>
    </row>
    <row r="113" spans="1:14" s="388" customFormat="1">
      <c r="N113" s="314"/>
    </row>
    <row r="114" spans="1:14" s="388" customFormat="1">
      <c r="A114" s="86" t="s">
        <v>279</v>
      </c>
      <c r="B114" s="89" t="s">
        <v>268</v>
      </c>
      <c r="C114" s="89" t="s">
        <v>240</v>
      </c>
      <c r="D114" s="89" t="s">
        <v>256</v>
      </c>
      <c r="E114" s="89" t="s">
        <v>258</v>
      </c>
      <c r="F114" s="89" t="s">
        <v>257</v>
      </c>
      <c r="G114" s="89" t="s">
        <v>17</v>
      </c>
      <c r="H114" s="89" t="s">
        <v>16</v>
      </c>
      <c r="I114" s="89" t="s">
        <v>18</v>
      </c>
      <c r="J114" s="89" t="s">
        <v>8</v>
      </c>
      <c r="K114" s="89" t="s">
        <v>291</v>
      </c>
      <c r="L114" s="89" t="s">
        <v>266</v>
      </c>
      <c r="M114" s="86" t="s">
        <v>292</v>
      </c>
      <c r="N114" s="314">
        <v>42077</v>
      </c>
    </row>
    <row r="115" spans="1:14" s="388" customFormat="1">
      <c r="A115" s="376" t="s">
        <v>273</v>
      </c>
      <c r="B115" s="233">
        <v>9879792</v>
      </c>
      <c r="C115" s="233">
        <v>8974512.095703125</v>
      </c>
      <c r="D115" s="233">
        <v>905279.90429687477</v>
      </c>
      <c r="E115" s="233">
        <v>8282609.3066666676</v>
      </c>
      <c r="F115" s="233">
        <v>2825782.4466666672</v>
      </c>
      <c r="G115" s="233">
        <v>5456826.8599999994</v>
      </c>
      <c r="H115" s="233">
        <v>3369398.3757031248</v>
      </c>
      <c r="I115" s="233">
        <v>2719626.1499999994</v>
      </c>
      <c r="J115" s="233">
        <v>183346.470703125</v>
      </c>
      <c r="K115" s="234">
        <v>0.61746477616904361</v>
      </c>
      <c r="L115" s="233">
        <v>5837028.8918359391</v>
      </c>
      <c r="M115" s="234">
        <v>1.0696745639160594</v>
      </c>
      <c r="N115" s="314">
        <v>42077</v>
      </c>
    </row>
    <row r="116" spans="1:14" s="388" customFormat="1">
      <c r="A116" s="244" t="s">
        <v>344</v>
      </c>
      <c r="B116" s="264">
        <v>9648.234375</v>
      </c>
      <c r="C116" s="233">
        <v>8764.171968460083</v>
      </c>
      <c r="D116" s="233">
        <v>884.06240653991676</v>
      </c>
      <c r="E116" s="264">
        <v>8088.4856510416676</v>
      </c>
      <c r="F116" s="233">
        <v>2759.5531705729172</v>
      </c>
      <c r="G116" s="264">
        <v>5328.9324804687494</v>
      </c>
      <c r="H116" s="264">
        <v>3290.4281012725828</v>
      </c>
      <c r="I116" s="233">
        <v>2655.8849121093745</v>
      </c>
      <c r="J116" s="233">
        <v>179.04928779602051</v>
      </c>
      <c r="K116" s="234">
        <v>0.61746477616904361</v>
      </c>
      <c r="L116" s="233">
        <v>5700.2235271835343</v>
      </c>
      <c r="M116" s="234">
        <v>1.0696745639160594</v>
      </c>
      <c r="N116" s="314">
        <v>42077</v>
      </c>
    </row>
    <row r="117" spans="1:14" s="388" customFormat="1">
      <c r="A117" s="198" t="s">
        <v>345</v>
      </c>
      <c r="B117" s="178">
        <v>9.4221038818359375</v>
      </c>
      <c r="C117" s="178">
        <v>8.5587616879492998</v>
      </c>
      <c r="D117" s="178">
        <v>0.86334219388663747</v>
      </c>
      <c r="E117" s="178">
        <v>7.8989117685953785</v>
      </c>
      <c r="F117" s="178">
        <v>2.6948761431376145</v>
      </c>
      <c r="G117" s="178">
        <v>5.2040356254577631</v>
      </c>
      <c r="H117" s="178">
        <v>3.2133086926490066</v>
      </c>
      <c r="I117" s="178">
        <v>2.593637609481811</v>
      </c>
      <c r="J117" s="178">
        <v>0.17485282011330128</v>
      </c>
      <c r="K117" s="234">
        <v>0.61746477616904361</v>
      </c>
      <c r="L117" s="178">
        <v>5.5666245382651702</v>
      </c>
      <c r="M117" s="234">
        <v>1.0696745639160594</v>
      </c>
      <c r="N117" s="314">
        <v>42077</v>
      </c>
    </row>
    <row r="118" spans="1:14" s="388" customFormat="1"/>
    <row r="119" spans="1:14" s="388" customFormat="1">
      <c r="C119" s="428" t="s">
        <v>278</v>
      </c>
      <c r="D119" s="428"/>
      <c r="E119" s="428"/>
      <c r="F119" s="428"/>
      <c r="G119" s="428"/>
      <c r="H119" s="428"/>
    </row>
    <row r="120" spans="1:14" s="388" customFormat="1"/>
    <row r="121" spans="1:14" s="388" customFormat="1">
      <c r="A121" s="86" t="s">
        <v>279</v>
      </c>
      <c r="B121" s="89" t="s">
        <v>268</v>
      </c>
      <c r="C121" s="89" t="s">
        <v>240</v>
      </c>
      <c r="D121" s="89" t="s">
        <v>256</v>
      </c>
      <c r="E121" s="89" t="s">
        <v>258</v>
      </c>
      <c r="F121" s="89" t="s">
        <v>257</v>
      </c>
      <c r="G121" s="89" t="s">
        <v>17</v>
      </c>
      <c r="H121" s="89" t="s">
        <v>16</v>
      </c>
      <c r="I121" s="89" t="s">
        <v>18</v>
      </c>
      <c r="J121" s="89" t="s">
        <v>8</v>
      </c>
      <c r="K121" s="89" t="s">
        <v>291</v>
      </c>
      <c r="L121" s="89" t="s">
        <v>266</v>
      </c>
      <c r="M121" s="86" t="s">
        <v>292</v>
      </c>
      <c r="N121" s="314">
        <v>42049</v>
      </c>
    </row>
    <row r="122" spans="1:14" s="388" customFormat="1">
      <c r="A122" s="376" t="s">
        <v>273</v>
      </c>
      <c r="B122" s="334">
        <v>9879792</v>
      </c>
      <c r="C122" s="334">
        <v>8974512.095703125</v>
      </c>
      <c r="D122" s="334">
        <v>905279.904296875</v>
      </c>
      <c r="E122" s="342">
        <v>8282609.3066666676</v>
      </c>
      <c r="F122" s="334">
        <v>2825782.4466666677</v>
      </c>
      <c r="G122" s="342">
        <v>5456826.8599999994</v>
      </c>
      <c r="H122" s="342">
        <v>3673138.3685156242</v>
      </c>
      <c r="I122" s="334">
        <v>2823826.4499999997</v>
      </c>
      <c r="J122" s="334">
        <v>183346.470703125</v>
      </c>
      <c r="K122" s="253">
        <v>0.67312716029909447</v>
      </c>
      <c r="L122" s="342">
        <v>5961353.2210546872</v>
      </c>
      <c r="M122" s="253">
        <v>1.0924578283311499</v>
      </c>
      <c r="N122" s="314">
        <v>42049</v>
      </c>
    </row>
    <row r="123" spans="1:14" s="388" customFormat="1">
      <c r="A123" s="376" t="s">
        <v>272</v>
      </c>
      <c r="B123" s="334">
        <v>3943247.1484375</v>
      </c>
      <c r="C123" s="334">
        <v>3580823.8392187497</v>
      </c>
      <c r="D123" s="334">
        <v>362423.30921875004</v>
      </c>
      <c r="E123" s="334">
        <v>3204501.333984375</v>
      </c>
      <c r="F123" s="334">
        <v>425395.65174804686</v>
      </c>
      <c r="G123" s="334">
        <v>2779105.6822363283</v>
      </c>
      <c r="H123" s="334">
        <v>1040137.958515625</v>
      </c>
      <c r="I123" s="334">
        <v>1738967.7237207033</v>
      </c>
      <c r="J123" s="334">
        <v>79008.404609375008</v>
      </c>
      <c r="K123" s="223">
        <v>0.37427074658011306</v>
      </c>
      <c r="L123" s="334">
        <v>783765.78105468745</v>
      </c>
      <c r="M123" s="223">
        <v>0.28202086234590268</v>
      </c>
      <c r="N123" s="314">
        <v>42049</v>
      </c>
    </row>
    <row r="124" spans="1:14" s="388" customFormat="1">
      <c r="A124" s="376" t="s">
        <v>274</v>
      </c>
      <c r="B124" s="334">
        <v>862400</v>
      </c>
      <c r="C124" s="334">
        <v>784526.75</v>
      </c>
      <c r="D124" s="334">
        <v>77873.25</v>
      </c>
      <c r="E124" s="334">
        <v>745865.7333333334</v>
      </c>
      <c r="F124" s="334">
        <v>364128.13333333336</v>
      </c>
      <c r="G124" s="334">
        <v>381737.60000000003</v>
      </c>
      <c r="H124" s="334">
        <v>9.8000000000000007</v>
      </c>
      <c r="I124" s="334">
        <v>381727.80000000005</v>
      </c>
      <c r="J124" s="334">
        <v>16010.75</v>
      </c>
      <c r="K124" s="223">
        <v>2.5672084699018382E-5</v>
      </c>
      <c r="L124" s="334">
        <v>2629.9059999999999</v>
      </c>
      <c r="M124" s="223">
        <v>6.8893030186180241E-3</v>
      </c>
      <c r="N124" s="314">
        <v>42049</v>
      </c>
    </row>
    <row r="125" spans="1:14" s="388" customFormat="1">
      <c r="A125" s="376" t="s">
        <v>275</v>
      </c>
      <c r="B125" s="334">
        <v>5211500.5797000006</v>
      </c>
      <c r="C125" s="334">
        <v>4801738.0490000006</v>
      </c>
      <c r="D125" s="334">
        <v>480172.5307</v>
      </c>
      <c r="E125" s="334">
        <v>4007830.3840000001</v>
      </c>
      <c r="F125" s="334">
        <v>1573867.3839999998</v>
      </c>
      <c r="G125" s="334">
        <v>2433963</v>
      </c>
      <c r="H125" s="334">
        <v>1985097</v>
      </c>
      <c r="I125" s="334">
        <v>448866</v>
      </c>
      <c r="J125" s="334">
        <v>0</v>
      </c>
      <c r="K125" s="223">
        <v>0.81558224180071759</v>
      </c>
      <c r="L125" s="334">
        <v>1985097</v>
      </c>
      <c r="M125" s="223">
        <v>0.81558224180071759</v>
      </c>
      <c r="N125" s="314">
        <v>42049</v>
      </c>
    </row>
    <row r="126" spans="1:14" s="388" customFormat="1">
      <c r="A126" s="376" t="s">
        <v>143</v>
      </c>
      <c r="B126" s="334">
        <v>127930.51397171021</v>
      </c>
      <c r="C126" s="334">
        <v>117909.04036712646</v>
      </c>
      <c r="D126" s="334">
        <v>10021.473604583756</v>
      </c>
      <c r="E126" s="334">
        <v>116300.46724700928</v>
      </c>
      <c r="F126" s="334">
        <v>56721.798851013184</v>
      </c>
      <c r="G126" s="334">
        <v>59578.668395996094</v>
      </c>
      <c r="H126" s="334">
        <v>58562.190795898438</v>
      </c>
      <c r="I126" s="334">
        <v>1016.4776000976562</v>
      </c>
      <c r="J126" s="334">
        <v>2659.3695678710937</v>
      </c>
      <c r="K126" s="223">
        <v>0.98293890032349285</v>
      </c>
      <c r="L126" s="334">
        <v>58562.190795898438</v>
      </c>
      <c r="M126" s="223">
        <v>0.98293890032349285</v>
      </c>
      <c r="N126" s="314">
        <v>42049</v>
      </c>
    </row>
    <row r="127" spans="1:14" s="388" customFormat="1">
      <c r="A127" s="376" t="s">
        <v>346</v>
      </c>
      <c r="B127" s="233">
        <v>20024870.242109209</v>
      </c>
      <c r="C127" s="233">
        <v>18259509.774289005</v>
      </c>
      <c r="D127" s="233">
        <v>1835770.4678202088</v>
      </c>
      <c r="E127" s="233">
        <v>16357107.225231387</v>
      </c>
      <c r="F127" s="233">
        <v>5245895.414599061</v>
      </c>
      <c r="G127" s="233">
        <v>11111211.810632324</v>
      </c>
      <c r="H127" s="233">
        <v>6756945.3178271474</v>
      </c>
      <c r="I127" s="233">
        <v>5394404.4513208</v>
      </c>
      <c r="J127" s="233">
        <v>281024.99488037109</v>
      </c>
      <c r="K127" s="234">
        <v>0.60811956724300975</v>
      </c>
      <c r="L127" s="233">
        <v>8791408.0989052728</v>
      </c>
      <c r="M127" s="234">
        <v>0.79121955811271372</v>
      </c>
      <c r="N127" s="314">
        <v>42049</v>
      </c>
    </row>
    <row r="128" spans="1:14" s="388" customFormat="1">
      <c r="A128" s="244" t="s">
        <v>344</v>
      </c>
      <c r="B128" s="264">
        <v>19555.537345809775</v>
      </c>
      <c r="C128" s="233">
        <v>17831.552513954106</v>
      </c>
      <c r="D128" s="233">
        <v>1792.7445974806726</v>
      </c>
      <c r="E128" s="264">
        <v>15973.737524640026</v>
      </c>
      <c r="F128" s="233">
        <v>5122.9447408193955</v>
      </c>
      <c r="G128" s="264">
        <v>10850.792783820629</v>
      </c>
      <c r="H128" s="264">
        <v>6598.5794119405737</v>
      </c>
      <c r="I128" s="233">
        <v>5267.9730969929687</v>
      </c>
      <c r="J128" s="233">
        <v>274.43847156286239</v>
      </c>
      <c r="K128" s="234">
        <v>0.60811956724300975</v>
      </c>
      <c r="L128" s="233">
        <v>8585.3594715871805</v>
      </c>
      <c r="M128" s="234">
        <v>0.79121955811271372</v>
      </c>
      <c r="N128" s="314">
        <v>42049</v>
      </c>
    </row>
    <row r="129" spans="1:14" s="388" customFormat="1">
      <c r="A129" s="198" t="s">
        <v>345</v>
      </c>
      <c r="B129" s="178">
        <v>19.097204439267358</v>
      </c>
      <c r="C129" s="178">
        <v>17.413625501908307</v>
      </c>
      <c r="D129" s="178">
        <v>1.7507271459772193</v>
      </c>
      <c r="E129" s="178">
        <v>15.599353051406275</v>
      </c>
      <c r="F129" s="178">
        <v>5.0028757234564409</v>
      </c>
      <c r="G129" s="178">
        <v>10.596477327949833</v>
      </c>
      <c r="H129" s="178">
        <v>6.4439252069732165</v>
      </c>
      <c r="I129" s="178">
        <v>5.144504977532196</v>
      </c>
      <c r="J129" s="178">
        <v>0.2680063198856078</v>
      </c>
      <c r="K129" s="234">
        <v>0.60811956724300975</v>
      </c>
      <c r="L129" s="178">
        <v>8.3841401089718559</v>
      </c>
      <c r="M129" s="234">
        <v>0.79121955811271372</v>
      </c>
      <c r="N129" s="314">
        <v>42049</v>
      </c>
    </row>
    <row r="130" spans="1:14" s="388" customFormat="1">
      <c r="A130" s="197"/>
      <c r="B130" s="187"/>
      <c r="C130" s="187"/>
      <c r="D130" s="187"/>
      <c r="E130" s="187"/>
      <c r="F130" s="187"/>
      <c r="G130" s="187"/>
      <c r="H130" s="187"/>
      <c r="I130" s="187"/>
      <c r="J130" s="187"/>
      <c r="K130" s="196"/>
      <c r="L130" s="187"/>
      <c r="M130" s="196"/>
      <c r="N130" s="314"/>
    </row>
    <row r="131" spans="1:14" s="388" customFormat="1">
      <c r="C131" s="428" t="s">
        <v>276</v>
      </c>
      <c r="D131" s="428"/>
      <c r="E131" s="428"/>
      <c r="F131" s="428"/>
      <c r="G131" s="428"/>
      <c r="H131" s="428"/>
      <c r="N131" s="314"/>
    </row>
    <row r="132" spans="1:14" s="388" customFormat="1">
      <c r="N132" s="314"/>
    </row>
    <row r="133" spans="1:14" s="388" customFormat="1">
      <c r="A133" s="86" t="s">
        <v>279</v>
      </c>
      <c r="B133" s="89" t="s">
        <v>268</v>
      </c>
      <c r="C133" s="89" t="s">
        <v>240</v>
      </c>
      <c r="D133" s="89" t="s">
        <v>256</v>
      </c>
      <c r="E133" s="89" t="s">
        <v>258</v>
      </c>
      <c r="F133" s="89" t="s">
        <v>257</v>
      </c>
      <c r="G133" s="89" t="s">
        <v>17</v>
      </c>
      <c r="H133" s="89" t="s">
        <v>16</v>
      </c>
      <c r="I133" s="89" t="s">
        <v>18</v>
      </c>
      <c r="J133" s="89" t="s">
        <v>8</v>
      </c>
      <c r="K133" s="89" t="s">
        <v>291</v>
      </c>
      <c r="L133" s="89" t="s">
        <v>266</v>
      </c>
      <c r="M133" s="86" t="s">
        <v>292</v>
      </c>
      <c r="N133" s="314">
        <v>42049</v>
      </c>
    </row>
    <row r="134" spans="1:14" s="388" customFormat="1">
      <c r="A134" s="376" t="s">
        <v>272</v>
      </c>
      <c r="B134" s="334">
        <v>3943247.1484375</v>
      </c>
      <c r="C134" s="334">
        <v>3580823.8392187497</v>
      </c>
      <c r="D134" s="334">
        <v>362423.30921875004</v>
      </c>
      <c r="E134" s="334">
        <v>3204501.333984375</v>
      </c>
      <c r="F134" s="334">
        <v>425395.65174804686</v>
      </c>
      <c r="G134" s="334">
        <v>2779105.6822363283</v>
      </c>
      <c r="H134" s="334">
        <v>1040137.958515625</v>
      </c>
      <c r="I134" s="334">
        <v>1738967.7237207033</v>
      </c>
      <c r="J134" s="334">
        <v>79008.404609375008</v>
      </c>
      <c r="K134" s="223">
        <v>0.37427074658011306</v>
      </c>
      <c r="L134" s="334">
        <v>783765.78105468745</v>
      </c>
      <c r="M134" s="223">
        <v>0.28202086234590268</v>
      </c>
      <c r="N134" s="314">
        <v>42049</v>
      </c>
    </row>
    <row r="135" spans="1:14" s="388" customFormat="1">
      <c r="A135" s="376" t="s">
        <v>274</v>
      </c>
      <c r="B135" s="334">
        <v>862400</v>
      </c>
      <c r="C135" s="334">
        <v>784526.75</v>
      </c>
      <c r="D135" s="334">
        <v>77873.25</v>
      </c>
      <c r="E135" s="334">
        <v>745865.7333333334</v>
      </c>
      <c r="F135" s="334">
        <v>364128.13333333336</v>
      </c>
      <c r="G135" s="334">
        <v>381737.60000000003</v>
      </c>
      <c r="H135" s="334">
        <v>9.8000000000000007</v>
      </c>
      <c r="I135" s="334">
        <v>381727.80000000005</v>
      </c>
      <c r="J135" s="334">
        <v>16010.75</v>
      </c>
      <c r="K135" s="223">
        <v>2.5672084699018382E-5</v>
      </c>
      <c r="L135" s="334">
        <v>2629.9059999999999</v>
      </c>
      <c r="M135" s="223">
        <v>6.8893030186180241E-3</v>
      </c>
      <c r="N135" s="314">
        <v>42049</v>
      </c>
    </row>
    <row r="136" spans="1:14" s="388" customFormat="1">
      <c r="A136" s="376" t="s">
        <v>275</v>
      </c>
      <c r="B136" s="334">
        <v>5211500.5797000006</v>
      </c>
      <c r="C136" s="334">
        <v>4801738.0490000006</v>
      </c>
      <c r="D136" s="334">
        <v>480172.5307</v>
      </c>
      <c r="E136" s="334">
        <v>4007830.3840000001</v>
      </c>
      <c r="F136" s="334">
        <v>1573867.3839999998</v>
      </c>
      <c r="G136" s="334">
        <v>2433963</v>
      </c>
      <c r="H136" s="334">
        <v>1985097</v>
      </c>
      <c r="I136" s="334">
        <v>448866</v>
      </c>
      <c r="J136" s="334">
        <v>0</v>
      </c>
      <c r="K136" s="223">
        <v>0.81558224180071759</v>
      </c>
      <c r="L136" s="334">
        <v>1985097</v>
      </c>
      <c r="M136" s="223">
        <v>0.81558224180071759</v>
      </c>
      <c r="N136" s="314">
        <v>42049</v>
      </c>
    </row>
    <row r="137" spans="1:14" s="388" customFormat="1">
      <c r="A137" s="376" t="s">
        <v>143</v>
      </c>
      <c r="B137" s="334">
        <v>127930.51397171021</v>
      </c>
      <c r="C137" s="334">
        <v>117909.04036712646</v>
      </c>
      <c r="D137" s="334">
        <v>10021.473604583756</v>
      </c>
      <c r="E137" s="334">
        <v>116300.46724700928</v>
      </c>
      <c r="F137" s="334">
        <v>56721.798851013184</v>
      </c>
      <c r="G137" s="334">
        <v>59578.668395996094</v>
      </c>
      <c r="H137" s="334">
        <v>58562.190795898438</v>
      </c>
      <c r="I137" s="334">
        <v>1016.4776000976562</v>
      </c>
      <c r="J137" s="334">
        <v>2659.3695678710937</v>
      </c>
      <c r="K137" s="223">
        <v>0.98293890032349285</v>
      </c>
      <c r="L137" s="334">
        <v>58562.190795898438</v>
      </c>
      <c r="M137" s="223">
        <v>0.98293890032349285</v>
      </c>
      <c r="N137" s="314">
        <v>42049</v>
      </c>
    </row>
    <row r="138" spans="1:14" s="388" customFormat="1">
      <c r="A138" s="372" t="s">
        <v>346</v>
      </c>
      <c r="B138" s="233">
        <v>10145078.242109211</v>
      </c>
      <c r="C138" s="233">
        <v>9284997.6785858758</v>
      </c>
      <c r="D138" s="233">
        <v>930490.56352333387</v>
      </c>
      <c r="E138" s="233">
        <v>8074497.9185647182</v>
      </c>
      <c r="F138" s="233">
        <v>2420112.9679323933</v>
      </c>
      <c r="G138" s="233">
        <v>5654384.9506323244</v>
      </c>
      <c r="H138" s="233">
        <v>3083806.9493115237</v>
      </c>
      <c r="I138" s="233">
        <v>2570578.0013208007</v>
      </c>
      <c r="J138" s="233">
        <v>97678.524177246101</v>
      </c>
      <c r="K138" s="234">
        <v>0.54538326913286383</v>
      </c>
      <c r="L138" s="233">
        <v>2830054.8778505856</v>
      </c>
      <c r="M138" s="234">
        <v>0.50050622703608172</v>
      </c>
      <c r="N138" s="314">
        <v>42049</v>
      </c>
    </row>
    <row r="139" spans="1:14" s="388" customFormat="1">
      <c r="A139" s="244" t="s">
        <v>344</v>
      </c>
      <c r="B139" s="264">
        <v>9907.3029708097765</v>
      </c>
      <c r="C139" s="233">
        <v>9067.3805454940193</v>
      </c>
      <c r="D139" s="233">
        <v>908.68219094075573</v>
      </c>
      <c r="E139" s="264">
        <v>7885.2518735983576</v>
      </c>
      <c r="F139" s="233">
        <v>2363.3915702464778</v>
      </c>
      <c r="G139" s="264">
        <v>5521.8603033518793</v>
      </c>
      <c r="H139" s="264">
        <v>3011.5302239370349</v>
      </c>
      <c r="I139" s="233">
        <v>2510.3300794148445</v>
      </c>
      <c r="J139" s="233">
        <v>95.389183766841896</v>
      </c>
      <c r="K139" s="234">
        <v>0.54538326913286383</v>
      </c>
      <c r="L139" s="233">
        <v>2763.7254666509625</v>
      </c>
      <c r="M139" s="234">
        <v>0.50050622703608172</v>
      </c>
      <c r="N139" s="314">
        <v>42049</v>
      </c>
    </row>
    <row r="140" spans="1:14" s="388" customFormat="1">
      <c r="A140" s="198" t="s">
        <v>345</v>
      </c>
      <c r="B140" s="178">
        <v>9.6751005574314224</v>
      </c>
      <c r="C140" s="178">
        <v>8.8548638139590032</v>
      </c>
      <c r="D140" s="178">
        <v>0.88738495209058177</v>
      </c>
      <c r="E140" s="178">
        <v>7.7004412828108961</v>
      </c>
      <c r="F140" s="178">
        <v>2.307999580318826</v>
      </c>
      <c r="G140" s="178">
        <v>5.3924417024920697</v>
      </c>
      <c r="H140" s="178">
        <v>2.9409474843135106</v>
      </c>
      <c r="I140" s="178">
        <v>2.4514942181785591</v>
      </c>
      <c r="J140" s="178">
        <v>9.3153499772306539E-2</v>
      </c>
      <c r="K140" s="234">
        <v>0.54538326913286383</v>
      </c>
      <c r="L140" s="178">
        <v>2.6989506510263306</v>
      </c>
      <c r="M140" s="234">
        <v>0.50050622703608172</v>
      </c>
      <c r="N140" s="314">
        <v>42049</v>
      </c>
    </row>
    <row r="141" spans="1:14" s="388" customFormat="1">
      <c r="N141" s="314"/>
    </row>
    <row r="142" spans="1:14" s="388" customFormat="1">
      <c r="C142" s="428" t="s">
        <v>277</v>
      </c>
      <c r="D142" s="428"/>
      <c r="E142" s="428"/>
      <c r="F142" s="428"/>
      <c r="G142" s="428"/>
      <c r="H142" s="428"/>
      <c r="N142" s="314"/>
    </row>
    <row r="143" spans="1:14" s="388" customFormat="1">
      <c r="N143" s="314"/>
    </row>
    <row r="144" spans="1:14" s="388" customFormat="1">
      <c r="A144" s="86" t="s">
        <v>279</v>
      </c>
      <c r="B144" s="89" t="s">
        <v>268</v>
      </c>
      <c r="C144" s="89" t="s">
        <v>240</v>
      </c>
      <c r="D144" s="89" t="s">
        <v>256</v>
      </c>
      <c r="E144" s="89" t="s">
        <v>258</v>
      </c>
      <c r="F144" s="89" t="s">
        <v>257</v>
      </c>
      <c r="G144" s="89" t="s">
        <v>17</v>
      </c>
      <c r="H144" s="89" t="s">
        <v>16</v>
      </c>
      <c r="I144" s="89" t="s">
        <v>18</v>
      </c>
      <c r="J144" s="89" t="s">
        <v>8</v>
      </c>
      <c r="K144" s="89" t="s">
        <v>291</v>
      </c>
      <c r="L144" s="89" t="s">
        <v>266</v>
      </c>
      <c r="M144" s="86" t="s">
        <v>292</v>
      </c>
      <c r="N144" s="314">
        <v>42049</v>
      </c>
    </row>
    <row r="145" spans="1:14" s="388" customFormat="1">
      <c r="A145" s="376" t="s">
        <v>273</v>
      </c>
      <c r="B145" s="233">
        <v>9879791.9999999981</v>
      </c>
      <c r="C145" s="233">
        <v>8974512.0957031287</v>
      </c>
      <c r="D145" s="233">
        <v>905279.90429687488</v>
      </c>
      <c r="E145" s="233">
        <v>8282609.3066666685</v>
      </c>
      <c r="F145" s="233">
        <v>2825782.4466666677</v>
      </c>
      <c r="G145" s="233">
        <v>5456826.8599999994</v>
      </c>
      <c r="H145" s="233">
        <v>3673138.3685156237</v>
      </c>
      <c r="I145" s="233">
        <v>2823826.4499999993</v>
      </c>
      <c r="J145" s="233">
        <v>183346.470703125</v>
      </c>
      <c r="K145" s="234">
        <v>0.67312716029909447</v>
      </c>
      <c r="L145" s="233">
        <v>5961353.2210546872</v>
      </c>
      <c r="M145" s="234">
        <v>1.0924578283311499</v>
      </c>
      <c r="N145" s="314">
        <v>42049</v>
      </c>
    </row>
    <row r="146" spans="1:14" s="388" customFormat="1">
      <c r="A146" s="244" t="s">
        <v>344</v>
      </c>
      <c r="B146" s="264">
        <v>9648.2343749999982</v>
      </c>
      <c r="C146" s="233">
        <v>8764.1719684600866</v>
      </c>
      <c r="D146" s="233">
        <v>884.06240653991688</v>
      </c>
      <c r="E146" s="264">
        <v>8088.4856510416685</v>
      </c>
      <c r="F146" s="233">
        <v>2759.5531705729177</v>
      </c>
      <c r="G146" s="264">
        <v>5328.9324804687494</v>
      </c>
      <c r="H146" s="264">
        <v>3587.0491880035388</v>
      </c>
      <c r="I146" s="233">
        <v>2757.6430175781243</v>
      </c>
      <c r="J146" s="233">
        <v>179.04928779602051</v>
      </c>
      <c r="K146" s="234">
        <v>0.67312716029909447</v>
      </c>
      <c r="L146" s="233">
        <v>5821.6340049362179</v>
      </c>
      <c r="M146" s="234">
        <v>1.0924578283311499</v>
      </c>
      <c r="N146" s="314">
        <v>42049</v>
      </c>
    </row>
    <row r="147" spans="1:14" s="388" customFormat="1">
      <c r="A147" s="198" t="s">
        <v>345</v>
      </c>
      <c r="B147" s="178">
        <v>9.4221038818359357</v>
      </c>
      <c r="C147" s="178">
        <v>8.5587616879493034</v>
      </c>
      <c r="D147" s="178">
        <v>0.86334219388663758</v>
      </c>
      <c r="E147" s="178">
        <v>7.8989117685953794</v>
      </c>
      <c r="F147" s="178">
        <v>2.6948761431376149</v>
      </c>
      <c r="G147" s="178">
        <v>5.2040356254577631</v>
      </c>
      <c r="H147" s="178">
        <v>3.5029777226597059</v>
      </c>
      <c r="I147" s="178">
        <v>2.693010759353637</v>
      </c>
      <c r="J147" s="178">
        <v>0.17485282011330128</v>
      </c>
      <c r="K147" s="234">
        <v>0.67312716029909447</v>
      </c>
      <c r="L147" s="178">
        <v>5.6851894579455253</v>
      </c>
      <c r="M147" s="234">
        <v>1.0924578283311499</v>
      </c>
      <c r="N147" s="314">
        <v>42049</v>
      </c>
    </row>
    <row r="148" spans="1:14" s="388" customFormat="1"/>
    <row r="149" spans="1:14" s="388" customFormat="1">
      <c r="C149" s="428" t="s">
        <v>278</v>
      </c>
      <c r="D149" s="428"/>
      <c r="E149" s="428"/>
      <c r="F149" s="428"/>
      <c r="G149" s="428"/>
      <c r="H149" s="428"/>
    </row>
    <row r="150" spans="1:14" s="388" customFormat="1"/>
    <row r="151" spans="1:14" s="388" customFormat="1">
      <c r="A151" s="86" t="s">
        <v>279</v>
      </c>
      <c r="B151" s="89" t="s">
        <v>268</v>
      </c>
      <c r="C151" s="89" t="s">
        <v>240</v>
      </c>
      <c r="D151" s="89" t="s">
        <v>256</v>
      </c>
      <c r="E151" s="89" t="s">
        <v>258</v>
      </c>
      <c r="F151" s="89" t="s">
        <v>257</v>
      </c>
      <c r="G151" s="89" t="s">
        <v>17</v>
      </c>
      <c r="H151" s="89" t="s">
        <v>16</v>
      </c>
      <c r="I151" s="89" t="s">
        <v>18</v>
      </c>
      <c r="J151" s="89" t="s">
        <v>8</v>
      </c>
      <c r="K151" s="89" t="s">
        <v>291</v>
      </c>
      <c r="L151" s="89" t="s">
        <v>266</v>
      </c>
      <c r="M151" s="86" t="s">
        <v>292</v>
      </c>
      <c r="N151" s="314">
        <v>42018</v>
      </c>
    </row>
    <row r="152" spans="1:14" s="388" customFormat="1">
      <c r="A152" s="376" t="s">
        <v>273</v>
      </c>
      <c r="B152" s="334">
        <v>9879792</v>
      </c>
      <c r="C152" s="334">
        <v>8974512.095703125</v>
      </c>
      <c r="D152" s="334">
        <v>905279.904296875</v>
      </c>
      <c r="E152" s="342">
        <v>8282609.3066666676</v>
      </c>
      <c r="F152" s="334">
        <v>2825782.4466666677</v>
      </c>
      <c r="G152" s="342">
        <v>5456826.8599999994</v>
      </c>
      <c r="H152" s="342">
        <v>3654184.1685156245</v>
      </c>
      <c r="I152" s="334">
        <v>2900270.6499999994</v>
      </c>
      <c r="J152" s="334">
        <v>183346.470703125</v>
      </c>
      <c r="K152" s="253">
        <v>0.66965367644368046</v>
      </c>
      <c r="L152" s="342">
        <v>5815518.0210546888</v>
      </c>
      <c r="M152" s="253">
        <v>1.0657325530490973</v>
      </c>
      <c r="N152" s="314">
        <v>42018</v>
      </c>
    </row>
    <row r="153" spans="1:14" s="388" customFormat="1">
      <c r="A153" s="376" t="s">
        <v>272</v>
      </c>
      <c r="B153" s="334">
        <v>3943247.1484375</v>
      </c>
      <c r="C153" s="334">
        <v>3580823.8392187497</v>
      </c>
      <c r="D153" s="334">
        <v>362423.30921875004</v>
      </c>
      <c r="E153" s="334">
        <v>3204501.333984375</v>
      </c>
      <c r="F153" s="334">
        <v>425395.65174804686</v>
      </c>
      <c r="G153" s="334">
        <v>2779105.6822363283</v>
      </c>
      <c r="H153" s="334">
        <v>1097627.9585156252</v>
      </c>
      <c r="I153" s="334">
        <v>1681477.7237207033</v>
      </c>
      <c r="J153" s="334">
        <v>79008.404609375008</v>
      </c>
      <c r="K153" s="223">
        <v>0.3949572574844909</v>
      </c>
      <c r="L153" s="334">
        <v>919897.78105468745</v>
      </c>
      <c r="M153" s="223">
        <v>0.33100496571057048</v>
      </c>
      <c r="N153" s="314">
        <v>42018</v>
      </c>
    </row>
    <row r="154" spans="1:14" s="388" customFormat="1">
      <c r="A154" s="376" t="s">
        <v>274</v>
      </c>
      <c r="B154" s="334">
        <v>862400</v>
      </c>
      <c r="C154" s="334">
        <v>784526.75</v>
      </c>
      <c r="D154" s="334">
        <v>77873.25</v>
      </c>
      <c r="E154" s="334">
        <v>745865.7333333334</v>
      </c>
      <c r="F154" s="334">
        <v>364128.13333333336</v>
      </c>
      <c r="G154" s="334">
        <v>381737.60000000003</v>
      </c>
      <c r="H154" s="334">
        <v>9.8000000000000007</v>
      </c>
      <c r="I154" s="334">
        <v>381727.80000000005</v>
      </c>
      <c r="J154" s="334">
        <v>16010.75</v>
      </c>
      <c r="K154" s="223">
        <v>2.5672084699018382E-5</v>
      </c>
      <c r="L154" s="334">
        <v>0</v>
      </c>
      <c r="M154" s="223">
        <v>0</v>
      </c>
      <c r="N154" s="314">
        <v>42018</v>
      </c>
    </row>
    <row r="155" spans="1:14" s="388" customFormat="1">
      <c r="A155" s="376" t="s">
        <v>275</v>
      </c>
      <c r="B155" s="334">
        <v>5211500.5797000006</v>
      </c>
      <c r="C155" s="334">
        <v>4801738.0490000006</v>
      </c>
      <c r="D155" s="334">
        <v>480172.5307</v>
      </c>
      <c r="E155" s="334">
        <v>4007830.3840000001</v>
      </c>
      <c r="F155" s="334">
        <v>1573867.3839999998</v>
      </c>
      <c r="G155" s="334">
        <v>2433963</v>
      </c>
      <c r="H155" s="334">
        <v>1985097</v>
      </c>
      <c r="I155" s="334">
        <v>448866</v>
      </c>
      <c r="J155" s="334">
        <v>0</v>
      </c>
      <c r="K155" s="223">
        <v>0.81558224180071759</v>
      </c>
      <c r="L155" s="334">
        <v>1985097</v>
      </c>
      <c r="M155" s="223">
        <v>0.81558224180071759</v>
      </c>
      <c r="N155" s="314">
        <v>42018</v>
      </c>
    </row>
    <row r="156" spans="1:14" s="388" customFormat="1">
      <c r="A156" s="376" t="s">
        <v>143</v>
      </c>
      <c r="B156" s="334">
        <v>127930.51397171021</v>
      </c>
      <c r="C156" s="334">
        <v>117909.04036712646</v>
      </c>
      <c r="D156" s="334">
        <v>10021.473604583756</v>
      </c>
      <c r="E156" s="334">
        <v>116300.46724700928</v>
      </c>
      <c r="F156" s="334">
        <v>56721.798851013184</v>
      </c>
      <c r="G156" s="334">
        <v>59578.668395996094</v>
      </c>
      <c r="H156" s="334">
        <v>58562.190795898438</v>
      </c>
      <c r="I156" s="334">
        <v>1016.4776000976562</v>
      </c>
      <c r="J156" s="334">
        <v>2659.3695678710937</v>
      </c>
      <c r="K156" s="223">
        <v>0.98293890032349285</v>
      </c>
      <c r="L156" s="334">
        <v>58562.190795898438</v>
      </c>
      <c r="M156" s="223">
        <v>0.98293890032349285</v>
      </c>
      <c r="N156" s="314">
        <v>42018</v>
      </c>
    </row>
    <row r="157" spans="1:14" s="388" customFormat="1">
      <c r="A157" s="376" t="s">
        <v>346</v>
      </c>
      <c r="B157" s="233">
        <v>20024870.242109209</v>
      </c>
      <c r="C157" s="233">
        <v>18259509.774289005</v>
      </c>
      <c r="D157" s="233">
        <v>1835770.4678202088</v>
      </c>
      <c r="E157" s="233">
        <v>16357107.225231387</v>
      </c>
      <c r="F157" s="233">
        <v>5245895.414599061</v>
      </c>
      <c r="G157" s="233">
        <v>11111211.810632324</v>
      </c>
      <c r="H157" s="233">
        <v>6795481.1178271482</v>
      </c>
      <c r="I157" s="233">
        <v>5413358.6513208002</v>
      </c>
      <c r="J157" s="233">
        <v>281024.99488037109</v>
      </c>
      <c r="K157" s="234">
        <v>0.6115877578109481</v>
      </c>
      <c r="L157" s="233">
        <v>8779074.992905274</v>
      </c>
      <c r="M157" s="234">
        <v>0.79010958863231939</v>
      </c>
      <c r="N157" s="314">
        <v>42018</v>
      </c>
    </row>
    <row r="158" spans="1:14" s="388" customFormat="1">
      <c r="A158" s="244" t="s">
        <v>344</v>
      </c>
      <c r="B158" s="264">
        <v>19555.537345809775</v>
      </c>
      <c r="C158" s="233">
        <v>17831.552513954106</v>
      </c>
      <c r="D158" s="233">
        <v>1792.7445974806726</v>
      </c>
      <c r="E158" s="264">
        <v>15973.737524640026</v>
      </c>
      <c r="F158" s="233">
        <v>5122.9447408193955</v>
      </c>
      <c r="G158" s="264">
        <v>10850.792783820629</v>
      </c>
      <c r="H158" s="264">
        <v>6636.2120291280744</v>
      </c>
      <c r="I158" s="233">
        <v>5286.4830579304689</v>
      </c>
      <c r="J158" s="233">
        <v>274.43847156286239</v>
      </c>
      <c r="K158" s="234">
        <v>0.6115877578109481</v>
      </c>
      <c r="L158" s="233">
        <v>8573.3154227590567</v>
      </c>
      <c r="M158" s="234">
        <v>0.79010958863231939</v>
      </c>
      <c r="N158" s="314">
        <v>42018</v>
      </c>
    </row>
    <row r="159" spans="1:14" s="388" customFormat="1">
      <c r="A159" s="198" t="s">
        <v>345</v>
      </c>
      <c r="B159" s="178">
        <v>19.097204439267358</v>
      </c>
      <c r="C159" s="178">
        <v>17.413625501908307</v>
      </c>
      <c r="D159" s="178">
        <v>1.7507271459772193</v>
      </c>
      <c r="E159" s="178">
        <v>15.599353051406275</v>
      </c>
      <c r="F159" s="178">
        <v>5.0028757234564409</v>
      </c>
      <c r="G159" s="178">
        <v>10.596477327949833</v>
      </c>
      <c r="H159" s="178">
        <v>6.4806758096953851</v>
      </c>
      <c r="I159" s="178">
        <v>5.1625811112602236</v>
      </c>
      <c r="J159" s="178">
        <v>0.2680063198856078</v>
      </c>
      <c r="K159" s="234">
        <v>0.6115877578109481</v>
      </c>
      <c r="L159" s="178">
        <v>8.3723783425381413</v>
      </c>
      <c r="M159" s="234">
        <v>0.79010958863231939</v>
      </c>
      <c r="N159" s="314">
        <v>42018</v>
      </c>
    </row>
    <row r="160" spans="1:14" s="388" customFormat="1">
      <c r="A160" s="197"/>
      <c r="B160" s="187"/>
      <c r="C160" s="187"/>
      <c r="D160" s="187"/>
      <c r="E160" s="187"/>
      <c r="F160" s="187"/>
      <c r="G160" s="187"/>
      <c r="H160" s="187"/>
      <c r="I160" s="187"/>
      <c r="J160" s="187"/>
      <c r="K160" s="196"/>
      <c r="L160" s="187"/>
      <c r="M160" s="196"/>
      <c r="N160" s="314"/>
    </row>
    <row r="161" spans="1:14" s="388" customFormat="1">
      <c r="C161" s="428" t="s">
        <v>276</v>
      </c>
      <c r="D161" s="428"/>
      <c r="E161" s="428"/>
      <c r="F161" s="428"/>
      <c r="G161" s="428"/>
      <c r="H161" s="428"/>
      <c r="N161" s="314"/>
    </row>
    <row r="162" spans="1:14" s="388" customFormat="1">
      <c r="N162" s="314"/>
    </row>
    <row r="163" spans="1:14" s="388" customFormat="1">
      <c r="A163" s="86" t="s">
        <v>279</v>
      </c>
      <c r="B163" s="89" t="s">
        <v>268</v>
      </c>
      <c r="C163" s="89" t="s">
        <v>240</v>
      </c>
      <c r="D163" s="89" t="s">
        <v>256</v>
      </c>
      <c r="E163" s="89" t="s">
        <v>258</v>
      </c>
      <c r="F163" s="89" t="s">
        <v>257</v>
      </c>
      <c r="G163" s="89" t="s">
        <v>17</v>
      </c>
      <c r="H163" s="89" t="s">
        <v>16</v>
      </c>
      <c r="I163" s="89" t="s">
        <v>18</v>
      </c>
      <c r="J163" s="89" t="s">
        <v>8</v>
      </c>
      <c r="K163" s="89" t="s">
        <v>291</v>
      </c>
      <c r="L163" s="89" t="s">
        <v>266</v>
      </c>
      <c r="M163" s="86" t="s">
        <v>292</v>
      </c>
      <c r="N163" s="314">
        <v>42018</v>
      </c>
    </row>
    <row r="164" spans="1:14" s="388" customFormat="1">
      <c r="A164" s="376" t="s">
        <v>272</v>
      </c>
      <c r="B164" s="334">
        <v>3943247.1484375</v>
      </c>
      <c r="C164" s="334">
        <v>3580823.8392187497</v>
      </c>
      <c r="D164" s="334">
        <v>362423.30921875004</v>
      </c>
      <c r="E164" s="334">
        <v>3204501.333984375</v>
      </c>
      <c r="F164" s="334">
        <v>425395.65174804686</v>
      </c>
      <c r="G164" s="334">
        <v>2779105.6822363283</v>
      </c>
      <c r="H164" s="334">
        <v>1097627.9585156252</v>
      </c>
      <c r="I164" s="334">
        <v>1681477.7237207033</v>
      </c>
      <c r="J164" s="334">
        <v>79008.404609375008</v>
      </c>
      <c r="K164" s="223">
        <v>0.3949572574844909</v>
      </c>
      <c r="L164" s="334">
        <v>919897.78105468745</v>
      </c>
      <c r="M164" s="223">
        <v>0.33100496571057048</v>
      </c>
      <c r="N164" s="314">
        <v>42018</v>
      </c>
    </row>
    <row r="165" spans="1:14" s="388" customFormat="1">
      <c r="A165" s="376" t="s">
        <v>274</v>
      </c>
      <c r="B165" s="334">
        <v>862400</v>
      </c>
      <c r="C165" s="334">
        <v>784526.75</v>
      </c>
      <c r="D165" s="334">
        <v>77873.25</v>
      </c>
      <c r="E165" s="334">
        <v>745865.7333333334</v>
      </c>
      <c r="F165" s="334">
        <v>364128.13333333336</v>
      </c>
      <c r="G165" s="334">
        <v>381737.60000000003</v>
      </c>
      <c r="H165" s="334">
        <v>9.8000000000000007</v>
      </c>
      <c r="I165" s="334">
        <v>381727.80000000005</v>
      </c>
      <c r="J165" s="334">
        <v>16010.75</v>
      </c>
      <c r="K165" s="223">
        <v>2.5672084699018382E-5</v>
      </c>
      <c r="L165" s="334">
        <v>0</v>
      </c>
      <c r="M165" s="223">
        <v>0</v>
      </c>
      <c r="N165" s="314">
        <v>42018</v>
      </c>
    </row>
    <row r="166" spans="1:14" s="388" customFormat="1">
      <c r="A166" s="376" t="s">
        <v>275</v>
      </c>
      <c r="B166" s="334">
        <v>5211500.5797000006</v>
      </c>
      <c r="C166" s="334">
        <v>4801738.0490000006</v>
      </c>
      <c r="D166" s="334">
        <v>480172.5307</v>
      </c>
      <c r="E166" s="334">
        <v>4007830.3840000001</v>
      </c>
      <c r="F166" s="334">
        <v>1573867.3839999998</v>
      </c>
      <c r="G166" s="334">
        <v>2433963</v>
      </c>
      <c r="H166" s="334">
        <v>1985097</v>
      </c>
      <c r="I166" s="334">
        <v>448866</v>
      </c>
      <c r="J166" s="334">
        <v>0</v>
      </c>
      <c r="K166" s="223">
        <v>0.81558224180071759</v>
      </c>
      <c r="L166" s="334">
        <v>1985097</v>
      </c>
      <c r="M166" s="223">
        <v>0.81558224180071759</v>
      </c>
      <c r="N166" s="314">
        <v>42018</v>
      </c>
    </row>
    <row r="167" spans="1:14" s="388" customFormat="1">
      <c r="A167" s="376" t="s">
        <v>143</v>
      </c>
      <c r="B167" s="334">
        <v>127930.51397171021</v>
      </c>
      <c r="C167" s="334">
        <v>117909.04036712646</v>
      </c>
      <c r="D167" s="334">
        <v>10021.473604583756</v>
      </c>
      <c r="E167" s="334">
        <v>116300.46724700928</v>
      </c>
      <c r="F167" s="334">
        <v>56721.798851013184</v>
      </c>
      <c r="G167" s="334">
        <v>59578.668395996094</v>
      </c>
      <c r="H167" s="334">
        <v>58562.190795898438</v>
      </c>
      <c r="I167" s="334">
        <v>1016.4776000976562</v>
      </c>
      <c r="J167" s="334">
        <v>2659.3695678710937</v>
      </c>
      <c r="K167" s="223">
        <v>0.98293890032349285</v>
      </c>
      <c r="L167" s="334">
        <v>58562.190795898438</v>
      </c>
      <c r="M167" s="223">
        <v>0.98293890032349285</v>
      </c>
      <c r="N167" s="314">
        <v>42018</v>
      </c>
    </row>
    <row r="168" spans="1:14" s="388" customFormat="1">
      <c r="A168" s="372" t="s">
        <v>346</v>
      </c>
      <c r="B168" s="233">
        <v>10145078.242109211</v>
      </c>
      <c r="C168" s="233">
        <v>9284997.6785858758</v>
      </c>
      <c r="D168" s="233">
        <v>930490.56352333387</v>
      </c>
      <c r="E168" s="233">
        <v>8074497.9185647182</v>
      </c>
      <c r="F168" s="233">
        <v>2420112.9679323933</v>
      </c>
      <c r="G168" s="233">
        <v>5654384.9506323244</v>
      </c>
      <c r="H168" s="233">
        <v>3141296.9493115237</v>
      </c>
      <c r="I168" s="233">
        <v>2513088.0013208007</v>
      </c>
      <c r="J168" s="233">
        <v>97678.524177246101</v>
      </c>
      <c r="K168" s="234">
        <v>0.55555059953253372</v>
      </c>
      <c r="L168" s="233">
        <v>2963556.9718505861</v>
      </c>
      <c r="M168" s="234">
        <v>0.52411659229518404</v>
      </c>
      <c r="N168" s="314">
        <v>42018</v>
      </c>
    </row>
    <row r="169" spans="1:14" s="388" customFormat="1">
      <c r="A169" s="244" t="s">
        <v>344</v>
      </c>
      <c r="B169" s="264">
        <v>9907.3029708097765</v>
      </c>
      <c r="C169" s="233">
        <v>9067.3805454940193</v>
      </c>
      <c r="D169" s="233">
        <v>908.68219094075573</v>
      </c>
      <c r="E169" s="264">
        <v>7885.2518735983576</v>
      </c>
      <c r="F169" s="233">
        <v>2363.3915702464778</v>
      </c>
      <c r="G169" s="264">
        <v>5521.8603033518793</v>
      </c>
      <c r="H169" s="264">
        <v>3067.6728020620349</v>
      </c>
      <c r="I169" s="233">
        <v>2454.1875012898445</v>
      </c>
      <c r="J169" s="233">
        <v>95.389183766841896</v>
      </c>
      <c r="K169" s="234">
        <v>0.55555059953253372</v>
      </c>
      <c r="L169" s="233">
        <v>2894.098605322838</v>
      </c>
      <c r="M169" s="234">
        <v>0.52411659229518404</v>
      </c>
      <c r="N169" s="314">
        <v>42018</v>
      </c>
    </row>
    <row r="170" spans="1:14" s="388" customFormat="1">
      <c r="A170" s="198" t="s">
        <v>345</v>
      </c>
      <c r="B170" s="178">
        <v>9.6751005574314224</v>
      </c>
      <c r="C170" s="178">
        <v>8.8548638139590032</v>
      </c>
      <c r="D170" s="178">
        <v>0.88738495209058177</v>
      </c>
      <c r="E170" s="178">
        <v>7.7004412828108961</v>
      </c>
      <c r="F170" s="178">
        <v>2.307999580318826</v>
      </c>
      <c r="G170" s="178">
        <v>5.3924417024920697</v>
      </c>
      <c r="H170" s="178">
        <v>2.9957742207637059</v>
      </c>
      <c r="I170" s="178">
        <v>2.3966674817283637</v>
      </c>
      <c r="J170" s="178">
        <v>9.3153499772306539E-2</v>
      </c>
      <c r="K170" s="234">
        <v>0.55555059953253372</v>
      </c>
      <c r="L170" s="178">
        <v>2.826268169260584</v>
      </c>
      <c r="M170" s="234">
        <v>0.52411659229518404</v>
      </c>
      <c r="N170" s="314">
        <v>42018</v>
      </c>
    </row>
    <row r="171" spans="1:14" s="388" customFormat="1">
      <c r="N171" s="314"/>
    </row>
    <row r="172" spans="1:14" s="388" customFormat="1">
      <c r="C172" s="428" t="s">
        <v>277</v>
      </c>
      <c r="D172" s="428"/>
      <c r="E172" s="428"/>
      <c r="F172" s="428"/>
      <c r="G172" s="428"/>
      <c r="H172" s="428"/>
      <c r="N172" s="314"/>
    </row>
    <row r="173" spans="1:14" s="388" customFormat="1">
      <c r="N173" s="314"/>
    </row>
    <row r="174" spans="1:14" s="388" customFormat="1">
      <c r="A174" s="86" t="s">
        <v>279</v>
      </c>
      <c r="B174" s="89" t="s">
        <v>268</v>
      </c>
      <c r="C174" s="89" t="s">
        <v>240</v>
      </c>
      <c r="D174" s="89" t="s">
        <v>256</v>
      </c>
      <c r="E174" s="89" t="s">
        <v>258</v>
      </c>
      <c r="F174" s="89" t="s">
        <v>257</v>
      </c>
      <c r="G174" s="89" t="s">
        <v>17</v>
      </c>
      <c r="H174" s="89" t="s">
        <v>16</v>
      </c>
      <c r="I174" s="89" t="s">
        <v>18</v>
      </c>
      <c r="J174" s="89" t="s">
        <v>8</v>
      </c>
      <c r="K174" s="89" t="s">
        <v>291</v>
      </c>
      <c r="L174" s="89" t="s">
        <v>266</v>
      </c>
      <c r="M174" s="86" t="s">
        <v>292</v>
      </c>
      <c r="N174" s="314">
        <v>42018</v>
      </c>
    </row>
    <row r="175" spans="1:14" s="388" customFormat="1">
      <c r="A175" s="376" t="s">
        <v>273</v>
      </c>
      <c r="B175" s="233">
        <v>9879791.9999999981</v>
      </c>
      <c r="C175" s="233">
        <v>8974512.0957031287</v>
      </c>
      <c r="D175" s="233">
        <v>905279.90429687488</v>
      </c>
      <c r="E175" s="233">
        <v>8282609.3066666685</v>
      </c>
      <c r="F175" s="233">
        <v>2825782.4466666677</v>
      </c>
      <c r="G175" s="233">
        <v>5456826.8599999994</v>
      </c>
      <c r="H175" s="233">
        <v>3654184.1685156245</v>
      </c>
      <c r="I175" s="233">
        <v>2900270.6499999994</v>
      </c>
      <c r="J175" s="233">
        <v>183346.470703125</v>
      </c>
      <c r="K175" s="234">
        <v>0.66965367644368046</v>
      </c>
      <c r="L175" s="233">
        <v>5815518.0210546879</v>
      </c>
      <c r="M175" s="234">
        <v>1.0657325530490973</v>
      </c>
      <c r="N175" s="314">
        <v>42018</v>
      </c>
    </row>
    <row r="176" spans="1:14" s="388" customFormat="1">
      <c r="A176" s="244" t="s">
        <v>344</v>
      </c>
      <c r="B176" s="264">
        <v>9648.2343749999982</v>
      </c>
      <c r="C176" s="233">
        <v>8764.1719684600866</v>
      </c>
      <c r="D176" s="233">
        <v>884.06240653991688</v>
      </c>
      <c r="E176" s="264">
        <v>8088.4856510416685</v>
      </c>
      <c r="F176" s="233">
        <v>2759.5531705729177</v>
      </c>
      <c r="G176" s="264">
        <v>5328.9324804687494</v>
      </c>
      <c r="H176" s="264">
        <v>3568.5392270660395</v>
      </c>
      <c r="I176" s="233">
        <v>2832.2955566406245</v>
      </c>
      <c r="J176" s="233">
        <v>179.04928779602051</v>
      </c>
      <c r="K176" s="234">
        <v>0.66965367644368046</v>
      </c>
      <c r="L176" s="233">
        <v>5679.2168174362187</v>
      </c>
      <c r="M176" s="234">
        <v>1.0657325530490973</v>
      </c>
      <c r="N176" s="314">
        <v>42018</v>
      </c>
    </row>
    <row r="177" spans="1:14" s="388" customFormat="1">
      <c r="A177" s="198" t="s">
        <v>345</v>
      </c>
      <c r="B177" s="178">
        <v>9.4221038818359357</v>
      </c>
      <c r="C177" s="178">
        <v>8.5587616879493034</v>
      </c>
      <c r="D177" s="178">
        <v>0.86334219388663758</v>
      </c>
      <c r="E177" s="178">
        <v>7.8989117685953794</v>
      </c>
      <c r="F177" s="178">
        <v>2.6948761431376149</v>
      </c>
      <c r="G177" s="178">
        <v>5.2040356254577631</v>
      </c>
      <c r="H177" s="178">
        <v>3.4849015889316792</v>
      </c>
      <c r="I177" s="178">
        <v>2.7659136295318598</v>
      </c>
      <c r="J177" s="178">
        <v>0.17485282011330128</v>
      </c>
      <c r="K177" s="234">
        <v>0.66965367644368046</v>
      </c>
      <c r="L177" s="178">
        <v>5.5461101732775573</v>
      </c>
      <c r="M177" s="234">
        <v>1.0657325530490973</v>
      </c>
      <c r="N177" s="314">
        <v>42018</v>
      </c>
    </row>
    <row r="178" spans="1:14" s="388" customFormat="1"/>
    <row r="179" spans="1:14" s="388" customFormat="1">
      <c r="C179" s="428" t="s">
        <v>278</v>
      </c>
      <c r="D179" s="428"/>
      <c r="E179" s="428"/>
      <c r="F179" s="428"/>
      <c r="G179" s="428"/>
      <c r="H179" s="428"/>
    </row>
    <row r="180" spans="1:14" s="388" customFormat="1"/>
    <row r="181" spans="1:14" s="388" customFormat="1">
      <c r="A181" s="86" t="s">
        <v>279</v>
      </c>
      <c r="B181" s="89" t="s">
        <v>268</v>
      </c>
      <c r="C181" s="89" t="s">
        <v>240</v>
      </c>
      <c r="D181" s="89" t="s">
        <v>256</v>
      </c>
      <c r="E181" s="89" t="s">
        <v>258</v>
      </c>
      <c r="F181" s="89" t="s">
        <v>257</v>
      </c>
      <c r="G181" s="89" t="s">
        <v>17</v>
      </c>
      <c r="H181" s="89" t="s">
        <v>16</v>
      </c>
      <c r="I181" s="89" t="s">
        <v>18</v>
      </c>
      <c r="J181" s="89" t="s">
        <v>8</v>
      </c>
      <c r="K181" s="89" t="s">
        <v>291</v>
      </c>
      <c r="L181" s="89" t="s">
        <v>266</v>
      </c>
      <c r="M181" s="86" t="s">
        <v>292</v>
      </c>
      <c r="N181" s="314">
        <v>41987</v>
      </c>
    </row>
    <row r="182" spans="1:14" s="388" customFormat="1">
      <c r="A182" s="376" t="s">
        <v>273</v>
      </c>
      <c r="B182" s="334">
        <v>9879792</v>
      </c>
      <c r="C182" s="334">
        <v>8974512.095703125</v>
      </c>
      <c r="D182" s="334">
        <v>905279.904296875</v>
      </c>
      <c r="E182" s="342">
        <v>8282609.3066666676</v>
      </c>
      <c r="F182" s="334">
        <v>2825782.4466666677</v>
      </c>
      <c r="G182" s="342">
        <v>5456826.8599999994</v>
      </c>
      <c r="H182" s="342">
        <v>3577866.8626562492</v>
      </c>
      <c r="I182" s="334">
        <v>2976732.1500000004</v>
      </c>
      <c r="J182" s="334">
        <v>183346.470703125</v>
      </c>
      <c r="K182" s="253">
        <v>0.65566801997750201</v>
      </c>
      <c r="L182" s="342">
        <v>5768566.209335939</v>
      </c>
      <c r="M182" s="253">
        <v>1.0571283196872292</v>
      </c>
      <c r="N182" s="314">
        <v>41987</v>
      </c>
    </row>
    <row r="183" spans="1:14" s="388" customFormat="1">
      <c r="A183" s="376" t="s">
        <v>272</v>
      </c>
      <c r="B183" s="334">
        <v>3943247.1484375</v>
      </c>
      <c r="C183" s="334">
        <v>3580823.8392187497</v>
      </c>
      <c r="D183" s="334">
        <v>362423.30921875004</v>
      </c>
      <c r="E183" s="334">
        <v>3204501.333984375</v>
      </c>
      <c r="F183" s="334">
        <v>425395.65174804686</v>
      </c>
      <c r="G183" s="334">
        <v>2779105.6822363283</v>
      </c>
      <c r="H183" s="334">
        <v>1097772.1526562502</v>
      </c>
      <c r="I183" s="334">
        <v>1681333.5295800781</v>
      </c>
      <c r="J183" s="334">
        <v>79008.404609375008</v>
      </c>
      <c r="K183" s="223">
        <v>0.39500914257167796</v>
      </c>
      <c r="L183" s="334">
        <v>1019442.8693359374</v>
      </c>
      <c r="M183" s="223">
        <v>0.36682407432436986</v>
      </c>
      <c r="N183" s="314">
        <v>41987</v>
      </c>
    </row>
    <row r="184" spans="1:14" s="388" customFormat="1">
      <c r="A184" s="376" t="s">
        <v>274</v>
      </c>
      <c r="B184" s="334">
        <v>862400</v>
      </c>
      <c r="C184" s="334">
        <v>784526.75</v>
      </c>
      <c r="D184" s="334">
        <v>77873.25</v>
      </c>
      <c r="E184" s="334">
        <v>745865.7333333334</v>
      </c>
      <c r="F184" s="334">
        <v>364128.13333333336</v>
      </c>
      <c r="G184" s="334">
        <v>381737.60000000003</v>
      </c>
      <c r="H184" s="334">
        <v>9.8000000000000007</v>
      </c>
      <c r="I184" s="334">
        <v>381727.80000000005</v>
      </c>
      <c r="J184" s="334">
        <v>16010.75</v>
      </c>
      <c r="K184" s="223">
        <v>2.5672084699018382E-5</v>
      </c>
      <c r="L184" s="334">
        <v>0</v>
      </c>
      <c r="M184" s="223">
        <v>0</v>
      </c>
      <c r="N184" s="314">
        <v>41987</v>
      </c>
    </row>
    <row r="185" spans="1:14" s="388" customFormat="1">
      <c r="A185" s="376" t="s">
        <v>275</v>
      </c>
      <c r="B185" s="334">
        <v>5211500.5797000006</v>
      </c>
      <c r="C185" s="334">
        <v>4801738.0490000006</v>
      </c>
      <c r="D185" s="334">
        <v>480172.5307</v>
      </c>
      <c r="E185" s="334">
        <v>4007830.3840000001</v>
      </c>
      <c r="F185" s="334">
        <v>1573867.3839999998</v>
      </c>
      <c r="G185" s="334">
        <v>2433963</v>
      </c>
      <c r="H185" s="334">
        <v>1985097</v>
      </c>
      <c r="I185" s="334">
        <v>448866</v>
      </c>
      <c r="J185" s="334">
        <v>0</v>
      </c>
      <c r="K185" s="223">
        <v>0.81558224180071759</v>
      </c>
      <c r="L185" s="334">
        <v>1985097</v>
      </c>
      <c r="M185" s="223">
        <v>0.81558224180071759</v>
      </c>
      <c r="N185" s="314">
        <v>41987</v>
      </c>
    </row>
    <row r="186" spans="1:14" s="388" customFormat="1">
      <c r="A186" s="376" t="s">
        <v>143</v>
      </c>
      <c r="B186" s="334">
        <v>127930.51397171021</v>
      </c>
      <c r="C186" s="334">
        <v>117909.04036712646</v>
      </c>
      <c r="D186" s="334">
        <v>10021.473604583756</v>
      </c>
      <c r="E186" s="334">
        <v>116300.46724700928</v>
      </c>
      <c r="F186" s="334">
        <v>56721.798851013184</v>
      </c>
      <c r="G186" s="334">
        <v>59578.668395996094</v>
      </c>
      <c r="H186" s="334">
        <v>58562.190795898438</v>
      </c>
      <c r="I186" s="334">
        <v>1016.4776000976562</v>
      </c>
      <c r="J186" s="334">
        <v>2659.3695678710937</v>
      </c>
      <c r="K186" s="223">
        <v>0.98293890032349285</v>
      </c>
      <c r="L186" s="334">
        <v>58562.190795898438</v>
      </c>
      <c r="M186" s="223">
        <v>0.98293890032349285</v>
      </c>
      <c r="N186" s="314">
        <v>41987</v>
      </c>
    </row>
    <row r="187" spans="1:14" s="388" customFormat="1">
      <c r="A187" s="376" t="s">
        <v>346</v>
      </c>
      <c r="B187" s="233">
        <v>20024870.242109209</v>
      </c>
      <c r="C187" s="233">
        <v>18259509.774289005</v>
      </c>
      <c r="D187" s="233">
        <v>1835770.4678202088</v>
      </c>
      <c r="E187" s="233">
        <v>16357107.225231387</v>
      </c>
      <c r="F187" s="233">
        <v>5245895.414599061</v>
      </c>
      <c r="G187" s="233">
        <v>11111211.810632324</v>
      </c>
      <c r="H187" s="233">
        <v>6719308.0061083976</v>
      </c>
      <c r="I187" s="233">
        <v>5489675.9571801759</v>
      </c>
      <c r="J187" s="233">
        <v>281024.99488037109</v>
      </c>
      <c r="K187" s="234">
        <v>0.60473223988752411</v>
      </c>
      <c r="L187" s="233">
        <v>8831668.2694677748</v>
      </c>
      <c r="M187" s="234">
        <v>0.79484294062477934</v>
      </c>
      <c r="N187" s="314">
        <v>41987</v>
      </c>
    </row>
    <row r="188" spans="1:14" s="388" customFormat="1">
      <c r="A188" s="244" t="s">
        <v>344</v>
      </c>
      <c r="B188" s="264">
        <v>19555.537345809775</v>
      </c>
      <c r="C188" s="233">
        <v>17831.552513954106</v>
      </c>
      <c r="D188" s="233">
        <v>1792.7445974806726</v>
      </c>
      <c r="E188" s="264">
        <v>15973.737524640026</v>
      </c>
      <c r="F188" s="233">
        <v>5122.9447408193955</v>
      </c>
      <c r="G188" s="264">
        <v>10850.792783820629</v>
      </c>
      <c r="H188" s="264">
        <v>6561.824224715232</v>
      </c>
      <c r="I188" s="233">
        <v>5361.0116769337656</v>
      </c>
      <c r="J188" s="233">
        <v>274.43847156286239</v>
      </c>
      <c r="K188" s="234">
        <v>0.60473223988752411</v>
      </c>
      <c r="L188" s="233">
        <v>8624.6760444021238</v>
      </c>
      <c r="M188" s="234">
        <v>0.79484294062477934</v>
      </c>
      <c r="N188" s="314">
        <v>41987</v>
      </c>
    </row>
    <row r="189" spans="1:14" s="388" customFormat="1">
      <c r="A189" s="198" t="s">
        <v>345</v>
      </c>
      <c r="B189" s="178">
        <v>19.097204439267358</v>
      </c>
      <c r="C189" s="178">
        <v>17.413625501908307</v>
      </c>
      <c r="D189" s="178">
        <v>1.7507271459772193</v>
      </c>
      <c r="E189" s="178">
        <v>15.599353051406275</v>
      </c>
      <c r="F189" s="178">
        <v>5.0028757234564409</v>
      </c>
      <c r="G189" s="178">
        <v>10.596477327949833</v>
      </c>
      <c r="H189" s="178">
        <v>6.4080314694484688</v>
      </c>
      <c r="I189" s="178">
        <v>5.2353629657556304</v>
      </c>
      <c r="J189" s="178">
        <v>0.2680063198856078</v>
      </c>
      <c r="K189" s="234">
        <v>0.60473223988752411</v>
      </c>
      <c r="L189" s="178">
        <v>8.422535199611449</v>
      </c>
      <c r="M189" s="234">
        <v>0.79484294062477934</v>
      </c>
      <c r="N189" s="314">
        <v>41987</v>
      </c>
    </row>
    <row r="190" spans="1:14" s="388" customFormat="1">
      <c r="A190" s="197"/>
      <c r="B190" s="187"/>
      <c r="C190" s="187"/>
      <c r="D190" s="187"/>
      <c r="E190" s="187"/>
      <c r="F190" s="187"/>
      <c r="G190" s="187"/>
      <c r="H190" s="187"/>
      <c r="I190" s="187"/>
      <c r="J190" s="187"/>
      <c r="K190" s="196"/>
      <c r="L190" s="187"/>
      <c r="M190" s="196"/>
      <c r="N190" s="314"/>
    </row>
    <row r="191" spans="1:14" s="388" customFormat="1">
      <c r="C191" s="428" t="s">
        <v>276</v>
      </c>
      <c r="D191" s="428"/>
      <c r="E191" s="428"/>
      <c r="F191" s="428"/>
      <c r="G191" s="428"/>
      <c r="H191" s="428"/>
      <c r="N191" s="314"/>
    </row>
    <row r="192" spans="1:14" s="388" customFormat="1">
      <c r="N192" s="314"/>
    </row>
    <row r="193" spans="1:14" s="388" customFormat="1">
      <c r="A193" s="86" t="s">
        <v>279</v>
      </c>
      <c r="B193" s="89" t="s">
        <v>268</v>
      </c>
      <c r="C193" s="89" t="s">
        <v>240</v>
      </c>
      <c r="D193" s="89" t="s">
        <v>256</v>
      </c>
      <c r="E193" s="89" t="s">
        <v>258</v>
      </c>
      <c r="F193" s="89" t="s">
        <v>257</v>
      </c>
      <c r="G193" s="89" t="s">
        <v>17</v>
      </c>
      <c r="H193" s="89" t="s">
        <v>16</v>
      </c>
      <c r="I193" s="89" t="s">
        <v>18</v>
      </c>
      <c r="J193" s="89" t="s">
        <v>8</v>
      </c>
      <c r="K193" s="89" t="s">
        <v>291</v>
      </c>
      <c r="L193" s="89" t="s">
        <v>266</v>
      </c>
      <c r="M193" s="86" t="s">
        <v>292</v>
      </c>
      <c r="N193" s="314">
        <v>41987</v>
      </c>
    </row>
    <row r="194" spans="1:14" s="388" customFormat="1">
      <c r="A194" s="376" t="s">
        <v>272</v>
      </c>
      <c r="B194" s="334">
        <v>3943247.1484375</v>
      </c>
      <c r="C194" s="334">
        <v>3580823.8392187497</v>
      </c>
      <c r="D194" s="334">
        <v>362423.30921875004</v>
      </c>
      <c r="E194" s="334">
        <v>3204501.333984375</v>
      </c>
      <c r="F194" s="334">
        <v>425395.65174804686</v>
      </c>
      <c r="G194" s="334">
        <v>2779105.6822363283</v>
      </c>
      <c r="H194" s="334">
        <v>1097772.1526562502</v>
      </c>
      <c r="I194" s="334">
        <v>1681333.5295800781</v>
      </c>
      <c r="J194" s="334">
        <v>79008.404609375008</v>
      </c>
      <c r="K194" s="223">
        <v>0.39500914257167796</v>
      </c>
      <c r="L194" s="334">
        <v>1019442.8693359374</v>
      </c>
      <c r="M194" s="223">
        <v>0.36682407432436986</v>
      </c>
      <c r="N194" s="314">
        <v>41987</v>
      </c>
    </row>
    <row r="195" spans="1:14" s="388" customFormat="1">
      <c r="A195" s="376" t="s">
        <v>274</v>
      </c>
      <c r="B195" s="334">
        <v>862400</v>
      </c>
      <c r="C195" s="334">
        <v>784526.75</v>
      </c>
      <c r="D195" s="334">
        <v>77873.25</v>
      </c>
      <c r="E195" s="334">
        <v>745865.7333333334</v>
      </c>
      <c r="F195" s="334">
        <v>364128.13333333336</v>
      </c>
      <c r="G195" s="334">
        <v>381737.60000000003</v>
      </c>
      <c r="H195" s="334">
        <v>9.8000000000000007</v>
      </c>
      <c r="I195" s="334">
        <v>381727.80000000005</v>
      </c>
      <c r="J195" s="334">
        <v>16010.75</v>
      </c>
      <c r="K195" s="223">
        <v>2.5672084699018382E-5</v>
      </c>
      <c r="L195" s="334">
        <v>0</v>
      </c>
      <c r="M195" s="223">
        <v>0</v>
      </c>
      <c r="N195" s="314">
        <v>41987</v>
      </c>
    </row>
    <row r="196" spans="1:14" s="388" customFormat="1">
      <c r="A196" s="376" t="s">
        <v>275</v>
      </c>
      <c r="B196" s="334">
        <v>5211500.5797000006</v>
      </c>
      <c r="C196" s="334">
        <v>4801738.0490000006</v>
      </c>
      <c r="D196" s="334">
        <v>480172.5307</v>
      </c>
      <c r="E196" s="334">
        <v>4007830.3840000001</v>
      </c>
      <c r="F196" s="334">
        <v>1573867.3839999998</v>
      </c>
      <c r="G196" s="334">
        <v>2433963</v>
      </c>
      <c r="H196" s="334">
        <v>1985097</v>
      </c>
      <c r="I196" s="334">
        <v>448866</v>
      </c>
      <c r="J196" s="334">
        <v>0</v>
      </c>
      <c r="K196" s="223">
        <v>0.81558224180071759</v>
      </c>
      <c r="L196" s="334">
        <v>1985097</v>
      </c>
      <c r="M196" s="223">
        <v>0.81558224180071759</v>
      </c>
      <c r="N196" s="314">
        <v>41987</v>
      </c>
    </row>
    <row r="197" spans="1:14" s="388" customFormat="1">
      <c r="A197" s="376" t="s">
        <v>143</v>
      </c>
      <c r="B197" s="334">
        <v>127930.51397171021</v>
      </c>
      <c r="C197" s="334">
        <v>117909.04036712646</v>
      </c>
      <c r="D197" s="334">
        <v>10021.473604583756</v>
      </c>
      <c r="E197" s="334">
        <v>116300.46724700928</v>
      </c>
      <c r="F197" s="334">
        <v>56721.798851013184</v>
      </c>
      <c r="G197" s="334">
        <v>59578.668395996094</v>
      </c>
      <c r="H197" s="334">
        <v>58562.190795898438</v>
      </c>
      <c r="I197" s="334">
        <v>1016.4776000976562</v>
      </c>
      <c r="J197" s="334">
        <v>2659.3695678710937</v>
      </c>
      <c r="K197" s="223">
        <v>0.98293890032349285</v>
      </c>
      <c r="L197" s="334">
        <v>58562.190795898438</v>
      </c>
      <c r="M197" s="223">
        <v>0.98293890032349285</v>
      </c>
      <c r="N197" s="314">
        <v>41987</v>
      </c>
    </row>
    <row r="198" spans="1:14" s="388" customFormat="1">
      <c r="A198" s="372" t="s">
        <v>346</v>
      </c>
      <c r="B198" s="233">
        <v>10145078.242109211</v>
      </c>
      <c r="C198" s="233">
        <v>9284997.6785858758</v>
      </c>
      <c r="D198" s="233">
        <v>930490.56352333387</v>
      </c>
      <c r="E198" s="233">
        <v>8074497.9185647182</v>
      </c>
      <c r="F198" s="233">
        <v>2420112.9679323933</v>
      </c>
      <c r="G198" s="233">
        <v>5654384.9506323244</v>
      </c>
      <c r="H198" s="233">
        <v>3141441.1434521489</v>
      </c>
      <c r="I198" s="233">
        <v>2512943.8071801756</v>
      </c>
      <c r="J198" s="233">
        <v>97678.524177246101</v>
      </c>
      <c r="K198" s="234">
        <v>0.55557610082787956</v>
      </c>
      <c r="L198" s="233">
        <v>3063102.0601318358</v>
      </c>
      <c r="M198" s="234">
        <v>0.54172152884449298</v>
      </c>
      <c r="N198" s="314">
        <v>41987</v>
      </c>
    </row>
    <row r="199" spans="1:14" s="388" customFormat="1">
      <c r="A199" s="244" t="s">
        <v>344</v>
      </c>
      <c r="B199" s="264">
        <v>9907.3029708097765</v>
      </c>
      <c r="C199" s="233">
        <v>9067.3805454940193</v>
      </c>
      <c r="D199" s="233">
        <v>908.68219094075573</v>
      </c>
      <c r="E199" s="264">
        <v>7885.2518735983576</v>
      </c>
      <c r="F199" s="233">
        <v>2363.3915702464778</v>
      </c>
      <c r="G199" s="264">
        <v>5521.8603033518793</v>
      </c>
      <c r="H199" s="264">
        <v>3067.8136166524891</v>
      </c>
      <c r="I199" s="233">
        <v>2454.0466866993902</v>
      </c>
      <c r="J199" s="233">
        <v>95.389183766841896</v>
      </c>
      <c r="K199" s="234">
        <v>0.55557610082787956</v>
      </c>
      <c r="L199" s="233">
        <v>2991.3106055974959</v>
      </c>
      <c r="M199" s="234">
        <v>0.54172152884449298</v>
      </c>
      <c r="N199" s="314">
        <v>41987</v>
      </c>
    </row>
    <row r="200" spans="1:14" s="388" customFormat="1">
      <c r="A200" s="198" t="s">
        <v>345</v>
      </c>
      <c r="B200" s="178">
        <v>9.6751005574314224</v>
      </c>
      <c r="C200" s="178">
        <v>8.8548638139590032</v>
      </c>
      <c r="D200" s="178">
        <v>0.88738495209058177</v>
      </c>
      <c r="E200" s="178">
        <v>7.7004412828108961</v>
      </c>
      <c r="F200" s="178">
        <v>2.307999580318826</v>
      </c>
      <c r="G200" s="178">
        <v>5.3924417024920697</v>
      </c>
      <c r="H200" s="178">
        <v>2.9959117350121964</v>
      </c>
      <c r="I200" s="178">
        <v>2.3965299674798732</v>
      </c>
      <c r="J200" s="178">
        <v>9.3153499772306539E-2</v>
      </c>
      <c r="K200" s="234">
        <v>0.55557610082787956</v>
      </c>
      <c r="L200" s="178">
        <v>2.9212017632788045</v>
      </c>
      <c r="M200" s="234">
        <v>0.54172152884449298</v>
      </c>
      <c r="N200" s="314">
        <v>41987</v>
      </c>
    </row>
    <row r="201" spans="1:14" s="388" customFormat="1">
      <c r="N201" s="314"/>
    </row>
    <row r="202" spans="1:14" s="388" customFormat="1">
      <c r="C202" s="428" t="s">
        <v>277</v>
      </c>
      <c r="D202" s="428"/>
      <c r="E202" s="428"/>
      <c r="F202" s="428"/>
      <c r="G202" s="428"/>
      <c r="H202" s="428"/>
      <c r="N202" s="314"/>
    </row>
    <row r="203" spans="1:14" s="388" customFormat="1">
      <c r="N203" s="314"/>
    </row>
    <row r="204" spans="1:14" s="388" customFormat="1">
      <c r="A204" s="86" t="s">
        <v>279</v>
      </c>
      <c r="B204" s="89" t="s">
        <v>268</v>
      </c>
      <c r="C204" s="89" t="s">
        <v>240</v>
      </c>
      <c r="D204" s="89" t="s">
        <v>256</v>
      </c>
      <c r="E204" s="89" t="s">
        <v>258</v>
      </c>
      <c r="F204" s="89" t="s">
        <v>257</v>
      </c>
      <c r="G204" s="89" t="s">
        <v>17</v>
      </c>
      <c r="H204" s="89" t="s">
        <v>16</v>
      </c>
      <c r="I204" s="89" t="s">
        <v>18</v>
      </c>
      <c r="J204" s="89" t="s">
        <v>8</v>
      </c>
      <c r="K204" s="89" t="s">
        <v>291</v>
      </c>
      <c r="L204" s="89" t="s">
        <v>266</v>
      </c>
      <c r="M204" s="86" t="s">
        <v>292</v>
      </c>
      <c r="N204" s="314">
        <v>41987</v>
      </c>
    </row>
    <row r="205" spans="1:14" s="388" customFormat="1">
      <c r="A205" s="376" t="s">
        <v>273</v>
      </c>
      <c r="B205" s="233">
        <v>9879791.9999999981</v>
      </c>
      <c r="C205" s="233">
        <v>8974512.0957031287</v>
      </c>
      <c r="D205" s="233">
        <v>905279.90429687488</v>
      </c>
      <c r="E205" s="233">
        <v>8282609.3066666685</v>
      </c>
      <c r="F205" s="233">
        <v>2825782.4466666677</v>
      </c>
      <c r="G205" s="233">
        <v>5456826.8599999994</v>
      </c>
      <c r="H205" s="233">
        <v>3577866.8626562487</v>
      </c>
      <c r="I205" s="233">
        <v>2976732.1500000004</v>
      </c>
      <c r="J205" s="233">
        <v>183346.470703125</v>
      </c>
      <c r="K205" s="234">
        <v>0.6556680199775019</v>
      </c>
      <c r="L205" s="233">
        <v>5768566.209335939</v>
      </c>
      <c r="M205" s="234">
        <v>1.0571283196872292</v>
      </c>
      <c r="N205" s="314">
        <v>41987</v>
      </c>
    </row>
    <row r="206" spans="1:14" s="388" customFormat="1">
      <c r="A206" s="244" t="s">
        <v>344</v>
      </c>
      <c r="B206" s="264">
        <v>9648.2343749999982</v>
      </c>
      <c r="C206" s="233">
        <v>8764.1719684600866</v>
      </c>
      <c r="D206" s="233">
        <v>884.06240653991688</v>
      </c>
      <c r="E206" s="264">
        <v>8088.4856510416685</v>
      </c>
      <c r="F206" s="233">
        <v>2759.5531705729177</v>
      </c>
      <c r="G206" s="264">
        <v>5328.9324804687494</v>
      </c>
      <c r="H206" s="264">
        <v>3494.0106080627429</v>
      </c>
      <c r="I206" s="233">
        <v>2906.9649902343754</v>
      </c>
      <c r="J206" s="233">
        <v>179.04928779602051</v>
      </c>
      <c r="K206" s="234">
        <v>0.6556680199775019</v>
      </c>
      <c r="L206" s="233">
        <v>5633.365438804628</v>
      </c>
      <c r="M206" s="234">
        <v>1.0571283196872292</v>
      </c>
      <c r="N206" s="314">
        <v>41987</v>
      </c>
    </row>
    <row r="207" spans="1:14" s="388" customFormat="1">
      <c r="A207" s="198" t="s">
        <v>345</v>
      </c>
      <c r="B207" s="178">
        <v>9.4221038818359357</v>
      </c>
      <c r="C207" s="178">
        <v>8.5587616879493034</v>
      </c>
      <c r="D207" s="178">
        <v>0.86334219388663758</v>
      </c>
      <c r="E207" s="178">
        <v>7.8989117685953794</v>
      </c>
      <c r="F207" s="178">
        <v>2.6948761431376149</v>
      </c>
      <c r="G207" s="178">
        <v>5.2040356254577631</v>
      </c>
      <c r="H207" s="178">
        <v>3.4121197344362724</v>
      </c>
      <c r="I207" s="178">
        <v>2.8388329982757572</v>
      </c>
      <c r="J207" s="178">
        <v>0.17485282011330128</v>
      </c>
      <c r="K207" s="234">
        <v>0.6556680199775019</v>
      </c>
      <c r="L207" s="178">
        <v>5.5013334363326445</v>
      </c>
      <c r="M207" s="234">
        <v>1.0571283196872292</v>
      </c>
      <c r="N207" s="314">
        <v>41987</v>
      </c>
    </row>
    <row r="208" spans="1:14" s="388" customFormat="1"/>
    <row r="209" spans="1:14" s="388" customFormat="1">
      <c r="C209" s="428" t="s">
        <v>278</v>
      </c>
      <c r="D209" s="428"/>
      <c r="E209" s="428"/>
      <c r="F209" s="428"/>
      <c r="G209" s="428"/>
      <c r="H209" s="428"/>
    </row>
    <row r="210" spans="1:14" s="388" customFormat="1"/>
    <row r="211" spans="1:14" s="388" customFormat="1">
      <c r="A211" s="86" t="s">
        <v>279</v>
      </c>
      <c r="B211" s="89" t="s">
        <v>268</v>
      </c>
      <c r="C211" s="89" t="s">
        <v>240</v>
      </c>
      <c r="D211" s="89" t="s">
        <v>256</v>
      </c>
      <c r="E211" s="89" t="s">
        <v>258</v>
      </c>
      <c r="F211" s="89" t="s">
        <v>257</v>
      </c>
      <c r="G211" s="89" t="s">
        <v>17</v>
      </c>
      <c r="H211" s="89" t="s">
        <v>16</v>
      </c>
      <c r="I211" s="89" t="s">
        <v>18</v>
      </c>
      <c r="J211" s="89" t="s">
        <v>8</v>
      </c>
      <c r="K211" s="89" t="s">
        <v>291</v>
      </c>
      <c r="L211" s="89" t="s">
        <v>266</v>
      </c>
      <c r="M211" s="86" t="s">
        <v>292</v>
      </c>
      <c r="N211" s="314">
        <v>41957</v>
      </c>
    </row>
    <row r="212" spans="1:14" s="388" customFormat="1">
      <c r="A212" s="376" t="s">
        <v>273</v>
      </c>
      <c r="B212" s="334">
        <v>9879792</v>
      </c>
      <c r="C212" s="334">
        <v>8974512.095703125</v>
      </c>
      <c r="D212" s="334">
        <v>905279.904296875</v>
      </c>
      <c r="E212" s="342">
        <v>8282609.3066666676</v>
      </c>
      <c r="F212" s="334">
        <v>2825782.4466666677</v>
      </c>
      <c r="G212" s="342">
        <v>5456826.8599999994</v>
      </c>
      <c r="H212" s="342">
        <v>3568061.1122656255</v>
      </c>
      <c r="I212" s="334">
        <v>2992297.7500000005</v>
      </c>
      <c r="J212" s="334">
        <v>183346.470703125</v>
      </c>
      <c r="K212" s="253">
        <v>0.65387105066874451</v>
      </c>
      <c r="L212" s="342">
        <v>5811358.3269140627</v>
      </c>
      <c r="M212" s="253">
        <v>1.0649702612910212</v>
      </c>
      <c r="N212" s="314">
        <v>41957</v>
      </c>
    </row>
    <row r="213" spans="1:14" s="388" customFormat="1">
      <c r="A213" s="376" t="s">
        <v>272</v>
      </c>
      <c r="B213" s="334">
        <v>3943247.1484375</v>
      </c>
      <c r="C213" s="334">
        <v>3580823.8392187497</v>
      </c>
      <c r="D213" s="334">
        <v>362423.30921875004</v>
      </c>
      <c r="E213" s="334">
        <v>3204501.333984375</v>
      </c>
      <c r="F213" s="334">
        <v>425395.65174804686</v>
      </c>
      <c r="G213" s="334">
        <v>2779105.6822363283</v>
      </c>
      <c r="H213" s="334">
        <v>1103532.0022656247</v>
      </c>
      <c r="I213" s="334">
        <v>1675573.6799707031</v>
      </c>
      <c r="J213" s="334">
        <v>79008.404609375008</v>
      </c>
      <c r="K213" s="223">
        <v>0.39708169765520385</v>
      </c>
      <c r="L213" s="334">
        <v>1052769.3869140623</v>
      </c>
      <c r="M213" s="223">
        <v>0.37881588801866134</v>
      </c>
      <c r="N213" s="314">
        <v>41957</v>
      </c>
    </row>
    <row r="214" spans="1:14" s="388" customFormat="1">
      <c r="A214" s="376" t="s">
        <v>274</v>
      </c>
      <c r="B214" s="334">
        <v>862400</v>
      </c>
      <c r="C214" s="334">
        <v>784526.75</v>
      </c>
      <c r="D214" s="334">
        <v>77873.25</v>
      </c>
      <c r="E214" s="334">
        <v>745865.7333333334</v>
      </c>
      <c r="F214" s="334">
        <v>364128.13333333336</v>
      </c>
      <c r="G214" s="334">
        <v>381737.60000000003</v>
      </c>
      <c r="H214" s="334">
        <v>9.8000000000000007</v>
      </c>
      <c r="I214" s="334">
        <v>381727.80000000005</v>
      </c>
      <c r="J214" s="334">
        <v>16010.75</v>
      </c>
      <c r="K214" s="223">
        <v>2.5672084699018382E-5</v>
      </c>
      <c r="L214" s="334">
        <v>0</v>
      </c>
      <c r="M214" s="223">
        <v>0</v>
      </c>
      <c r="N214" s="314">
        <v>41957</v>
      </c>
    </row>
    <row r="215" spans="1:14" s="388" customFormat="1">
      <c r="A215" s="376" t="s">
        <v>275</v>
      </c>
      <c r="B215" s="334">
        <v>5211500.5797000006</v>
      </c>
      <c r="C215" s="334">
        <v>4801738.0490000006</v>
      </c>
      <c r="D215" s="334">
        <v>480172.5307</v>
      </c>
      <c r="E215" s="334">
        <v>4007830.3840000001</v>
      </c>
      <c r="F215" s="334">
        <v>1573867.3839999998</v>
      </c>
      <c r="G215" s="334">
        <v>2433963</v>
      </c>
      <c r="H215" s="334">
        <v>1985097</v>
      </c>
      <c r="I215" s="334">
        <v>448866</v>
      </c>
      <c r="J215" s="334">
        <v>0</v>
      </c>
      <c r="K215" s="223">
        <v>0.81558224180071759</v>
      </c>
      <c r="L215" s="334">
        <v>1985097</v>
      </c>
      <c r="M215" s="223">
        <v>0.81558224180071759</v>
      </c>
      <c r="N215" s="314">
        <v>41957</v>
      </c>
    </row>
    <row r="216" spans="1:14" s="388" customFormat="1">
      <c r="A216" s="376" t="s">
        <v>143</v>
      </c>
      <c r="B216" s="334">
        <v>127930.51397171021</v>
      </c>
      <c r="C216" s="334">
        <v>117909.04036712646</v>
      </c>
      <c r="D216" s="334">
        <v>10021.473604583756</v>
      </c>
      <c r="E216" s="334">
        <v>116300.46724700928</v>
      </c>
      <c r="F216" s="334">
        <v>56721.798851013184</v>
      </c>
      <c r="G216" s="334">
        <v>59578.668395996094</v>
      </c>
      <c r="H216" s="334">
        <v>58562.190795898438</v>
      </c>
      <c r="I216" s="334">
        <v>1016.4776000976562</v>
      </c>
      <c r="J216" s="334">
        <v>2659.3695678710937</v>
      </c>
      <c r="K216" s="223">
        <v>0.98293890032349285</v>
      </c>
      <c r="L216" s="334">
        <v>58562.190795898438</v>
      </c>
      <c r="M216" s="223">
        <v>0.98293890032349285</v>
      </c>
      <c r="N216" s="314">
        <v>41957</v>
      </c>
    </row>
    <row r="217" spans="1:14" s="388" customFormat="1">
      <c r="A217" s="376" t="s">
        <v>346</v>
      </c>
      <c r="B217" s="233">
        <v>20024870.242109209</v>
      </c>
      <c r="C217" s="233">
        <v>18259509.774289005</v>
      </c>
      <c r="D217" s="233">
        <v>1835770.4678202088</v>
      </c>
      <c r="E217" s="233">
        <v>16357107.225231387</v>
      </c>
      <c r="F217" s="233">
        <v>5245895.414599061</v>
      </c>
      <c r="G217" s="233">
        <v>11111211.810632324</v>
      </c>
      <c r="H217" s="233">
        <v>6715262.1053271489</v>
      </c>
      <c r="I217" s="233">
        <v>5499481.7075708015</v>
      </c>
      <c r="J217" s="233">
        <v>281024.99488037109</v>
      </c>
      <c r="K217" s="234">
        <v>0.60436811211728603</v>
      </c>
      <c r="L217" s="233">
        <v>8907786.9046240225</v>
      </c>
      <c r="M217" s="234">
        <v>0.80169355570201239</v>
      </c>
      <c r="N217" s="314">
        <v>41957</v>
      </c>
    </row>
    <row r="218" spans="1:14" s="388" customFormat="1">
      <c r="A218" s="244" t="s">
        <v>344</v>
      </c>
      <c r="B218" s="264">
        <v>19555.537345809775</v>
      </c>
      <c r="C218" s="233">
        <v>17831.552513954106</v>
      </c>
      <c r="D218" s="233">
        <v>1792.7445974806726</v>
      </c>
      <c r="E218" s="264">
        <v>15973.737524640026</v>
      </c>
      <c r="F218" s="233">
        <v>5122.9447408193955</v>
      </c>
      <c r="G218" s="264">
        <v>10850.792783820629</v>
      </c>
      <c r="H218" s="264">
        <v>6557.8731497335439</v>
      </c>
      <c r="I218" s="233">
        <v>5370.5876050496108</v>
      </c>
      <c r="J218" s="233">
        <v>274.43847156286239</v>
      </c>
      <c r="K218" s="234">
        <v>0.60436811211728603</v>
      </c>
      <c r="L218" s="233">
        <v>8699.010649046897</v>
      </c>
      <c r="M218" s="234">
        <v>0.80169355570201239</v>
      </c>
      <c r="N218" s="314">
        <v>41957</v>
      </c>
    </row>
    <row r="219" spans="1:14" s="388" customFormat="1">
      <c r="A219" s="198" t="s">
        <v>345</v>
      </c>
      <c r="B219" s="178">
        <v>19.097204439267358</v>
      </c>
      <c r="C219" s="178">
        <v>17.413625501908307</v>
      </c>
      <c r="D219" s="178">
        <v>1.7507271459772193</v>
      </c>
      <c r="E219" s="178">
        <v>15.599353051406275</v>
      </c>
      <c r="F219" s="178">
        <v>5.0028757234564409</v>
      </c>
      <c r="G219" s="178">
        <v>10.596477327949833</v>
      </c>
      <c r="H219" s="178">
        <v>6.4041729977866639</v>
      </c>
      <c r="I219" s="178">
        <v>5.2447144580562606</v>
      </c>
      <c r="J219" s="178">
        <v>0.2680063198856078</v>
      </c>
      <c r="K219" s="234">
        <v>0.60436811211728603</v>
      </c>
      <c r="L219" s="178">
        <v>8.4951275869598604</v>
      </c>
      <c r="M219" s="234">
        <v>0.80169355570201239</v>
      </c>
      <c r="N219" s="314">
        <v>41957</v>
      </c>
    </row>
    <row r="220" spans="1:14" s="388" customFormat="1">
      <c r="A220" s="197"/>
      <c r="B220" s="187"/>
      <c r="C220" s="187"/>
      <c r="D220" s="187"/>
      <c r="E220" s="187"/>
      <c r="F220" s="187"/>
      <c r="G220" s="187"/>
      <c r="H220" s="187"/>
      <c r="I220" s="187"/>
      <c r="J220" s="187"/>
      <c r="K220" s="196"/>
      <c r="L220" s="187"/>
      <c r="M220" s="196"/>
      <c r="N220" s="314"/>
    </row>
    <row r="221" spans="1:14" s="388" customFormat="1">
      <c r="C221" s="428" t="s">
        <v>276</v>
      </c>
      <c r="D221" s="428"/>
      <c r="E221" s="428"/>
      <c r="F221" s="428"/>
      <c r="G221" s="428"/>
      <c r="H221" s="428"/>
      <c r="N221" s="314"/>
    </row>
    <row r="222" spans="1:14" s="388" customFormat="1">
      <c r="N222" s="314"/>
    </row>
    <row r="223" spans="1:14" s="388" customFormat="1">
      <c r="A223" s="86" t="s">
        <v>279</v>
      </c>
      <c r="B223" s="89" t="s">
        <v>268</v>
      </c>
      <c r="C223" s="89" t="s">
        <v>240</v>
      </c>
      <c r="D223" s="89" t="s">
        <v>256</v>
      </c>
      <c r="E223" s="89" t="s">
        <v>258</v>
      </c>
      <c r="F223" s="89" t="s">
        <v>257</v>
      </c>
      <c r="G223" s="89" t="s">
        <v>17</v>
      </c>
      <c r="H223" s="89" t="s">
        <v>16</v>
      </c>
      <c r="I223" s="89" t="s">
        <v>18</v>
      </c>
      <c r="J223" s="89" t="s">
        <v>8</v>
      </c>
      <c r="K223" s="89" t="s">
        <v>291</v>
      </c>
      <c r="L223" s="89" t="s">
        <v>266</v>
      </c>
      <c r="M223" s="86" t="s">
        <v>292</v>
      </c>
      <c r="N223" s="314">
        <v>41957</v>
      </c>
    </row>
    <row r="224" spans="1:14" s="388" customFormat="1">
      <c r="A224" s="376" t="s">
        <v>272</v>
      </c>
      <c r="B224" s="334">
        <v>3943247.1484375</v>
      </c>
      <c r="C224" s="334">
        <v>3580823.8392187497</v>
      </c>
      <c r="D224" s="334">
        <v>362423.30921875004</v>
      </c>
      <c r="E224" s="334">
        <v>3204501.333984375</v>
      </c>
      <c r="F224" s="334">
        <v>425395.65174804686</v>
      </c>
      <c r="G224" s="334">
        <v>2779105.6822363283</v>
      </c>
      <c r="H224" s="334">
        <v>1103532.0022656247</v>
      </c>
      <c r="I224" s="334">
        <v>1675573.6799707031</v>
      </c>
      <c r="J224" s="334">
        <v>79008.404609375008</v>
      </c>
      <c r="K224" s="223">
        <v>0.39708169765520385</v>
      </c>
      <c r="L224" s="334">
        <v>1052769.3869140623</v>
      </c>
      <c r="M224" s="223">
        <v>0.37881588801866134</v>
      </c>
      <c r="N224" s="314">
        <v>41957</v>
      </c>
    </row>
    <row r="225" spans="1:14" s="388" customFormat="1">
      <c r="A225" s="376" t="s">
        <v>274</v>
      </c>
      <c r="B225" s="334">
        <v>862400</v>
      </c>
      <c r="C225" s="334">
        <v>784526.75</v>
      </c>
      <c r="D225" s="334">
        <v>77873.25</v>
      </c>
      <c r="E225" s="334">
        <v>745865.7333333334</v>
      </c>
      <c r="F225" s="334">
        <v>364128.13333333336</v>
      </c>
      <c r="G225" s="334">
        <v>381737.60000000003</v>
      </c>
      <c r="H225" s="334">
        <v>9.8000000000000007</v>
      </c>
      <c r="I225" s="334">
        <v>381727.80000000005</v>
      </c>
      <c r="J225" s="334">
        <v>16010.75</v>
      </c>
      <c r="K225" s="223">
        <v>2.5672084699018382E-5</v>
      </c>
      <c r="L225" s="334">
        <v>0</v>
      </c>
      <c r="M225" s="223">
        <v>0</v>
      </c>
      <c r="N225" s="314">
        <v>41957</v>
      </c>
    </row>
    <row r="226" spans="1:14" s="388" customFormat="1">
      <c r="A226" s="376" t="s">
        <v>275</v>
      </c>
      <c r="B226" s="334">
        <v>5211500.5797000006</v>
      </c>
      <c r="C226" s="334">
        <v>4801738.0490000006</v>
      </c>
      <c r="D226" s="334">
        <v>480172.5307</v>
      </c>
      <c r="E226" s="334">
        <v>4007830.3840000001</v>
      </c>
      <c r="F226" s="334">
        <v>1573867.3839999998</v>
      </c>
      <c r="G226" s="334">
        <v>2433963</v>
      </c>
      <c r="H226" s="334">
        <v>1985097</v>
      </c>
      <c r="I226" s="334">
        <v>448866</v>
      </c>
      <c r="J226" s="334">
        <v>0</v>
      </c>
      <c r="K226" s="223">
        <v>0.81558224180071759</v>
      </c>
      <c r="L226" s="334">
        <v>1985097</v>
      </c>
      <c r="M226" s="223">
        <v>0.81558224180071759</v>
      </c>
      <c r="N226" s="314">
        <v>41957</v>
      </c>
    </row>
    <row r="227" spans="1:14" s="388" customFormat="1">
      <c r="A227" s="376" t="s">
        <v>143</v>
      </c>
      <c r="B227" s="334">
        <v>127930.51397171021</v>
      </c>
      <c r="C227" s="334">
        <v>117909.04036712646</v>
      </c>
      <c r="D227" s="334">
        <v>10021.473604583756</v>
      </c>
      <c r="E227" s="334">
        <v>116300.46724700928</v>
      </c>
      <c r="F227" s="334">
        <v>56721.798851013184</v>
      </c>
      <c r="G227" s="334">
        <v>59578.668395996094</v>
      </c>
      <c r="H227" s="334">
        <v>58562.190795898438</v>
      </c>
      <c r="I227" s="334">
        <v>1016.4776000976562</v>
      </c>
      <c r="J227" s="334">
        <v>2659.3695678710937</v>
      </c>
      <c r="K227" s="223">
        <v>0.98293890032349285</v>
      </c>
      <c r="L227" s="334">
        <v>58562.190795898438</v>
      </c>
      <c r="M227" s="223">
        <v>0.98293890032349285</v>
      </c>
      <c r="N227" s="314">
        <v>41957</v>
      </c>
    </row>
    <row r="228" spans="1:14" s="388" customFormat="1">
      <c r="A228" s="372" t="s">
        <v>346</v>
      </c>
      <c r="B228" s="233">
        <v>10145078.242109211</v>
      </c>
      <c r="C228" s="233">
        <v>9284997.6785858758</v>
      </c>
      <c r="D228" s="233">
        <v>930490.56352333387</v>
      </c>
      <c r="E228" s="233">
        <v>8074497.9185647182</v>
      </c>
      <c r="F228" s="233">
        <v>2420112.9679323933</v>
      </c>
      <c r="G228" s="233">
        <v>5654384.9506323244</v>
      </c>
      <c r="H228" s="233">
        <v>3147200.993061523</v>
      </c>
      <c r="I228" s="233">
        <v>2507183.9575708006</v>
      </c>
      <c r="J228" s="233">
        <v>97678.524177246101</v>
      </c>
      <c r="K228" s="234">
        <v>0.55659475266351899</v>
      </c>
      <c r="L228" s="233">
        <v>3096428.5777099608</v>
      </c>
      <c r="M228" s="234">
        <v>0.54761545327112726</v>
      </c>
      <c r="N228" s="314">
        <v>41957</v>
      </c>
    </row>
    <row r="229" spans="1:14" s="388" customFormat="1">
      <c r="A229" s="244" t="s">
        <v>344</v>
      </c>
      <c r="B229" s="264">
        <v>9907.3029708097765</v>
      </c>
      <c r="C229" s="233">
        <v>9067.3805454940193</v>
      </c>
      <c r="D229" s="233">
        <v>908.68219094075573</v>
      </c>
      <c r="E229" s="264">
        <v>7885.2518735983576</v>
      </c>
      <c r="F229" s="233">
        <v>2363.3915702464778</v>
      </c>
      <c r="G229" s="264">
        <v>5521.8603033518793</v>
      </c>
      <c r="H229" s="264">
        <v>3073.4384697866435</v>
      </c>
      <c r="I229" s="233">
        <v>2448.4218335652349</v>
      </c>
      <c r="J229" s="233">
        <v>95.389183766841896</v>
      </c>
      <c r="K229" s="234">
        <v>0.55659475266351899</v>
      </c>
      <c r="L229" s="233">
        <v>3023.8560329198835</v>
      </c>
      <c r="M229" s="234">
        <v>0.54761545327112726</v>
      </c>
      <c r="N229" s="314">
        <v>41957</v>
      </c>
    </row>
    <row r="230" spans="1:14" s="388" customFormat="1">
      <c r="A230" s="198" t="s">
        <v>345</v>
      </c>
      <c r="B230" s="178">
        <v>9.6751005574314224</v>
      </c>
      <c r="C230" s="178">
        <v>8.8548638139590032</v>
      </c>
      <c r="D230" s="178">
        <v>0.88738495209058177</v>
      </c>
      <c r="E230" s="178">
        <v>7.7004412828108961</v>
      </c>
      <c r="F230" s="178">
        <v>2.307999580318826</v>
      </c>
      <c r="G230" s="178">
        <v>5.3924417024920697</v>
      </c>
      <c r="H230" s="178">
        <v>3.0014047556510191</v>
      </c>
      <c r="I230" s="178">
        <v>2.3910369468410497</v>
      </c>
      <c r="J230" s="178">
        <v>9.3153499772306539E-2</v>
      </c>
      <c r="K230" s="234">
        <v>0.55659475266351899</v>
      </c>
      <c r="L230" s="178">
        <v>2.9529844071483238</v>
      </c>
      <c r="M230" s="234">
        <v>0.54761545327112726</v>
      </c>
      <c r="N230" s="314">
        <v>41957</v>
      </c>
    </row>
    <row r="231" spans="1:14" s="388" customFormat="1">
      <c r="N231" s="314"/>
    </row>
    <row r="232" spans="1:14" s="388" customFormat="1">
      <c r="C232" s="428" t="s">
        <v>277</v>
      </c>
      <c r="D232" s="428"/>
      <c r="E232" s="428"/>
      <c r="F232" s="428"/>
      <c r="G232" s="428"/>
      <c r="H232" s="428"/>
      <c r="N232" s="314"/>
    </row>
    <row r="233" spans="1:14" s="388" customFormat="1">
      <c r="N233" s="314"/>
    </row>
    <row r="234" spans="1:14" s="388" customFormat="1">
      <c r="A234" s="86" t="s">
        <v>279</v>
      </c>
      <c r="B234" s="89" t="s">
        <v>268</v>
      </c>
      <c r="C234" s="89" t="s">
        <v>240</v>
      </c>
      <c r="D234" s="89" t="s">
        <v>256</v>
      </c>
      <c r="E234" s="89" t="s">
        <v>258</v>
      </c>
      <c r="F234" s="89" t="s">
        <v>257</v>
      </c>
      <c r="G234" s="89" t="s">
        <v>17</v>
      </c>
      <c r="H234" s="89" t="s">
        <v>16</v>
      </c>
      <c r="I234" s="89" t="s">
        <v>18</v>
      </c>
      <c r="J234" s="89" t="s">
        <v>8</v>
      </c>
      <c r="K234" s="89" t="s">
        <v>291</v>
      </c>
      <c r="L234" s="89" t="s">
        <v>266</v>
      </c>
      <c r="M234" s="86" t="s">
        <v>292</v>
      </c>
      <c r="N234" s="314">
        <v>41957</v>
      </c>
    </row>
    <row r="235" spans="1:14" s="388" customFormat="1">
      <c r="A235" s="376" t="s">
        <v>273</v>
      </c>
      <c r="B235" s="233">
        <v>9879791.9999999981</v>
      </c>
      <c r="C235" s="233">
        <v>8974512.0957031287</v>
      </c>
      <c r="D235" s="233">
        <v>905279.90429687488</v>
      </c>
      <c r="E235" s="233">
        <v>8282609.3066666685</v>
      </c>
      <c r="F235" s="233">
        <v>2825782.4466666677</v>
      </c>
      <c r="G235" s="233">
        <v>5456826.8599999994</v>
      </c>
      <c r="H235" s="233">
        <v>3568061.112265626</v>
      </c>
      <c r="I235" s="233">
        <v>2992297.7500000009</v>
      </c>
      <c r="J235" s="233">
        <v>183346.470703125</v>
      </c>
      <c r="K235" s="234">
        <v>0.65387105066874462</v>
      </c>
      <c r="L235" s="233">
        <v>5811358.3269140618</v>
      </c>
      <c r="M235" s="234">
        <v>1.0649702612910212</v>
      </c>
      <c r="N235" s="314">
        <v>41957</v>
      </c>
    </row>
    <row r="236" spans="1:14" s="388" customFormat="1">
      <c r="A236" s="244" t="s">
        <v>344</v>
      </c>
      <c r="B236" s="264">
        <v>9648.2343749999982</v>
      </c>
      <c r="C236" s="233">
        <v>8764.1719684600866</v>
      </c>
      <c r="D236" s="233">
        <v>884.06240653991688</v>
      </c>
      <c r="E236" s="264">
        <v>8088.4856510416685</v>
      </c>
      <c r="F236" s="233">
        <v>2759.5531705729177</v>
      </c>
      <c r="G236" s="264">
        <v>5328.9324804687494</v>
      </c>
      <c r="H236" s="264">
        <v>3484.4346799469004</v>
      </c>
      <c r="I236" s="233">
        <v>2922.1657714843759</v>
      </c>
      <c r="J236" s="233">
        <v>179.04928779602051</v>
      </c>
      <c r="K236" s="234">
        <v>0.65387105066874462</v>
      </c>
      <c r="L236" s="233">
        <v>5675.1546161270135</v>
      </c>
      <c r="M236" s="234">
        <v>1.0649702612910212</v>
      </c>
      <c r="N236" s="314">
        <v>41957</v>
      </c>
    </row>
    <row r="237" spans="1:14" s="388" customFormat="1">
      <c r="A237" s="198" t="s">
        <v>345</v>
      </c>
      <c r="B237" s="178">
        <v>9.4221038818359357</v>
      </c>
      <c r="C237" s="178">
        <v>8.5587616879493034</v>
      </c>
      <c r="D237" s="178">
        <v>0.86334219388663758</v>
      </c>
      <c r="E237" s="178">
        <v>7.8989117685953794</v>
      </c>
      <c r="F237" s="178">
        <v>2.6948761431376149</v>
      </c>
      <c r="G237" s="178">
        <v>5.2040356254577631</v>
      </c>
      <c r="H237" s="178">
        <v>3.4027682421356449</v>
      </c>
      <c r="I237" s="178">
        <v>2.8536775112152108</v>
      </c>
      <c r="J237" s="178">
        <v>0.17485282011330128</v>
      </c>
      <c r="K237" s="234">
        <v>0.65387105066874462</v>
      </c>
      <c r="L237" s="178">
        <v>5.5421431798115366</v>
      </c>
      <c r="M237" s="234">
        <v>1.0649702612910212</v>
      </c>
      <c r="N237" s="314">
        <v>41957</v>
      </c>
    </row>
    <row r="238" spans="1:14" s="388" customFormat="1"/>
    <row r="239" spans="1:14" s="388" customFormat="1">
      <c r="C239" s="428" t="s">
        <v>278</v>
      </c>
      <c r="D239" s="428"/>
      <c r="E239" s="428"/>
      <c r="F239" s="428"/>
      <c r="G239" s="428"/>
      <c r="H239" s="428"/>
    </row>
    <row r="240" spans="1:14" s="388" customFormat="1"/>
    <row r="241" spans="1:14" s="388" customFormat="1">
      <c r="A241" s="86" t="s">
        <v>279</v>
      </c>
      <c r="B241" s="89" t="s">
        <v>268</v>
      </c>
      <c r="C241" s="89" t="s">
        <v>240</v>
      </c>
      <c r="D241" s="89" t="s">
        <v>256</v>
      </c>
      <c r="E241" s="89" t="s">
        <v>258</v>
      </c>
      <c r="F241" s="89" t="s">
        <v>257</v>
      </c>
      <c r="G241" s="89" t="s">
        <v>17</v>
      </c>
      <c r="H241" s="89" t="s">
        <v>16</v>
      </c>
      <c r="I241" s="89" t="s">
        <v>18</v>
      </c>
      <c r="J241" s="89" t="s">
        <v>8</v>
      </c>
      <c r="K241" s="89" t="s">
        <v>291</v>
      </c>
      <c r="L241" s="89" t="s">
        <v>266</v>
      </c>
      <c r="M241" s="86" t="s">
        <v>292</v>
      </c>
      <c r="N241" s="314">
        <v>41926</v>
      </c>
    </row>
    <row r="242" spans="1:14" s="388" customFormat="1">
      <c r="A242" s="376" t="s">
        <v>273</v>
      </c>
      <c r="B242" s="334">
        <v>9879792</v>
      </c>
      <c r="C242" s="334">
        <v>8974512.095703125</v>
      </c>
      <c r="D242" s="334">
        <v>905279.904296875</v>
      </c>
      <c r="E242" s="342">
        <v>8282609.3066666676</v>
      </c>
      <c r="F242" s="334">
        <v>2825782.4466666677</v>
      </c>
      <c r="G242" s="342">
        <v>5456826.8599999994</v>
      </c>
      <c r="H242" s="342">
        <v>3363988.8622656246</v>
      </c>
      <c r="I242" s="334">
        <v>3195511.6500000004</v>
      </c>
      <c r="J242" s="334">
        <v>183346.470703125</v>
      </c>
      <c r="K242" s="253">
        <v>0.61647344666999837</v>
      </c>
      <c r="L242" s="342">
        <v>5713975.3511328129</v>
      </c>
      <c r="M242" s="253">
        <v>1.047124179991449</v>
      </c>
      <c r="N242" s="314">
        <v>41926</v>
      </c>
    </row>
    <row r="243" spans="1:14" s="388" customFormat="1">
      <c r="A243" s="376" t="s">
        <v>272</v>
      </c>
      <c r="B243" s="334">
        <v>3943247.1484375</v>
      </c>
      <c r="C243" s="334">
        <v>3580823.8392187497</v>
      </c>
      <c r="D243" s="334">
        <v>362423.30921875004</v>
      </c>
      <c r="E243" s="334">
        <v>3204501.333984375</v>
      </c>
      <c r="F243" s="334">
        <v>425395.65174804686</v>
      </c>
      <c r="G243" s="334">
        <v>2779105.6822363283</v>
      </c>
      <c r="H243" s="334">
        <v>1102673.6522656251</v>
      </c>
      <c r="I243" s="334">
        <v>1676432.0299707032</v>
      </c>
      <c r="J243" s="334">
        <v>79008.404609375008</v>
      </c>
      <c r="K243" s="223">
        <v>0.39677283930358154</v>
      </c>
      <c r="L243" s="334">
        <v>1132619.8111328126</v>
      </c>
      <c r="M243" s="223">
        <v>0.40754830533159175</v>
      </c>
      <c r="N243" s="314">
        <v>41926</v>
      </c>
    </row>
    <row r="244" spans="1:14" s="388" customFormat="1">
      <c r="A244" s="376" t="s">
        <v>274</v>
      </c>
      <c r="B244" s="334">
        <v>862400</v>
      </c>
      <c r="C244" s="334">
        <v>784526.75</v>
      </c>
      <c r="D244" s="334">
        <v>77873.25</v>
      </c>
      <c r="E244" s="334">
        <v>745865.7333333334</v>
      </c>
      <c r="F244" s="334">
        <v>364128.13333333336</v>
      </c>
      <c r="G244" s="334">
        <v>381737.60000000003</v>
      </c>
      <c r="H244" s="334">
        <v>4.9000000000000004</v>
      </c>
      <c r="I244" s="334">
        <v>381732.70000000007</v>
      </c>
      <c r="J244" s="334">
        <v>16010.75</v>
      </c>
      <c r="K244" s="223">
        <v>1.2836042349509191E-5</v>
      </c>
      <c r="L244" s="334">
        <v>0</v>
      </c>
      <c r="M244" s="223">
        <v>0</v>
      </c>
      <c r="N244" s="314">
        <v>41926</v>
      </c>
    </row>
    <row r="245" spans="1:14" s="388" customFormat="1">
      <c r="A245" s="376" t="s">
        <v>275</v>
      </c>
      <c r="B245" s="334">
        <v>5211500.5797000006</v>
      </c>
      <c r="C245" s="334">
        <v>4801738.0490000006</v>
      </c>
      <c r="D245" s="334">
        <v>480172.5307</v>
      </c>
      <c r="E245" s="334">
        <v>4007830.3840000001</v>
      </c>
      <c r="F245" s="334">
        <v>1573867.3839999998</v>
      </c>
      <c r="G245" s="334">
        <v>2433963</v>
      </c>
      <c r="H245" s="334">
        <v>1985097</v>
      </c>
      <c r="I245" s="334">
        <v>448866</v>
      </c>
      <c r="J245" s="334">
        <v>0</v>
      </c>
      <c r="K245" s="223">
        <v>0.81558224180071759</v>
      </c>
      <c r="L245" s="334">
        <v>1985097</v>
      </c>
      <c r="M245" s="223">
        <v>0.81558224180071759</v>
      </c>
      <c r="N245" s="314">
        <v>41926</v>
      </c>
    </row>
    <row r="246" spans="1:14" s="388" customFormat="1">
      <c r="A246" s="376" t="s">
        <v>143</v>
      </c>
      <c r="B246" s="334">
        <v>127930.51397171021</v>
      </c>
      <c r="C246" s="334">
        <v>117909.04036712646</v>
      </c>
      <c r="D246" s="334">
        <v>10021.473604583756</v>
      </c>
      <c r="E246" s="334">
        <v>116300.46724700928</v>
      </c>
      <c r="F246" s="334">
        <v>56721.798851013184</v>
      </c>
      <c r="G246" s="334">
        <v>59578.668395996094</v>
      </c>
      <c r="H246" s="334">
        <v>58562.190795898438</v>
      </c>
      <c r="I246" s="334">
        <v>1016.4776000976562</v>
      </c>
      <c r="J246" s="334">
        <v>2659.3695678710937</v>
      </c>
      <c r="K246" s="223">
        <v>0.98293890032349285</v>
      </c>
      <c r="L246" s="334">
        <v>58562.190795898438</v>
      </c>
      <c r="M246" s="223">
        <v>0.98293890032349285</v>
      </c>
      <c r="N246" s="314">
        <v>41926</v>
      </c>
    </row>
    <row r="247" spans="1:14" s="388" customFormat="1">
      <c r="A247" s="376" t="s">
        <v>346</v>
      </c>
      <c r="B247" s="233">
        <v>20024870.242109209</v>
      </c>
      <c r="C247" s="233">
        <v>18259509.774289005</v>
      </c>
      <c r="D247" s="233">
        <v>1835770.4678202088</v>
      </c>
      <c r="E247" s="233">
        <v>16357107.225231387</v>
      </c>
      <c r="F247" s="233">
        <v>5245895.414599061</v>
      </c>
      <c r="G247" s="233">
        <v>11111211.810632324</v>
      </c>
      <c r="H247" s="233">
        <v>6510326.605327148</v>
      </c>
      <c r="I247" s="233">
        <v>5703558.8575708019</v>
      </c>
      <c r="J247" s="233">
        <v>281024.99488037109</v>
      </c>
      <c r="K247" s="234">
        <v>0.58592408427471554</v>
      </c>
      <c r="L247" s="233">
        <v>8890254.3530615233</v>
      </c>
      <c r="M247" s="234">
        <v>0.80011564036196614</v>
      </c>
      <c r="N247" s="314">
        <v>41926</v>
      </c>
    </row>
    <row r="248" spans="1:14" s="388" customFormat="1">
      <c r="A248" s="244" t="s">
        <v>344</v>
      </c>
      <c r="B248" s="264">
        <v>19555.537345809775</v>
      </c>
      <c r="C248" s="233">
        <v>17831.552513954106</v>
      </c>
      <c r="D248" s="233">
        <v>1792.7445974806726</v>
      </c>
      <c r="E248" s="264">
        <v>15973.737524640026</v>
      </c>
      <c r="F248" s="233">
        <v>5122.9447408193955</v>
      </c>
      <c r="G248" s="264">
        <v>10850.792783820629</v>
      </c>
      <c r="H248" s="264">
        <v>6357.740825514793</v>
      </c>
      <c r="I248" s="233">
        <v>5569.8816968464862</v>
      </c>
      <c r="J248" s="233">
        <v>274.43847156286239</v>
      </c>
      <c r="K248" s="234">
        <v>0.58592408427471554</v>
      </c>
      <c r="L248" s="233">
        <v>8681.8890166616438</v>
      </c>
      <c r="M248" s="234">
        <v>0.80011564036196614</v>
      </c>
      <c r="N248" s="314">
        <v>41926</v>
      </c>
    </row>
    <row r="249" spans="1:14" s="388" customFormat="1">
      <c r="A249" s="198" t="s">
        <v>345</v>
      </c>
      <c r="B249" s="178">
        <v>19.097204439267358</v>
      </c>
      <c r="C249" s="178">
        <v>17.413625501908307</v>
      </c>
      <c r="D249" s="178">
        <v>1.7507271459772193</v>
      </c>
      <c r="E249" s="178">
        <v>15.599353051406275</v>
      </c>
      <c r="F249" s="178">
        <v>5.0028757234564409</v>
      </c>
      <c r="G249" s="178">
        <v>10.596477327949833</v>
      </c>
      <c r="H249" s="178">
        <v>6.20873127491679</v>
      </c>
      <c r="I249" s="178">
        <v>5.4393375945766467</v>
      </c>
      <c r="J249" s="178">
        <v>0.2680063198856078</v>
      </c>
      <c r="K249" s="234">
        <v>0.58592408427471554</v>
      </c>
      <c r="L249" s="178">
        <v>8.4784072428336366</v>
      </c>
      <c r="M249" s="234">
        <v>0.80011564036196614</v>
      </c>
      <c r="N249" s="314">
        <v>41926</v>
      </c>
    </row>
    <row r="250" spans="1:14" s="388" customFormat="1">
      <c r="A250" s="197"/>
      <c r="B250" s="187"/>
      <c r="C250" s="187"/>
      <c r="D250" s="187"/>
      <c r="E250" s="187"/>
      <c r="F250" s="187"/>
      <c r="G250" s="187"/>
      <c r="H250" s="187"/>
      <c r="I250" s="187"/>
      <c r="J250" s="187"/>
      <c r="K250" s="196"/>
      <c r="L250" s="187"/>
      <c r="M250" s="196"/>
      <c r="N250" s="314"/>
    </row>
    <row r="251" spans="1:14" s="388" customFormat="1">
      <c r="C251" s="428" t="s">
        <v>276</v>
      </c>
      <c r="D251" s="428"/>
      <c r="E251" s="428"/>
      <c r="F251" s="428"/>
      <c r="G251" s="428"/>
      <c r="H251" s="428"/>
      <c r="N251" s="314"/>
    </row>
    <row r="252" spans="1:14" s="388" customFormat="1">
      <c r="N252" s="314"/>
    </row>
    <row r="253" spans="1:14" s="388" customFormat="1">
      <c r="A253" s="86" t="s">
        <v>279</v>
      </c>
      <c r="B253" s="89" t="s">
        <v>268</v>
      </c>
      <c r="C253" s="89" t="s">
        <v>240</v>
      </c>
      <c r="D253" s="89" t="s">
        <v>256</v>
      </c>
      <c r="E253" s="89" t="s">
        <v>258</v>
      </c>
      <c r="F253" s="89" t="s">
        <v>257</v>
      </c>
      <c r="G253" s="89" t="s">
        <v>17</v>
      </c>
      <c r="H253" s="89" t="s">
        <v>16</v>
      </c>
      <c r="I253" s="89" t="s">
        <v>18</v>
      </c>
      <c r="J253" s="89" t="s">
        <v>8</v>
      </c>
      <c r="K253" s="89" t="s">
        <v>291</v>
      </c>
      <c r="L253" s="89" t="s">
        <v>266</v>
      </c>
      <c r="M253" s="86" t="s">
        <v>292</v>
      </c>
      <c r="N253" s="314">
        <v>41926</v>
      </c>
    </row>
    <row r="254" spans="1:14" s="388" customFormat="1">
      <c r="A254" s="376" t="s">
        <v>272</v>
      </c>
      <c r="B254" s="334">
        <v>3943247.1484375</v>
      </c>
      <c r="C254" s="334">
        <v>3580823.8392187497</v>
      </c>
      <c r="D254" s="334">
        <v>362423.30921875004</v>
      </c>
      <c r="E254" s="334">
        <v>3204501.333984375</v>
      </c>
      <c r="F254" s="334">
        <v>425395.65174804686</v>
      </c>
      <c r="G254" s="334">
        <v>2779105.6822363283</v>
      </c>
      <c r="H254" s="334">
        <v>1102673.6522656251</v>
      </c>
      <c r="I254" s="334">
        <v>1676432.0299707032</v>
      </c>
      <c r="J254" s="334">
        <v>79008.404609375008</v>
      </c>
      <c r="K254" s="223">
        <v>0.39677283930358154</v>
      </c>
      <c r="L254" s="334">
        <v>1132619.8111328126</v>
      </c>
      <c r="M254" s="223">
        <v>0.40754830533159175</v>
      </c>
      <c r="N254" s="314">
        <v>41926</v>
      </c>
    </row>
    <row r="255" spans="1:14" s="388" customFormat="1">
      <c r="A255" s="376" t="s">
        <v>274</v>
      </c>
      <c r="B255" s="334">
        <v>862400</v>
      </c>
      <c r="C255" s="334">
        <v>784526.75</v>
      </c>
      <c r="D255" s="334">
        <v>77873.25</v>
      </c>
      <c r="E255" s="334">
        <v>745865.7333333334</v>
      </c>
      <c r="F255" s="334">
        <v>364128.13333333336</v>
      </c>
      <c r="G255" s="334">
        <v>381737.60000000003</v>
      </c>
      <c r="H255" s="334">
        <v>4.9000000000000004</v>
      </c>
      <c r="I255" s="334">
        <v>381732.70000000007</v>
      </c>
      <c r="J255" s="334">
        <v>16010.75</v>
      </c>
      <c r="K255" s="223">
        <v>1.2836042349509191E-5</v>
      </c>
      <c r="L255" s="334">
        <v>0</v>
      </c>
      <c r="M255" s="223">
        <v>0</v>
      </c>
      <c r="N255" s="314">
        <v>41926</v>
      </c>
    </row>
    <row r="256" spans="1:14" s="388" customFormat="1">
      <c r="A256" s="376" t="s">
        <v>275</v>
      </c>
      <c r="B256" s="334">
        <v>5211500.5797000006</v>
      </c>
      <c r="C256" s="334">
        <v>4801738.0490000006</v>
      </c>
      <c r="D256" s="334">
        <v>480172.5307</v>
      </c>
      <c r="E256" s="334">
        <v>4007830.3840000001</v>
      </c>
      <c r="F256" s="334">
        <v>1573867.3839999998</v>
      </c>
      <c r="G256" s="334">
        <v>2433963</v>
      </c>
      <c r="H256" s="334">
        <v>1985097</v>
      </c>
      <c r="I256" s="334">
        <v>448866</v>
      </c>
      <c r="J256" s="334">
        <v>0</v>
      </c>
      <c r="K256" s="223">
        <v>0.81558224180071759</v>
      </c>
      <c r="L256" s="334">
        <v>1985097</v>
      </c>
      <c r="M256" s="223">
        <v>0.81558224180071759</v>
      </c>
      <c r="N256" s="314">
        <v>41926</v>
      </c>
    </row>
    <row r="257" spans="1:14" s="388" customFormat="1">
      <c r="A257" s="376" t="s">
        <v>143</v>
      </c>
      <c r="B257" s="334">
        <v>127930.51397171021</v>
      </c>
      <c r="C257" s="334">
        <v>117909.04036712646</v>
      </c>
      <c r="D257" s="334">
        <v>10021.473604583756</v>
      </c>
      <c r="E257" s="334">
        <v>116300.46724700928</v>
      </c>
      <c r="F257" s="334">
        <v>56721.798851013184</v>
      </c>
      <c r="G257" s="334">
        <v>59578.668395996094</v>
      </c>
      <c r="H257" s="334">
        <v>58562.190795898438</v>
      </c>
      <c r="I257" s="334">
        <v>1016.4776000976562</v>
      </c>
      <c r="J257" s="334">
        <v>2659.3695678710937</v>
      </c>
      <c r="K257" s="223">
        <v>0.98293890032349285</v>
      </c>
      <c r="L257" s="334">
        <v>58562.190795898438</v>
      </c>
      <c r="M257" s="223">
        <v>0.98293890032349285</v>
      </c>
      <c r="N257" s="314">
        <v>41926</v>
      </c>
    </row>
    <row r="258" spans="1:14" s="388" customFormat="1">
      <c r="A258" s="372" t="s">
        <v>346</v>
      </c>
      <c r="B258" s="233">
        <v>10145078.242109211</v>
      </c>
      <c r="C258" s="233">
        <v>9284997.6785858758</v>
      </c>
      <c r="D258" s="233">
        <v>930490.56352333387</v>
      </c>
      <c r="E258" s="233">
        <v>8074497.9185647182</v>
      </c>
      <c r="F258" s="233">
        <v>2420112.9679323933</v>
      </c>
      <c r="G258" s="233">
        <v>5654384.9506323244</v>
      </c>
      <c r="H258" s="233">
        <v>3146337.7430615234</v>
      </c>
      <c r="I258" s="233">
        <v>2508047.207570801</v>
      </c>
      <c r="J258" s="233">
        <v>97678.524177246101</v>
      </c>
      <c r="K258" s="234">
        <v>0.55644208353901892</v>
      </c>
      <c r="L258" s="233">
        <v>3176279.0019287113</v>
      </c>
      <c r="M258" s="234">
        <v>0.56173731177844743</v>
      </c>
      <c r="N258" s="314">
        <v>41926</v>
      </c>
    </row>
    <row r="259" spans="1:14" s="388" customFormat="1">
      <c r="A259" s="244" t="s">
        <v>344</v>
      </c>
      <c r="B259" s="264">
        <v>9907.3029708097765</v>
      </c>
      <c r="C259" s="233">
        <v>9067.3805454940193</v>
      </c>
      <c r="D259" s="233">
        <v>908.68219094075573</v>
      </c>
      <c r="E259" s="264">
        <v>7885.2518735983576</v>
      </c>
      <c r="F259" s="233">
        <v>2363.3915702464778</v>
      </c>
      <c r="G259" s="264">
        <v>5521.8603033518793</v>
      </c>
      <c r="H259" s="264">
        <v>3072.595452208519</v>
      </c>
      <c r="I259" s="233">
        <v>2449.2648511433604</v>
      </c>
      <c r="J259" s="233">
        <v>95.389183766841896</v>
      </c>
      <c r="K259" s="234">
        <v>0.55644208353901892</v>
      </c>
      <c r="L259" s="233">
        <v>3101.8349628210071</v>
      </c>
      <c r="M259" s="234">
        <v>0.56173731177844743</v>
      </c>
      <c r="N259" s="314">
        <v>41926</v>
      </c>
    </row>
    <row r="260" spans="1:14" s="388" customFormat="1">
      <c r="A260" s="198" t="s">
        <v>345</v>
      </c>
      <c r="B260" s="178">
        <v>9.6751005574314224</v>
      </c>
      <c r="C260" s="178">
        <v>8.8548638139590032</v>
      </c>
      <c r="D260" s="178">
        <v>0.88738495209058177</v>
      </c>
      <c r="E260" s="178">
        <v>7.7004412828108961</v>
      </c>
      <c r="F260" s="178">
        <v>2.307999580318826</v>
      </c>
      <c r="G260" s="178">
        <v>5.3924417024920697</v>
      </c>
      <c r="H260" s="178">
        <v>3.0005814962973818</v>
      </c>
      <c r="I260" s="178">
        <v>2.3918602061946879</v>
      </c>
      <c r="J260" s="178">
        <v>9.3153499772306539E-2</v>
      </c>
      <c r="K260" s="234">
        <v>0.55644208353901892</v>
      </c>
      <c r="L260" s="178">
        <v>3.0291357058798898</v>
      </c>
      <c r="M260" s="234">
        <v>0.56173731177844743</v>
      </c>
      <c r="N260" s="314">
        <v>41926</v>
      </c>
    </row>
    <row r="261" spans="1:14" s="388" customFormat="1">
      <c r="N261" s="314"/>
    </row>
    <row r="262" spans="1:14" s="388" customFormat="1">
      <c r="C262" s="428" t="s">
        <v>277</v>
      </c>
      <c r="D262" s="428"/>
      <c r="E262" s="428"/>
      <c r="F262" s="428"/>
      <c r="G262" s="428"/>
      <c r="H262" s="428"/>
      <c r="N262" s="314"/>
    </row>
    <row r="263" spans="1:14" s="388" customFormat="1">
      <c r="N263" s="314"/>
    </row>
    <row r="264" spans="1:14" s="388" customFormat="1">
      <c r="A264" s="86" t="s">
        <v>279</v>
      </c>
      <c r="B264" s="89" t="s">
        <v>268</v>
      </c>
      <c r="C264" s="89" t="s">
        <v>240</v>
      </c>
      <c r="D264" s="89" t="s">
        <v>256</v>
      </c>
      <c r="E264" s="89" t="s">
        <v>258</v>
      </c>
      <c r="F264" s="89" t="s">
        <v>257</v>
      </c>
      <c r="G264" s="89" t="s">
        <v>17</v>
      </c>
      <c r="H264" s="89" t="s">
        <v>16</v>
      </c>
      <c r="I264" s="89" t="s">
        <v>18</v>
      </c>
      <c r="J264" s="89" t="s">
        <v>8</v>
      </c>
      <c r="K264" s="89" t="s">
        <v>291</v>
      </c>
      <c r="L264" s="89" t="s">
        <v>266</v>
      </c>
      <c r="M264" s="86" t="s">
        <v>292</v>
      </c>
      <c r="N264" s="314">
        <v>41926</v>
      </c>
    </row>
    <row r="265" spans="1:14" s="388" customFormat="1">
      <c r="A265" s="376" t="s">
        <v>273</v>
      </c>
      <c r="B265" s="233">
        <v>9879791.9999999981</v>
      </c>
      <c r="C265" s="233">
        <v>8974512.0957031287</v>
      </c>
      <c r="D265" s="233">
        <v>905279.90429687488</v>
      </c>
      <c r="E265" s="233">
        <v>8282609.3066666685</v>
      </c>
      <c r="F265" s="233">
        <v>2825782.4466666677</v>
      </c>
      <c r="G265" s="233">
        <v>5456826.8599999994</v>
      </c>
      <c r="H265" s="233">
        <v>3363988.8622656246</v>
      </c>
      <c r="I265" s="233">
        <v>3195511.6500000008</v>
      </c>
      <c r="J265" s="233">
        <v>183346.470703125</v>
      </c>
      <c r="K265" s="234">
        <v>0.61647344666999837</v>
      </c>
      <c r="L265" s="233">
        <v>5713975.351132812</v>
      </c>
      <c r="M265" s="234">
        <v>1.0471241799914488</v>
      </c>
      <c r="N265" s="314">
        <v>41926</v>
      </c>
    </row>
    <row r="266" spans="1:14" s="388" customFormat="1">
      <c r="A266" s="244" t="s">
        <v>344</v>
      </c>
      <c r="B266" s="264">
        <v>9648.2343749999982</v>
      </c>
      <c r="C266" s="233">
        <v>8764.1719684600866</v>
      </c>
      <c r="D266" s="233">
        <v>884.06240653991688</v>
      </c>
      <c r="E266" s="264">
        <v>8088.4856510416685</v>
      </c>
      <c r="F266" s="233">
        <v>2759.5531705729177</v>
      </c>
      <c r="G266" s="264">
        <v>5328.9324804687494</v>
      </c>
      <c r="H266" s="264">
        <v>3285.145373306274</v>
      </c>
      <c r="I266" s="233">
        <v>3120.6168457031258</v>
      </c>
      <c r="J266" s="233">
        <v>179.04928779602051</v>
      </c>
      <c r="K266" s="234">
        <v>0.61647344666999837</v>
      </c>
      <c r="L266" s="233">
        <v>5580.0540538406367</v>
      </c>
      <c r="M266" s="234">
        <v>1.0471241799914488</v>
      </c>
      <c r="N266" s="314">
        <v>41926</v>
      </c>
    </row>
    <row r="267" spans="1:14" s="388" customFormat="1">
      <c r="A267" s="198" t="s">
        <v>345</v>
      </c>
      <c r="B267" s="178">
        <v>9.4221038818359357</v>
      </c>
      <c r="C267" s="178">
        <v>8.5587616879493034</v>
      </c>
      <c r="D267" s="178">
        <v>0.86334219388663758</v>
      </c>
      <c r="E267" s="178">
        <v>7.8989117685953794</v>
      </c>
      <c r="F267" s="178">
        <v>2.6948761431376149</v>
      </c>
      <c r="G267" s="178">
        <v>5.2040356254577631</v>
      </c>
      <c r="H267" s="178">
        <v>3.2081497786194082</v>
      </c>
      <c r="I267" s="178">
        <v>3.0474773883819588</v>
      </c>
      <c r="J267" s="178">
        <v>0.17485282011330128</v>
      </c>
      <c r="K267" s="234">
        <v>0.61647344666999837</v>
      </c>
      <c r="L267" s="178">
        <v>5.4492715369537468</v>
      </c>
      <c r="M267" s="234">
        <v>1.0471241799914488</v>
      </c>
      <c r="N267" s="314">
        <v>41926</v>
      </c>
    </row>
    <row r="268" spans="1:14" s="388" customFormat="1"/>
    <row r="269" spans="1:14" s="368" customFormat="1">
      <c r="C269" s="428" t="s">
        <v>278</v>
      </c>
      <c r="D269" s="428"/>
      <c r="E269" s="428"/>
      <c r="F269" s="428"/>
      <c r="G269" s="428"/>
      <c r="H269" s="428"/>
    </row>
    <row r="270" spans="1:14" s="368" customFormat="1"/>
    <row r="271" spans="1:14" s="368" customFormat="1">
      <c r="A271" s="86" t="s">
        <v>279</v>
      </c>
      <c r="B271" s="89" t="s">
        <v>268</v>
      </c>
      <c r="C271" s="89" t="s">
        <v>240</v>
      </c>
      <c r="D271" s="89" t="s">
        <v>256</v>
      </c>
      <c r="E271" s="89" t="s">
        <v>258</v>
      </c>
      <c r="F271" s="89" t="s">
        <v>257</v>
      </c>
      <c r="G271" s="89" t="s">
        <v>17</v>
      </c>
      <c r="H271" s="89" t="s">
        <v>16</v>
      </c>
      <c r="I271" s="89" t="s">
        <v>18</v>
      </c>
      <c r="J271" s="89" t="s">
        <v>8</v>
      </c>
      <c r="K271" s="89" t="s">
        <v>291</v>
      </c>
      <c r="L271" s="89" t="s">
        <v>266</v>
      </c>
      <c r="M271" s="86" t="s">
        <v>292</v>
      </c>
      <c r="N271" s="314">
        <v>41896</v>
      </c>
    </row>
    <row r="272" spans="1:14" s="368" customFormat="1">
      <c r="A272" s="371" t="s">
        <v>273</v>
      </c>
      <c r="B272" s="334">
        <v>9742392</v>
      </c>
      <c r="C272" s="334">
        <v>8849662.369140625</v>
      </c>
      <c r="D272" s="334">
        <v>892729.630859375</v>
      </c>
      <c r="E272" s="342">
        <v>8163163.5066666678</v>
      </c>
      <c r="F272" s="334">
        <v>2766059.5466666678</v>
      </c>
      <c r="G272" s="342">
        <v>5397103.959999999</v>
      </c>
      <c r="H272" s="342">
        <v>3247259.8835156243</v>
      </c>
      <c r="I272" s="334">
        <v>3278372.46</v>
      </c>
      <c r="J272" s="334">
        <v>180620.494140625</v>
      </c>
      <c r="K272" s="253">
        <v>0.60166709916694372</v>
      </c>
      <c r="L272" s="342">
        <v>5620645.3507421874</v>
      </c>
      <c r="M272" s="253">
        <v>1.0414187668792261</v>
      </c>
      <c r="N272" s="314">
        <v>41896</v>
      </c>
    </row>
    <row r="273" spans="1:14" s="368" customFormat="1">
      <c r="A273" s="371" t="s">
        <v>272</v>
      </c>
      <c r="B273" s="334">
        <v>4018847.1484375</v>
      </c>
      <c r="C273" s="334">
        <v>3649518.8392187497</v>
      </c>
      <c r="D273" s="334">
        <v>369328.30921875004</v>
      </c>
      <c r="E273" s="334">
        <v>3267530.8196986606</v>
      </c>
      <c r="F273" s="334">
        <v>433274.33746233257</v>
      </c>
      <c r="G273" s="334">
        <v>2834256.4822363281</v>
      </c>
      <c r="H273" s="334">
        <v>1128528.383515625</v>
      </c>
      <c r="I273" s="334">
        <v>1705728.0987207033</v>
      </c>
      <c r="J273" s="334">
        <v>82279.404609375008</v>
      </c>
      <c r="K273" s="223">
        <v>0.39817440326542941</v>
      </c>
      <c r="L273" s="334">
        <v>1326518.8207421876</v>
      </c>
      <c r="M273" s="223">
        <v>0.46803062074873247</v>
      </c>
      <c r="N273" s="314">
        <v>41896</v>
      </c>
    </row>
    <row r="274" spans="1:14" s="368" customFormat="1">
      <c r="A274" s="371" t="s">
        <v>274</v>
      </c>
      <c r="B274" s="334">
        <v>431200</v>
      </c>
      <c r="C274" s="334">
        <v>392263.375</v>
      </c>
      <c r="D274" s="334">
        <v>38936.625</v>
      </c>
      <c r="E274" s="334">
        <v>372932.8666666667</v>
      </c>
      <c r="F274" s="334">
        <v>182064.06666666668</v>
      </c>
      <c r="G274" s="334">
        <v>190868.80000000002</v>
      </c>
      <c r="H274" s="334">
        <v>4.9000000000000004</v>
      </c>
      <c r="I274" s="334">
        <v>190863.90000000002</v>
      </c>
      <c r="J274" s="334">
        <v>8005.375</v>
      </c>
      <c r="K274" s="223">
        <v>2.5672084699018382E-5</v>
      </c>
      <c r="L274" s="334">
        <v>0</v>
      </c>
      <c r="M274" s="223">
        <v>0</v>
      </c>
      <c r="N274" s="314">
        <v>41896</v>
      </c>
    </row>
    <row r="275" spans="1:14" s="368" customFormat="1">
      <c r="A275" s="371" t="s">
        <v>275</v>
      </c>
      <c r="B275" s="334">
        <v>5211500.5797000006</v>
      </c>
      <c r="C275" s="334">
        <v>4801738.0490000006</v>
      </c>
      <c r="D275" s="334">
        <v>480172.5307</v>
      </c>
      <c r="E275" s="334">
        <v>4007830.3840000001</v>
      </c>
      <c r="F275" s="334">
        <v>1573867.3839999998</v>
      </c>
      <c r="G275" s="334">
        <v>2433963</v>
      </c>
      <c r="H275" s="334">
        <v>1985097</v>
      </c>
      <c r="I275" s="334">
        <v>448866</v>
      </c>
      <c r="J275" s="334">
        <v>0</v>
      </c>
      <c r="K275" s="223">
        <v>0.81558224180071759</v>
      </c>
      <c r="L275" s="334">
        <v>1985097</v>
      </c>
      <c r="M275" s="223">
        <v>0.81558224180071759</v>
      </c>
      <c r="N275" s="314">
        <v>41896</v>
      </c>
    </row>
    <row r="276" spans="1:14" s="368" customFormat="1">
      <c r="A276" s="371" t="s">
        <v>143</v>
      </c>
      <c r="B276" s="334">
        <v>127930.51397171021</v>
      </c>
      <c r="C276" s="334">
        <v>117909.04036712646</v>
      </c>
      <c r="D276" s="334">
        <v>10021.473604583756</v>
      </c>
      <c r="E276" s="334">
        <v>116300.46724700928</v>
      </c>
      <c r="F276" s="334">
        <v>56721.798851013184</v>
      </c>
      <c r="G276" s="334">
        <v>59578.668395996094</v>
      </c>
      <c r="H276" s="334">
        <v>58562.190795898438</v>
      </c>
      <c r="I276" s="334">
        <v>1016.4776000976562</v>
      </c>
      <c r="J276" s="334">
        <v>2659.3695678710937</v>
      </c>
      <c r="K276" s="223">
        <v>0.98293890032349285</v>
      </c>
      <c r="L276" s="334">
        <v>58562.190795898438</v>
      </c>
      <c r="M276" s="223">
        <v>0.98293890032349285</v>
      </c>
      <c r="N276" s="314">
        <v>41896</v>
      </c>
    </row>
    <row r="277" spans="1:14" s="368" customFormat="1">
      <c r="A277" s="371" t="s">
        <v>346</v>
      </c>
      <c r="B277" s="233">
        <v>19531870.242109209</v>
      </c>
      <c r="C277" s="233">
        <v>17811091.672726505</v>
      </c>
      <c r="D277" s="233">
        <v>1791188.5693827088</v>
      </c>
      <c r="E277" s="233">
        <v>15927758.044279005</v>
      </c>
      <c r="F277" s="233">
        <v>5011987.13364668</v>
      </c>
      <c r="G277" s="233">
        <v>10915770.910632323</v>
      </c>
      <c r="H277" s="233">
        <v>6419452.3578271484</v>
      </c>
      <c r="I277" s="233">
        <v>5624846.9363208013</v>
      </c>
      <c r="J277" s="233">
        <v>273564.64331787109</v>
      </c>
      <c r="K277" s="234">
        <v>0.58808969246270903</v>
      </c>
      <c r="L277" s="233">
        <v>8990823.3622802738</v>
      </c>
      <c r="M277" s="234">
        <v>0.82365445701346784</v>
      </c>
      <c r="N277" s="314">
        <v>41896</v>
      </c>
    </row>
    <row r="278" spans="1:14" s="368" customFormat="1">
      <c r="A278" s="244" t="s">
        <v>344</v>
      </c>
      <c r="B278" s="264">
        <v>19074.092033309775</v>
      </c>
      <c r="C278" s="233">
        <v>17393.644211646977</v>
      </c>
      <c r="D278" s="233">
        <v>1749.2075872878015</v>
      </c>
      <c r="E278" s="264">
        <v>15554.451215116216</v>
      </c>
      <c r="F278" s="233">
        <v>4894.518685201836</v>
      </c>
      <c r="G278" s="264">
        <v>10659.932529914378</v>
      </c>
      <c r="H278" s="264">
        <v>6268.9964431905746</v>
      </c>
      <c r="I278" s="233">
        <v>5493.0145862507825</v>
      </c>
      <c r="J278" s="233">
        <v>267.15297199010848</v>
      </c>
      <c r="K278" s="234">
        <v>0.58808969246270903</v>
      </c>
      <c r="L278" s="233">
        <v>8780.1009397268299</v>
      </c>
      <c r="M278" s="234">
        <v>0.82365445701346784</v>
      </c>
      <c r="N278" s="314">
        <v>41896</v>
      </c>
    </row>
    <row r="279" spans="1:14" s="368" customFormat="1">
      <c r="A279" s="198" t="s">
        <v>345</v>
      </c>
      <c r="B279" s="178">
        <v>18.627043001279077</v>
      </c>
      <c r="C279" s="178">
        <v>16.985980675436501</v>
      </c>
      <c r="D279" s="178">
        <v>1.7082105344607437</v>
      </c>
      <c r="E279" s="178">
        <v>15.18989376476193</v>
      </c>
      <c r="F279" s="178">
        <v>4.7798034035174179</v>
      </c>
      <c r="G279" s="178">
        <v>10.41009036124451</v>
      </c>
      <c r="H279" s="178">
        <v>6.1220668390532955</v>
      </c>
      <c r="I279" s="178">
        <v>5.3642720568855298</v>
      </c>
      <c r="J279" s="178">
        <v>0.26089157420909032</v>
      </c>
      <c r="K279" s="234">
        <v>0.58808969246270903</v>
      </c>
      <c r="L279" s="178">
        <v>8.5743173239519823</v>
      </c>
      <c r="M279" s="234">
        <v>0.82365445701346784</v>
      </c>
      <c r="N279" s="314">
        <v>41896</v>
      </c>
    </row>
    <row r="280" spans="1:14" s="368" customFormat="1">
      <c r="A280" s="197"/>
      <c r="B280" s="187"/>
      <c r="C280" s="187"/>
      <c r="D280" s="187"/>
      <c r="E280" s="187"/>
      <c r="F280" s="187"/>
      <c r="G280" s="187"/>
      <c r="H280" s="187"/>
      <c r="I280" s="187"/>
      <c r="J280" s="187"/>
      <c r="K280" s="196"/>
      <c r="L280" s="187"/>
      <c r="M280" s="196"/>
    </row>
    <row r="281" spans="1:14" s="368" customFormat="1">
      <c r="C281" s="428" t="s">
        <v>276</v>
      </c>
      <c r="D281" s="428"/>
      <c r="E281" s="428"/>
      <c r="F281" s="428"/>
      <c r="G281" s="428"/>
      <c r="H281" s="428"/>
    </row>
    <row r="282" spans="1:14" s="368" customFormat="1"/>
    <row r="283" spans="1:14" s="368" customFormat="1">
      <c r="A283" s="86" t="s">
        <v>279</v>
      </c>
      <c r="B283" s="89" t="s">
        <v>268</v>
      </c>
      <c r="C283" s="89" t="s">
        <v>240</v>
      </c>
      <c r="D283" s="89" t="s">
        <v>256</v>
      </c>
      <c r="E283" s="89" t="s">
        <v>258</v>
      </c>
      <c r="F283" s="89" t="s">
        <v>257</v>
      </c>
      <c r="G283" s="89" t="s">
        <v>17</v>
      </c>
      <c r="H283" s="89" t="s">
        <v>16</v>
      </c>
      <c r="I283" s="89" t="s">
        <v>18</v>
      </c>
      <c r="J283" s="89" t="s">
        <v>8</v>
      </c>
      <c r="K283" s="89" t="s">
        <v>291</v>
      </c>
      <c r="L283" s="89" t="s">
        <v>266</v>
      </c>
      <c r="M283" s="86" t="s">
        <v>292</v>
      </c>
      <c r="N283" s="314">
        <v>41896</v>
      </c>
    </row>
    <row r="284" spans="1:14" s="368" customFormat="1">
      <c r="A284" s="371" t="s">
        <v>272</v>
      </c>
      <c r="B284" s="334">
        <v>4018847.1484375</v>
      </c>
      <c r="C284" s="334">
        <v>3649518.8392187497</v>
      </c>
      <c r="D284" s="334">
        <v>369328.30921875004</v>
      </c>
      <c r="E284" s="334">
        <v>3267530.8196986606</v>
      </c>
      <c r="F284" s="334">
        <v>433274.33746233257</v>
      </c>
      <c r="G284" s="334">
        <v>2834256.4822363281</v>
      </c>
      <c r="H284" s="334">
        <v>1128528.383515625</v>
      </c>
      <c r="I284" s="334">
        <v>1705728.0987207033</v>
      </c>
      <c r="J284" s="334">
        <v>82279.404609375008</v>
      </c>
      <c r="K284" s="223">
        <v>0.39817440326542941</v>
      </c>
      <c r="L284" s="334">
        <v>1326518.8207421876</v>
      </c>
      <c r="M284" s="223">
        <v>0.46803062074873247</v>
      </c>
      <c r="N284" s="314">
        <v>41896</v>
      </c>
    </row>
    <row r="285" spans="1:14" s="368" customFormat="1">
      <c r="A285" s="371" t="s">
        <v>274</v>
      </c>
      <c r="B285" s="334">
        <v>431200</v>
      </c>
      <c r="C285" s="334">
        <v>392263.375</v>
      </c>
      <c r="D285" s="334">
        <v>38936.625</v>
      </c>
      <c r="E285" s="334">
        <v>372932.8666666667</v>
      </c>
      <c r="F285" s="334">
        <v>182064.06666666668</v>
      </c>
      <c r="G285" s="334">
        <v>190868.80000000002</v>
      </c>
      <c r="H285" s="334">
        <v>4.9000000000000004</v>
      </c>
      <c r="I285" s="334">
        <v>190863.90000000002</v>
      </c>
      <c r="J285" s="334">
        <v>8005.375</v>
      </c>
      <c r="K285" s="223">
        <v>2.5672084699018382E-5</v>
      </c>
      <c r="L285" s="334">
        <v>0</v>
      </c>
      <c r="M285" s="223">
        <v>0</v>
      </c>
      <c r="N285" s="314">
        <v>41896</v>
      </c>
    </row>
    <row r="286" spans="1:14" s="368" customFormat="1">
      <c r="A286" s="371" t="s">
        <v>275</v>
      </c>
      <c r="B286" s="334">
        <v>5211500.5797000006</v>
      </c>
      <c r="C286" s="334">
        <v>4801738.0490000006</v>
      </c>
      <c r="D286" s="334">
        <v>480172.5307</v>
      </c>
      <c r="E286" s="334">
        <v>4007830.3840000001</v>
      </c>
      <c r="F286" s="334">
        <v>1573867.3839999998</v>
      </c>
      <c r="G286" s="334">
        <v>2433963</v>
      </c>
      <c r="H286" s="334">
        <v>1985097</v>
      </c>
      <c r="I286" s="334">
        <v>448866</v>
      </c>
      <c r="J286" s="334">
        <v>0</v>
      </c>
      <c r="K286" s="223">
        <v>0.81558224180071759</v>
      </c>
      <c r="L286" s="334">
        <v>1985097</v>
      </c>
      <c r="M286" s="223">
        <v>0.81558224180071759</v>
      </c>
      <c r="N286" s="314">
        <v>41896</v>
      </c>
    </row>
    <row r="287" spans="1:14" s="368" customFormat="1">
      <c r="A287" s="371" t="s">
        <v>143</v>
      </c>
      <c r="B287" s="334">
        <v>127930.51397171021</v>
      </c>
      <c r="C287" s="334">
        <v>117909.04036712646</v>
      </c>
      <c r="D287" s="334">
        <v>10021.473604583756</v>
      </c>
      <c r="E287" s="334">
        <v>116300.46724700928</v>
      </c>
      <c r="F287" s="334">
        <v>56721.798851013184</v>
      </c>
      <c r="G287" s="334">
        <v>59578.668395996094</v>
      </c>
      <c r="H287" s="334">
        <v>58562.190795898438</v>
      </c>
      <c r="I287" s="334">
        <v>1016.4776000976562</v>
      </c>
      <c r="J287" s="334">
        <v>2659.3695678710937</v>
      </c>
      <c r="K287" s="223">
        <v>0.98293890032349285</v>
      </c>
      <c r="L287" s="334">
        <v>58562.190795898438</v>
      </c>
      <c r="M287" s="223">
        <v>0.98293890032349285</v>
      </c>
      <c r="N287" s="314">
        <v>41896</v>
      </c>
    </row>
    <row r="288" spans="1:14" s="368" customFormat="1">
      <c r="A288" s="372" t="s">
        <v>346</v>
      </c>
      <c r="B288" s="233">
        <v>9789478.2421092112</v>
      </c>
      <c r="C288" s="233">
        <v>8961429.3035858758</v>
      </c>
      <c r="D288" s="233">
        <v>898458.93852333387</v>
      </c>
      <c r="E288" s="233">
        <v>7764594.5376123367</v>
      </c>
      <c r="F288" s="233">
        <v>2245927.5869800122</v>
      </c>
      <c r="G288" s="233">
        <v>5518666.9506323244</v>
      </c>
      <c r="H288" s="233">
        <v>3172192.4743115231</v>
      </c>
      <c r="I288" s="233">
        <v>2346474.4763208008</v>
      </c>
      <c r="J288" s="233">
        <v>92944.149177246101</v>
      </c>
      <c r="K288" s="234">
        <v>0.57481136344856898</v>
      </c>
      <c r="L288" s="233">
        <v>3370178.011538086</v>
      </c>
      <c r="M288" s="234">
        <v>0.61068697235877478</v>
      </c>
      <c r="N288" s="314">
        <v>41896</v>
      </c>
    </row>
    <row r="289" spans="1:14" s="368" customFormat="1">
      <c r="A289" s="244" t="s">
        <v>344</v>
      </c>
      <c r="B289" s="264">
        <v>9560.0373458097765</v>
      </c>
      <c r="C289" s="233">
        <v>8751.3958042830818</v>
      </c>
      <c r="D289" s="233">
        <v>877.40130715169323</v>
      </c>
      <c r="E289" s="264">
        <v>7582.6118531370475</v>
      </c>
      <c r="F289" s="233">
        <v>2193.2886591601682</v>
      </c>
      <c r="G289" s="264">
        <v>5389.3231939768793</v>
      </c>
      <c r="H289" s="264">
        <v>3097.8442131948468</v>
      </c>
      <c r="I289" s="233">
        <v>2291.4789807820321</v>
      </c>
      <c r="J289" s="233">
        <v>90.765770680904396</v>
      </c>
      <c r="K289" s="234">
        <v>0.57481136344856898</v>
      </c>
      <c r="L289" s="233">
        <v>3291.1894643926621</v>
      </c>
      <c r="M289" s="234">
        <v>0.61068697235877478</v>
      </c>
      <c r="N289" s="314">
        <v>41896</v>
      </c>
    </row>
    <row r="290" spans="1:14" s="368" customFormat="1">
      <c r="A290" s="198" t="s">
        <v>345</v>
      </c>
      <c r="B290" s="178">
        <v>9.3359739705173599</v>
      </c>
      <c r="C290" s="178">
        <v>8.5462849651201971</v>
      </c>
      <c r="D290" s="178">
        <v>0.85683721401532542</v>
      </c>
      <c r="E290" s="178">
        <v>7.404894387829148</v>
      </c>
      <c r="F290" s="178">
        <v>2.1418834562111018</v>
      </c>
      <c r="G290" s="178">
        <v>5.2630109316180462</v>
      </c>
      <c r="H290" s="178">
        <v>3.0252384894480926</v>
      </c>
      <c r="I290" s="178">
        <v>2.2377724421699532</v>
      </c>
      <c r="J290" s="178">
        <v>8.8638447930570699E-2</v>
      </c>
      <c r="K290" s="234">
        <v>0.57481136344856898</v>
      </c>
      <c r="L290" s="178">
        <v>3.2140522113209591</v>
      </c>
      <c r="M290" s="234">
        <v>0.61068697235877478</v>
      </c>
      <c r="N290" s="314">
        <v>41896</v>
      </c>
    </row>
    <row r="291" spans="1:14" s="368" customFormat="1"/>
    <row r="292" spans="1:14" s="368" customFormat="1">
      <c r="C292" s="428" t="s">
        <v>277</v>
      </c>
      <c r="D292" s="428"/>
      <c r="E292" s="428"/>
      <c r="F292" s="428"/>
      <c r="G292" s="428"/>
      <c r="H292" s="428"/>
    </row>
    <row r="293" spans="1:14" s="368" customFormat="1"/>
    <row r="294" spans="1:14" s="368" customFormat="1">
      <c r="A294" s="86" t="s">
        <v>279</v>
      </c>
      <c r="B294" s="89" t="s">
        <v>268</v>
      </c>
      <c r="C294" s="89" t="s">
        <v>240</v>
      </c>
      <c r="D294" s="89" t="s">
        <v>256</v>
      </c>
      <c r="E294" s="89" t="s">
        <v>258</v>
      </c>
      <c r="F294" s="89" t="s">
        <v>257</v>
      </c>
      <c r="G294" s="89" t="s">
        <v>17</v>
      </c>
      <c r="H294" s="89" t="s">
        <v>16</v>
      </c>
      <c r="I294" s="89" t="s">
        <v>18</v>
      </c>
      <c r="J294" s="89" t="s">
        <v>8</v>
      </c>
      <c r="K294" s="89" t="s">
        <v>291</v>
      </c>
      <c r="L294" s="89" t="s">
        <v>266</v>
      </c>
      <c r="M294" s="86" t="s">
        <v>292</v>
      </c>
      <c r="N294" s="314">
        <v>41896</v>
      </c>
    </row>
    <row r="295" spans="1:14" s="368" customFormat="1">
      <c r="A295" s="371" t="s">
        <v>273</v>
      </c>
      <c r="B295" s="233">
        <v>9742391.9999999981</v>
      </c>
      <c r="C295" s="233">
        <v>8849662.3691406287</v>
      </c>
      <c r="D295" s="233">
        <v>892729.63085937488</v>
      </c>
      <c r="E295" s="233">
        <v>8163163.5066666687</v>
      </c>
      <c r="F295" s="233">
        <v>2766059.5466666678</v>
      </c>
      <c r="G295" s="233">
        <v>5397103.959999999</v>
      </c>
      <c r="H295" s="233">
        <v>3247259.8835156253</v>
      </c>
      <c r="I295" s="233">
        <v>3278372.4600000004</v>
      </c>
      <c r="J295" s="233">
        <v>180620.494140625</v>
      </c>
      <c r="K295" s="234">
        <v>0.60166709916694394</v>
      </c>
      <c r="L295" s="233">
        <v>5620645.3507421874</v>
      </c>
      <c r="M295" s="234">
        <v>1.0414187668792261</v>
      </c>
      <c r="N295" s="314">
        <v>41896</v>
      </c>
    </row>
    <row r="296" spans="1:14" s="368" customFormat="1">
      <c r="A296" s="244" t="s">
        <v>344</v>
      </c>
      <c r="B296" s="264">
        <v>9514.0546874999982</v>
      </c>
      <c r="C296" s="233">
        <v>8642.2484073638952</v>
      </c>
      <c r="D296" s="233">
        <v>871.80628013610828</v>
      </c>
      <c r="E296" s="264">
        <v>7971.8393619791686</v>
      </c>
      <c r="F296" s="233">
        <v>2701.2300260416678</v>
      </c>
      <c r="G296" s="264">
        <v>5270.6093359374991</v>
      </c>
      <c r="H296" s="264">
        <v>3171.1522299957278</v>
      </c>
      <c r="I296" s="233">
        <v>3201.5356054687504</v>
      </c>
      <c r="J296" s="233">
        <v>176.3872013092041</v>
      </c>
      <c r="K296" s="234">
        <v>0.60166709916694394</v>
      </c>
      <c r="L296" s="233">
        <v>5488.9114753341673</v>
      </c>
      <c r="M296" s="234">
        <v>1.0414187668792261</v>
      </c>
      <c r="N296" s="314">
        <v>41896</v>
      </c>
    </row>
    <row r="297" spans="1:14" s="368" customFormat="1">
      <c r="A297" s="198" t="s">
        <v>345</v>
      </c>
      <c r="B297" s="178">
        <v>9.291069030761717</v>
      </c>
      <c r="C297" s="178">
        <v>8.4396957103163039</v>
      </c>
      <c r="D297" s="178">
        <v>0.85137332044541825</v>
      </c>
      <c r="E297" s="178">
        <v>7.7849993769327819</v>
      </c>
      <c r="F297" s="178">
        <v>2.6379199473063162</v>
      </c>
      <c r="G297" s="178">
        <v>5.1470794296264639</v>
      </c>
      <c r="H297" s="178">
        <v>3.0968283496052029</v>
      </c>
      <c r="I297" s="178">
        <v>3.1264996147155766</v>
      </c>
      <c r="J297" s="178">
        <v>0.17225312627851963</v>
      </c>
      <c r="K297" s="234">
        <v>0.60166709916694394</v>
      </c>
      <c r="L297" s="178">
        <v>5.3602651126310228</v>
      </c>
      <c r="M297" s="234">
        <v>1.0414187668792261</v>
      </c>
      <c r="N297" s="314">
        <v>41896</v>
      </c>
    </row>
    <row r="298" spans="1:14" s="368" customFormat="1"/>
    <row r="299" spans="1:14" s="368" customFormat="1">
      <c r="C299" s="428" t="s">
        <v>278</v>
      </c>
      <c r="D299" s="428"/>
      <c r="E299" s="428"/>
      <c r="F299" s="428"/>
      <c r="G299" s="428"/>
      <c r="H299" s="428"/>
    </row>
    <row r="300" spans="1:14" s="368" customFormat="1"/>
    <row r="301" spans="1:14" s="368" customFormat="1">
      <c r="A301" s="86" t="s">
        <v>279</v>
      </c>
      <c r="B301" s="89" t="s">
        <v>268</v>
      </c>
      <c r="C301" s="89" t="s">
        <v>240</v>
      </c>
      <c r="D301" s="89" t="s">
        <v>256</v>
      </c>
      <c r="E301" s="89" t="s">
        <v>258</v>
      </c>
      <c r="F301" s="89" t="s">
        <v>257</v>
      </c>
      <c r="G301" s="89" t="s">
        <v>17</v>
      </c>
      <c r="H301" s="89" t="s">
        <v>16</v>
      </c>
      <c r="I301" s="89" t="s">
        <v>18</v>
      </c>
      <c r="J301" s="89" t="s">
        <v>8</v>
      </c>
      <c r="K301" s="89" t="s">
        <v>291</v>
      </c>
      <c r="L301" s="89" t="s">
        <v>266</v>
      </c>
      <c r="M301" s="86" t="s">
        <v>292</v>
      </c>
      <c r="N301" s="314">
        <v>41865</v>
      </c>
    </row>
    <row r="302" spans="1:14" s="368" customFormat="1">
      <c r="A302" s="371" t="s">
        <v>273</v>
      </c>
      <c r="B302" s="334">
        <v>8612192</v>
      </c>
      <c r="C302" s="334">
        <v>7817913.744140625</v>
      </c>
      <c r="D302" s="334">
        <v>794278.255859375</v>
      </c>
      <c r="E302" s="342">
        <v>7184171.7733333344</v>
      </c>
      <c r="F302" s="334">
        <v>2323522.1133333342</v>
      </c>
      <c r="G302" s="342">
        <v>4860649.6599999992</v>
      </c>
      <c r="H302" s="342">
        <v>3238517.1873437492</v>
      </c>
      <c r="I302" s="334">
        <v>2901031.88</v>
      </c>
      <c r="J302" s="334">
        <v>159620.744140625</v>
      </c>
      <c r="K302" s="253">
        <v>0.66627249727431492</v>
      </c>
      <c r="L302" s="342">
        <v>5467583.6968359379</v>
      </c>
      <c r="M302" s="253">
        <v>1.1248668551100511</v>
      </c>
      <c r="N302" s="314">
        <v>41865</v>
      </c>
    </row>
    <row r="303" spans="1:14" s="368" customFormat="1">
      <c r="A303" s="371" t="s">
        <v>272</v>
      </c>
      <c r="B303" s="334">
        <v>4018847.1484375</v>
      </c>
      <c r="C303" s="334">
        <v>3649518.8392187497</v>
      </c>
      <c r="D303" s="334">
        <v>369328.30921875004</v>
      </c>
      <c r="E303" s="334">
        <v>3267530.8196986606</v>
      </c>
      <c r="F303" s="334">
        <v>433274.33746233257</v>
      </c>
      <c r="G303" s="334">
        <v>2834256.4822363281</v>
      </c>
      <c r="H303" s="334">
        <v>1247097.25734375</v>
      </c>
      <c r="I303" s="334">
        <v>1587159.2248925781</v>
      </c>
      <c r="J303" s="334">
        <v>82279.404609375008</v>
      </c>
      <c r="K303" s="223">
        <v>0.44000861078025882</v>
      </c>
      <c r="L303" s="334">
        <v>1450293.4668359375</v>
      </c>
      <c r="M303" s="223">
        <v>0.51170156121213306</v>
      </c>
      <c r="N303" s="314">
        <v>41865</v>
      </c>
    </row>
    <row r="304" spans="1:14" s="368" customFormat="1">
      <c r="A304" s="371" t="s">
        <v>274</v>
      </c>
      <c r="B304" s="334">
        <v>1561400</v>
      </c>
      <c r="C304" s="334">
        <v>1424012</v>
      </c>
      <c r="D304" s="334">
        <v>137388</v>
      </c>
      <c r="E304" s="334">
        <v>1351924.6</v>
      </c>
      <c r="F304" s="334">
        <v>624601.5</v>
      </c>
      <c r="G304" s="334">
        <v>727323.10000000009</v>
      </c>
      <c r="H304" s="334">
        <v>11440.8</v>
      </c>
      <c r="I304" s="334">
        <v>715882.3</v>
      </c>
      <c r="J304" s="334">
        <v>29005.125</v>
      </c>
      <c r="K304" s="223">
        <v>1.5730010500147731E-2</v>
      </c>
      <c r="L304" s="334">
        <v>13221.189999999999</v>
      </c>
      <c r="M304" s="223">
        <v>1.8177877204780101E-2</v>
      </c>
      <c r="N304" s="314">
        <v>41865</v>
      </c>
    </row>
    <row r="305" spans="1:14" s="368" customFormat="1">
      <c r="A305" s="371" t="s">
        <v>275</v>
      </c>
      <c r="B305" s="334">
        <v>5211500.5797000006</v>
      </c>
      <c r="C305" s="334">
        <v>4801738.0490000006</v>
      </c>
      <c r="D305" s="334">
        <v>480172.5307</v>
      </c>
      <c r="E305" s="334">
        <v>4007830.3840000001</v>
      </c>
      <c r="F305" s="334">
        <v>1573867.3839999998</v>
      </c>
      <c r="G305" s="334">
        <v>2433963</v>
      </c>
      <c r="H305" s="334">
        <v>1985097</v>
      </c>
      <c r="I305" s="334">
        <v>448866</v>
      </c>
      <c r="J305" s="334">
        <v>0</v>
      </c>
      <c r="K305" s="223">
        <v>0.81558224180071759</v>
      </c>
      <c r="L305" s="334">
        <v>1985097</v>
      </c>
      <c r="M305" s="223">
        <v>0.81558224180071759</v>
      </c>
      <c r="N305" s="314">
        <v>41865</v>
      </c>
    </row>
    <row r="306" spans="1:14" s="368" customFormat="1">
      <c r="A306" s="371" t="s">
        <v>143</v>
      </c>
      <c r="B306" s="334">
        <v>127930.51397171021</v>
      </c>
      <c r="C306" s="334">
        <v>117909.04036712646</v>
      </c>
      <c r="D306" s="334">
        <v>10021.473604583756</v>
      </c>
      <c r="E306" s="334">
        <v>116300.46724700928</v>
      </c>
      <c r="F306" s="334">
        <v>56721.798851013184</v>
      </c>
      <c r="G306" s="334">
        <v>59578.668395996094</v>
      </c>
      <c r="H306" s="334">
        <v>58562.190795898438</v>
      </c>
      <c r="I306" s="334">
        <v>1016.4776000976562</v>
      </c>
      <c r="J306" s="334">
        <v>2659.3695678710937</v>
      </c>
      <c r="K306" s="223">
        <v>0.98293890032349285</v>
      </c>
      <c r="L306" s="334">
        <v>58562.190795898438</v>
      </c>
      <c r="M306" s="223">
        <v>0.98293890032349285</v>
      </c>
      <c r="N306" s="314">
        <v>41865</v>
      </c>
    </row>
    <row r="307" spans="1:14" s="338" customFormat="1">
      <c r="A307" s="371" t="s">
        <v>346</v>
      </c>
      <c r="B307" s="233">
        <v>19531870.242109209</v>
      </c>
      <c r="C307" s="233">
        <v>17811091.672726505</v>
      </c>
      <c r="D307" s="233">
        <v>1791188.5693827088</v>
      </c>
      <c r="E307" s="233">
        <v>15927758.044279004</v>
      </c>
      <c r="F307" s="233">
        <v>5011987.13364668</v>
      </c>
      <c r="G307" s="233">
        <v>10915770.910632323</v>
      </c>
      <c r="H307" s="233">
        <v>6540714.435483397</v>
      </c>
      <c r="I307" s="233">
        <v>5653955.8824926754</v>
      </c>
      <c r="J307" s="233">
        <v>273564.64331787109</v>
      </c>
      <c r="K307" s="234">
        <v>0.59919858057047748</v>
      </c>
      <c r="L307" s="233">
        <v>8974757.5444677733</v>
      </c>
      <c r="M307" s="234">
        <v>0.82218265827895498</v>
      </c>
      <c r="N307" s="314">
        <v>41865</v>
      </c>
    </row>
    <row r="308" spans="1:14" s="348" customFormat="1">
      <c r="A308" s="244" t="s">
        <v>344</v>
      </c>
      <c r="B308" s="264">
        <v>19074.092033309775</v>
      </c>
      <c r="C308" s="233">
        <v>17393.644211646977</v>
      </c>
      <c r="D308" s="233">
        <v>1749.2075872878015</v>
      </c>
      <c r="E308" s="264">
        <v>15554.451215116214</v>
      </c>
      <c r="F308" s="233">
        <v>4894.518685201836</v>
      </c>
      <c r="G308" s="264">
        <v>10659.932529914378</v>
      </c>
      <c r="H308" s="264">
        <v>6387.4164409017549</v>
      </c>
      <c r="I308" s="233">
        <v>5521.4412914967534</v>
      </c>
      <c r="J308" s="233">
        <v>267.15297199010848</v>
      </c>
      <c r="K308" s="234">
        <v>0.59919858057047748</v>
      </c>
      <c r="L308" s="233">
        <v>8764.4116645193099</v>
      </c>
      <c r="M308" s="234">
        <v>0.82218265827895498</v>
      </c>
      <c r="N308" s="314">
        <v>41865</v>
      </c>
    </row>
    <row r="309" spans="1:14" s="177" customFormat="1">
      <c r="A309" s="198" t="s">
        <v>345</v>
      </c>
      <c r="B309" s="178">
        <v>18.627043001279077</v>
      </c>
      <c r="C309" s="178">
        <v>16.985980675436501</v>
      </c>
      <c r="D309" s="178">
        <v>1.7082105344607437</v>
      </c>
      <c r="E309" s="178">
        <v>15.189893764761928</v>
      </c>
      <c r="F309" s="178">
        <v>4.7798034035174179</v>
      </c>
      <c r="G309" s="178">
        <v>10.41009036124451</v>
      </c>
      <c r="H309" s="178">
        <v>6.23771136806812</v>
      </c>
      <c r="I309" s="178">
        <v>5.3920325112272982</v>
      </c>
      <c r="J309" s="178">
        <v>0.26089157420909032</v>
      </c>
      <c r="K309" s="234">
        <v>0.59919858057047748</v>
      </c>
      <c r="L309" s="178">
        <v>8.5589957661321385</v>
      </c>
      <c r="M309" s="234">
        <v>0.82218265827895498</v>
      </c>
      <c r="N309" s="314">
        <v>41865</v>
      </c>
    </row>
    <row r="310" spans="1:14" s="177" customFormat="1">
      <c r="A310" s="197"/>
      <c r="B310" s="187"/>
      <c r="C310" s="187"/>
      <c r="D310" s="187"/>
      <c r="E310" s="187"/>
      <c r="F310" s="187"/>
      <c r="G310" s="187"/>
      <c r="H310" s="187"/>
      <c r="I310" s="187"/>
      <c r="J310" s="187"/>
      <c r="K310" s="196"/>
      <c r="L310" s="187"/>
      <c r="M310" s="196"/>
    </row>
    <row r="311" spans="1:14" s="368" customFormat="1">
      <c r="C311" s="428" t="s">
        <v>276</v>
      </c>
      <c r="D311" s="428"/>
      <c r="E311" s="428"/>
      <c r="F311" s="428"/>
      <c r="G311" s="428"/>
      <c r="H311" s="428"/>
      <c r="N311" s="368" t="s">
        <v>477</v>
      </c>
    </row>
    <row r="312" spans="1:14" s="368" customFormat="1"/>
    <row r="313" spans="1:14" s="368" customFormat="1">
      <c r="A313" s="86" t="s">
        <v>279</v>
      </c>
      <c r="B313" s="89" t="s">
        <v>268</v>
      </c>
      <c r="C313" s="89" t="s">
        <v>240</v>
      </c>
      <c r="D313" s="89" t="s">
        <v>256</v>
      </c>
      <c r="E313" s="89" t="s">
        <v>258</v>
      </c>
      <c r="F313" s="89" t="s">
        <v>257</v>
      </c>
      <c r="G313" s="89" t="s">
        <v>17</v>
      </c>
      <c r="H313" s="89" t="s">
        <v>16</v>
      </c>
      <c r="I313" s="89" t="s">
        <v>18</v>
      </c>
      <c r="J313" s="89" t="s">
        <v>8</v>
      </c>
      <c r="K313" s="89" t="s">
        <v>291</v>
      </c>
      <c r="L313" s="89" t="s">
        <v>266</v>
      </c>
      <c r="M313" s="86" t="s">
        <v>292</v>
      </c>
      <c r="N313" s="314">
        <v>41865</v>
      </c>
    </row>
    <row r="314" spans="1:14" s="368" customFormat="1">
      <c r="A314" s="371" t="s">
        <v>272</v>
      </c>
      <c r="B314" s="334">
        <v>4018847.1484375</v>
      </c>
      <c r="C314" s="334">
        <v>3649518.8392187497</v>
      </c>
      <c r="D314" s="334">
        <v>369328.30921875004</v>
      </c>
      <c r="E314" s="334">
        <v>3267530.8196986606</v>
      </c>
      <c r="F314" s="334">
        <v>433274.33746233257</v>
      </c>
      <c r="G314" s="334">
        <v>2834256.4822363281</v>
      </c>
      <c r="H314" s="334">
        <v>1247097.25734375</v>
      </c>
      <c r="I314" s="334">
        <v>1587159.2248925781</v>
      </c>
      <c r="J314" s="334">
        <v>82279.404609375008</v>
      </c>
      <c r="K314" s="223">
        <v>0.44000861078025882</v>
      </c>
      <c r="L314" s="334">
        <v>1450293.4668359375</v>
      </c>
      <c r="M314" s="223">
        <v>0.51170156121213306</v>
      </c>
      <c r="N314" s="314">
        <v>41865</v>
      </c>
    </row>
    <row r="315" spans="1:14" s="368" customFormat="1">
      <c r="A315" s="371" t="s">
        <v>274</v>
      </c>
      <c r="B315" s="334">
        <v>1561400</v>
      </c>
      <c r="C315" s="334">
        <v>1424012</v>
      </c>
      <c r="D315" s="334">
        <v>137388</v>
      </c>
      <c r="E315" s="334">
        <v>1351924.6</v>
      </c>
      <c r="F315" s="334">
        <v>624601.5</v>
      </c>
      <c r="G315" s="334">
        <v>727323.10000000009</v>
      </c>
      <c r="H315" s="334">
        <v>11440.8</v>
      </c>
      <c r="I315" s="334">
        <v>715882.3</v>
      </c>
      <c r="J315" s="334">
        <v>29005.125</v>
      </c>
      <c r="K315" s="223">
        <v>1.5730010500147731E-2</v>
      </c>
      <c r="L315" s="334">
        <v>13221.189999999999</v>
      </c>
      <c r="M315" s="223">
        <v>1.8177877204780101E-2</v>
      </c>
      <c r="N315" s="314">
        <v>41865</v>
      </c>
    </row>
    <row r="316" spans="1:14" s="368" customFormat="1">
      <c r="A316" s="371" t="s">
        <v>275</v>
      </c>
      <c r="B316" s="334">
        <v>5211500.5797000006</v>
      </c>
      <c r="C316" s="334">
        <v>4801738.0490000006</v>
      </c>
      <c r="D316" s="334">
        <v>480172.5307</v>
      </c>
      <c r="E316" s="334">
        <v>4007830.3840000001</v>
      </c>
      <c r="F316" s="334">
        <v>1573867.3839999998</v>
      </c>
      <c r="G316" s="334">
        <v>2433963</v>
      </c>
      <c r="H316" s="334">
        <v>1985097</v>
      </c>
      <c r="I316" s="334">
        <v>448866</v>
      </c>
      <c r="J316" s="334">
        <v>0</v>
      </c>
      <c r="K316" s="223">
        <v>0.81558224180071759</v>
      </c>
      <c r="L316" s="334">
        <v>1985097</v>
      </c>
      <c r="M316" s="223">
        <v>0.81558224180071759</v>
      </c>
      <c r="N316" s="314">
        <v>41865</v>
      </c>
    </row>
    <row r="317" spans="1:14" s="368" customFormat="1">
      <c r="A317" s="371" t="s">
        <v>143</v>
      </c>
      <c r="B317" s="334">
        <v>127930.51397171021</v>
      </c>
      <c r="C317" s="334">
        <v>117909.04036712646</v>
      </c>
      <c r="D317" s="334">
        <v>10021.473604583756</v>
      </c>
      <c r="E317" s="334">
        <v>116300.46724700928</v>
      </c>
      <c r="F317" s="334">
        <v>56721.798851013184</v>
      </c>
      <c r="G317" s="334">
        <v>59578.668395996094</v>
      </c>
      <c r="H317" s="334">
        <v>58562.190795898438</v>
      </c>
      <c r="I317" s="334">
        <v>1016.4776000976562</v>
      </c>
      <c r="J317" s="334">
        <v>2659.3695678710937</v>
      </c>
      <c r="K317" s="223">
        <v>0.98293890032349285</v>
      </c>
      <c r="L317" s="334">
        <v>58562.190795898438</v>
      </c>
      <c r="M317" s="223">
        <v>0.98293890032349285</v>
      </c>
      <c r="N317" s="314">
        <v>41865</v>
      </c>
    </row>
    <row r="318" spans="1:14" s="338" customFormat="1">
      <c r="A318" s="372" t="s">
        <v>346</v>
      </c>
      <c r="B318" s="233">
        <v>10919678.242109211</v>
      </c>
      <c r="C318" s="233">
        <v>9993177.9285858758</v>
      </c>
      <c r="D318" s="233">
        <v>996910.31352333387</v>
      </c>
      <c r="E318" s="233">
        <v>8743586.2709456701</v>
      </c>
      <c r="F318" s="233">
        <v>2688465.0203133458</v>
      </c>
      <c r="G318" s="233">
        <v>6055121.2506323243</v>
      </c>
      <c r="H318" s="233">
        <v>3302197.2481396487</v>
      </c>
      <c r="I318" s="233">
        <v>2752924.0024926756</v>
      </c>
      <c r="J318" s="233">
        <v>113943.8991772461</v>
      </c>
      <c r="K318" s="234">
        <v>0.54535608973888128</v>
      </c>
      <c r="L318" s="233">
        <v>3507173.8476318358</v>
      </c>
      <c r="M318" s="234">
        <v>0.57920786429596083</v>
      </c>
      <c r="N318" s="314">
        <v>41865</v>
      </c>
    </row>
    <row r="319" spans="1:14" s="348" customFormat="1">
      <c r="A319" s="244" t="s">
        <v>344</v>
      </c>
      <c r="B319" s="264">
        <v>10663.748283309777</v>
      </c>
      <c r="C319" s="233">
        <v>9758.9628208846443</v>
      </c>
      <c r="D319" s="233">
        <v>973.54522805013073</v>
      </c>
      <c r="E319" s="264">
        <v>8538.6584677203809</v>
      </c>
      <c r="F319" s="233">
        <v>2625.4541213997518</v>
      </c>
      <c r="G319" s="264">
        <v>5913.2043463206292</v>
      </c>
      <c r="H319" s="264">
        <v>3224.8020001363757</v>
      </c>
      <c r="I319" s="233">
        <v>2688.4023461842535</v>
      </c>
      <c r="J319" s="233">
        <v>111.2733390402794</v>
      </c>
      <c r="K319" s="234">
        <v>0.54535608973888128</v>
      </c>
      <c r="L319" s="233">
        <v>3424.9744605779647</v>
      </c>
      <c r="M319" s="234">
        <v>0.57920786429596083</v>
      </c>
      <c r="N319" s="314">
        <v>41865</v>
      </c>
    </row>
    <row r="320" spans="1:14" s="177" customFormat="1">
      <c r="A320" s="198" t="s">
        <v>345</v>
      </c>
      <c r="B320" s="178">
        <v>10.413816682919704</v>
      </c>
      <c r="C320" s="178">
        <v>9.5302371297701605</v>
      </c>
      <c r="D320" s="178">
        <v>0.95072776176770579</v>
      </c>
      <c r="E320" s="178">
        <v>8.3385336598831845</v>
      </c>
      <c r="F320" s="178">
        <v>2.5639200404294451</v>
      </c>
      <c r="G320" s="178">
        <v>5.7746136194537394</v>
      </c>
      <c r="H320" s="178">
        <v>3.1492207032581794</v>
      </c>
      <c r="I320" s="178">
        <v>2.62539291619556</v>
      </c>
      <c r="J320" s="178">
        <v>0.10866537015652285</v>
      </c>
      <c r="K320" s="234">
        <v>0.54535608973888128</v>
      </c>
      <c r="L320" s="178">
        <v>3.3447016216581686</v>
      </c>
      <c r="M320" s="234">
        <v>0.57920786429596083</v>
      </c>
      <c r="N320" s="314">
        <v>41865</v>
      </c>
    </row>
    <row r="321" spans="1:14" s="368" customFormat="1"/>
    <row r="322" spans="1:14" s="368" customFormat="1">
      <c r="C322" s="428" t="s">
        <v>277</v>
      </c>
      <c r="D322" s="428"/>
      <c r="E322" s="428"/>
      <c r="F322" s="428"/>
      <c r="G322" s="428"/>
      <c r="H322" s="428"/>
    </row>
    <row r="323" spans="1:14" s="368" customFormat="1"/>
    <row r="324" spans="1:14" s="368" customFormat="1">
      <c r="A324" s="86" t="s">
        <v>279</v>
      </c>
      <c r="B324" s="89" t="s">
        <v>268</v>
      </c>
      <c r="C324" s="89" t="s">
        <v>240</v>
      </c>
      <c r="D324" s="89" t="s">
        <v>256</v>
      </c>
      <c r="E324" s="89" t="s">
        <v>258</v>
      </c>
      <c r="F324" s="89" t="s">
        <v>257</v>
      </c>
      <c r="G324" s="89" t="s">
        <v>17</v>
      </c>
      <c r="H324" s="89" t="s">
        <v>16</v>
      </c>
      <c r="I324" s="89" t="s">
        <v>18</v>
      </c>
      <c r="J324" s="89" t="s">
        <v>8</v>
      </c>
      <c r="K324" s="89" t="s">
        <v>291</v>
      </c>
      <c r="L324" s="89" t="s">
        <v>266</v>
      </c>
      <c r="M324" s="86" t="s">
        <v>292</v>
      </c>
      <c r="N324" s="314">
        <v>41865</v>
      </c>
    </row>
    <row r="325" spans="1:14" s="338" customFormat="1">
      <c r="A325" s="371" t="s">
        <v>273</v>
      </c>
      <c r="B325" s="233">
        <v>8612191.9999999981</v>
      </c>
      <c r="C325" s="233">
        <v>7817913.7441406287</v>
      </c>
      <c r="D325" s="233">
        <v>794278.25585937488</v>
      </c>
      <c r="E325" s="233">
        <v>7184171.7733333334</v>
      </c>
      <c r="F325" s="233">
        <v>2323522.1133333342</v>
      </c>
      <c r="G325" s="233">
        <v>4860649.6599999992</v>
      </c>
      <c r="H325" s="233">
        <v>3238517.1873437483</v>
      </c>
      <c r="I325" s="233">
        <v>2901031.88</v>
      </c>
      <c r="J325" s="233">
        <v>159620.744140625</v>
      </c>
      <c r="K325" s="234">
        <v>0.6662724972743147</v>
      </c>
      <c r="L325" s="233">
        <v>5467583.696835937</v>
      </c>
      <c r="M325" s="234">
        <v>1.1248668551100509</v>
      </c>
      <c r="N325" s="314">
        <v>41865</v>
      </c>
    </row>
    <row r="326" spans="1:14" s="348" customFormat="1">
      <c r="A326" s="244" t="s">
        <v>344</v>
      </c>
      <c r="B326" s="264">
        <v>8410.3437499999982</v>
      </c>
      <c r="C326" s="233">
        <v>7634.6813907623327</v>
      </c>
      <c r="D326" s="233">
        <v>775.66235923767078</v>
      </c>
      <c r="E326" s="264">
        <v>7015.7927473958334</v>
      </c>
      <c r="F326" s="233">
        <v>2269.0645638020842</v>
      </c>
      <c r="G326" s="264">
        <v>4746.7281835937492</v>
      </c>
      <c r="H326" s="264">
        <v>3162.6144407653792</v>
      </c>
      <c r="I326" s="233">
        <v>2833.0389453124999</v>
      </c>
      <c r="J326" s="233">
        <v>155.8796329498291</v>
      </c>
      <c r="K326" s="234">
        <v>0.6662724972743147</v>
      </c>
      <c r="L326" s="233">
        <v>5339.4372039413447</v>
      </c>
      <c r="M326" s="234">
        <v>1.1248668551100509</v>
      </c>
      <c r="N326" s="314">
        <v>41865</v>
      </c>
    </row>
    <row r="327" spans="1:14" s="177" customFormat="1">
      <c r="A327" s="198" t="s">
        <v>345</v>
      </c>
      <c r="B327" s="178">
        <v>8.2132263183593732</v>
      </c>
      <c r="C327" s="178">
        <v>7.4557435456663406</v>
      </c>
      <c r="D327" s="178">
        <v>0.75748277269303788</v>
      </c>
      <c r="E327" s="178">
        <v>6.8513601048787436</v>
      </c>
      <c r="F327" s="178">
        <v>2.2158833630879728</v>
      </c>
      <c r="G327" s="178">
        <v>4.6354767417907707</v>
      </c>
      <c r="H327" s="178">
        <v>3.0884906648099406</v>
      </c>
      <c r="I327" s="178">
        <v>2.7666395950317382</v>
      </c>
      <c r="J327" s="178">
        <v>0.15222620405256748</v>
      </c>
      <c r="K327" s="234">
        <v>0.6662724972743147</v>
      </c>
      <c r="L327" s="178">
        <v>5.2142941444739694</v>
      </c>
      <c r="M327" s="234">
        <v>1.1248668551100509</v>
      </c>
      <c r="N327" s="314">
        <v>41865</v>
      </c>
    </row>
    <row r="328" spans="1:14" s="368" customFormat="1"/>
    <row r="329" spans="1:14">
      <c r="C329" s="428" t="s">
        <v>278</v>
      </c>
      <c r="D329" s="428"/>
      <c r="E329" s="428"/>
      <c r="F329" s="428"/>
      <c r="G329" s="428"/>
      <c r="H329" s="428"/>
    </row>
    <row r="331" spans="1:14">
      <c r="A331" s="86" t="s">
        <v>279</v>
      </c>
      <c r="B331" s="89" t="s">
        <v>268</v>
      </c>
      <c r="C331" s="89" t="s">
        <v>240</v>
      </c>
      <c r="D331" s="89" t="s">
        <v>256</v>
      </c>
      <c r="E331" s="89" t="s">
        <v>258</v>
      </c>
      <c r="F331" s="89" t="s">
        <v>257</v>
      </c>
      <c r="G331" s="89" t="s">
        <v>17</v>
      </c>
      <c r="H331" s="89" t="s">
        <v>16</v>
      </c>
      <c r="I331" s="89" t="s">
        <v>18</v>
      </c>
      <c r="J331" s="89" t="s">
        <v>8</v>
      </c>
      <c r="K331" s="89" t="s">
        <v>291</v>
      </c>
      <c r="L331" s="89" t="s">
        <v>266</v>
      </c>
      <c r="M331" s="86" t="s">
        <v>292</v>
      </c>
      <c r="N331" s="314">
        <v>41865</v>
      </c>
    </row>
    <row r="332" spans="1:14">
      <c r="A332" s="220" t="s">
        <v>273</v>
      </c>
      <c r="B332" s="299">
        <v>8612192</v>
      </c>
      <c r="C332" s="299">
        <v>7817913.744140625</v>
      </c>
      <c r="D332" s="299">
        <v>794278.255859375</v>
      </c>
      <c r="E332" s="298">
        <v>7184171.7733333344</v>
      </c>
      <c r="F332" s="299">
        <v>2323522.1133333342</v>
      </c>
      <c r="G332" s="298">
        <v>4860649.6599999992</v>
      </c>
      <c r="H332" s="298">
        <v>3283111.8101562494</v>
      </c>
      <c r="I332" s="299">
        <v>2904920.3</v>
      </c>
      <c r="J332" s="299">
        <v>159620.744140625</v>
      </c>
      <c r="K332" s="253">
        <v>0.67544711917300582</v>
      </c>
      <c r="L332" s="298">
        <v>5498553.6264062515</v>
      </c>
      <c r="M332" s="253">
        <v>1.1312384168840204</v>
      </c>
      <c r="N332" s="314">
        <v>41865</v>
      </c>
    </row>
    <row r="333" spans="1:14">
      <c r="A333" s="220" t="s">
        <v>272</v>
      </c>
      <c r="B333" s="299">
        <v>4065130.1198660713</v>
      </c>
      <c r="C333" s="299">
        <v>3691594.2677901783</v>
      </c>
      <c r="D333" s="299">
        <v>373535.85207589291</v>
      </c>
      <c r="E333" s="299">
        <v>3309606.2482700888</v>
      </c>
      <c r="F333" s="299">
        <v>438533.76603376109</v>
      </c>
      <c r="G333" s="299">
        <v>2871072.4822363281</v>
      </c>
      <c r="H333" s="299">
        <v>1300028.5401562499</v>
      </c>
      <c r="I333" s="299">
        <v>1571043.9420800782</v>
      </c>
      <c r="J333" s="299">
        <v>82279.404609375008</v>
      </c>
      <c r="K333" s="223">
        <v>0.45280241031868174</v>
      </c>
      <c r="L333" s="299">
        <v>1516949.2464062502</v>
      </c>
      <c r="M333" s="223">
        <v>0.52835630440951886</v>
      </c>
      <c r="N333" s="314">
        <v>41865</v>
      </c>
    </row>
    <row r="334" spans="1:14">
      <c r="A334" s="220" t="s">
        <v>274</v>
      </c>
      <c r="B334" s="299">
        <v>1561400</v>
      </c>
      <c r="C334" s="299">
        <v>1424012</v>
      </c>
      <c r="D334" s="299">
        <v>137388</v>
      </c>
      <c r="E334" s="299">
        <v>1351924.6</v>
      </c>
      <c r="F334" s="299">
        <v>624601.5</v>
      </c>
      <c r="G334" s="299">
        <v>727323.10000000009</v>
      </c>
      <c r="H334" s="299">
        <v>11440.8</v>
      </c>
      <c r="I334" s="299">
        <v>715882.3</v>
      </c>
      <c r="J334" s="299">
        <v>29005.125</v>
      </c>
      <c r="K334" s="223">
        <v>1.5730010500147731E-2</v>
      </c>
      <c r="L334" s="299">
        <v>13221.189999999999</v>
      </c>
      <c r="M334" s="223">
        <v>1.8177877204780101E-2</v>
      </c>
      <c r="N334" s="314">
        <v>41865</v>
      </c>
    </row>
    <row r="335" spans="1:14">
      <c r="A335" s="220" t="s">
        <v>275</v>
      </c>
      <c r="B335" s="299">
        <v>5211500.5797000006</v>
      </c>
      <c r="C335" s="299">
        <v>4801738.0490000006</v>
      </c>
      <c r="D335" s="299">
        <v>480172.5307</v>
      </c>
      <c r="E335" s="299">
        <v>4007830.3840000001</v>
      </c>
      <c r="F335" s="299">
        <v>1573867.3839999998</v>
      </c>
      <c r="G335" s="299">
        <v>2433963</v>
      </c>
      <c r="H335" s="299">
        <v>1985097</v>
      </c>
      <c r="I335" s="299">
        <v>448866</v>
      </c>
      <c r="J335" s="299">
        <v>0</v>
      </c>
      <c r="K335" s="223">
        <v>0.81558224180071759</v>
      </c>
      <c r="L335" s="299">
        <v>1985097</v>
      </c>
      <c r="M335" s="223">
        <v>0.81558224180071759</v>
      </c>
      <c r="N335" s="314">
        <v>41865</v>
      </c>
    </row>
    <row r="336" spans="1:14">
      <c r="A336" s="220" t="s">
        <v>143</v>
      </c>
      <c r="B336" s="299">
        <v>404669.62372360227</v>
      </c>
      <c r="C336" s="299">
        <v>375243.96482086182</v>
      </c>
      <c r="D336" s="299">
        <v>29425.658902740561</v>
      </c>
      <c r="E336" s="299">
        <v>367881.47611236572</v>
      </c>
      <c r="F336" s="299">
        <v>161752.79734039307</v>
      </c>
      <c r="G336" s="299">
        <v>206128.67877197266</v>
      </c>
      <c r="H336" s="299">
        <v>199358.28558349609</v>
      </c>
      <c r="I336" s="299">
        <v>6770.3931884765625</v>
      </c>
      <c r="J336" s="299">
        <v>11298.379943847656</v>
      </c>
      <c r="K336" s="223">
        <v>0.96715453070959512</v>
      </c>
      <c r="L336" s="299">
        <v>199358.28558349609</v>
      </c>
      <c r="M336" s="223">
        <v>0.96715453070959512</v>
      </c>
      <c r="N336" s="314">
        <v>41865</v>
      </c>
    </row>
    <row r="337" spans="1:14" s="226" customFormat="1">
      <c r="A337" s="220" t="s">
        <v>346</v>
      </c>
      <c r="B337" s="233">
        <v>19854892.323289678</v>
      </c>
      <c r="C337" s="233">
        <v>18110502.025751665</v>
      </c>
      <c r="D337" s="233">
        <v>1814800.2975380085</v>
      </c>
      <c r="E337" s="233">
        <v>16221414.481715789</v>
      </c>
      <c r="F337" s="233">
        <v>5122277.5607074881</v>
      </c>
      <c r="G337" s="233">
        <v>11099136.9210083</v>
      </c>
      <c r="H337" s="233">
        <v>6779036.4358959952</v>
      </c>
      <c r="I337" s="233">
        <v>5647482.9352685539</v>
      </c>
      <c r="J337" s="233">
        <v>282203.65369384765</v>
      </c>
      <c r="K337" s="234">
        <v>0.6107714936883718</v>
      </c>
      <c r="L337" s="233">
        <v>9213179.3483959995</v>
      </c>
      <c r="M337" s="234">
        <v>0.83008070032521308</v>
      </c>
      <c r="N337" s="314">
        <v>41865</v>
      </c>
    </row>
    <row r="338" spans="1:14" s="173" customFormat="1">
      <c r="A338" s="244" t="s">
        <v>344</v>
      </c>
      <c r="B338" s="264">
        <v>19389.543284462576</v>
      </c>
      <c r="C338" s="233">
        <v>17686.037134523111</v>
      </c>
      <c r="D338" s="233">
        <v>1772.2659155644615</v>
      </c>
      <c r="E338" s="264">
        <v>15841.225079800575</v>
      </c>
      <c r="F338" s="233">
        <v>5002.2241803784063</v>
      </c>
      <c r="G338" s="264">
        <v>10839.000899422168</v>
      </c>
      <c r="H338" s="264">
        <v>6620.1527694296828</v>
      </c>
      <c r="I338" s="233">
        <v>5515.1200539731972</v>
      </c>
      <c r="J338" s="233">
        <v>275.58950556039809</v>
      </c>
      <c r="K338" s="234">
        <v>0.6107714936883718</v>
      </c>
      <c r="L338" s="233">
        <v>8997.2454574179683</v>
      </c>
      <c r="M338" s="234">
        <v>0.83008070032521308</v>
      </c>
      <c r="N338" s="314">
        <v>41865</v>
      </c>
    </row>
    <row r="339" spans="1:14" s="177" customFormat="1">
      <c r="A339" s="198" t="s">
        <v>345</v>
      </c>
      <c r="B339" s="178">
        <v>18.935100863732984</v>
      </c>
      <c r="C339" s="178">
        <v>17.271520639182725</v>
      </c>
      <c r="D339" s="178">
        <v>1.7307284331684194</v>
      </c>
      <c r="E339" s="178">
        <v>15.469946366992749</v>
      </c>
      <c r="F339" s="178">
        <v>4.8849845511507874</v>
      </c>
      <c r="G339" s="178">
        <v>10.584961815841961</v>
      </c>
      <c r="H339" s="178">
        <v>6.4649929388961747</v>
      </c>
      <c r="I339" s="178">
        <v>5.3858594277082004</v>
      </c>
      <c r="J339" s="178">
        <v>0.26913037652382626</v>
      </c>
      <c r="K339" s="234">
        <v>0.6107714936883718</v>
      </c>
      <c r="L339" s="178">
        <v>8.7863725170097347</v>
      </c>
      <c r="M339" s="234">
        <v>0.83008070032521308</v>
      </c>
      <c r="N339" s="314">
        <v>41865</v>
      </c>
    </row>
    <row r="340" spans="1:14" s="177" customFormat="1">
      <c r="A340" s="197"/>
      <c r="B340" s="187"/>
      <c r="C340" s="187"/>
      <c r="D340" s="187"/>
      <c r="E340" s="187"/>
      <c r="F340" s="187"/>
      <c r="G340" s="187"/>
      <c r="H340" s="187"/>
      <c r="I340" s="187"/>
      <c r="J340" s="187"/>
      <c r="K340" s="196"/>
      <c r="L340" s="187"/>
      <c r="M340" s="196"/>
    </row>
    <row r="341" spans="1:14">
      <c r="C341" s="428" t="s">
        <v>276</v>
      </c>
      <c r="D341" s="428"/>
      <c r="E341" s="428"/>
      <c r="F341" s="428"/>
      <c r="G341" s="428"/>
      <c r="H341" s="428"/>
      <c r="N341" s="312" t="s">
        <v>477</v>
      </c>
    </row>
    <row r="343" spans="1:14">
      <c r="A343" s="86" t="s">
        <v>279</v>
      </c>
      <c r="B343" s="89" t="s">
        <v>268</v>
      </c>
      <c r="C343" s="89" t="s">
        <v>240</v>
      </c>
      <c r="D343" s="89" t="s">
        <v>256</v>
      </c>
      <c r="E343" s="89" t="s">
        <v>258</v>
      </c>
      <c r="F343" s="89" t="s">
        <v>257</v>
      </c>
      <c r="G343" s="89" t="s">
        <v>17</v>
      </c>
      <c r="H343" s="89" t="s">
        <v>16</v>
      </c>
      <c r="I343" s="89" t="s">
        <v>18</v>
      </c>
      <c r="J343" s="89" t="s">
        <v>8</v>
      </c>
      <c r="K343" s="89" t="s">
        <v>291</v>
      </c>
      <c r="L343" s="89" t="s">
        <v>266</v>
      </c>
      <c r="M343" s="86" t="s">
        <v>292</v>
      </c>
      <c r="N343" s="314">
        <v>41865</v>
      </c>
    </row>
    <row r="344" spans="1:14">
      <c r="A344" s="220" t="s">
        <v>272</v>
      </c>
      <c r="B344" s="299">
        <v>4065130.1198660713</v>
      </c>
      <c r="C344" s="299">
        <v>3691594.2677901783</v>
      </c>
      <c r="D344" s="299">
        <v>373535.85207589291</v>
      </c>
      <c r="E344" s="299">
        <v>3309606.2482700888</v>
      </c>
      <c r="F344" s="299">
        <v>438533.76603376109</v>
      </c>
      <c r="G344" s="299">
        <v>2871072.4822363281</v>
      </c>
      <c r="H344" s="299">
        <v>1300028.5401562499</v>
      </c>
      <c r="I344" s="299">
        <v>1571043.9420800782</v>
      </c>
      <c r="J344" s="299">
        <v>82279.404609375008</v>
      </c>
      <c r="K344" s="223">
        <v>0.45280241031868174</v>
      </c>
      <c r="L344" s="299">
        <v>1516949.2464062502</v>
      </c>
      <c r="M344" s="223">
        <v>0.52835630440951886</v>
      </c>
      <c r="N344" s="314">
        <v>41865</v>
      </c>
    </row>
    <row r="345" spans="1:14">
      <c r="A345" s="220" t="s">
        <v>274</v>
      </c>
      <c r="B345" s="299">
        <v>1561400</v>
      </c>
      <c r="C345" s="299">
        <v>1424012</v>
      </c>
      <c r="D345" s="299">
        <v>137388</v>
      </c>
      <c r="E345" s="299">
        <v>1351924.6</v>
      </c>
      <c r="F345" s="299">
        <v>624601.5</v>
      </c>
      <c r="G345" s="299">
        <v>727323.10000000009</v>
      </c>
      <c r="H345" s="299">
        <v>11440.8</v>
      </c>
      <c r="I345" s="299">
        <v>715882.3</v>
      </c>
      <c r="J345" s="299">
        <v>29005.125</v>
      </c>
      <c r="K345" s="223">
        <v>1.5730010500147731E-2</v>
      </c>
      <c r="L345" s="299">
        <v>13221.189999999999</v>
      </c>
      <c r="M345" s="223">
        <v>1.8177877204780101E-2</v>
      </c>
      <c r="N345" s="314">
        <v>41865</v>
      </c>
    </row>
    <row r="346" spans="1:14">
      <c r="A346" s="220" t="s">
        <v>275</v>
      </c>
      <c r="B346" s="299">
        <v>5211500.5797000006</v>
      </c>
      <c r="C346" s="299">
        <v>4801738.0490000006</v>
      </c>
      <c r="D346" s="299">
        <v>480172.5307</v>
      </c>
      <c r="E346" s="299">
        <v>4007830.3840000001</v>
      </c>
      <c r="F346" s="299">
        <v>1573867.3839999998</v>
      </c>
      <c r="G346" s="299">
        <v>2433963</v>
      </c>
      <c r="H346" s="299">
        <v>1985097</v>
      </c>
      <c r="I346" s="299">
        <v>448866</v>
      </c>
      <c r="J346" s="299">
        <v>0</v>
      </c>
      <c r="K346" s="223">
        <v>0.81558224180071759</v>
      </c>
      <c r="L346" s="299">
        <v>1985097</v>
      </c>
      <c r="M346" s="223">
        <v>0.81558224180071759</v>
      </c>
      <c r="N346" s="314">
        <v>41865</v>
      </c>
    </row>
    <row r="347" spans="1:14">
      <c r="A347" s="220" t="s">
        <v>143</v>
      </c>
      <c r="B347" s="299">
        <v>404669.62372360227</v>
      </c>
      <c r="C347" s="299">
        <v>375243.96482086182</v>
      </c>
      <c r="D347" s="299">
        <v>29425.658902740561</v>
      </c>
      <c r="E347" s="299">
        <v>367881.47611236572</v>
      </c>
      <c r="F347" s="299">
        <v>161752.79734039307</v>
      </c>
      <c r="G347" s="299">
        <v>206128.67877197266</v>
      </c>
      <c r="H347" s="299">
        <v>199358.28558349609</v>
      </c>
      <c r="I347" s="299">
        <v>6770.3931884765625</v>
      </c>
      <c r="J347" s="299">
        <v>11298.379943847656</v>
      </c>
      <c r="K347" s="223">
        <v>0.96715453070959512</v>
      </c>
      <c r="L347" s="299">
        <v>199358.28558349609</v>
      </c>
      <c r="M347" s="223">
        <v>0.96715453070959512</v>
      </c>
      <c r="N347" s="314">
        <v>41865</v>
      </c>
    </row>
    <row r="348" spans="1:14" s="226" customFormat="1">
      <c r="A348" s="90" t="s">
        <v>346</v>
      </c>
      <c r="B348" s="233">
        <v>11242700.323289674</v>
      </c>
      <c r="C348" s="233">
        <v>10292588.28161104</v>
      </c>
      <c r="D348" s="233">
        <v>1020522.0416786335</v>
      </c>
      <c r="E348" s="233">
        <v>9037242.7083824538</v>
      </c>
      <c r="F348" s="233">
        <v>2798755.4473741539</v>
      </c>
      <c r="G348" s="233">
        <v>6238487.2610083008</v>
      </c>
      <c r="H348" s="233">
        <v>3495924.6257397458</v>
      </c>
      <c r="I348" s="233">
        <v>2742562.635268555</v>
      </c>
      <c r="J348" s="233">
        <v>122582.90955322266</v>
      </c>
      <c r="K348" s="234">
        <v>0.56038018184150529</v>
      </c>
      <c r="L348" s="233">
        <v>3714625.7219897462</v>
      </c>
      <c r="M348" s="234">
        <v>0.59543693311788004</v>
      </c>
      <c r="N348" s="314">
        <v>41865</v>
      </c>
    </row>
    <row r="349" spans="1:14" s="173" customFormat="1">
      <c r="A349" s="244" t="s">
        <v>344</v>
      </c>
      <c r="B349" s="264">
        <v>10979.199534462572</v>
      </c>
      <c r="C349" s="233">
        <v>10051.355743760781</v>
      </c>
      <c r="D349" s="233">
        <v>996.60355632679057</v>
      </c>
      <c r="E349" s="264">
        <v>8825.43233240474</v>
      </c>
      <c r="F349" s="233">
        <v>2733.1596165763222</v>
      </c>
      <c r="G349" s="264">
        <v>6092.2727158284188</v>
      </c>
      <c r="H349" s="264">
        <v>3413.9888923239705</v>
      </c>
      <c r="I349" s="233">
        <v>2678.2838235044483</v>
      </c>
      <c r="J349" s="233">
        <v>119.70987261056901</v>
      </c>
      <c r="K349" s="234">
        <v>0.56038018184150529</v>
      </c>
      <c r="L349" s="233">
        <v>3627.5641816306115</v>
      </c>
      <c r="M349" s="234">
        <v>0.59543693311788004</v>
      </c>
      <c r="N349" s="314">
        <v>41865</v>
      </c>
    </row>
    <row r="350" spans="1:14" s="177" customFormat="1">
      <c r="A350" s="198" t="s">
        <v>345</v>
      </c>
      <c r="B350" s="178">
        <v>10.721874545373606</v>
      </c>
      <c r="C350" s="178">
        <v>9.8157770935163882</v>
      </c>
      <c r="D350" s="178">
        <v>0.97324566047538141</v>
      </c>
      <c r="E350" s="178">
        <v>8.6185862621140039</v>
      </c>
      <c r="F350" s="178">
        <v>2.6691011880628146</v>
      </c>
      <c r="G350" s="178">
        <v>5.9494850740511902</v>
      </c>
      <c r="H350" s="178">
        <v>3.3339735276601274</v>
      </c>
      <c r="I350" s="178">
        <v>2.6155115463910628</v>
      </c>
      <c r="J350" s="178">
        <v>0.1169041724712588</v>
      </c>
      <c r="K350" s="234">
        <v>0.56038018184150529</v>
      </c>
      <c r="L350" s="178">
        <v>3.5425431461236441</v>
      </c>
      <c r="M350" s="234">
        <v>0.59543693311788004</v>
      </c>
      <c r="N350" s="314">
        <v>41865</v>
      </c>
    </row>
    <row r="352" spans="1:14">
      <c r="C352" s="428" t="s">
        <v>277</v>
      </c>
      <c r="D352" s="428"/>
      <c r="E352" s="428"/>
      <c r="F352" s="428"/>
      <c r="G352" s="428"/>
      <c r="H352" s="428"/>
    </row>
    <row r="354" spans="1:14">
      <c r="A354" s="86" t="s">
        <v>279</v>
      </c>
      <c r="B354" s="89" t="s">
        <v>268</v>
      </c>
      <c r="C354" s="89" t="s">
        <v>240</v>
      </c>
      <c r="D354" s="89" t="s">
        <v>256</v>
      </c>
      <c r="E354" s="89" t="s">
        <v>258</v>
      </c>
      <c r="F354" s="89" t="s">
        <v>257</v>
      </c>
      <c r="G354" s="89" t="s">
        <v>17</v>
      </c>
      <c r="H354" s="89" t="s">
        <v>16</v>
      </c>
      <c r="I354" s="89" t="s">
        <v>18</v>
      </c>
      <c r="J354" s="89" t="s">
        <v>8</v>
      </c>
      <c r="K354" s="89" t="s">
        <v>291</v>
      </c>
      <c r="L354" s="89" t="s">
        <v>266</v>
      </c>
      <c r="M354" s="86" t="s">
        <v>292</v>
      </c>
      <c r="N354" s="314">
        <v>41865</v>
      </c>
    </row>
    <row r="355" spans="1:14" s="226" customFormat="1">
      <c r="A355" s="220" t="s">
        <v>273</v>
      </c>
      <c r="B355" s="233">
        <v>8612192.0000000037</v>
      </c>
      <c r="C355" s="233">
        <v>7817913.744140625</v>
      </c>
      <c r="D355" s="233">
        <v>794278.255859375</v>
      </c>
      <c r="E355" s="233">
        <v>7184171.7733333353</v>
      </c>
      <c r="F355" s="233">
        <v>2323522.1133333342</v>
      </c>
      <c r="G355" s="233">
        <v>4860649.6599999992</v>
      </c>
      <c r="H355" s="233">
        <v>3283111.8101562494</v>
      </c>
      <c r="I355" s="233">
        <v>2904920.2999999989</v>
      </c>
      <c r="J355" s="233">
        <v>159620.744140625</v>
      </c>
      <c r="K355" s="234">
        <v>0.67544711917300582</v>
      </c>
      <c r="L355" s="233">
        <v>5498553.6264062533</v>
      </c>
      <c r="M355" s="234">
        <v>1.1312384168840208</v>
      </c>
      <c r="N355" s="314">
        <v>41865</v>
      </c>
    </row>
    <row r="356" spans="1:14" s="173" customFormat="1">
      <c r="A356" s="244" t="s">
        <v>344</v>
      </c>
      <c r="B356" s="264">
        <v>8410.3437500000036</v>
      </c>
      <c r="C356" s="233">
        <v>7634.6813907623291</v>
      </c>
      <c r="D356" s="233">
        <v>775.6623592376709</v>
      </c>
      <c r="E356" s="264">
        <v>7015.7927473958352</v>
      </c>
      <c r="F356" s="233">
        <v>2269.0645638020842</v>
      </c>
      <c r="G356" s="264">
        <v>4746.7281835937492</v>
      </c>
      <c r="H356" s="264">
        <v>3206.1638771057123</v>
      </c>
      <c r="I356" s="233">
        <v>2836.8362304687489</v>
      </c>
      <c r="J356" s="233">
        <v>155.8796329498291</v>
      </c>
      <c r="K356" s="234">
        <v>0.67544711917300582</v>
      </c>
      <c r="L356" s="233">
        <v>5369.6812757873568</v>
      </c>
      <c r="M356" s="234">
        <v>1.1312384168840208</v>
      </c>
      <c r="N356" s="314">
        <v>41865</v>
      </c>
    </row>
    <row r="357" spans="1:14" s="177" customFormat="1">
      <c r="A357" s="198" t="s">
        <v>345</v>
      </c>
      <c r="B357" s="178">
        <v>8.2132263183593786</v>
      </c>
      <c r="C357" s="178">
        <v>7.455743545666337</v>
      </c>
      <c r="D357" s="178">
        <v>0.75748277269303799</v>
      </c>
      <c r="E357" s="178">
        <v>6.8513601048787454</v>
      </c>
      <c r="F357" s="178">
        <v>2.2158833630879728</v>
      </c>
      <c r="G357" s="178">
        <v>4.6354767417907707</v>
      </c>
      <c r="H357" s="178">
        <v>3.1310194112360472</v>
      </c>
      <c r="I357" s="178">
        <v>2.7703478813171376</v>
      </c>
      <c r="J357" s="178">
        <v>0.15222620405256748</v>
      </c>
      <c r="K357" s="234">
        <v>0.67544711917300582</v>
      </c>
      <c r="L357" s="178">
        <v>5.2438293708860906</v>
      </c>
      <c r="M357" s="234">
        <v>1.1312384168840208</v>
      </c>
      <c r="N357" s="314">
        <v>41865</v>
      </c>
    </row>
    <row r="360" spans="1:14">
      <c r="C360" s="428" t="s">
        <v>278</v>
      </c>
      <c r="D360" s="428"/>
      <c r="E360" s="428"/>
      <c r="F360" s="428"/>
      <c r="G360" s="428"/>
      <c r="H360" s="428"/>
    </row>
    <row r="362" spans="1:14">
      <c r="A362" s="86" t="s">
        <v>279</v>
      </c>
      <c r="B362" s="89" t="s">
        <v>268</v>
      </c>
      <c r="C362" s="89" t="s">
        <v>240</v>
      </c>
      <c r="D362" s="89" t="s">
        <v>256</v>
      </c>
      <c r="E362" s="89" t="s">
        <v>258</v>
      </c>
      <c r="F362" s="89" t="s">
        <v>257</v>
      </c>
      <c r="G362" s="89" t="s">
        <v>17</v>
      </c>
      <c r="H362" s="89" t="s">
        <v>16</v>
      </c>
      <c r="I362" s="89" t="s">
        <v>18</v>
      </c>
      <c r="J362" s="89" t="s">
        <v>8</v>
      </c>
      <c r="K362" s="89" t="s">
        <v>291</v>
      </c>
      <c r="L362" s="89" t="s">
        <v>266</v>
      </c>
      <c r="M362" s="86" t="s">
        <v>292</v>
      </c>
      <c r="N362" s="314">
        <v>41834</v>
      </c>
    </row>
    <row r="363" spans="1:14">
      <c r="A363" s="220" t="s">
        <v>273</v>
      </c>
      <c r="B363" s="299">
        <v>10393860</v>
      </c>
      <c r="C363" s="299">
        <v>9427442.302734375</v>
      </c>
      <c r="D363" s="299">
        <v>966417.697265625</v>
      </c>
      <c r="E363" s="298">
        <v>8655022.1485714298</v>
      </c>
      <c r="F363" s="299">
        <v>2446335.9285714291</v>
      </c>
      <c r="G363" s="298">
        <v>6208686.2199999997</v>
      </c>
      <c r="H363" s="298">
        <v>3230310.1101562493</v>
      </c>
      <c r="I363" s="299">
        <v>3378804.71</v>
      </c>
      <c r="J363" s="299">
        <v>194812.787109375</v>
      </c>
      <c r="K363" s="253">
        <v>0.52028883336872023</v>
      </c>
      <c r="L363" s="298">
        <v>5500249.8064062502</v>
      </c>
      <c r="M363" s="253">
        <v>0.88589592250423799</v>
      </c>
      <c r="N363" s="314">
        <v>41834</v>
      </c>
    </row>
    <row r="364" spans="1:14">
      <c r="A364" s="220" t="s">
        <v>272</v>
      </c>
      <c r="B364" s="299">
        <v>1878062.1198660715</v>
      </c>
      <c r="C364" s="299">
        <v>1708913.0216964283</v>
      </c>
      <c r="D364" s="299">
        <v>169149.09816964291</v>
      </c>
      <c r="E364" s="299">
        <v>1484532.1396986605</v>
      </c>
      <c r="F364" s="299">
        <v>185566.51746233259</v>
      </c>
      <c r="G364" s="299">
        <v>1298965.622236328</v>
      </c>
      <c r="H364" s="299">
        <v>374857.80015625001</v>
      </c>
      <c r="I364" s="299">
        <v>924107.82208007819</v>
      </c>
      <c r="J364" s="299">
        <v>39172.299140625008</v>
      </c>
      <c r="K364" s="223">
        <v>0.28858177132577728</v>
      </c>
      <c r="L364" s="299">
        <v>360362.00640625</v>
      </c>
      <c r="M364" s="223">
        <v>0.27742228141945957</v>
      </c>
      <c r="N364" s="314">
        <v>41834</v>
      </c>
    </row>
    <row r="365" spans="1:14">
      <c r="A365" s="220" t="s">
        <v>274</v>
      </c>
      <c r="B365" s="299">
        <v>1561400</v>
      </c>
      <c r="C365" s="299">
        <v>1424012</v>
      </c>
      <c r="D365" s="299">
        <v>137388</v>
      </c>
      <c r="E365" s="299">
        <v>1351924.6</v>
      </c>
      <c r="F365" s="299">
        <v>624601.5</v>
      </c>
      <c r="G365" s="299">
        <v>727323.10000000009</v>
      </c>
      <c r="H365" s="299">
        <v>4865.2000000000007</v>
      </c>
      <c r="I365" s="299">
        <v>722457.9</v>
      </c>
      <c r="J365" s="299">
        <v>29005.125</v>
      </c>
      <c r="K365" s="223">
        <v>6.6891866902068697E-3</v>
      </c>
      <c r="L365" s="299">
        <v>9643.01</v>
      </c>
      <c r="M365" s="223">
        <v>1.3258220452505907E-2</v>
      </c>
      <c r="N365" s="314">
        <v>41834</v>
      </c>
    </row>
    <row r="366" spans="1:14">
      <c r="A366" s="220" t="s">
        <v>275</v>
      </c>
      <c r="B366" s="299">
        <v>5211500.5797000006</v>
      </c>
      <c r="C366" s="299">
        <v>4801738.0490000006</v>
      </c>
      <c r="D366" s="299">
        <v>480172.5307</v>
      </c>
      <c r="E366" s="299">
        <v>4007830.3840000001</v>
      </c>
      <c r="F366" s="299">
        <v>1573867.3839999998</v>
      </c>
      <c r="G366" s="299">
        <v>2433963</v>
      </c>
      <c r="H366" s="299">
        <v>1985097</v>
      </c>
      <c r="I366" s="299">
        <v>448866</v>
      </c>
      <c r="J366" s="299">
        <v>0</v>
      </c>
      <c r="K366" s="223">
        <v>0.81558224180071759</v>
      </c>
      <c r="L366" s="299">
        <v>1985097</v>
      </c>
      <c r="M366" s="223">
        <v>0.81558224180071759</v>
      </c>
      <c r="N366" s="314">
        <v>41834</v>
      </c>
    </row>
    <row r="367" spans="1:14">
      <c r="A367" s="220" t="s">
        <v>143</v>
      </c>
      <c r="B367" s="299">
        <v>404669.62372360227</v>
      </c>
      <c r="C367" s="299">
        <v>375243.96482086182</v>
      </c>
      <c r="D367" s="299">
        <v>29425.658902740561</v>
      </c>
      <c r="E367" s="299">
        <v>367881.47611236572</v>
      </c>
      <c r="F367" s="299">
        <v>161752.79734039307</v>
      </c>
      <c r="G367" s="299">
        <v>206128.67877197266</v>
      </c>
      <c r="H367" s="299">
        <v>199358.28558349609</v>
      </c>
      <c r="I367" s="299">
        <v>6770.3931884765625</v>
      </c>
      <c r="J367" s="299">
        <v>11298.379943847656</v>
      </c>
      <c r="K367" s="223">
        <v>0.96715453070959512</v>
      </c>
      <c r="L367" s="299">
        <v>199358.28558349609</v>
      </c>
      <c r="M367" s="223">
        <v>0.96715453070959512</v>
      </c>
      <c r="N367" s="314">
        <v>41834</v>
      </c>
    </row>
    <row r="368" spans="1:14">
      <c r="A368" s="220" t="s">
        <v>346</v>
      </c>
      <c r="B368" s="233">
        <v>19449492.323289678</v>
      </c>
      <c r="C368" s="233">
        <v>17737349.338251665</v>
      </c>
      <c r="D368" s="233">
        <v>1782552.9850380085</v>
      </c>
      <c r="E368" s="233">
        <v>15867190.748382455</v>
      </c>
      <c r="F368" s="233">
        <v>4992124.1273741545</v>
      </c>
      <c r="G368" s="233">
        <v>10875066.621008301</v>
      </c>
      <c r="H368" s="233">
        <v>5794488.3958959952</v>
      </c>
      <c r="I368" s="233">
        <v>5481006.8252685554</v>
      </c>
      <c r="J368" s="233">
        <v>274288.59119384765</v>
      </c>
      <c r="K368" s="234">
        <v>0.53282325505043659</v>
      </c>
      <c r="L368" s="233">
        <v>8054710.1083959965</v>
      </c>
      <c r="M368" s="234">
        <v>0.74065846114781686</v>
      </c>
      <c r="N368" s="314">
        <v>41834</v>
      </c>
    </row>
    <row r="369" spans="1:14">
      <c r="A369" s="244" t="s">
        <v>344</v>
      </c>
      <c r="B369" s="264">
        <v>18993.644846962576</v>
      </c>
      <c r="C369" s="233">
        <v>17321.630213136392</v>
      </c>
      <c r="D369" s="233">
        <v>1740.7743994511802</v>
      </c>
      <c r="E369" s="264">
        <v>15495.303465217241</v>
      </c>
      <c r="F369" s="233">
        <v>4875.1212181388228</v>
      </c>
      <c r="G369" s="264">
        <v>10620.182247078419</v>
      </c>
      <c r="H369" s="264">
        <v>5658.6800741171828</v>
      </c>
      <c r="I369" s="233">
        <v>5352.5457278013237</v>
      </c>
      <c r="J369" s="233">
        <v>267.85995233774184</v>
      </c>
      <c r="K369" s="234">
        <v>0.53282325505043659</v>
      </c>
      <c r="L369" s="233">
        <v>7865.9278402304653</v>
      </c>
      <c r="M369" s="234">
        <v>0.74065846114781686</v>
      </c>
      <c r="N369" s="314">
        <v>41834</v>
      </c>
    </row>
    <row r="370" spans="1:14">
      <c r="A370" s="198" t="s">
        <v>345</v>
      </c>
      <c r="B370" s="178">
        <v>18.54848129586189</v>
      </c>
      <c r="C370" s="178">
        <v>16.915654505016008</v>
      </c>
      <c r="D370" s="178">
        <v>1.6999749994640432</v>
      </c>
      <c r="E370" s="178">
        <v>15.132132290251212</v>
      </c>
      <c r="F370" s="178">
        <v>4.7608605645886941</v>
      </c>
      <c r="G370" s="178">
        <v>10.371271725662519</v>
      </c>
      <c r="H370" s="178">
        <v>5.5260547598800613</v>
      </c>
      <c r="I370" s="178">
        <v>5.2270954373059801</v>
      </c>
      <c r="J370" s="178">
        <v>0.26158198470482602</v>
      </c>
      <c r="K370" s="234">
        <v>0.53282325505043659</v>
      </c>
      <c r="L370" s="178">
        <v>7.6815701564750638</v>
      </c>
      <c r="M370" s="234">
        <v>0.74065846114781686</v>
      </c>
      <c r="N370" s="314">
        <v>41834</v>
      </c>
    </row>
    <row r="371" spans="1:14">
      <c r="A371" s="197"/>
      <c r="B371" s="187"/>
      <c r="C371" s="187"/>
      <c r="D371" s="187"/>
      <c r="E371" s="187"/>
      <c r="F371" s="187"/>
      <c r="G371" s="187"/>
      <c r="H371" s="187"/>
      <c r="I371" s="187"/>
      <c r="J371" s="187"/>
      <c r="K371" s="196"/>
      <c r="L371" s="187"/>
      <c r="M371" s="196"/>
    </row>
    <row r="372" spans="1:14">
      <c r="C372" s="428" t="s">
        <v>276</v>
      </c>
      <c r="D372" s="428"/>
      <c r="E372" s="428"/>
      <c r="F372" s="428"/>
      <c r="G372" s="428"/>
      <c r="H372" s="428"/>
    </row>
    <row r="374" spans="1:14">
      <c r="A374" s="86" t="s">
        <v>279</v>
      </c>
      <c r="B374" s="89" t="s">
        <v>268</v>
      </c>
      <c r="C374" s="89" t="s">
        <v>240</v>
      </c>
      <c r="D374" s="89" t="s">
        <v>256</v>
      </c>
      <c r="E374" s="89" t="s">
        <v>258</v>
      </c>
      <c r="F374" s="89" t="s">
        <v>257</v>
      </c>
      <c r="G374" s="89" t="s">
        <v>17</v>
      </c>
      <c r="H374" s="89" t="s">
        <v>16</v>
      </c>
      <c r="I374" s="89" t="s">
        <v>18</v>
      </c>
      <c r="J374" s="89" t="s">
        <v>8</v>
      </c>
      <c r="K374" s="89" t="s">
        <v>291</v>
      </c>
      <c r="L374" s="89" t="s">
        <v>266</v>
      </c>
      <c r="M374" s="86" t="s">
        <v>292</v>
      </c>
      <c r="N374" s="314">
        <v>41834</v>
      </c>
    </row>
    <row r="375" spans="1:14">
      <c r="A375" s="220" t="s">
        <v>272</v>
      </c>
      <c r="B375" s="299">
        <v>1878062.1198660715</v>
      </c>
      <c r="C375" s="299">
        <v>1708913.0216964283</v>
      </c>
      <c r="D375" s="299">
        <v>169149.09816964291</v>
      </c>
      <c r="E375" s="299">
        <v>1484532.1396986605</v>
      </c>
      <c r="F375" s="299">
        <v>185566.51746233259</v>
      </c>
      <c r="G375" s="299">
        <v>1298965.622236328</v>
      </c>
      <c r="H375" s="299">
        <v>374857.80015625001</v>
      </c>
      <c r="I375" s="299">
        <v>924107.82208007819</v>
      </c>
      <c r="J375" s="299">
        <v>39172.299140625008</v>
      </c>
      <c r="K375" s="223">
        <v>0.28858177132577728</v>
      </c>
      <c r="L375" s="299">
        <v>360362.00640625</v>
      </c>
      <c r="M375" s="223">
        <v>0.27742228141945957</v>
      </c>
      <c r="N375" s="314">
        <v>41834</v>
      </c>
    </row>
    <row r="376" spans="1:14">
      <c r="A376" s="220" t="s">
        <v>274</v>
      </c>
      <c r="B376" s="299">
        <v>1561400</v>
      </c>
      <c r="C376" s="299">
        <v>1424012</v>
      </c>
      <c r="D376" s="299">
        <v>137388</v>
      </c>
      <c r="E376" s="299">
        <v>1351924.6</v>
      </c>
      <c r="F376" s="299">
        <v>624601.5</v>
      </c>
      <c r="G376" s="299">
        <v>727323.10000000009</v>
      </c>
      <c r="H376" s="299">
        <v>4865.2000000000007</v>
      </c>
      <c r="I376" s="299">
        <v>722457.9</v>
      </c>
      <c r="J376" s="299">
        <v>29005.125</v>
      </c>
      <c r="K376" s="223">
        <v>6.6891866902068697E-3</v>
      </c>
      <c r="L376" s="299">
        <v>9643.01</v>
      </c>
      <c r="M376" s="223">
        <v>1.3258220452505907E-2</v>
      </c>
      <c r="N376" s="314">
        <v>41834</v>
      </c>
    </row>
    <row r="377" spans="1:14">
      <c r="A377" s="220" t="s">
        <v>275</v>
      </c>
      <c r="B377" s="299">
        <v>5211500.5797000006</v>
      </c>
      <c r="C377" s="299">
        <v>4801738.0490000006</v>
      </c>
      <c r="D377" s="299">
        <v>480172.5307</v>
      </c>
      <c r="E377" s="299">
        <v>4007830.3840000001</v>
      </c>
      <c r="F377" s="299">
        <v>1573867.3839999998</v>
      </c>
      <c r="G377" s="299">
        <v>2433963</v>
      </c>
      <c r="H377" s="299">
        <v>1985097</v>
      </c>
      <c r="I377" s="299">
        <v>448866</v>
      </c>
      <c r="J377" s="299">
        <v>0</v>
      </c>
      <c r="K377" s="223">
        <v>0.81558224180071759</v>
      </c>
      <c r="L377" s="299">
        <v>1985097</v>
      </c>
      <c r="M377" s="223">
        <v>0.81558224180071759</v>
      </c>
      <c r="N377" s="314">
        <v>41834</v>
      </c>
    </row>
    <row r="378" spans="1:14">
      <c r="A378" s="220" t="s">
        <v>143</v>
      </c>
      <c r="B378" s="299">
        <v>404669.62372360227</v>
      </c>
      <c r="C378" s="299">
        <v>375243.96482086182</v>
      </c>
      <c r="D378" s="299">
        <v>29425.658902740561</v>
      </c>
      <c r="E378" s="299">
        <v>367881.47611236572</v>
      </c>
      <c r="F378" s="299">
        <v>161752.79734039307</v>
      </c>
      <c r="G378" s="299">
        <v>206128.67877197266</v>
      </c>
      <c r="H378" s="299">
        <v>199358.28558349609</v>
      </c>
      <c r="I378" s="299">
        <v>6770.3931884765625</v>
      </c>
      <c r="J378" s="299">
        <v>11298.379943847656</v>
      </c>
      <c r="K378" s="223">
        <v>0.96715453070959512</v>
      </c>
      <c r="L378" s="299">
        <v>199358.28558349609</v>
      </c>
      <c r="M378" s="223">
        <v>0.96715453070959512</v>
      </c>
      <c r="N378" s="314">
        <v>41834</v>
      </c>
    </row>
    <row r="379" spans="1:14">
      <c r="A379" s="90" t="s">
        <v>346</v>
      </c>
      <c r="B379" s="233">
        <v>9055632.3232896738</v>
      </c>
      <c r="C379" s="233">
        <v>8309907.0355172902</v>
      </c>
      <c r="D379" s="233">
        <v>816135.28777238354</v>
      </c>
      <c r="E379" s="233">
        <v>7212168.5998110268</v>
      </c>
      <c r="F379" s="233">
        <v>2545788.1988027254</v>
      </c>
      <c r="G379" s="233">
        <v>4666380.4010083005</v>
      </c>
      <c r="H379" s="233">
        <v>2564178.2857397459</v>
      </c>
      <c r="I379" s="233">
        <v>2102202.1152685545</v>
      </c>
      <c r="J379" s="233">
        <v>79475.804084472664</v>
      </c>
      <c r="K379" s="234">
        <v>0.54950048332658097</v>
      </c>
      <c r="L379" s="233">
        <v>2554460.3019897463</v>
      </c>
      <c r="M379" s="234">
        <v>0.54741793048800402</v>
      </c>
      <c r="N379" s="314">
        <v>41834</v>
      </c>
    </row>
    <row r="380" spans="1:14">
      <c r="A380" s="244" t="s">
        <v>344</v>
      </c>
      <c r="B380" s="264">
        <v>8843.390940712572</v>
      </c>
      <c r="C380" s="233">
        <v>8115.1435893723537</v>
      </c>
      <c r="D380" s="233">
        <v>797.0071169652183</v>
      </c>
      <c r="E380" s="264">
        <v>7043.1333982529559</v>
      </c>
      <c r="F380" s="233">
        <v>2486.1212878932865</v>
      </c>
      <c r="G380" s="264">
        <v>4557.0121103596684</v>
      </c>
      <c r="H380" s="264">
        <v>2504.0803571677206</v>
      </c>
      <c r="I380" s="233">
        <v>2052.9317531919478</v>
      </c>
      <c r="J380" s="233">
        <v>77.613089926242836</v>
      </c>
      <c r="K380" s="234">
        <v>0.54950048332658097</v>
      </c>
      <c r="L380" s="233">
        <v>2494.5901386618616</v>
      </c>
      <c r="M380" s="234">
        <v>0.54741793048800402</v>
      </c>
      <c r="N380" s="314">
        <v>41834</v>
      </c>
    </row>
    <row r="381" spans="1:14">
      <c r="A381" s="198" t="s">
        <v>345</v>
      </c>
      <c r="B381" s="178">
        <v>8.6361239655396211</v>
      </c>
      <c r="C381" s="178">
        <v>7.9249449114964392</v>
      </c>
      <c r="D381" s="178">
        <v>0.778327262661346</v>
      </c>
      <c r="E381" s="178">
        <v>6.8780599592314022</v>
      </c>
      <c r="F381" s="178">
        <v>2.4278528202082876</v>
      </c>
      <c r="G381" s="178">
        <v>4.4502071390231137</v>
      </c>
      <c r="H381" s="178">
        <v>2.4453909737966022</v>
      </c>
      <c r="I381" s="178">
        <v>2.0048161652265115</v>
      </c>
      <c r="J381" s="178">
        <v>7.5794033131096519E-2</v>
      </c>
      <c r="K381" s="234">
        <v>0.54950048332658097</v>
      </c>
      <c r="L381" s="178">
        <v>2.4361231822869742</v>
      </c>
      <c r="M381" s="234">
        <v>0.54741793048800402</v>
      </c>
      <c r="N381" s="314">
        <v>41834</v>
      </c>
    </row>
    <row r="383" spans="1:14">
      <c r="C383" s="428" t="s">
        <v>277</v>
      </c>
      <c r="D383" s="428"/>
      <c r="E383" s="428"/>
      <c r="F383" s="428"/>
      <c r="G383" s="428"/>
      <c r="H383" s="428"/>
    </row>
    <row r="385" spans="1:14">
      <c r="A385" s="86" t="s">
        <v>279</v>
      </c>
      <c r="B385" s="89" t="s">
        <v>268</v>
      </c>
      <c r="C385" s="89" t="s">
        <v>240</v>
      </c>
      <c r="D385" s="89" t="s">
        <v>256</v>
      </c>
      <c r="E385" s="89" t="s">
        <v>258</v>
      </c>
      <c r="F385" s="89" t="s">
        <v>257</v>
      </c>
      <c r="G385" s="89" t="s">
        <v>17</v>
      </c>
      <c r="H385" s="89" t="s">
        <v>16</v>
      </c>
      <c r="I385" s="89" t="s">
        <v>18</v>
      </c>
      <c r="J385" s="89" t="s">
        <v>8</v>
      </c>
      <c r="K385" s="89" t="s">
        <v>291</v>
      </c>
      <c r="L385" s="89" t="s">
        <v>266</v>
      </c>
      <c r="M385" s="86" t="s">
        <v>292</v>
      </c>
      <c r="N385" s="314">
        <v>41834</v>
      </c>
    </row>
    <row r="386" spans="1:14">
      <c r="A386" s="220" t="s">
        <v>273</v>
      </c>
      <c r="B386" s="233">
        <v>10393860.000000004</v>
      </c>
      <c r="C386" s="233">
        <v>9427442.302734375</v>
      </c>
      <c r="D386" s="233">
        <v>966417.697265625</v>
      </c>
      <c r="E386" s="233">
        <v>8655022.1485714279</v>
      </c>
      <c r="F386" s="233">
        <v>2446335.9285714291</v>
      </c>
      <c r="G386" s="233">
        <v>6208686.2200000007</v>
      </c>
      <c r="H386" s="233">
        <v>3230310.1101562493</v>
      </c>
      <c r="I386" s="233">
        <v>3378804.7100000009</v>
      </c>
      <c r="J386" s="233">
        <v>194812.787109375</v>
      </c>
      <c r="K386" s="234">
        <v>0.52028883336872012</v>
      </c>
      <c r="L386" s="233">
        <v>5500249.8064062502</v>
      </c>
      <c r="M386" s="234">
        <v>0.88589592250423788</v>
      </c>
      <c r="N386" s="314">
        <v>41834</v>
      </c>
    </row>
    <row r="387" spans="1:14">
      <c r="A387" s="244" t="s">
        <v>344</v>
      </c>
      <c r="B387" s="264">
        <v>10150.253906250004</v>
      </c>
      <c r="C387" s="233">
        <v>9206.4866237640381</v>
      </c>
      <c r="D387" s="233">
        <v>943.76728248596191</v>
      </c>
      <c r="E387" s="264">
        <v>8452.1700669642851</v>
      </c>
      <c r="F387" s="233">
        <v>2388.9999302455362</v>
      </c>
      <c r="G387" s="264">
        <v>6063.1701367187507</v>
      </c>
      <c r="H387" s="264">
        <v>3154.5997169494622</v>
      </c>
      <c r="I387" s="233">
        <v>3299.6139746093759</v>
      </c>
      <c r="J387" s="233">
        <v>190.24686241149902</v>
      </c>
      <c r="K387" s="234">
        <v>0.52028883336872012</v>
      </c>
      <c r="L387" s="233">
        <v>5371.3377015686037</v>
      </c>
      <c r="M387" s="234">
        <v>0.88589592250423788</v>
      </c>
      <c r="N387" s="314">
        <v>41834</v>
      </c>
    </row>
    <row r="388" spans="1:14">
      <c r="A388" s="198" t="s">
        <v>345</v>
      </c>
      <c r="B388" s="178">
        <v>9.9123573303222692</v>
      </c>
      <c r="C388" s="178">
        <v>8.9907095935195684</v>
      </c>
      <c r="D388" s="178">
        <v>0.92164773680269718</v>
      </c>
      <c r="E388" s="178">
        <v>8.2540723310198096</v>
      </c>
      <c r="F388" s="178">
        <v>2.3330077443804065</v>
      </c>
      <c r="G388" s="178">
        <v>5.9210645866394049</v>
      </c>
      <c r="H388" s="178">
        <v>3.0806637860834591</v>
      </c>
      <c r="I388" s="178">
        <v>3.2222792720794686</v>
      </c>
      <c r="J388" s="178">
        <v>0.18578795157372952</v>
      </c>
      <c r="K388" s="234">
        <v>0.52028883336872012</v>
      </c>
      <c r="L388" s="178">
        <v>5.2454469741880896</v>
      </c>
      <c r="M388" s="234">
        <v>0.88589592250423788</v>
      </c>
      <c r="N388" s="314">
        <v>41834</v>
      </c>
    </row>
    <row r="391" spans="1:14">
      <c r="A391" s="86" t="s">
        <v>279</v>
      </c>
      <c r="B391" s="89" t="s">
        <v>268</v>
      </c>
      <c r="C391" s="89" t="s">
        <v>240</v>
      </c>
      <c r="D391" s="89" t="s">
        <v>256</v>
      </c>
      <c r="E391" s="89" t="s">
        <v>258</v>
      </c>
      <c r="F391" s="89" t="s">
        <v>257</v>
      </c>
      <c r="G391" s="89" t="s">
        <v>17</v>
      </c>
      <c r="H391" s="89" t="s">
        <v>16</v>
      </c>
      <c r="I391" s="89" t="s">
        <v>18</v>
      </c>
      <c r="J391" s="89" t="s">
        <v>8</v>
      </c>
      <c r="K391" s="89" t="s">
        <v>291</v>
      </c>
      <c r="L391" s="89" t="s">
        <v>266</v>
      </c>
      <c r="M391" s="86" t="s">
        <v>292</v>
      </c>
      <c r="N391" s="314">
        <v>41804</v>
      </c>
    </row>
    <row r="392" spans="1:14">
      <c r="A392" s="220" t="s">
        <v>273</v>
      </c>
      <c r="B392" s="299">
        <v>9341860</v>
      </c>
      <c r="C392" s="299">
        <v>8459502.947265625</v>
      </c>
      <c r="D392" s="299">
        <v>882357.052734375</v>
      </c>
      <c r="E392" s="298">
        <v>7726887.2628571438</v>
      </c>
      <c r="F392" s="299">
        <v>2114015.2928571431</v>
      </c>
      <c r="G392" s="298">
        <v>5612871.9700000007</v>
      </c>
      <c r="H392" s="298">
        <v>3138979.5663281251</v>
      </c>
      <c r="I392" s="299">
        <v>2868513.3099999996</v>
      </c>
      <c r="J392" s="299">
        <v>174937.244140625</v>
      </c>
      <c r="K392" s="253">
        <v>0.55924660015505834</v>
      </c>
      <c r="L392" s="298">
        <v>5395373.5245703114</v>
      </c>
      <c r="M392" s="253">
        <v>0.96125006118219203</v>
      </c>
      <c r="N392" s="314">
        <v>41804</v>
      </c>
    </row>
    <row r="393" spans="1:14">
      <c r="A393" s="220" t="s">
        <v>272</v>
      </c>
      <c r="B393" s="299">
        <v>1878062.1198660715</v>
      </c>
      <c r="C393" s="299">
        <v>1708913.0216964283</v>
      </c>
      <c r="D393" s="299">
        <v>169149.09816964291</v>
      </c>
      <c r="E393" s="299">
        <v>1484532.1396986605</v>
      </c>
      <c r="F393" s="299">
        <v>185566.51746233259</v>
      </c>
      <c r="G393" s="299">
        <v>1298965.622236328</v>
      </c>
      <c r="H393" s="299">
        <v>382592.74632812501</v>
      </c>
      <c r="I393" s="299">
        <v>916372.87590820307</v>
      </c>
      <c r="J393" s="299">
        <v>39172.299140625008</v>
      </c>
      <c r="K393" s="223">
        <v>0.29453646792395083</v>
      </c>
      <c r="L393" s="299">
        <v>368224.50457031251</v>
      </c>
      <c r="M393" s="223">
        <v>0.28347517306606546</v>
      </c>
      <c r="N393" s="314">
        <v>41804</v>
      </c>
    </row>
    <row r="394" spans="1:14">
      <c r="A394" s="220" t="s">
        <v>274</v>
      </c>
      <c r="B394" s="299">
        <v>1077800</v>
      </c>
      <c r="C394" s="299">
        <v>987050.04296875</v>
      </c>
      <c r="D394" s="299">
        <v>90749.95703125</v>
      </c>
      <c r="E394" s="299">
        <v>940977.06666666677</v>
      </c>
      <c r="F394" s="299">
        <v>382764.51666666678</v>
      </c>
      <c r="G394" s="299">
        <v>558212.55000000005</v>
      </c>
      <c r="H394" s="299">
        <v>19558.590000000004</v>
      </c>
      <c r="I394" s="299">
        <v>538653.96</v>
      </c>
      <c r="J394" s="299">
        <v>19965.85546875</v>
      </c>
      <c r="K394" s="223">
        <v>3.5037890137009642E-2</v>
      </c>
      <c r="L394" s="299">
        <v>30593.99</v>
      </c>
      <c r="M394" s="223">
        <v>5.4807062291953125E-2</v>
      </c>
      <c r="N394" s="314">
        <v>41804</v>
      </c>
    </row>
    <row r="395" spans="1:14">
      <c r="A395" s="220" t="s">
        <v>275</v>
      </c>
      <c r="B395" s="299">
        <v>5211500.5797000006</v>
      </c>
      <c r="C395" s="299">
        <v>4801738.0490000006</v>
      </c>
      <c r="D395" s="299">
        <v>480172.5307</v>
      </c>
      <c r="E395" s="299">
        <v>4007830.3840000001</v>
      </c>
      <c r="F395" s="299">
        <v>1573867.3839999998</v>
      </c>
      <c r="G395" s="299">
        <v>2433963</v>
      </c>
      <c r="H395" s="299">
        <v>1985097</v>
      </c>
      <c r="I395" s="299">
        <v>448866</v>
      </c>
      <c r="J395" s="299">
        <v>0</v>
      </c>
      <c r="K395" s="223">
        <v>0.81558224180071759</v>
      </c>
      <c r="L395" s="299">
        <v>1985097</v>
      </c>
      <c r="M395" s="223">
        <v>0.81558224180071759</v>
      </c>
      <c r="N395" s="314">
        <v>41804</v>
      </c>
    </row>
    <row r="396" spans="1:14">
      <c r="A396" s="220" t="s">
        <v>143</v>
      </c>
      <c r="B396" s="299">
        <v>404669.62372360227</v>
      </c>
      <c r="C396" s="299">
        <v>375243.96482086182</v>
      </c>
      <c r="D396" s="299">
        <v>29425.658902740561</v>
      </c>
      <c r="E396" s="299">
        <v>367881.47611236572</v>
      </c>
      <c r="F396" s="299">
        <v>161752.79734039307</v>
      </c>
      <c r="G396" s="299">
        <v>206128.67877197266</v>
      </c>
      <c r="H396" s="299">
        <v>199358.28558349609</v>
      </c>
      <c r="I396" s="299">
        <v>6770.3931884765625</v>
      </c>
      <c r="J396" s="299">
        <v>11298.379943847656</v>
      </c>
      <c r="K396" s="223">
        <v>0.96715453070959512</v>
      </c>
      <c r="L396" s="299">
        <v>199358.28558349609</v>
      </c>
      <c r="M396" s="223">
        <v>0.96715453070959512</v>
      </c>
      <c r="N396" s="314">
        <v>41804</v>
      </c>
    </row>
    <row r="397" spans="1:14">
      <c r="A397" s="220" t="s">
        <v>346</v>
      </c>
      <c r="B397" s="233">
        <v>17913892.323289678</v>
      </c>
      <c r="C397" s="233">
        <v>16332448.025751665</v>
      </c>
      <c r="D397" s="233">
        <v>1651854.2975380085</v>
      </c>
      <c r="E397" s="233">
        <v>14528108.329334836</v>
      </c>
      <c r="F397" s="233">
        <v>4417966.5083265351</v>
      </c>
      <c r="G397" s="233">
        <v>10110141.821008302</v>
      </c>
      <c r="H397" s="233">
        <v>5725586.1882397458</v>
      </c>
      <c r="I397" s="233">
        <v>4779176.5390966795</v>
      </c>
      <c r="J397" s="233">
        <v>245373.77869384765</v>
      </c>
      <c r="K397" s="234">
        <v>0.5663210555901701</v>
      </c>
      <c r="L397" s="233">
        <v>7978647.3047241205</v>
      </c>
      <c r="M397" s="234">
        <v>0.78917263931401471</v>
      </c>
      <c r="N397" s="314">
        <v>41804</v>
      </c>
    </row>
    <row r="398" spans="1:14">
      <c r="A398" s="244" t="s">
        <v>344</v>
      </c>
      <c r="B398" s="264">
        <v>17494.035471962576</v>
      </c>
      <c r="C398" s="233">
        <v>15949.656275148111</v>
      </c>
      <c r="D398" s="233">
        <v>1613.1389624394615</v>
      </c>
      <c r="E398" s="264">
        <v>14187.605790366051</v>
      </c>
      <c r="F398" s="233">
        <v>4314.4204182876319</v>
      </c>
      <c r="G398" s="264">
        <v>9873.1853720784202</v>
      </c>
      <c r="H398" s="264">
        <v>5591.3927619528768</v>
      </c>
      <c r="I398" s="233">
        <v>4667.1645889616011</v>
      </c>
      <c r="J398" s="233">
        <v>239.62283075571059</v>
      </c>
      <c r="K398" s="234">
        <v>0.5663210555901701</v>
      </c>
      <c r="L398" s="233">
        <v>7791.647758519649</v>
      </c>
      <c r="M398" s="234">
        <v>0.78917263931401471</v>
      </c>
      <c r="N398" s="314">
        <v>41804</v>
      </c>
    </row>
    <row r="399" spans="1:14">
      <c r="A399" s="198" t="s">
        <v>345</v>
      </c>
      <c r="B399" s="178">
        <v>17.084019015588453</v>
      </c>
      <c r="C399" s="178">
        <v>15.575836206199327</v>
      </c>
      <c r="D399" s="178">
        <v>1.5753310180072866</v>
      </c>
      <c r="E399" s="178">
        <v>13.855083779654347</v>
      </c>
      <c r="F399" s="178">
        <v>4.2133011897340156</v>
      </c>
      <c r="G399" s="178">
        <v>9.6417825899203322</v>
      </c>
      <c r="H399" s="178">
        <v>5.4603444940946062</v>
      </c>
      <c r="I399" s="178">
        <v>4.5577779189078136</v>
      </c>
      <c r="J399" s="178">
        <v>0.23400667065987363</v>
      </c>
      <c r="K399" s="234">
        <v>0.5663210555901701</v>
      </c>
      <c r="L399" s="178">
        <v>7.6090310141793447</v>
      </c>
      <c r="M399" s="234">
        <v>0.78917263931401471</v>
      </c>
      <c r="N399" s="314">
        <v>41804</v>
      </c>
    </row>
    <row r="400" spans="1:14">
      <c r="A400" s="197"/>
      <c r="B400" s="187"/>
      <c r="C400" s="187"/>
      <c r="D400" s="187"/>
      <c r="E400" s="187"/>
      <c r="F400" s="187"/>
      <c r="G400" s="187"/>
      <c r="H400" s="187"/>
      <c r="I400" s="187"/>
      <c r="J400" s="187"/>
      <c r="K400" s="196"/>
      <c r="L400" s="187"/>
      <c r="M400" s="196"/>
    </row>
    <row r="401" spans="1:14">
      <c r="C401" s="428" t="s">
        <v>276</v>
      </c>
      <c r="D401" s="428"/>
      <c r="E401" s="428"/>
      <c r="F401" s="428"/>
      <c r="G401" s="428"/>
      <c r="H401" s="428"/>
    </row>
    <row r="403" spans="1:14">
      <c r="A403" s="86" t="s">
        <v>279</v>
      </c>
      <c r="B403" s="89" t="s">
        <v>268</v>
      </c>
      <c r="C403" s="89" t="s">
        <v>240</v>
      </c>
      <c r="D403" s="89" t="s">
        <v>256</v>
      </c>
      <c r="E403" s="89" t="s">
        <v>258</v>
      </c>
      <c r="F403" s="89" t="s">
        <v>257</v>
      </c>
      <c r="G403" s="89" t="s">
        <v>17</v>
      </c>
      <c r="H403" s="89" t="s">
        <v>16</v>
      </c>
      <c r="I403" s="89" t="s">
        <v>18</v>
      </c>
      <c r="J403" s="89" t="s">
        <v>8</v>
      </c>
      <c r="K403" s="89" t="s">
        <v>291</v>
      </c>
      <c r="L403" s="89" t="s">
        <v>266</v>
      </c>
      <c r="M403" s="86" t="s">
        <v>292</v>
      </c>
      <c r="N403" s="314">
        <v>41804</v>
      </c>
    </row>
    <row r="404" spans="1:14">
      <c r="A404" s="220" t="s">
        <v>272</v>
      </c>
      <c r="B404" s="299">
        <v>1878062.1198660715</v>
      </c>
      <c r="C404" s="299">
        <v>1708913.0216964283</v>
      </c>
      <c r="D404" s="299">
        <v>169149.09816964291</v>
      </c>
      <c r="E404" s="299">
        <v>1484532.1396986605</v>
      </c>
      <c r="F404" s="299">
        <v>185566.51746233259</v>
      </c>
      <c r="G404" s="299">
        <v>1298965.622236328</v>
      </c>
      <c r="H404" s="299">
        <v>382592.74632812501</v>
      </c>
      <c r="I404" s="299">
        <v>916372.87590820307</v>
      </c>
      <c r="J404" s="299">
        <v>39172.299140625008</v>
      </c>
      <c r="K404" s="223">
        <v>0.29453646792395083</v>
      </c>
      <c r="L404" s="299">
        <v>368224.50457031251</v>
      </c>
      <c r="M404" s="223">
        <v>0.28347517306606546</v>
      </c>
      <c r="N404" s="314">
        <v>41804</v>
      </c>
    </row>
    <row r="405" spans="1:14">
      <c r="A405" s="220" t="s">
        <v>274</v>
      </c>
      <c r="B405" s="299">
        <v>1077800</v>
      </c>
      <c r="C405" s="299">
        <v>987050.04296875</v>
      </c>
      <c r="D405" s="299">
        <v>90749.95703125</v>
      </c>
      <c r="E405" s="299">
        <v>940977.06666666677</v>
      </c>
      <c r="F405" s="299">
        <v>382764.51666666678</v>
      </c>
      <c r="G405" s="299">
        <v>558212.55000000005</v>
      </c>
      <c r="H405" s="299">
        <v>19558.590000000004</v>
      </c>
      <c r="I405" s="299">
        <v>538653.96</v>
      </c>
      <c r="J405" s="299">
        <v>19965.85546875</v>
      </c>
      <c r="K405" s="223">
        <v>3.5037890137009642E-2</v>
      </c>
      <c r="L405" s="299">
        <v>30593.99</v>
      </c>
      <c r="M405" s="223">
        <v>5.4807062291953125E-2</v>
      </c>
      <c r="N405" s="314">
        <v>41804</v>
      </c>
    </row>
    <row r="406" spans="1:14">
      <c r="A406" s="220" t="s">
        <v>275</v>
      </c>
      <c r="B406" s="299">
        <v>5211500.5797000006</v>
      </c>
      <c r="C406" s="299">
        <v>4801738.0490000006</v>
      </c>
      <c r="D406" s="299">
        <v>480172.5307</v>
      </c>
      <c r="E406" s="299">
        <v>4007830.3840000001</v>
      </c>
      <c r="F406" s="299">
        <v>1573867.3839999998</v>
      </c>
      <c r="G406" s="299">
        <v>2433963</v>
      </c>
      <c r="H406" s="299">
        <v>1985097</v>
      </c>
      <c r="I406" s="299">
        <v>448866</v>
      </c>
      <c r="J406" s="299">
        <v>0</v>
      </c>
      <c r="K406" s="223">
        <v>0.81558224180071759</v>
      </c>
      <c r="L406" s="299">
        <v>1985097</v>
      </c>
      <c r="M406" s="223">
        <v>0.81558224180071759</v>
      </c>
      <c r="N406" s="314">
        <v>41804</v>
      </c>
    </row>
    <row r="407" spans="1:14">
      <c r="A407" s="220" t="s">
        <v>143</v>
      </c>
      <c r="B407" s="299">
        <v>404669.62372360227</v>
      </c>
      <c r="C407" s="299">
        <v>375243.96482086182</v>
      </c>
      <c r="D407" s="299">
        <v>29425.658902740561</v>
      </c>
      <c r="E407" s="299">
        <v>367881.47611236572</v>
      </c>
      <c r="F407" s="299">
        <v>161752.79734039307</v>
      </c>
      <c r="G407" s="299">
        <v>206128.67877197266</v>
      </c>
      <c r="H407" s="299">
        <v>199358.28558349609</v>
      </c>
      <c r="I407" s="299">
        <v>6770.3931884765625</v>
      </c>
      <c r="J407" s="299">
        <v>11298.379943847656</v>
      </c>
      <c r="K407" s="223">
        <v>0.96715453070959512</v>
      </c>
      <c r="L407" s="299">
        <v>199358.28558349609</v>
      </c>
      <c r="M407" s="223">
        <v>0.96715453070959512</v>
      </c>
      <c r="N407" s="314">
        <v>41804</v>
      </c>
    </row>
    <row r="408" spans="1:14">
      <c r="A408" s="90" t="s">
        <v>346</v>
      </c>
      <c r="B408" s="233">
        <v>8572032.3232896738</v>
      </c>
      <c r="C408" s="233">
        <v>7872945.0784860402</v>
      </c>
      <c r="D408" s="233">
        <v>769497.24480363354</v>
      </c>
      <c r="E408" s="233">
        <v>6801221.0664776936</v>
      </c>
      <c r="F408" s="233">
        <v>2303951.215469392</v>
      </c>
      <c r="G408" s="233">
        <v>4497269.8510083007</v>
      </c>
      <c r="H408" s="233">
        <v>2586606.6219116212</v>
      </c>
      <c r="I408" s="233">
        <v>1910663.2290966795</v>
      </c>
      <c r="J408" s="233">
        <v>70436.534553222664</v>
      </c>
      <c r="K408" s="234">
        <v>0.57515041516392362</v>
      </c>
      <c r="L408" s="233">
        <v>2583273.7801538086</v>
      </c>
      <c r="M408" s="234">
        <v>0.57440933404844086</v>
      </c>
      <c r="N408" s="314">
        <v>41804</v>
      </c>
    </row>
    <row r="409" spans="1:14">
      <c r="A409" s="244" t="s">
        <v>344</v>
      </c>
      <c r="B409" s="264">
        <v>8371.125315712572</v>
      </c>
      <c r="C409" s="233">
        <v>7688.4229282090237</v>
      </c>
      <c r="D409" s="233">
        <v>751.46215312854838</v>
      </c>
      <c r="E409" s="264">
        <v>6641.8174477321227</v>
      </c>
      <c r="F409" s="233">
        <v>2249.9523588568281</v>
      </c>
      <c r="G409" s="264">
        <v>4391.8650888752936</v>
      </c>
      <c r="H409" s="264">
        <v>2525.9830292105676</v>
      </c>
      <c r="I409" s="233">
        <v>1865.8820596647261</v>
      </c>
      <c r="J409" s="233">
        <v>68.785678274631508</v>
      </c>
      <c r="K409" s="234">
        <v>0.57515041516392362</v>
      </c>
      <c r="L409" s="233">
        <v>2522.7283009314538</v>
      </c>
      <c r="M409" s="234">
        <v>0.57440933404844086</v>
      </c>
      <c r="N409" s="314">
        <v>41804</v>
      </c>
    </row>
    <row r="410" spans="1:14">
      <c r="A410" s="198" t="s">
        <v>345</v>
      </c>
      <c r="B410" s="178">
        <v>8.1749270661255586</v>
      </c>
      <c r="C410" s="178">
        <v>7.5082255158291247</v>
      </c>
      <c r="D410" s="178">
        <v>0.73384975891459803</v>
      </c>
      <c r="E410" s="178">
        <v>6.486149851300901</v>
      </c>
      <c r="F410" s="178">
        <v>2.1972191004461212</v>
      </c>
      <c r="G410" s="178">
        <v>4.2889307508547789</v>
      </c>
      <c r="H410" s="178">
        <v>2.4667803019634449</v>
      </c>
      <c r="I410" s="178">
        <v>1.822150448891334</v>
      </c>
      <c r="J410" s="178">
        <v>6.7173513940069832E-2</v>
      </c>
      <c r="K410" s="234">
        <v>0.57515041516392362</v>
      </c>
      <c r="L410" s="178">
        <v>2.4636018563783728</v>
      </c>
      <c r="M410" s="234">
        <v>0.57440933404844086</v>
      </c>
      <c r="N410" s="314">
        <v>41804</v>
      </c>
    </row>
    <row r="412" spans="1:14">
      <c r="C412" s="428" t="s">
        <v>277</v>
      </c>
      <c r="D412" s="428"/>
      <c r="E412" s="428"/>
      <c r="F412" s="428"/>
      <c r="G412" s="428"/>
      <c r="H412" s="428"/>
    </row>
    <row r="414" spans="1:14">
      <c r="A414" s="86" t="s">
        <v>279</v>
      </c>
      <c r="B414" s="89" t="s">
        <v>268</v>
      </c>
      <c r="C414" s="89" t="s">
        <v>240</v>
      </c>
      <c r="D414" s="89" t="s">
        <v>256</v>
      </c>
      <c r="E414" s="89" t="s">
        <v>258</v>
      </c>
      <c r="F414" s="89" t="s">
        <v>257</v>
      </c>
      <c r="G414" s="89" t="s">
        <v>17</v>
      </c>
      <c r="H414" s="89" t="s">
        <v>16</v>
      </c>
      <c r="I414" s="89" t="s">
        <v>18</v>
      </c>
      <c r="J414" s="89" t="s">
        <v>8</v>
      </c>
      <c r="K414" s="89" t="s">
        <v>291</v>
      </c>
      <c r="L414" s="89" t="s">
        <v>266</v>
      </c>
      <c r="M414" s="86" t="s">
        <v>292</v>
      </c>
      <c r="N414" s="314">
        <v>41804</v>
      </c>
    </row>
    <row r="415" spans="1:14">
      <c r="A415" s="220" t="s">
        <v>273</v>
      </c>
      <c r="B415" s="233">
        <v>9341860.0000000037</v>
      </c>
      <c r="C415" s="233">
        <v>8459502.947265625</v>
      </c>
      <c r="D415" s="233">
        <v>882357.052734375</v>
      </c>
      <c r="E415" s="233">
        <v>7726887.2628571428</v>
      </c>
      <c r="F415" s="233">
        <v>2114015.2928571431</v>
      </c>
      <c r="G415" s="233">
        <v>5612871.9700000016</v>
      </c>
      <c r="H415" s="233">
        <v>3138979.5663281246</v>
      </c>
      <c r="I415" s="233">
        <v>2868513.31</v>
      </c>
      <c r="J415" s="233">
        <v>174937.244140625</v>
      </c>
      <c r="K415" s="234">
        <v>0.55924660015505823</v>
      </c>
      <c r="L415" s="233">
        <v>5395373.5245703124</v>
      </c>
      <c r="M415" s="234">
        <v>0.96125006118219203</v>
      </c>
      <c r="N415" s="314">
        <v>41804</v>
      </c>
    </row>
    <row r="416" spans="1:14">
      <c r="A416" s="244" t="s">
        <v>344</v>
      </c>
      <c r="B416" s="264">
        <v>9122.9101562500036</v>
      </c>
      <c r="C416" s="233">
        <v>8261.2333469390869</v>
      </c>
      <c r="D416" s="233">
        <v>861.67680931091309</v>
      </c>
      <c r="E416" s="264">
        <v>7545.7883426339286</v>
      </c>
      <c r="F416" s="233">
        <v>2064.4680594308038</v>
      </c>
      <c r="G416" s="264">
        <v>5481.3202832031266</v>
      </c>
      <c r="H416" s="264">
        <v>3065.4097327423092</v>
      </c>
      <c r="I416" s="233">
        <v>2801.2825292968751</v>
      </c>
      <c r="J416" s="233">
        <v>170.8371524810791</v>
      </c>
      <c r="K416" s="234">
        <v>0.55924660015505823</v>
      </c>
      <c r="L416" s="233">
        <v>5268.9194575881957</v>
      </c>
      <c r="M416" s="234">
        <v>0.96125006118219203</v>
      </c>
      <c r="N416" s="314">
        <v>41804</v>
      </c>
    </row>
    <row r="417" spans="1:14">
      <c r="A417" s="198" t="s">
        <v>345</v>
      </c>
      <c r="B417" s="178">
        <v>8.9090919494628942</v>
      </c>
      <c r="C417" s="178">
        <v>8.0676106903702021</v>
      </c>
      <c r="D417" s="178">
        <v>0.84148125909268856</v>
      </c>
      <c r="E417" s="178">
        <v>7.3689339283534459</v>
      </c>
      <c r="F417" s="178">
        <v>2.0160820892878943</v>
      </c>
      <c r="G417" s="178">
        <v>5.3528518390655533</v>
      </c>
      <c r="H417" s="178">
        <v>2.9935641921311613</v>
      </c>
      <c r="I417" s="178">
        <v>2.7356274700164795</v>
      </c>
      <c r="J417" s="178">
        <v>0.16683315671980381</v>
      </c>
      <c r="K417" s="234">
        <v>0.55924660015505823</v>
      </c>
      <c r="L417" s="178">
        <v>5.1454291578009723</v>
      </c>
      <c r="M417" s="234">
        <v>0.96125006118219203</v>
      </c>
      <c r="N417" s="314">
        <v>41804</v>
      </c>
    </row>
    <row r="419" spans="1:14">
      <c r="A419" s="86" t="s">
        <v>279</v>
      </c>
      <c r="B419" s="89" t="s">
        <v>268</v>
      </c>
      <c r="C419" s="89" t="s">
        <v>240</v>
      </c>
      <c r="D419" s="89" t="s">
        <v>256</v>
      </c>
      <c r="E419" s="89" t="s">
        <v>258</v>
      </c>
      <c r="F419" s="89" t="s">
        <v>257</v>
      </c>
      <c r="G419" s="89" t="s">
        <v>17</v>
      </c>
      <c r="H419" s="89" t="s">
        <v>16</v>
      </c>
      <c r="I419" s="89" t="s">
        <v>18</v>
      </c>
      <c r="J419" s="89" t="s">
        <v>8</v>
      </c>
      <c r="K419" s="89" t="s">
        <v>291</v>
      </c>
      <c r="L419" s="89" t="s">
        <v>266</v>
      </c>
      <c r="M419" s="86" t="s">
        <v>292</v>
      </c>
      <c r="N419" s="314">
        <v>41773</v>
      </c>
    </row>
    <row r="420" spans="1:14">
      <c r="A420" s="220" t="s">
        <v>273</v>
      </c>
      <c r="B420" s="299">
        <v>9341860</v>
      </c>
      <c r="C420" s="299">
        <v>8459502.947265625</v>
      </c>
      <c r="D420" s="299">
        <v>882357.052734375</v>
      </c>
      <c r="E420" s="299">
        <v>7726969.4495238103</v>
      </c>
      <c r="F420" s="299">
        <v>2114051.2395238094</v>
      </c>
      <c r="G420" s="299">
        <v>5612918.2100000018</v>
      </c>
      <c r="H420" s="299">
        <v>2691242.1199999992</v>
      </c>
      <c r="I420" s="299">
        <v>2916450.4599999995</v>
      </c>
      <c r="J420" s="299">
        <v>174937.244140625</v>
      </c>
      <c r="K420" s="223">
        <v>0.47947289080487032</v>
      </c>
      <c r="L420" s="299">
        <v>4956359.33</v>
      </c>
      <c r="M420" s="223">
        <v>0.88302717847727175</v>
      </c>
      <c r="N420" s="314">
        <v>41773</v>
      </c>
    </row>
    <row r="421" spans="1:14">
      <c r="A421" s="220" t="s">
        <v>272</v>
      </c>
      <c r="B421" s="299">
        <v>1878062.1198660715</v>
      </c>
      <c r="C421" s="299">
        <v>1708913.0216964283</v>
      </c>
      <c r="D421" s="299">
        <v>169149.09816964291</v>
      </c>
      <c r="E421" s="299">
        <v>1484532.1396986605</v>
      </c>
      <c r="F421" s="299">
        <v>185566.51746233259</v>
      </c>
      <c r="G421" s="299">
        <v>1298965.622236328</v>
      </c>
      <c r="H421" s="299">
        <v>433605</v>
      </c>
      <c r="I421" s="299">
        <v>865360.62223632808</v>
      </c>
      <c r="J421" s="299">
        <v>39172.299140625008</v>
      </c>
      <c r="K421" s="223">
        <v>0.33380791036909507</v>
      </c>
      <c r="L421" s="299">
        <v>436024.85148900002</v>
      </c>
      <c r="M421" s="223">
        <v>0.33567081685990274</v>
      </c>
      <c r="N421" s="314">
        <v>41773</v>
      </c>
    </row>
    <row r="422" spans="1:14">
      <c r="A422" s="220" t="s">
        <v>274</v>
      </c>
      <c r="B422" s="299">
        <v>58800</v>
      </c>
      <c r="C422" s="299">
        <v>53508</v>
      </c>
      <c r="D422" s="299">
        <v>5292</v>
      </c>
      <c r="E422" s="299">
        <v>51533.533333333333</v>
      </c>
      <c r="F422" s="299">
        <v>12883.383333333331</v>
      </c>
      <c r="G422" s="299">
        <v>38650.15</v>
      </c>
      <c r="H422" s="299">
        <v>0</v>
      </c>
      <c r="I422" s="299">
        <v>38650.15</v>
      </c>
      <c r="J422" s="299">
        <v>1092</v>
      </c>
      <c r="K422" s="223">
        <v>0</v>
      </c>
      <c r="L422" s="299">
        <v>0.2</v>
      </c>
      <c r="M422" s="223">
        <v>5.1746241605789368E-6</v>
      </c>
      <c r="N422" s="314">
        <v>41773</v>
      </c>
    </row>
    <row r="423" spans="1:14">
      <c r="A423" s="220" t="s">
        <v>275</v>
      </c>
      <c r="B423" s="299">
        <v>5211500.5797000006</v>
      </c>
      <c r="C423" s="299">
        <v>4801738.0490000006</v>
      </c>
      <c r="D423" s="299">
        <v>480172.5307</v>
      </c>
      <c r="E423" s="299">
        <v>4007830.3840000001</v>
      </c>
      <c r="F423" s="299">
        <v>1573867.3839999998</v>
      </c>
      <c r="G423" s="299">
        <v>2433963</v>
      </c>
      <c r="H423" s="299">
        <v>1985097</v>
      </c>
      <c r="I423" s="299">
        <v>448866</v>
      </c>
      <c r="J423" s="299">
        <v>0</v>
      </c>
      <c r="K423" s="223">
        <v>0.81558224180071759</v>
      </c>
      <c r="L423" s="299">
        <v>1985097</v>
      </c>
      <c r="M423" s="223">
        <v>0.81558224180071759</v>
      </c>
      <c r="N423" s="314">
        <v>41773</v>
      </c>
    </row>
    <row r="424" spans="1:14">
      <c r="A424" s="220" t="s">
        <v>143</v>
      </c>
      <c r="B424" s="299">
        <v>404669.62372360227</v>
      </c>
      <c r="C424" s="299">
        <v>375243.96482086182</v>
      </c>
      <c r="D424" s="299">
        <v>29425.658902740561</v>
      </c>
      <c r="E424" s="299">
        <v>367881.47611236572</v>
      </c>
      <c r="F424" s="299">
        <v>161752.79734039307</v>
      </c>
      <c r="G424" s="299">
        <v>206128.67877197266</v>
      </c>
      <c r="H424" s="299">
        <v>199358.28558349609</v>
      </c>
      <c r="I424" s="299">
        <v>6770.3931884765625</v>
      </c>
      <c r="J424" s="299">
        <v>11298.379943847656</v>
      </c>
      <c r="K424" s="223">
        <v>0.96715453070959512</v>
      </c>
      <c r="L424" s="299">
        <v>199358.28558349609</v>
      </c>
      <c r="M424" s="223">
        <v>0.96715453070959512</v>
      </c>
      <c r="N424" s="314">
        <v>41773</v>
      </c>
    </row>
    <row r="425" spans="1:14">
      <c r="A425" s="220" t="s">
        <v>346</v>
      </c>
      <c r="B425" s="233">
        <v>16894892.323289674</v>
      </c>
      <c r="C425" s="233">
        <v>15398905.982782915</v>
      </c>
      <c r="D425" s="233">
        <v>1566396.3405067585</v>
      </c>
      <c r="E425" s="233">
        <v>13638746.982668169</v>
      </c>
      <c r="F425" s="233">
        <v>4048121.3216598686</v>
      </c>
      <c r="G425" s="233">
        <v>9590625.6610083021</v>
      </c>
      <c r="H425" s="233">
        <v>5309302.4055834953</v>
      </c>
      <c r="I425" s="233">
        <v>4276097.6254248042</v>
      </c>
      <c r="J425" s="233">
        <v>226499.92322509765</v>
      </c>
      <c r="K425" s="234">
        <v>0.55359291387724818</v>
      </c>
      <c r="L425" s="233">
        <v>7576839.6670724964</v>
      </c>
      <c r="M425" s="234">
        <v>0.7900255869517393</v>
      </c>
      <c r="N425" s="314">
        <v>41773</v>
      </c>
    </row>
    <row r="426" spans="1:14">
      <c r="A426" s="244" t="s">
        <v>344</v>
      </c>
      <c r="B426" s="233">
        <v>16498.918284462572</v>
      </c>
      <c r="C426" s="233">
        <v>15037.994123811441</v>
      </c>
      <c r="D426" s="233">
        <v>1529.6839262761314</v>
      </c>
      <c r="E426" s="233">
        <v>13319.088850261884</v>
      </c>
      <c r="F426" s="233">
        <v>3953.2434781834654</v>
      </c>
      <c r="G426" s="233">
        <v>9365.84537207842</v>
      </c>
      <c r="H426" s="233">
        <v>5184.8656304526321</v>
      </c>
      <c r="I426" s="233">
        <v>4175.8765873289103</v>
      </c>
      <c r="J426" s="233">
        <v>221.19133127450942</v>
      </c>
      <c r="K426" s="234">
        <v>0.55359291387724818</v>
      </c>
      <c r="L426" s="233">
        <v>7399.2574873754847</v>
      </c>
      <c r="M426" s="234">
        <v>0.7900255869517393</v>
      </c>
      <c r="N426" s="314">
        <v>41773</v>
      </c>
    </row>
    <row r="427" spans="1:14">
      <c r="A427" s="198" t="s">
        <v>345</v>
      </c>
      <c r="B427" s="178">
        <v>16.112224887170481</v>
      </c>
      <c r="C427" s="178">
        <v>14.68554113653461</v>
      </c>
      <c r="D427" s="178">
        <v>1.4938319592540346</v>
      </c>
      <c r="E427" s="178">
        <v>13.006922705333871</v>
      </c>
      <c r="F427" s="178">
        <v>3.8605893341635404</v>
      </c>
      <c r="G427" s="178">
        <v>9.1463333711703321</v>
      </c>
      <c r="H427" s="178">
        <v>5.0633453422388985</v>
      </c>
      <c r="I427" s="178">
        <v>4.078004479813389</v>
      </c>
      <c r="J427" s="178">
        <v>0.21600715944776311</v>
      </c>
      <c r="K427" s="234">
        <v>0.55359291387724818</v>
      </c>
      <c r="L427" s="178">
        <v>7.2258373900151218</v>
      </c>
      <c r="M427" s="234">
        <v>0.7900255869517393</v>
      </c>
      <c r="N427" s="314">
        <v>41773</v>
      </c>
    </row>
    <row r="428" spans="1:14">
      <c r="A428" s="197"/>
      <c r="B428" s="187"/>
      <c r="C428" s="187"/>
      <c r="D428" s="187"/>
      <c r="E428" s="187"/>
      <c r="F428" s="187"/>
      <c r="G428" s="187"/>
      <c r="H428" s="187"/>
      <c r="I428" s="187"/>
      <c r="J428" s="187"/>
      <c r="K428" s="196"/>
      <c r="L428" s="187"/>
      <c r="M428" s="196"/>
    </row>
    <row r="429" spans="1:14">
      <c r="C429" s="428" t="s">
        <v>276</v>
      </c>
      <c r="D429" s="428"/>
      <c r="E429" s="428"/>
      <c r="F429" s="428"/>
      <c r="G429" s="428"/>
      <c r="H429" s="428"/>
    </row>
    <row r="431" spans="1:14">
      <c r="A431" s="86" t="s">
        <v>279</v>
      </c>
      <c r="B431" s="89" t="s">
        <v>268</v>
      </c>
      <c r="C431" s="89" t="s">
        <v>240</v>
      </c>
      <c r="D431" s="89" t="s">
        <v>256</v>
      </c>
      <c r="E431" s="89" t="s">
        <v>258</v>
      </c>
      <c r="F431" s="89" t="s">
        <v>257</v>
      </c>
      <c r="G431" s="89" t="s">
        <v>17</v>
      </c>
      <c r="H431" s="89" t="s">
        <v>16</v>
      </c>
      <c r="I431" s="89" t="s">
        <v>18</v>
      </c>
      <c r="J431" s="89" t="s">
        <v>8</v>
      </c>
      <c r="K431" s="89" t="s">
        <v>291</v>
      </c>
      <c r="L431" s="89" t="s">
        <v>266</v>
      </c>
      <c r="M431" s="86" t="s">
        <v>292</v>
      </c>
      <c r="N431" s="314">
        <v>41773</v>
      </c>
    </row>
    <row r="432" spans="1:14">
      <c r="A432" s="220" t="s">
        <v>272</v>
      </c>
      <c r="B432" s="299">
        <v>1878062.1198660715</v>
      </c>
      <c r="C432" s="299">
        <v>1708913.0216964283</v>
      </c>
      <c r="D432" s="299">
        <v>169149.09816964291</v>
      </c>
      <c r="E432" s="299">
        <v>1484532.1396986605</v>
      </c>
      <c r="F432" s="299">
        <v>185566.51746233259</v>
      </c>
      <c r="G432" s="299">
        <v>1298965.622236328</v>
      </c>
      <c r="H432" s="299">
        <v>433605</v>
      </c>
      <c r="I432" s="299">
        <v>865360.62223632808</v>
      </c>
      <c r="J432" s="299">
        <v>39172.299140625008</v>
      </c>
      <c r="K432" s="223">
        <v>0.33380791036909507</v>
      </c>
      <c r="L432" s="299">
        <v>436024.85148900002</v>
      </c>
      <c r="M432" s="223">
        <v>0.33567081685990274</v>
      </c>
      <c r="N432" s="314">
        <v>41773</v>
      </c>
    </row>
    <row r="433" spans="1:14">
      <c r="A433" s="220" t="s">
        <v>274</v>
      </c>
      <c r="B433" s="299">
        <v>58800</v>
      </c>
      <c r="C433" s="299">
        <v>53508</v>
      </c>
      <c r="D433" s="299">
        <v>5292</v>
      </c>
      <c r="E433" s="299">
        <v>51533.533333333333</v>
      </c>
      <c r="F433" s="299">
        <v>12883.383333333331</v>
      </c>
      <c r="G433" s="299">
        <v>38650.15</v>
      </c>
      <c r="H433" s="299">
        <v>0</v>
      </c>
      <c r="I433" s="299">
        <v>38650.15</v>
      </c>
      <c r="J433" s="299">
        <v>1092</v>
      </c>
      <c r="K433" s="223">
        <v>0</v>
      </c>
      <c r="L433" s="299">
        <v>0.2</v>
      </c>
      <c r="M433" s="223">
        <v>5.1746241605789368E-6</v>
      </c>
      <c r="N433" s="314">
        <v>41773</v>
      </c>
    </row>
    <row r="434" spans="1:14">
      <c r="A434" s="220" t="s">
        <v>275</v>
      </c>
      <c r="B434" s="299">
        <v>5211500.5797000006</v>
      </c>
      <c r="C434" s="299">
        <v>4801738.0490000006</v>
      </c>
      <c r="D434" s="299">
        <v>480172.5307</v>
      </c>
      <c r="E434" s="299">
        <v>4007830.3840000001</v>
      </c>
      <c r="F434" s="299">
        <v>1573867.3839999998</v>
      </c>
      <c r="G434" s="299">
        <v>2433963</v>
      </c>
      <c r="H434" s="299">
        <v>1985097</v>
      </c>
      <c r="I434" s="299">
        <v>448866</v>
      </c>
      <c r="J434" s="299">
        <v>0</v>
      </c>
      <c r="K434" s="223">
        <v>0.81558224180071759</v>
      </c>
      <c r="L434" s="299">
        <v>1985097</v>
      </c>
      <c r="M434" s="223">
        <v>0.81558224180071759</v>
      </c>
      <c r="N434" s="314">
        <v>41773</v>
      </c>
    </row>
    <row r="435" spans="1:14">
      <c r="A435" s="220" t="s">
        <v>143</v>
      </c>
      <c r="B435" s="299">
        <v>404669.62372360227</v>
      </c>
      <c r="C435" s="299">
        <v>375243.96482086182</v>
      </c>
      <c r="D435" s="299">
        <v>29425.658902740561</v>
      </c>
      <c r="E435" s="299">
        <v>367881.47611236572</v>
      </c>
      <c r="F435" s="299">
        <v>161752.79734039307</v>
      </c>
      <c r="G435" s="299">
        <v>206128.67877197266</v>
      </c>
      <c r="H435" s="299">
        <v>199358.28558349609</v>
      </c>
      <c r="I435" s="299">
        <v>6770.3931884765625</v>
      </c>
      <c r="J435" s="299">
        <v>11298.379943847656</v>
      </c>
      <c r="K435" s="223">
        <v>0.96715453070959512</v>
      </c>
      <c r="L435" s="299">
        <v>199358.28558349609</v>
      </c>
      <c r="M435" s="223">
        <v>0.96715453070959512</v>
      </c>
      <c r="N435" s="314">
        <v>41773</v>
      </c>
    </row>
    <row r="436" spans="1:14">
      <c r="A436" s="90" t="s">
        <v>346</v>
      </c>
      <c r="B436" s="233">
        <v>7553032.3232896738</v>
      </c>
      <c r="C436" s="233">
        <v>6939403.0355172902</v>
      </c>
      <c r="D436" s="233">
        <v>684039.28777238354</v>
      </c>
      <c r="E436" s="233">
        <v>5911777.5331443595</v>
      </c>
      <c r="F436" s="233">
        <v>1934070.0821360587</v>
      </c>
      <c r="G436" s="233">
        <v>3977707.4510083003</v>
      </c>
      <c r="H436" s="233">
        <v>2618060.2855834961</v>
      </c>
      <c r="I436" s="233">
        <v>1359647.1654248047</v>
      </c>
      <c r="J436" s="233">
        <v>51562.679084472664</v>
      </c>
      <c r="K436" s="234">
        <v>0.65818321679736647</v>
      </c>
      <c r="L436" s="233">
        <v>2620480.3370724963</v>
      </c>
      <c r="M436" s="234">
        <v>0.65879162038631989</v>
      </c>
      <c r="N436" s="314">
        <v>41773</v>
      </c>
    </row>
    <row r="437" spans="1:14">
      <c r="A437" s="244" t="s">
        <v>344</v>
      </c>
      <c r="B437" s="233">
        <v>7376.008128212572</v>
      </c>
      <c r="C437" s="233">
        <v>6776.7607768723537</v>
      </c>
      <c r="D437" s="233">
        <v>668.0071169652183</v>
      </c>
      <c r="E437" s="264">
        <v>5773.2202472112886</v>
      </c>
      <c r="F437" s="233">
        <v>1888.7403145859948</v>
      </c>
      <c r="G437" s="233">
        <v>3884.4799326252933</v>
      </c>
      <c r="H437" s="233">
        <v>2556.6994976401329</v>
      </c>
      <c r="I437" s="233">
        <v>1327.7804349851608</v>
      </c>
      <c r="J437" s="233">
        <v>50.354178793430336</v>
      </c>
      <c r="K437" s="234">
        <v>0.65818321679736647</v>
      </c>
      <c r="L437" s="233">
        <v>2559.0628291723597</v>
      </c>
      <c r="M437" s="234">
        <v>0.65879162038631989</v>
      </c>
      <c r="N437" s="314">
        <v>41773</v>
      </c>
    </row>
    <row r="438" spans="1:14">
      <c r="A438" s="198" t="s">
        <v>345</v>
      </c>
      <c r="B438" s="178">
        <v>7.2031329377075899</v>
      </c>
      <c r="C438" s="178">
        <v>6.617930446164408</v>
      </c>
      <c r="D438" s="178">
        <v>0.652350700161346</v>
      </c>
      <c r="E438" s="178">
        <v>5.637910397667274</v>
      </c>
      <c r="F438" s="178">
        <v>1.8444729634628856</v>
      </c>
      <c r="G438" s="178">
        <v>3.7934374342043879</v>
      </c>
      <c r="H438" s="178">
        <v>2.4967768531641923</v>
      </c>
      <c r="I438" s="178">
        <v>1.2966605810401961</v>
      </c>
      <c r="J438" s="178">
        <v>4.9174002727959312E-2</v>
      </c>
      <c r="K438" s="234">
        <v>0.65818321679736647</v>
      </c>
      <c r="L438" s="178">
        <v>2.4990847941136325</v>
      </c>
      <c r="M438" s="234">
        <v>0.65879162038631989</v>
      </c>
      <c r="N438" s="314">
        <v>41773</v>
      </c>
    </row>
    <row r="440" spans="1:14">
      <c r="C440" s="428" t="s">
        <v>277</v>
      </c>
      <c r="D440" s="428"/>
      <c r="E440" s="428"/>
      <c r="F440" s="428"/>
      <c r="G440" s="428"/>
      <c r="H440" s="428"/>
    </row>
    <row r="442" spans="1:14">
      <c r="A442" s="86" t="s">
        <v>279</v>
      </c>
      <c r="B442" s="89" t="s">
        <v>268</v>
      </c>
      <c r="C442" s="89" t="s">
        <v>240</v>
      </c>
      <c r="D442" s="89" t="s">
        <v>256</v>
      </c>
      <c r="E442" s="89" t="s">
        <v>258</v>
      </c>
      <c r="F442" s="89" t="s">
        <v>257</v>
      </c>
      <c r="G442" s="89" t="s">
        <v>17</v>
      </c>
      <c r="H442" s="89" t="s">
        <v>16</v>
      </c>
      <c r="I442" s="89" t="s">
        <v>18</v>
      </c>
      <c r="J442" s="89" t="s">
        <v>8</v>
      </c>
      <c r="K442" s="89" t="s">
        <v>291</v>
      </c>
      <c r="L442" s="89" t="s">
        <v>266</v>
      </c>
      <c r="M442" s="86" t="s">
        <v>292</v>
      </c>
      <c r="N442" s="314">
        <v>41773</v>
      </c>
    </row>
    <row r="443" spans="1:14">
      <c r="A443" s="220" t="s">
        <v>273</v>
      </c>
      <c r="B443" s="233">
        <v>9341860</v>
      </c>
      <c r="C443" s="233">
        <v>8459502.947265625</v>
      </c>
      <c r="D443" s="233">
        <v>882357.052734375</v>
      </c>
      <c r="E443" s="233">
        <v>7726969.4495238094</v>
      </c>
      <c r="F443" s="233">
        <v>2114051.2395238099</v>
      </c>
      <c r="G443" s="233">
        <v>5612918.2100000018</v>
      </c>
      <c r="H443" s="233">
        <v>2691242.1199999992</v>
      </c>
      <c r="I443" s="233">
        <v>2916450.4599999995</v>
      </c>
      <c r="J443" s="233">
        <v>174937.244140625</v>
      </c>
      <c r="K443" s="234">
        <v>0.47947289080487032</v>
      </c>
      <c r="L443" s="233">
        <v>4956359.33</v>
      </c>
      <c r="M443" s="234">
        <v>0.88302717847727175</v>
      </c>
      <c r="N443" s="314">
        <v>41773</v>
      </c>
    </row>
    <row r="444" spans="1:14">
      <c r="A444" s="244" t="s">
        <v>344</v>
      </c>
      <c r="B444" s="233">
        <v>9122.91015625</v>
      </c>
      <c r="C444" s="233">
        <v>8261.2333469390869</v>
      </c>
      <c r="D444" s="233">
        <v>861.67680931091309</v>
      </c>
      <c r="E444" s="233">
        <v>7545.8686030505951</v>
      </c>
      <c r="F444" s="233">
        <v>2064.5031635974706</v>
      </c>
      <c r="G444" s="233">
        <v>5481.3654394531268</v>
      </c>
      <c r="H444" s="233">
        <v>2628.1661328124992</v>
      </c>
      <c r="I444" s="233">
        <v>2848.0961523437495</v>
      </c>
      <c r="J444" s="233">
        <v>170.8371524810791</v>
      </c>
      <c r="K444" s="234">
        <v>0.47947289080487032</v>
      </c>
      <c r="L444" s="233">
        <v>4840.1946582031251</v>
      </c>
      <c r="M444" s="234">
        <v>0.88302717847727175</v>
      </c>
      <c r="N444" s="314">
        <v>41773</v>
      </c>
    </row>
    <row r="445" spans="1:14">
      <c r="A445" s="198" t="s">
        <v>345</v>
      </c>
      <c r="B445" s="178">
        <v>8.9090919494628906</v>
      </c>
      <c r="C445" s="178">
        <v>8.0676106903702021</v>
      </c>
      <c r="D445" s="178">
        <v>0.84148125909268856</v>
      </c>
      <c r="E445" s="178">
        <v>7.3690123076665968</v>
      </c>
      <c r="F445" s="178">
        <v>2.0161163707006549</v>
      </c>
      <c r="G445" s="178">
        <v>5.3528959369659441</v>
      </c>
      <c r="H445" s="178">
        <v>2.5665684890747062</v>
      </c>
      <c r="I445" s="178">
        <v>2.7813438987731929</v>
      </c>
      <c r="J445" s="178">
        <v>0.16683315671980381</v>
      </c>
      <c r="K445" s="234">
        <v>0.47947289080487032</v>
      </c>
      <c r="L445" s="178">
        <v>4.7267525959014893</v>
      </c>
      <c r="M445" s="234">
        <v>0.88302717847727175</v>
      </c>
      <c r="N445" s="314">
        <v>41773</v>
      </c>
    </row>
    <row r="448" spans="1:14">
      <c r="A448" s="86" t="s">
        <v>279</v>
      </c>
      <c r="B448" s="89" t="s">
        <v>268</v>
      </c>
      <c r="C448" s="89" t="s">
        <v>240</v>
      </c>
      <c r="D448" s="89" t="s">
        <v>256</v>
      </c>
      <c r="E448" s="89" t="s">
        <v>258</v>
      </c>
      <c r="F448" s="89" t="s">
        <v>257</v>
      </c>
      <c r="G448" s="89" t="s">
        <v>17</v>
      </c>
      <c r="H448" s="89" t="s">
        <v>16</v>
      </c>
      <c r="I448" s="89" t="s">
        <v>18</v>
      </c>
      <c r="J448" s="89" t="s">
        <v>8</v>
      </c>
      <c r="K448" s="89" t="s">
        <v>291</v>
      </c>
      <c r="L448" s="89" t="s">
        <v>266</v>
      </c>
      <c r="M448" s="86" t="s">
        <v>292</v>
      </c>
      <c r="N448" s="314">
        <v>41743</v>
      </c>
    </row>
    <row r="449" spans="1:14">
      <c r="A449" s="220" t="s">
        <v>273</v>
      </c>
      <c r="B449" s="299">
        <v>7911460</v>
      </c>
      <c r="C449" s="299">
        <v>7159757.322265625</v>
      </c>
      <c r="D449" s="299">
        <v>751702.677734375</v>
      </c>
      <c r="E449" s="299">
        <v>6427538.8495238097</v>
      </c>
      <c r="F449" s="299">
        <v>1471821.9395238091</v>
      </c>
      <c r="G449" s="299">
        <v>4955716.9100000011</v>
      </c>
      <c r="H449" s="299">
        <v>2567577.7799999998</v>
      </c>
      <c r="I449" s="299">
        <v>2372738.2799999998</v>
      </c>
      <c r="J449" s="299">
        <v>148767.869140625</v>
      </c>
      <c r="K449" s="223">
        <v>0.51810420704599913</v>
      </c>
      <c r="L449" s="299">
        <v>4694143.25</v>
      </c>
      <c r="M449" s="223">
        <v>0.9472177961835998</v>
      </c>
      <c r="N449" s="314">
        <v>41743</v>
      </c>
    </row>
    <row r="450" spans="1:14">
      <c r="A450" s="220" t="s">
        <v>272</v>
      </c>
      <c r="B450" s="299">
        <v>2022765.4183035716</v>
      </c>
      <c r="C450" s="299">
        <v>1840461.4748214283</v>
      </c>
      <c r="D450" s="299">
        <v>182303.94348214293</v>
      </c>
      <c r="E450" s="299">
        <v>1611419.8271986605</v>
      </c>
      <c r="F450" s="299">
        <v>201427.47839983259</v>
      </c>
      <c r="G450" s="299">
        <v>1409992.3487988282</v>
      </c>
      <c r="H450" s="299">
        <v>553110.4107223124</v>
      </c>
      <c r="I450" s="299">
        <v>856881.93807651557</v>
      </c>
      <c r="J450" s="299">
        <v>43833.064765625008</v>
      </c>
      <c r="K450" s="223">
        <v>0.39227901569360069</v>
      </c>
      <c r="L450" s="299">
        <v>556317.98221131251</v>
      </c>
      <c r="M450" s="223">
        <v>0.39455390143445779</v>
      </c>
      <c r="N450" s="314">
        <v>41743</v>
      </c>
    </row>
    <row r="451" spans="1:14">
      <c r="A451" s="220" t="s">
        <v>274</v>
      </c>
      <c r="B451" s="299">
        <v>774000</v>
      </c>
      <c r="C451" s="299">
        <v>703380.8125</v>
      </c>
      <c r="D451" s="299">
        <v>70619.1875</v>
      </c>
      <c r="E451" s="299">
        <v>667433.53333333333</v>
      </c>
      <c r="F451" s="299">
        <v>317090.3833333333</v>
      </c>
      <c r="G451" s="299">
        <v>350343.15</v>
      </c>
      <c r="H451" s="299">
        <v>3826.8999999999996</v>
      </c>
      <c r="I451" s="299">
        <v>346516.25</v>
      </c>
      <c r="J451" s="299">
        <v>14176.6875</v>
      </c>
      <c r="K451" s="223">
        <v>1.0923290493905759E-2</v>
      </c>
      <c r="L451" s="299">
        <v>15699.6</v>
      </c>
      <c r="M451" s="223">
        <v>4.4812064971157563E-2</v>
      </c>
      <c r="N451" s="314">
        <v>41743</v>
      </c>
    </row>
    <row r="452" spans="1:14">
      <c r="A452" s="220" t="s">
        <v>275</v>
      </c>
      <c r="B452" s="299">
        <v>5211500.5797000006</v>
      </c>
      <c r="C452" s="299">
        <v>4801738.0490000006</v>
      </c>
      <c r="D452" s="299">
        <v>480172.5307</v>
      </c>
      <c r="E452" s="299">
        <v>4007830.3840000001</v>
      </c>
      <c r="F452" s="299">
        <v>1573867.3839999998</v>
      </c>
      <c r="G452" s="299">
        <v>2433963</v>
      </c>
      <c r="H452" s="299">
        <v>1985097</v>
      </c>
      <c r="I452" s="299">
        <v>448866</v>
      </c>
      <c r="J452" s="299">
        <v>0</v>
      </c>
      <c r="K452" s="223">
        <v>0.81558224180071759</v>
      </c>
      <c r="L452" s="299">
        <v>1985097</v>
      </c>
      <c r="M452" s="223">
        <v>0.81558224180071759</v>
      </c>
      <c r="N452" s="314">
        <v>41743</v>
      </c>
    </row>
    <row r="453" spans="1:14">
      <c r="A453" s="220" t="s">
        <v>143</v>
      </c>
      <c r="B453" s="299">
        <v>404669.62372360227</v>
      </c>
      <c r="C453" s="299">
        <v>375243.96482086182</v>
      </c>
      <c r="D453" s="299">
        <v>29425.658902740561</v>
      </c>
      <c r="E453" s="299">
        <v>367881.47611236572</v>
      </c>
      <c r="F453" s="299">
        <v>161752.79734039307</v>
      </c>
      <c r="G453" s="299">
        <v>206128.67877197266</v>
      </c>
      <c r="H453" s="299">
        <v>199358.28558349609</v>
      </c>
      <c r="I453" s="299">
        <v>6770.3931884765625</v>
      </c>
      <c r="J453" s="299">
        <v>11298.379943847656</v>
      </c>
      <c r="K453" s="223">
        <v>0.96715453070959512</v>
      </c>
      <c r="L453" s="299">
        <v>199358.28558349609</v>
      </c>
      <c r="M453" s="223">
        <v>0.96715453070959512</v>
      </c>
      <c r="N453" s="314">
        <v>41743</v>
      </c>
    </row>
    <row r="454" spans="1:14">
      <c r="A454" s="220" t="s">
        <v>346</v>
      </c>
      <c r="B454" s="233">
        <v>16324395.621727174</v>
      </c>
      <c r="C454" s="233">
        <v>14880581.623407915</v>
      </c>
      <c r="D454" s="233">
        <v>1514223.9983192584</v>
      </c>
      <c r="E454" s="233">
        <v>13082104.070168169</v>
      </c>
      <c r="F454" s="233">
        <v>3725959.9825973678</v>
      </c>
      <c r="G454" s="233">
        <v>9356144.0875708014</v>
      </c>
      <c r="H454" s="233">
        <v>5308970.3763058083</v>
      </c>
      <c r="I454" s="233">
        <v>4031772.861264992</v>
      </c>
      <c r="J454" s="233">
        <v>218076.00135009765</v>
      </c>
      <c r="K454" s="234">
        <v>0.56743144682418123</v>
      </c>
      <c r="L454" s="233">
        <v>7450616.117794808</v>
      </c>
      <c r="M454" s="234">
        <v>0.7963340504441998</v>
      </c>
      <c r="N454" s="314">
        <v>41743</v>
      </c>
    </row>
    <row r="455" spans="1:14">
      <c r="A455" s="244" t="s">
        <v>344</v>
      </c>
      <c r="B455" s="233">
        <v>15941.792599342944</v>
      </c>
      <c r="C455" s="233">
        <v>14531.817991609292</v>
      </c>
      <c r="D455" s="233">
        <v>1478.7343733586508</v>
      </c>
      <c r="E455" s="233">
        <v>12775.492256023603</v>
      </c>
      <c r="F455" s="233">
        <v>3638.632795505242</v>
      </c>
      <c r="G455" s="233">
        <v>9136.8594605183607</v>
      </c>
      <c r="H455" s="233">
        <v>5184.5413831111409</v>
      </c>
      <c r="I455" s="233">
        <v>3937.2781848290938</v>
      </c>
      <c r="J455" s="233">
        <v>212.96484506845474</v>
      </c>
      <c r="K455" s="234">
        <v>0.56743144682418123</v>
      </c>
      <c r="L455" s="233">
        <v>7275.9923025339922</v>
      </c>
      <c r="M455" s="234">
        <v>0.7963340504441998</v>
      </c>
      <c r="N455" s="314">
        <v>41743</v>
      </c>
    </row>
    <row r="456" spans="1:14">
      <c r="A456" s="198" t="s">
        <v>345</v>
      </c>
      <c r="B456" s="178">
        <v>15.568156835295843</v>
      </c>
      <c r="C456" s="178">
        <v>14.191228507430949</v>
      </c>
      <c r="D456" s="178">
        <v>1.4440765364830574</v>
      </c>
      <c r="E456" s="178">
        <v>12.47606665627305</v>
      </c>
      <c r="F456" s="178">
        <v>3.5533523393605879</v>
      </c>
      <c r="G456" s="178">
        <v>8.9227143169124616</v>
      </c>
      <c r="H456" s="178">
        <v>5.0630286944444736</v>
      </c>
      <c r="I456" s="178">
        <v>3.8449982273721619</v>
      </c>
      <c r="J456" s="178">
        <v>0.20797348151216283</v>
      </c>
      <c r="K456" s="234">
        <v>0.56743144682418123</v>
      </c>
      <c r="L456" s="178">
        <v>7.1054612329433517</v>
      </c>
      <c r="M456" s="234">
        <v>0.7963340504441998</v>
      </c>
      <c r="N456" s="314">
        <v>41743</v>
      </c>
    </row>
    <row r="457" spans="1:14">
      <c r="A457" s="197"/>
      <c r="B457" s="187"/>
      <c r="C457" s="187"/>
      <c r="D457" s="187"/>
      <c r="E457" s="187"/>
      <c r="F457" s="187"/>
      <c r="G457" s="187"/>
      <c r="H457" s="187"/>
      <c r="I457" s="187"/>
      <c r="J457" s="187"/>
      <c r="K457" s="196"/>
      <c r="L457" s="187"/>
      <c r="M457" s="196"/>
    </row>
    <row r="458" spans="1:14">
      <c r="C458" s="428" t="s">
        <v>276</v>
      </c>
      <c r="D458" s="428"/>
      <c r="E458" s="428"/>
      <c r="F458" s="428"/>
      <c r="G458" s="428"/>
      <c r="H458" s="428"/>
    </row>
    <row r="460" spans="1:14">
      <c r="A460" s="86" t="s">
        <v>279</v>
      </c>
      <c r="B460" s="89" t="s">
        <v>268</v>
      </c>
      <c r="C460" s="89" t="s">
        <v>240</v>
      </c>
      <c r="D460" s="89" t="s">
        <v>256</v>
      </c>
      <c r="E460" s="89" t="s">
        <v>258</v>
      </c>
      <c r="F460" s="89" t="s">
        <v>257</v>
      </c>
      <c r="G460" s="89" t="s">
        <v>17</v>
      </c>
      <c r="H460" s="89" t="s">
        <v>16</v>
      </c>
      <c r="I460" s="89" t="s">
        <v>18</v>
      </c>
      <c r="J460" s="89" t="s">
        <v>8</v>
      </c>
      <c r="K460" s="89" t="s">
        <v>291</v>
      </c>
      <c r="L460" s="89" t="s">
        <v>266</v>
      </c>
      <c r="M460" s="86" t="s">
        <v>292</v>
      </c>
      <c r="N460" s="314">
        <v>41743</v>
      </c>
    </row>
    <row r="461" spans="1:14">
      <c r="A461" s="220" t="s">
        <v>272</v>
      </c>
      <c r="B461" s="299">
        <v>2022765.4183035716</v>
      </c>
      <c r="C461" s="299">
        <v>1840461.4748214283</v>
      </c>
      <c r="D461" s="299">
        <v>182303.94348214293</v>
      </c>
      <c r="E461" s="299">
        <v>1611419.8271986605</v>
      </c>
      <c r="F461" s="299">
        <v>201427.47839983259</v>
      </c>
      <c r="G461" s="299">
        <v>1409992.3487988282</v>
      </c>
      <c r="H461" s="299">
        <v>553110.4107223124</v>
      </c>
      <c r="I461" s="299">
        <v>856881.93807651557</v>
      </c>
      <c r="J461" s="299">
        <v>43833.064765625008</v>
      </c>
      <c r="K461" s="223">
        <v>0.39227901569360069</v>
      </c>
      <c r="L461" s="299">
        <v>556317.98221131251</v>
      </c>
      <c r="M461" s="223">
        <v>0.39455390143445779</v>
      </c>
      <c r="N461" s="314">
        <v>41743</v>
      </c>
    </row>
    <row r="462" spans="1:14">
      <c r="A462" s="220" t="s">
        <v>274</v>
      </c>
      <c r="B462" s="299">
        <v>774000</v>
      </c>
      <c r="C462" s="299">
        <v>703380.8125</v>
      </c>
      <c r="D462" s="299">
        <v>70619.1875</v>
      </c>
      <c r="E462" s="299">
        <v>667433.53333333333</v>
      </c>
      <c r="F462" s="299">
        <v>317090.3833333333</v>
      </c>
      <c r="G462" s="299">
        <v>350343.15</v>
      </c>
      <c r="H462" s="299">
        <v>3826.8999999999996</v>
      </c>
      <c r="I462" s="299">
        <v>346516.25</v>
      </c>
      <c r="J462" s="299">
        <v>14176.6875</v>
      </c>
      <c r="K462" s="223">
        <v>1.0923290493905759E-2</v>
      </c>
      <c r="L462" s="299">
        <v>15699.6</v>
      </c>
      <c r="M462" s="223">
        <v>4.4812064971157563E-2</v>
      </c>
      <c r="N462" s="314">
        <v>41743</v>
      </c>
    </row>
    <row r="463" spans="1:14">
      <c r="A463" s="220" t="s">
        <v>275</v>
      </c>
      <c r="B463" s="299">
        <v>5211500.5797000006</v>
      </c>
      <c r="C463" s="299">
        <v>4801738.0490000006</v>
      </c>
      <c r="D463" s="299">
        <v>480172.5307</v>
      </c>
      <c r="E463" s="299">
        <v>4007830.3840000001</v>
      </c>
      <c r="F463" s="299">
        <v>1573867.3839999998</v>
      </c>
      <c r="G463" s="299">
        <v>2433963</v>
      </c>
      <c r="H463" s="299">
        <v>1985097</v>
      </c>
      <c r="I463" s="299">
        <v>448866</v>
      </c>
      <c r="J463" s="299">
        <v>0</v>
      </c>
      <c r="K463" s="223">
        <v>0.81558224180071759</v>
      </c>
      <c r="L463" s="299">
        <v>1985097</v>
      </c>
      <c r="M463" s="223">
        <v>0.81558224180071759</v>
      </c>
      <c r="N463" s="314">
        <v>41743</v>
      </c>
    </row>
    <row r="464" spans="1:14">
      <c r="A464" s="220" t="s">
        <v>143</v>
      </c>
      <c r="B464" s="299">
        <v>404669.62372360227</v>
      </c>
      <c r="C464" s="299">
        <v>375243.96482086182</v>
      </c>
      <c r="D464" s="299">
        <v>29425.658902740561</v>
      </c>
      <c r="E464" s="299">
        <v>367881.47611236572</v>
      </c>
      <c r="F464" s="299">
        <v>161752.79734039307</v>
      </c>
      <c r="G464" s="299">
        <v>206128.67877197266</v>
      </c>
      <c r="H464" s="299">
        <v>199358.28558349609</v>
      </c>
      <c r="I464" s="299">
        <v>6770.3931884765625</v>
      </c>
      <c r="J464" s="299">
        <v>11298.379943847656</v>
      </c>
      <c r="K464" s="223">
        <v>0.96715453070959512</v>
      </c>
      <c r="L464" s="299">
        <v>199358.28558349609</v>
      </c>
      <c r="M464" s="223">
        <v>0.96715453070959512</v>
      </c>
      <c r="N464" s="314">
        <v>41743</v>
      </c>
    </row>
    <row r="465" spans="1:14">
      <c r="A465" s="90" t="s">
        <v>346</v>
      </c>
      <c r="B465" s="233">
        <v>8412935.6217271741</v>
      </c>
      <c r="C465" s="233">
        <v>7720824.3011422902</v>
      </c>
      <c r="D465" s="233">
        <v>762521.32058488345</v>
      </c>
      <c r="E465" s="233">
        <v>6654565.2206443595</v>
      </c>
      <c r="F465" s="233">
        <v>2254138.0430735587</v>
      </c>
      <c r="G465" s="233">
        <v>4400427.1775708012</v>
      </c>
      <c r="H465" s="233">
        <v>2741392.5963058085</v>
      </c>
      <c r="I465" s="233">
        <v>1659034.5812649922</v>
      </c>
      <c r="J465" s="233">
        <v>69308.132209472664</v>
      </c>
      <c r="K465" s="234">
        <v>0.62298328904948697</v>
      </c>
      <c r="L465" s="233">
        <v>2756472.8677948085</v>
      </c>
      <c r="M465" s="234">
        <v>0.62641029076556232</v>
      </c>
      <c r="N465" s="314">
        <v>41743</v>
      </c>
    </row>
    <row r="466" spans="1:14">
      <c r="A466" s="244" t="s">
        <v>344</v>
      </c>
      <c r="B466" s="233">
        <v>8215.7574430929435</v>
      </c>
      <c r="C466" s="233">
        <v>7539.8674815842678</v>
      </c>
      <c r="D466" s="233">
        <v>744.64972713367524</v>
      </c>
      <c r="E466" s="264">
        <v>6498.5988482855073</v>
      </c>
      <c r="F466" s="233">
        <v>2201.3066826890222</v>
      </c>
      <c r="G466" s="233">
        <v>4297.2921655964856</v>
      </c>
      <c r="H466" s="233">
        <v>2677.1412073298911</v>
      </c>
      <c r="I466" s="233">
        <v>1620.150958266594</v>
      </c>
      <c r="J466" s="233">
        <v>67.683722860813148</v>
      </c>
      <c r="K466" s="234">
        <v>0.62298328904948697</v>
      </c>
      <c r="L466" s="233">
        <v>2691.8680349558676</v>
      </c>
      <c r="M466" s="234">
        <v>0.62641029076556232</v>
      </c>
      <c r="N466" s="314">
        <v>41743</v>
      </c>
    </row>
    <row r="467" spans="1:14">
      <c r="A467" s="198" t="s">
        <v>345</v>
      </c>
      <c r="B467" s="178">
        <v>8.0232006280204526</v>
      </c>
      <c r="C467" s="178">
        <v>7.3631518374846365</v>
      </c>
      <c r="D467" s="178">
        <v>0.72719699915397973</v>
      </c>
      <c r="E467" s="178">
        <v>6.3462879377788157</v>
      </c>
      <c r="F467" s="178">
        <v>2.1497135573134982</v>
      </c>
      <c r="G467" s="178">
        <v>4.1965743804653179</v>
      </c>
      <c r="H467" s="178">
        <v>2.6143957102830968</v>
      </c>
      <c r="I467" s="178">
        <v>1.5821786701822207</v>
      </c>
      <c r="J467" s="178">
        <v>6.609738560626284E-2</v>
      </c>
      <c r="K467" s="234">
        <v>0.62298328904948697</v>
      </c>
      <c r="L467" s="178">
        <v>2.6287773778865895</v>
      </c>
      <c r="M467" s="234">
        <v>0.62641029076556232</v>
      </c>
      <c r="N467" s="314">
        <v>41743</v>
      </c>
    </row>
    <row r="469" spans="1:14">
      <c r="C469" s="428" t="s">
        <v>277</v>
      </c>
      <c r="D469" s="428"/>
      <c r="E469" s="428"/>
      <c r="F469" s="428"/>
      <c r="G469" s="428"/>
      <c r="H469" s="428"/>
    </row>
    <row r="471" spans="1:14">
      <c r="A471" s="86" t="s">
        <v>279</v>
      </c>
      <c r="B471" s="89" t="s">
        <v>268</v>
      </c>
      <c r="C471" s="89" t="s">
        <v>240</v>
      </c>
      <c r="D471" s="89" t="s">
        <v>256</v>
      </c>
      <c r="E471" s="89" t="s">
        <v>258</v>
      </c>
      <c r="F471" s="89" t="s">
        <v>257</v>
      </c>
      <c r="G471" s="89" t="s">
        <v>17</v>
      </c>
      <c r="H471" s="89" t="s">
        <v>16</v>
      </c>
      <c r="I471" s="89" t="s">
        <v>18</v>
      </c>
      <c r="J471" s="89" t="s">
        <v>8</v>
      </c>
      <c r="K471" s="89" t="s">
        <v>291</v>
      </c>
      <c r="L471" s="89" t="s">
        <v>266</v>
      </c>
      <c r="M471" s="86" t="s">
        <v>292</v>
      </c>
      <c r="N471" s="314">
        <v>41743</v>
      </c>
    </row>
    <row r="472" spans="1:14">
      <c r="A472" s="220" t="s">
        <v>273</v>
      </c>
      <c r="B472" s="233">
        <v>7911460</v>
      </c>
      <c r="C472" s="233">
        <v>7159757.322265625</v>
      </c>
      <c r="D472" s="233">
        <v>751702.677734375</v>
      </c>
      <c r="E472" s="233">
        <v>6427538.8495238097</v>
      </c>
      <c r="F472" s="233">
        <v>1471821.9395238091</v>
      </c>
      <c r="G472" s="233">
        <v>4955716.91</v>
      </c>
      <c r="H472" s="233">
        <v>2567577.7799999998</v>
      </c>
      <c r="I472" s="233">
        <v>2372738.2799999998</v>
      </c>
      <c r="J472" s="233">
        <v>148767.869140625</v>
      </c>
      <c r="K472" s="234">
        <v>0.51810420704599924</v>
      </c>
      <c r="L472" s="233">
        <v>4694143.25</v>
      </c>
      <c r="M472" s="234">
        <v>0.94721779618360002</v>
      </c>
      <c r="N472" s="314">
        <v>41743</v>
      </c>
    </row>
    <row r="473" spans="1:14">
      <c r="A473" s="244" t="s">
        <v>344</v>
      </c>
      <c r="B473" s="233">
        <v>7726.03515625</v>
      </c>
      <c r="C473" s="233">
        <v>6991.9505100250244</v>
      </c>
      <c r="D473" s="233">
        <v>734.08464622497559</v>
      </c>
      <c r="E473" s="233">
        <v>6276.8934077380954</v>
      </c>
      <c r="F473" s="233">
        <v>1437.3261128162198</v>
      </c>
      <c r="G473" s="233">
        <v>4839.5672949218751</v>
      </c>
      <c r="H473" s="233">
        <v>2507.4001757812498</v>
      </c>
      <c r="I473" s="233">
        <v>2317.1272265624998</v>
      </c>
      <c r="J473" s="233">
        <v>145.2811222076416</v>
      </c>
      <c r="K473" s="234">
        <v>0.51810420704599924</v>
      </c>
      <c r="L473" s="233">
        <v>4584.124267578125</v>
      </c>
      <c r="M473" s="234">
        <v>0.94721779618360002</v>
      </c>
      <c r="N473" s="314">
        <v>41743</v>
      </c>
    </row>
    <row r="474" spans="1:14">
      <c r="A474" s="198" t="s">
        <v>345</v>
      </c>
      <c r="B474" s="178">
        <v>7.5449562072753906</v>
      </c>
      <c r="C474" s="178">
        <v>6.8280766699463129</v>
      </c>
      <c r="D474" s="178">
        <v>0.71687953732907772</v>
      </c>
      <c r="E474" s="178">
        <v>6.1297787184942338</v>
      </c>
      <c r="F474" s="178">
        <v>1.4036387820470897</v>
      </c>
      <c r="G474" s="178">
        <v>4.7261399364471437</v>
      </c>
      <c r="H474" s="178">
        <v>2.4486329841613768</v>
      </c>
      <c r="I474" s="178">
        <v>2.2628195571899412</v>
      </c>
      <c r="J474" s="178">
        <v>0.1418760959059</v>
      </c>
      <c r="K474" s="234">
        <v>0.51810420704599924</v>
      </c>
      <c r="L474" s="178">
        <v>4.4766838550567627</v>
      </c>
      <c r="M474" s="234">
        <v>0.94721779618360002</v>
      </c>
      <c r="N474" s="314">
        <v>41743</v>
      </c>
    </row>
    <row r="476" spans="1:14">
      <c r="A476" s="86" t="s">
        <v>279</v>
      </c>
      <c r="B476" s="89" t="s">
        <v>268</v>
      </c>
      <c r="C476" s="89" t="s">
        <v>240</v>
      </c>
      <c r="D476" s="89" t="s">
        <v>256</v>
      </c>
      <c r="E476" s="89" t="s">
        <v>258</v>
      </c>
      <c r="F476" s="89" t="s">
        <v>257</v>
      </c>
      <c r="G476" s="89" t="s">
        <v>17</v>
      </c>
      <c r="H476" s="89" t="s">
        <v>16</v>
      </c>
      <c r="I476" s="89" t="s">
        <v>18</v>
      </c>
      <c r="J476" s="89" t="s">
        <v>8</v>
      </c>
      <c r="K476" s="89" t="s">
        <v>291</v>
      </c>
      <c r="L476" s="89" t="s">
        <v>266</v>
      </c>
      <c r="M476" s="86" t="s">
        <v>292</v>
      </c>
      <c r="N476" s="314">
        <v>41712</v>
      </c>
    </row>
    <row r="477" spans="1:14">
      <c r="A477" s="220" t="s">
        <v>273</v>
      </c>
      <c r="B477" s="299">
        <v>7259959.4574218746</v>
      </c>
      <c r="C477" s="299">
        <v>6567793.107421875</v>
      </c>
      <c r="D477" s="299">
        <v>692166.34999999986</v>
      </c>
      <c r="E477" s="299">
        <v>5866974.1138467267</v>
      </c>
      <c r="F477" s="299">
        <v>1195925.9050186009</v>
      </c>
      <c r="G477" s="299">
        <v>135683.181640625</v>
      </c>
      <c r="H477" s="299">
        <v>4671048.2088281261</v>
      </c>
      <c r="I477" s="299">
        <v>2437380.1988281244</v>
      </c>
      <c r="J477" s="299">
        <v>2214083.38</v>
      </c>
      <c r="K477" s="223">
        <v>0.52180583240857092</v>
      </c>
      <c r="L477" s="299">
        <v>4579507.1988281244</v>
      </c>
      <c r="M477" s="223">
        <v>0.98040246944422615</v>
      </c>
      <c r="N477" s="314">
        <v>41712</v>
      </c>
    </row>
    <row r="478" spans="1:14">
      <c r="A478" s="220" t="s">
        <v>272</v>
      </c>
      <c r="B478" s="299">
        <v>2022765.4183035716</v>
      </c>
      <c r="C478" s="299">
        <v>1840461.4748214283</v>
      </c>
      <c r="D478" s="299">
        <v>182303.94348214293</v>
      </c>
      <c r="E478" s="299">
        <v>1611419.8271986605</v>
      </c>
      <c r="F478" s="299">
        <v>201427.47839983259</v>
      </c>
      <c r="G478" s="299">
        <v>43833.064765625008</v>
      </c>
      <c r="H478" s="299">
        <v>1409992.3487988282</v>
      </c>
      <c r="I478" s="299">
        <v>552836.10072231246</v>
      </c>
      <c r="J478" s="299">
        <v>857156.24807651562</v>
      </c>
      <c r="K478" s="223">
        <v>0.39208446853862239</v>
      </c>
      <c r="L478" s="299">
        <v>587215.91221131245</v>
      </c>
      <c r="M478" s="223">
        <v>0.41646744587767542</v>
      </c>
      <c r="N478" s="314">
        <v>41712</v>
      </c>
    </row>
    <row r="479" spans="1:14">
      <c r="A479" s="220" t="s">
        <v>274</v>
      </c>
      <c r="B479" s="299">
        <v>774000</v>
      </c>
      <c r="C479" s="299">
        <v>703380.8125</v>
      </c>
      <c r="D479" s="299">
        <v>70619.1875</v>
      </c>
      <c r="E479" s="299">
        <v>667433.53333333333</v>
      </c>
      <c r="F479" s="299">
        <v>317090.3833333333</v>
      </c>
      <c r="G479" s="299">
        <v>14176.6875</v>
      </c>
      <c r="H479" s="299">
        <v>350343.15</v>
      </c>
      <c r="I479" s="299">
        <v>425.8</v>
      </c>
      <c r="J479" s="299">
        <v>349917.35</v>
      </c>
      <c r="K479" s="223">
        <v>1.2153798354556096E-3</v>
      </c>
      <c r="L479" s="299">
        <v>43225</v>
      </c>
      <c r="M479" s="223">
        <v>0.12337903566831547</v>
      </c>
      <c r="N479" s="314">
        <v>41712</v>
      </c>
    </row>
    <row r="480" spans="1:14">
      <c r="A480" s="220" t="s">
        <v>275</v>
      </c>
      <c r="B480" s="299">
        <v>3241324.3460017275</v>
      </c>
      <c r="C480" s="299">
        <v>2954021.4161646119</v>
      </c>
      <c r="D480" s="299">
        <v>287302.92983711552</v>
      </c>
      <c r="E480" s="299">
        <v>2579507.2624561158</v>
      </c>
      <c r="F480" s="299">
        <v>1131487.8825122679</v>
      </c>
      <c r="G480" s="299">
        <v>11298.379943847656</v>
      </c>
      <c r="H480" s="299">
        <v>1448019.3799438477</v>
      </c>
      <c r="I480" s="299">
        <v>1441248.9867553711</v>
      </c>
      <c r="J480" s="299">
        <v>6770.3931884765625</v>
      </c>
      <c r="K480" s="223">
        <v>0.99532437667461393</v>
      </c>
      <c r="L480" s="299">
        <v>1441248.9867553711</v>
      </c>
      <c r="M480" s="223">
        <v>0.99532437667461393</v>
      </c>
      <c r="N480" s="314">
        <v>41712</v>
      </c>
    </row>
    <row r="481" spans="1:14">
      <c r="A481" s="220" t="s">
        <v>164</v>
      </c>
      <c r="B481" s="299">
        <v>1275146.3999999999</v>
      </c>
      <c r="C481" s="299">
        <v>1159224</v>
      </c>
      <c r="D481" s="299">
        <v>115922.40000000005</v>
      </c>
      <c r="E481" s="299">
        <v>816288</v>
      </c>
      <c r="F481" s="299">
        <v>102036</v>
      </c>
      <c r="G481" s="299">
        <v>0</v>
      </c>
      <c r="H481" s="299">
        <v>714252</v>
      </c>
      <c r="I481" s="299">
        <v>714252</v>
      </c>
      <c r="J481" s="299">
        <v>0</v>
      </c>
      <c r="K481" s="223">
        <v>1</v>
      </c>
      <c r="L481" s="299">
        <v>714252</v>
      </c>
      <c r="M481" s="223">
        <v>1</v>
      </c>
      <c r="N481" s="314">
        <v>41712</v>
      </c>
    </row>
    <row r="482" spans="1:14">
      <c r="A482" s="220" t="s">
        <v>264</v>
      </c>
      <c r="B482" s="233">
        <v>14573195.621727174</v>
      </c>
      <c r="C482" s="233">
        <v>13224880.810907915</v>
      </c>
      <c r="D482" s="233">
        <v>1348314.8108192584</v>
      </c>
      <c r="E482" s="233">
        <v>11541622.736834835</v>
      </c>
      <c r="F482" s="233">
        <v>2947967.6492640348</v>
      </c>
      <c r="G482" s="233">
        <v>204991.31385009765</v>
      </c>
      <c r="H482" s="233">
        <v>8593655.0875708014</v>
      </c>
      <c r="I482" s="233">
        <v>5146143.0863058083</v>
      </c>
      <c r="J482" s="233">
        <v>3427927.3712649923</v>
      </c>
      <c r="K482" s="234">
        <v>0.59883053646739814</v>
      </c>
      <c r="L482" s="233">
        <v>7365449.0977948084</v>
      </c>
      <c r="M482" s="234">
        <v>0.8570799063657587</v>
      </c>
      <c r="N482" s="314">
        <v>41712</v>
      </c>
    </row>
    <row r="484" spans="1:14">
      <c r="C484" s="428" t="s">
        <v>276</v>
      </c>
      <c r="D484" s="428"/>
      <c r="E484" s="428"/>
      <c r="F484" s="428"/>
      <c r="G484" s="428"/>
      <c r="H484" s="428"/>
    </row>
    <row r="486" spans="1:14">
      <c r="A486" s="86" t="s">
        <v>486</v>
      </c>
      <c r="B486" s="86" t="s">
        <v>268</v>
      </c>
      <c r="C486" s="86" t="s">
        <v>240</v>
      </c>
      <c r="D486" s="86" t="s">
        <v>256</v>
      </c>
      <c r="E486" s="86" t="s">
        <v>258</v>
      </c>
      <c r="F486" s="86" t="s">
        <v>257</v>
      </c>
      <c r="G486" s="86" t="s">
        <v>8</v>
      </c>
      <c r="H486" s="89" t="s">
        <v>17</v>
      </c>
      <c r="I486" s="89" t="s">
        <v>16</v>
      </c>
      <c r="J486" s="89" t="s">
        <v>18</v>
      </c>
      <c r="K486" s="89" t="s">
        <v>291</v>
      </c>
      <c r="L486" s="86" t="s">
        <v>266</v>
      </c>
      <c r="M486" s="86" t="s">
        <v>292</v>
      </c>
      <c r="N486" s="314">
        <v>41712</v>
      </c>
    </row>
    <row r="487" spans="1:14">
      <c r="A487" s="220" t="s">
        <v>272</v>
      </c>
      <c r="B487" s="299">
        <v>2022765.4183035716</v>
      </c>
      <c r="C487" s="299">
        <v>1840461.4748214283</v>
      </c>
      <c r="D487" s="299">
        <v>182303.94348214293</v>
      </c>
      <c r="E487" s="299">
        <v>1611419.8271986605</v>
      </c>
      <c r="F487" s="299">
        <v>201427.47839983259</v>
      </c>
      <c r="G487" s="299">
        <v>43833.064765625008</v>
      </c>
      <c r="H487" s="299">
        <v>1409992.3487988282</v>
      </c>
      <c r="I487" s="299">
        <v>552836.10072231246</v>
      </c>
      <c r="J487" s="299">
        <v>857156.24807651562</v>
      </c>
      <c r="K487" s="223">
        <v>0.39208446853862239</v>
      </c>
      <c r="L487" s="299">
        <v>587215.91221131245</v>
      </c>
      <c r="M487" s="223">
        <v>0.41646744587767542</v>
      </c>
      <c r="N487" s="314">
        <v>41712</v>
      </c>
    </row>
    <row r="488" spans="1:14">
      <c r="A488" s="220" t="s">
        <v>274</v>
      </c>
      <c r="B488" s="299">
        <v>774000</v>
      </c>
      <c r="C488" s="299">
        <v>703380.8125</v>
      </c>
      <c r="D488" s="299">
        <v>70619.1875</v>
      </c>
      <c r="E488" s="299">
        <v>667433.53333333333</v>
      </c>
      <c r="F488" s="299">
        <v>317090.3833333333</v>
      </c>
      <c r="G488" s="299">
        <v>14176.6875</v>
      </c>
      <c r="H488" s="299">
        <v>350343.15</v>
      </c>
      <c r="I488" s="299">
        <v>425.8</v>
      </c>
      <c r="J488" s="299">
        <v>349917.35</v>
      </c>
      <c r="K488" s="223">
        <v>1.2153798354556096E-3</v>
      </c>
      <c r="L488" s="299">
        <v>43225</v>
      </c>
      <c r="M488" s="223">
        <v>0.12337903566831547</v>
      </c>
      <c r="N488" s="314">
        <v>41712</v>
      </c>
    </row>
    <row r="489" spans="1:14">
      <c r="A489" s="220" t="s">
        <v>275</v>
      </c>
      <c r="B489" s="299">
        <v>3241324.3460017275</v>
      </c>
      <c r="C489" s="299">
        <v>2954021.4161646119</v>
      </c>
      <c r="D489" s="299">
        <v>287302.92983711552</v>
      </c>
      <c r="E489" s="299">
        <v>2579507.2624561158</v>
      </c>
      <c r="F489" s="299">
        <v>1131487.8825122679</v>
      </c>
      <c r="G489" s="299">
        <v>11298.379943847656</v>
      </c>
      <c r="H489" s="299">
        <v>1448019.3799438477</v>
      </c>
      <c r="I489" s="299">
        <v>1441248.9867553711</v>
      </c>
      <c r="J489" s="299">
        <v>6770.3931884765625</v>
      </c>
      <c r="K489" s="223">
        <v>0.99532437667461393</v>
      </c>
      <c r="L489" s="299">
        <v>1441248.9867553711</v>
      </c>
      <c r="M489" s="223">
        <v>0.99532437667461393</v>
      </c>
      <c r="N489" s="314">
        <v>41712</v>
      </c>
    </row>
    <row r="490" spans="1:14">
      <c r="A490" s="220" t="s">
        <v>164</v>
      </c>
      <c r="B490" s="299">
        <v>1275146.3999999999</v>
      </c>
      <c r="C490" s="299">
        <v>1159224</v>
      </c>
      <c r="D490" s="299">
        <v>115922.40000000005</v>
      </c>
      <c r="E490" s="299">
        <v>816288</v>
      </c>
      <c r="F490" s="299">
        <v>102036</v>
      </c>
      <c r="G490" s="299">
        <v>0</v>
      </c>
      <c r="H490" s="299">
        <v>714252</v>
      </c>
      <c r="I490" s="299">
        <v>714252</v>
      </c>
      <c r="J490" s="299">
        <v>0</v>
      </c>
      <c r="K490" s="223">
        <v>1</v>
      </c>
      <c r="L490" s="299">
        <v>714252</v>
      </c>
      <c r="M490" s="223">
        <v>1</v>
      </c>
      <c r="N490" s="314">
        <v>41712</v>
      </c>
    </row>
    <row r="491" spans="1:14">
      <c r="A491" s="90" t="s">
        <v>264</v>
      </c>
      <c r="B491" s="233">
        <v>7313236.1643052995</v>
      </c>
      <c r="C491" s="233">
        <v>6657087.7034860402</v>
      </c>
      <c r="D491" s="233">
        <v>656148.46081925847</v>
      </c>
      <c r="E491" s="233">
        <v>5674648.6229881095</v>
      </c>
      <c r="F491" s="233">
        <v>1752041.7442454337</v>
      </c>
      <c r="G491" s="233">
        <v>69308.132209472664</v>
      </c>
      <c r="H491" s="233">
        <v>3922606.8787426758</v>
      </c>
      <c r="I491" s="233">
        <v>2708762.8874776838</v>
      </c>
      <c r="J491" s="233">
        <v>1213843.9912649922</v>
      </c>
      <c r="K491" s="234">
        <v>0.69055170992458237</v>
      </c>
      <c r="L491" s="233">
        <v>2785941.8989666835</v>
      </c>
      <c r="M491" s="234">
        <v>0.71022714870159753</v>
      </c>
      <c r="N491" s="314">
        <v>41712</v>
      </c>
    </row>
    <row r="493" spans="1:14">
      <c r="C493" s="428" t="s">
        <v>277</v>
      </c>
      <c r="D493" s="428"/>
      <c r="E493" s="428"/>
      <c r="F493" s="428"/>
      <c r="G493" s="428"/>
      <c r="H493" s="428"/>
    </row>
    <row r="495" spans="1:14">
      <c r="A495" s="86" t="s">
        <v>486</v>
      </c>
      <c r="B495" s="86" t="s">
        <v>268</v>
      </c>
      <c r="C495" s="86" t="s">
        <v>240</v>
      </c>
      <c r="D495" s="86" t="s">
        <v>256</v>
      </c>
      <c r="E495" s="86" t="s">
        <v>258</v>
      </c>
      <c r="F495" s="86" t="s">
        <v>257</v>
      </c>
      <c r="G495" s="86" t="s">
        <v>8</v>
      </c>
      <c r="H495" s="89" t="s">
        <v>17</v>
      </c>
      <c r="I495" s="89" t="s">
        <v>16</v>
      </c>
      <c r="J495" s="89" t="s">
        <v>18</v>
      </c>
      <c r="K495" s="89" t="s">
        <v>291</v>
      </c>
      <c r="L495" s="86" t="s">
        <v>266</v>
      </c>
      <c r="M495" s="86" t="s">
        <v>292</v>
      </c>
      <c r="N495" s="314">
        <v>41712</v>
      </c>
    </row>
    <row r="496" spans="1:14">
      <c r="A496" s="220" t="s">
        <v>273</v>
      </c>
      <c r="B496" s="233">
        <v>7259959.4574218746</v>
      </c>
      <c r="C496" s="233">
        <v>6567793.107421875</v>
      </c>
      <c r="D496" s="233">
        <v>692166.35</v>
      </c>
      <c r="E496" s="233">
        <v>5866974.1138467258</v>
      </c>
      <c r="F496" s="233">
        <v>1195925.9050186011</v>
      </c>
      <c r="G496" s="233">
        <v>135683.181640625</v>
      </c>
      <c r="H496" s="233">
        <v>4671048.2088281251</v>
      </c>
      <c r="I496" s="233">
        <v>2437380.1988281244</v>
      </c>
      <c r="J496" s="233">
        <v>2214083.38</v>
      </c>
      <c r="K496" s="234">
        <v>0.52180583240857104</v>
      </c>
      <c r="L496" s="233">
        <v>4579507.1988281254</v>
      </c>
      <c r="M496" s="234">
        <v>0.9804024694442266</v>
      </c>
      <c r="N496" s="314">
        <v>41712</v>
      </c>
    </row>
  </sheetData>
  <autoFilter ref="A329:N496">
    <filterColumn colId="2" showButton="0"/>
    <filterColumn colId="3" showButton="0"/>
    <filterColumn colId="4" showButton="0"/>
    <filterColumn colId="5" showButton="0"/>
    <filterColumn colId="6" showButton="0"/>
  </autoFilter>
  <mergeCells count="47">
    <mergeCell ref="C1:H1"/>
    <mergeCell ref="C13:H13"/>
    <mergeCell ref="C24:H24"/>
    <mergeCell ref="C179:H179"/>
    <mergeCell ref="C191:H191"/>
    <mergeCell ref="C149:H149"/>
    <mergeCell ref="C30:H30"/>
    <mergeCell ref="C42:H42"/>
    <mergeCell ref="C53:H53"/>
    <mergeCell ref="C161:H161"/>
    <mergeCell ref="C172:H172"/>
    <mergeCell ref="C89:H89"/>
    <mergeCell ref="C101:H101"/>
    <mergeCell ref="C112:H112"/>
    <mergeCell ref="C119:H119"/>
    <mergeCell ref="C131:H131"/>
    <mergeCell ref="C269:H269"/>
    <mergeCell ref="C281:H281"/>
    <mergeCell ref="C202:H202"/>
    <mergeCell ref="C262:H262"/>
    <mergeCell ref="C239:H239"/>
    <mergeCell ref="C251:H251"/>
    <mergeCell ref="C209:H209"/>
    <mergeCell ref="C221:H221"/>
    <mergeCell ref="C232:H232"/>
    <mergeCell ref="C401:H401"/>
    <mergeCell ref="C329:H329"/>
    <mergeCell ref="C341:H341"/>
    <mergeCell ref="C352:H352"/>
    <mergeCell ref="C360:H360"/>
    <mergeCell ref="C372:H372"/>
    <mergeCell ref="C59:H59"/>
    <mergeCell ref="C71:H71"/>
    <mergeCell ref="C82:H82"/>
    <mergeCell ref="C142:H142"/>
    <mergeCell ref="C493:H493"/>
    <mergeCell ref="C412:H412"/>
    <mergeCell ref="C429:H429"/>
    <mergeCell ref="C440:H440"/>
    <mergeCell ref="C458:H458"/>
    <mergeCell ref="C469:H469"/>
    <mergeCell ref="C292:H292"/>
    <mergeCell ref="C299:H299"/>
    <mergeCell ref="C311:H311"/>
    <mergeCell ref="C322:H322"/>
    <mergeCell ref="C484:H484"/>
    <mergeCell ref="C383:H383"/>
  </mergeCell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9"/>
  <sheetViews>
    <sheetView topLeftCell="A7" workbookViewId="0">
      <selection activeCell="L25" sqref="L25"/>
    </sheetView>
  </sheetViews>
  <sheetFormatPr defaultRowHeight="15"/>
  <cols>
    <col min="1" max="1" width="11.85546875" bestFit="1" customWidth="1"/>
    <col min="2" max="2" width="15.85546875" bestFit="1" customWidth="1"/>
    <col min="3" max="3" width="10.28515625" bestFit="1" customWidth="1"/>
    <col min="4" max="4" width="11" bestFit="1" customWidth="1"/>
    <col min="5" max="5" width="12.7109375" bestFit="1" customWidth="1"/>
    <col min="6" max="6" width="10.140625" bestFit="1" customWidth="1"/>
    <col min="7" max="7" width="11.5703125" bestFit="1" customWidth="1"/>
    <col min="8" max="8" width="10" bestFit="1" customWidth="1"/>
    <col min="9" max="9" width="9.42578125" bestFit="1" customWidth="1"/>
    <col min="10" max="10" width="6" bestFit="1" customWidth="1"/>
    <col min="11" max="11" width="7.140625" bestFit="1" customWidth="1"/>
    <col min="12" max="12" width="15.42578125" bestFit="1" customWidth="1"/>
    <col min="13" max="13" width="11" bestFit="1" customWidth="1"/>
  </cols>
  <sheetData>
    <row r="3" spans="1:13">
      <c r="A3" s="86" t="s">
        <v>374</v>
      </c>
      <c r="B3" s="89" t="s">
        <v>268</v>
      </c>
      <c r="C3" s="89" t="s">
        <v>240</v>
      </c>
      <c r="D3" s="89" t="s">
        <v>256</v>
      </c>
      <c r="E3" s="89" t="s">
        <v>258</v>
      </c>
      <c r="F3" s="89" t="s">
        <v>257</v>
      </c>
      <c r="G3" s="89" t="s">
        <v>17</v>
      </c>
      <c r="H3" s="89" t="s">
        <v>16</v>
      </c>
      <c r="I3" s="89" t="s">
        <v>18</v>
      </c>
      <c r="J3" s="89" t="s">
        <v>8</v>
      </c>
      <c r="K3" s="89" t="s">
        <v>291</v>
      </c>
      <c r="L3" s="89" t="s">
        <v>266</v>
      </c>
      <c r="M3" s="86" t="s">
        <v>292</v>
      </c>
    </row>
    <row r="4" spans="1:13" s="312" customFormat="1">
      <c r="A4" s="315">
        <v>41712</v>
      </c>
      <c r="B4" s="178">
        <v>13.898082372405218</v>
      </c>
      <c r="C4" s="178">
        <v>12.612229166896739</v>
      </c>
      <c r="D4" s="178">
        <v>1.2858532055084786</v>
      </c>
      <c r="E4" s="178">
        <v>11.006949173769794</v>
      </c>
      <c r="F4" s="178">
        <v>2.8114010326996182</v>
      </c>
      <c r="G4" s="178">
        <v>0.19549495110521092</v>
      </c>
      <c r="H4" s="178">
        <v>8.1955481410701765</v>
      </c>
      <c r="I4" s="178">
        <v>4.9077444899614413</v>
      </c>
      <c r="J4" s="178">
        <v>3.2691262924814151</v>
      </c>
      <c r="K4" s="234">
        <v>0.59883053646739814</v>
      </c>
      <c r="L4" s="178">
        <v>7.0242396333644948</v>
      </c>
      <c r="M4" s="234">
        <v>0.8570799063657587</v>
      </c>
    </row>
    <row r="5" spans="1:13" s="312" customFormat="1">
      <c r="A5" s="315">
        <v>41743</v>
      </c>
      <c r="B5" s="178">
        <v>15.568156835295843</v>
      </c>
      <c r="C5" s="178">
        <v>14.191228507430949</v>
      </c>
      <c r="D5" s="178">
        <v>1.4440765364830574</v>
      </c>
      <c r="E5" s="178">
        <v>12.47606665627305</v>
      </c>
      <c r="F5" s="178">
        <v>3.5533523393605879</v>
      </c>
      <c r="G5" s="178">
        <v>8.9227143169124616</v>
      </c>
      <c r="H5" s="178">
        <v>5.0630286944444736</v>
      </c>
      <c r="I5" s="178">
        <v>3.8449982273721619</v>
      </c>
      <c r="J5" s="178">
        <v>0.20797348151216283</v>
      </c>
      <c r="K5" s="234">
        <v>0.56743144682418123</v>
      </c>
      <c r="L5" s="178">
        <v>7.1054612329433517</v>
      </c>
      <c r="M5" s="234">
        <v>0.7963340504441998</v>
      </c>
    </row>
    <row r="6" spans="1:13" s="312" customFormat="1">
      <c r="A6" s="315">
        <v>41773</v>
      </c>
      <c r="B6" s="178">
        <v>16.112224887170481</v>
      </c>
      <c r="C6" s="178">
        <v>14.68554113653461</v>
      </c>
      <c r="D6" s="178">
        <v>1.4938319592540346</v>
      </c>
      <c r="E6" s="178">
        <v>13.006922705333871</v>
      </c>
      <c r="F6" s="178">
        <v>3.8605893341635404</v>
      </c>
      <c r="G6" s="178">
        <v>9.1463333711703321</v>
      </c>
      <c r="H6" s="178">
        <v>5.0633453422388985</v>
      </c>
      <c r="I6" s="178">
        <v>4.078004479813389</v>
      </c>
      <c r="J6" s="178">
        <v>0.21600715944776311</v>
      </c>
      <c r="K6" s="234">
        <v>0.55359291387724818</v>
      </c>
      <c r="L6" s="178">
        <v>7.2258373900151218</v>
      </c>
      <c r="M6" s="234">
        <v>0.7900255869517393</v>
      </c>
    </row>
    <row r="7" spans="1:13" s="312" customFormat="1">
      <c r="A7" s="315">
        <v>41804</v>
      </c>
      <c r="B7" s="178">
        <v>17.084019015588453</v>
      </c>
      <c r="C7" s="178">
        <v>15.575836206199327</v>
      </c>
      <c r="D7" s="178">
        <v>1.5753310180072866</v>
      </c>
      <c r="E7" s="178">
        <v>13.855083779654347</v>
      </c>
      <c r="F7" s="178">
        <v>4.2133011897340156</v>
      </c>
      <c r="G7" s="178">
        <v>9.6417825899203322</v>
      </c>
      <c r="H7" s="178">
        <v>5.4603444940946062</v>
      </c>
      <c r="I7" s="178">
        <v>4.5577779189078136</v>
      </c>
      <c r="J7" s="178">
        <v>0.23400667065987363</v>
      </c>
      <c r="K7" s="234">
        <v>0.5663210555901701</v>
      </c>
      <c r="L7" s="178">
        <v>7.6090310141793447</v>
      </c>
      <c r="M7" s="234">
        <v>0.78917263931401471</v>
      </c>
    </row>
    <row r="8" spans="1:13" s="312" customFormat="1">
      <c r="A8" s="315">
        <v>41834</v>
      </c>
      <c r="B8" s="178">
        <v>18.54848129586189</v>
      </c>
      <c r="C8" s="178">
        <v>16.915654505016008</v>
      </c>
      <c r="D8" s="178">
        <v>1.6999749994640432</v>
      </c>
      <c r="E8" s="178">
        <v>15.132132290251212</v>
      </c>
      <c r="F8" s="178">
        <v>4.7608605645886941</v>
      </c>
      <c r="G8" s="178">
        <v>10.371271725662519</v>
      </c>
      <c r="H8" s="178">
        <v>5.5260547598800613</v>
      </c>
      <c r="I8" s="178">
        <v>5.2270954373059801</v>
      </c>
      <c r="J8" s="178">
        <v>0.26158198470482602</v>
      </c>
      <c r="K8" s="234">
        <v>0.53282325505043659</v>
      </c>
      <c r="L8" s="178">
        <v>7.6815701564750638</v>
      </c>
      <c r="M8" s="234">
        <v>0.74065846114781686</v>
      </c>
    </row>
    <row r="9" spans="1:13">
      <c r="A9" s="315">
        <v>41865</v>
      </c>
      <c r="B9" s="178">
        <v>18.627043001279077</v>
      </c>
      <c r="C9" s="178">
        <v>16.985980675436501</v>
      </c>
      <c r="D9" s="178">
        <v>1.7082105344607437</v>
      </c>
      <c r="E9" s="178">
        <v>15.189893764761928</v>
      </c>
      <c r="F9" s="178">
        <v>4.7798034035174179</v>
      </c>
      <c r="G9" s="178">
        <v>10.41009036124451</v>
      </c>
      <c r="H9" s="178">
        <v>6.23771136806812</v>
      </c>
      <c r="I9" s="178">
        <v>5.3920325112272982</v>
      </c>
      <c r="J9" s="178">
        <v>0.26089157420909032</v>
      </c>
      <c r="K9" s="234">
        <v>0.59919858057047748</v>
      </c>
      <c r="L9" s="178">
        <v>8.5589957661321385</v>
      </c>
      <c r="M9" s="234">
        <v>0.82218265827895498</v>
      </c>
    </row>
    <row r="10" spans="1:13">
      <c r="A10" s="315">
        <v>41896</v>
      </c>
      <c r="B10" s="178">
        <v>18.627043001279077</v>
      </c>
      <c r="C10" s="178">
        <v>16.985980675436501</v>
      </c>
      <c r="D10" s="178">
        <v>1.7082105344607437</v>
      </c>
      <c r="E10" s="178">
        <v>15.18989376476193</v>
      </c>
      <c r="F10" s="178">
        <v>4.7798034035174179</v>
      </c>
      <c r="G10" s="178">
        <v>10.41009036124451</v>
      </c>
      <c r="H10" s="178">
        <v>6.1220668390532955</v>
      </c>
      <c r="I10" s="178">
        <v>5.3642720568855298</v>
      </c>
      <c r="J10" s="178">
        <v>0.26089157420909032</v>
      </c>
      <c r="K10" s="234">
        <v>0.58808969246270903</v>
      </c>
      <c r="L10" s="178">
        <v>8.5743173239519823</v>
      </c>
      <c r="M10" s="234">
        <v>0.82365445701346784</v>
      </c>
    </row>
    <row r="11" spans="1:13">
      <c r="A11" s="315">
        <v>41926</v>
      </c>
      <c r="B11" s="178">
        <v>19.097204439267358</v>
      </c>
      <c r="C11" s="178">
        <v>17.413625501908307</v>
      </c>
      <c r="D11" s="178">
        <v>1.7507271459772193</v>
      </c>
      <c r="E11" s="178">
        <v>15.599353051406275</v>
      </c>
      <c r="F11" s="178">
        <v>5.0028757234564409</v>
      </c>
      <c r="G11" s="178">
        <v>10.596477327949833</v>
      </c>
      <c r="H11" s="178">
        <v>6.20873127491679</v>
      </c>
      <c r="I11" s="178">
        <v>5.4393375945766467</v>
      </c>
      <c r="J11" s="178">
        <v>0.2680063198856078</v>
      </c>
      <c r="K11" s="234">
        <v>0.58592408427471554</v>
      </c>
      <c r="L11" s="178">
        <v>8.4784072428336366</v>
      </c>
      <c r="M11" s="234">
        <v>0.80011564036196614</v>
      </c>
    </row>
    <row r="12" spans="1:13">
      <c r="A12" s="315">
        <v>41957</v>
      </c>
      <c r="B12" s="178">
        <v>19.097204439267358</v>
      </c>
      <c r="C12" s="178">
        <v>17.413625501908307</v>
      </c>
      <c r="D12" s="178">
        <v>1.7507271459772193</v>
      </c>
      <c r="E12" s="178">
        <v>15.599353051406275</v>
      </c>
      <c r="F12" s="178">
        <v>5.0028757234564409</v>
      </c>
      <c r="G12" s="178">
        <v>10.596477327949833</v>
      </c>
      <c r="H12" s="178">
        <v>6.4041729977866639</v>
      </c>
      <c r="I12" s="178">
        <v>5.2447144580562606</v>
      </c>
      <c r="J12" s="178">
        <v>0.2680063198856078</v>
      </c>
      <c r="K12" s="400">
        <v>0.60436811211728603</v>
      </c>
      <c r="L12" s="178">
        <v>8.4951275869598604</v>
      </c>
      <c r="M12" s="400">
        <v>0.80169355570201239</v>
      </c>
    </row>
    <row r="13" spans="1:13">
      <c r="A13" s="315">
        <v>41987</v>
      </c>
      <c r="B13" s="178">
        <v>19.097204439267358</v>
      </c>
      <c r="C13" s="178">
        <v>17.413625501908307</v>
      </c>
      <c r="D13" s="178">
        <v>1.7507271459772193</v>
      </c>
      <c r="E13" s="178">
        <v>15.599353051406275</v>
      </c>
      <c r="F13" s="178">
        <v>5.0028757234564409</v>
      </c>
      <c r="G13" s="178">
        <v>10.596477327949833</v>
      </c>
      <c r="H13" s="178">
        <v>6.4080314694484688</v>
      </c>
      <c r="I13" s="178">
        <v>5.2353629657556304</v>
      </c>
      <c r="J13" s="178">
        <v>0.2680063198856078</v>
      </c>
      <c r="K13" s="400">
        <v>0.60473223988752411</v>
      </c>
      <c r="L13" s="178">
        <v>8.422535199611449</v>
      </c>
      <c r="M13" s="400">
        <v>0.79484294062477934</v>
      </c>
    </row>
    <row r="14" spans="1:13" s="388" customFormat="1">
      <c r="A14" s="315">
        <v>42018</v>
      </c>
      <c r="B14" s="178">
        <v>19.097204439267358</v>
      </c>
      <c r="C14" s="178">
        <v>17.413625501908307</v>
      </c>
      <c r="D14" s="178">
        <v>1.7507271459772193</v>
      </c>
      <c r="E14" s="178">
        <v>15.599353051406275</v>
      </c>
      <c r="F14" s="178">
        <v>5.0028757234564409</v>
      </c>
      <c r="G14" s="178">
        <v>10.596477327949833</v>
      </c>
      <c r="H14" s="178">
        <v>6.4806758096953851</v>
      </c>
      <c r="I14" s="178">
        <v>5.1625811112602236</v>
      </c>
      <c r="J14" s="178">
        <v>0.2680063198856078</v>
      </c>
      <c r="K14" s="400">
        <v>0.6115877578109481</v>
      </c>
      <c r="L14" s="178">
        <v>8.3723783425381413</v>
      </c>
      <c r="M14" s="400">
        <v>0.79010958863231939</v>
      </c>
    </row>
    <row r="15" spans="1:13" s="388" customFormat="1">
      <c r="A15" s="315">
        <v>42049</v>
      </c>
      <c r="B15" s="178">
        <v>19.097204439267358</v>
      </c>
      <c r="C15" s="178">
        <v>17.413625501908307</v>
      </c>
      <c r="D15" s="178">
        <v>1.7507271459772193</v>
      </c>
      <c r="E15" s="178">
        <v>15.599353051406275</v>
      </c>
      <c r="F15" s="178">
        <v>5.0028757234564409</v>
      </c>
      <c r="G15" s="178">
        <v>10.596477327949833</v>
      </c>
      <c r="H15" s="178">
        <v>6.4439252069732165</v>
      </c>
      <c r="I15" s="178">
        <v>5.144504977532196</v>
      </c>
      <c r="J15" s="178">
        <v>0.2680063198856078</v>
      </c>
      <c r="K15" s="400">
        <v>0.60811956724300975</v>
      </c>
      <c r="L15" s="178">
        <v>8.3841401089718559</v>
      </c>
      <c r="M15" s="400">
        <v>0.79121955811271372</v>
      </c>
    </row>
    <row r="16" spans="1:13" s="388" customFormat="1">
      <c r="A16" s="315">
        <v>42077</v>
      </c>
      <c r="B16" s="178">
        <v>17.601620124950848</v>
      </c>
      <c r="C16" s="178">
        <v>16.053752454735282</v>
      </c>
      <c r="D16" s="178">
        <v>1.6150158788337312</v>
      </c>
      <c r="E16" s="178">
        <v>14.395267468006825</v>
      </c>
      <c r="F16" s="178">
        <v>4.829671143542984</v>
      </c>
      <c r="G16" s="178">
        <v>9.56559632446384</v>
      </c>
      <c r="H16" s="178">
        <v>5.776828415109776</v>
      </c>
      <c r="I16" s="178">
        <v>4.391678586027119</v>
      </c>
      <c r="J16" s="178">
        <v>0.24258442919468506</v>
      </c>
      <c r="K16" s="400">
        <v>0.60391722786123025</v>
      </c>
      <c r="L16" s="178">
        <v>8.0743417172124623</v>
      </c>
      <c r="M16" s="400">
        <v>0.84410228524514241</v>
      </c>
    </row>
    <row r="17" spans="1:13" s="388" customFormat="1">
      <c r="A17" s="315">
        <v>42108</v>
      </c>
      <c r="B17" s="178">
        <v>17.601620124950848</v>
      </c>
      <c r="C17" s="178">
        <v>16.053752454735282</v>
      </c>
      <c r="D17" s="178">
        <v>1.6150158788337312</v>
      </c>
      <c r="E17" s="178">
        <v>14.395267468006825</v>
      </c>
      <c r="F17" s="178">
        <v>4.829671143542984</v>
      </c>
      <c r="G17" s="178">
        <v>9.56559632446384</v>
      </c>
      <c r="H17" s="178">
        <v>5.4802275253226966</v>
      </c>
      <c r="I17" s="178">
        <v>4.5400728700519535</v>
      </c>
      <c r="J17" s="178">
        <v>0.24258442919468506</v>
      </c>
      <c r="K17" s="400">
        <v>0.57291018138692662</v>
      </c>
      <c r="L17" s="178">
        <v>7.782647094591522</v>
      </c>
      <c r="M17" s="400">
        <v>0.8136081463826299</v>
      </c>
    </row>
    <row r="18" spans="1:13" s="388" customFormat="1">
      <c r="A18" s="315">
        <v>42138</v>
      </c>
      <c r="B18" s="178">
        <v>16.79538256071492</v>
      </c>
      <c r="C18" s="178">
        <v>15.320381507195474</v>
      </c>
      <c r="D18" s="178">
        <v>1.5421492621376121</v>
      </c>
      <c r="E18" s="178">
        <v>13.790971804386079</v>
      </c>
      <c r="F18" s="178">
        <v>4.7541341855903916</v>
      </c>
      <c r="G18" s="178">
        <v>9.0368376187956887</v>
      </c>
      <c r="H18" s="178">
        <v>5.134000418349169</v>
      </c>
      <c r="I18" s="178">
        <v>4.1775453865365115</v>
      </c>
      <c r="J18" s="178">
        <v>0.22551578502869235</v>
      </c>
      <c r="K18" s="400">
        <v>0.56811914022566679</v>
      </c>
      <c r="L18" s="178">
        <v>7.5235004662862064</v>
      </c>
      <c r="M18" s="400">
        <v>0.83253686562189666</v>
      </c>
    </row>
    <row r="19" spans="1:13" s="388" customFormat="1">
      <c r="A19" s="315">
        <v>42169</v>
      </c>
      <c r="B19" s="178">
        <v>17.521128715500076</v>
      </c>
      <c r="C19" s="178">
        <v>16.002118691720007</v>
      </c>
      <c r="D19" s="178">
        <v>1.5190100237800683</v>
      </c>
      <c r="E19" s="178">
        <v>14.423959780460297</v>
      </c>
      <c r="F19" s="178">
        <v>4.9653549268623633</v>
      </c>
      <c r="G19" s="178">
        <v>9.458604853597933</v>
      </c>
      <c r="H19" s="178">
        <v>5.5700100542744613</v>
      </c>
      <c r="I19" s="178">
        <v>4.2093287384347065</v>
      </c>
      <c r="J19" s="178">
        <v>0.32348406534409152</v>
      </c>
      <c r="K19" s="400">
        <v>0.58888283636837835</v>
      </c>
      <c r="L19" s="178">
        <v>7.8623481129994603</v>
      </c>
      <c r="M19" s="400">
        <v>0.83123761217371539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Summary</vt:lpstr>
      <vt:lpstr>Summary-NoTRSource</vt:lpstr>
      <vt:lpstr>Final MOR</vt:lpstr>
      <vt:lpstr>Final MOR-no-MOR</vt:lpstr>
      <vt:lpstr>Tech-Refresh</vt:lpstr>
      <vt:lpstr>New Installs</vt:lpstr>
      <vt:lpstr>Exchange</vt:lpstr>
      <vt:lpstr>Unable to Report</vt:lpstr>
      <vt:lpstr>MOR Report Purpose</vt:lpstr>
      <vt:lpstr>Tier Report</vt:lpstr>
      <vt:lpstr>ALL_Pivot_new</vt:lpstr>
      <vt:lpstr>Sheet2</vt:lpstr>
      <vt:lpstr>Source</vt:lpstr>
      <vt:lpstr>SRM_pool</vt:lpstr>
      <vt:lpstr>Pool</vt:lpstr>
      <vt:lpstr>PoolReport</vt:lpstr>
      <vt:lpstr>All</vt:lpstr>
      <vt:lpstr>All_ENV</vt:lpstr>
      <vt:lpstr>SummaryAll</vt:lpstr>
      <vt:lpstr>Monthly-Report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2014-01-27T06:57:26Z</dcterms:created>
  <dcterms:modified xsi:type="dcterms:W3CDTF">2015-07-21T08:34:19Z</dcterms:modified>
</cp:coreProperties>
</file>